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notes" sheetId="1" r:id="rId1"/>
    <sheet name="cflow" sheetId="2" r:id="rId2"/>
    <sheet name="bsheet" sheetId="3" r:id="rId3"/>
    <sheet name="p&amp;l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<sst xmlns="http://schemas.openxmlformats.org/spreadsheetml/2006/main" count="344" uniqueCount="272">
  <si>
    <t>BOX-PAK (MALAYSIA)BERHAD (021338-W)</t>
  </si>
  <si>
    <t xml:space="preserve">UNAUDITED RESULTS </t>
  </si>
  <si>
    <t>FOR THE FINANCIAL QUARTER ENDED 30 SEPTEMBER 2002</t>
  </si>
  <si>
    <t xml:space="preserve">Explanatory Notes </t>
  </si>
  <si>
    <t>1.</t>
  </si>
  <si>
    <t>Accounting Policies and Methods of Computation</t>
  </si>
  <si>
    <t>The interim financial report has been prepared in accordance with "MASB 26 Interim Financial Reporting"  and</t>
  </si>
  <si>
    <t>should be read in conjunction with the audited financial statements for the financial year ended 31 December 2001.</t>
  </si>
  <si>
    <t xml:space="preserve">The accounting policies and methods of computation adopted by the Company in this interim financial report are </t>
  </si>
  <si>
    <t>consistent with those adopted in the audited financial statements for the year ended 31 December 2001 except</t>
  </si>
  <si>
    <t>for the adoption of Malaysian Accounting Standard Board ( MASB ) Standard No. 19 "Events After Balance Sheet</t>
  </si>
  <si>
    <t>Date"  whereby the comparative figures have been restated to reflect the impact of the non-recognition of dividends</t>
  </si>
  <si>
    <t xml:space="preserve">proposed after the balance sheet date. The effect of the change is disclosed in the condensed statement of </t>
  </si>
  <si>
    <t>changes in equity.</t>
  </si>
  <si>
    <t xml:space="preserve">(ii) Adoption of MASB 22, Segment Reporting. The adoption of this standard has no impact on these interim </t>
  </si>
  <si>
    <t xml:space="preserve">    financial statements.</t>
  </si>
  <si>
    <t xml:space="preserve">(iii) Adoption of MASB 23, Impairment of Asset. The adoption of this standard has no impact on these interim 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</si>
  <si>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</si>
  <si>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</si>
  <si>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</si>
  <si>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</si>
  <si>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</si>
  <si>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Declaration of audit qualification</t>
  </si>
  <si>
    <t>The financial statements for the year ended 31 December 2001 were not qualified.</t>
  </si>
  <si>
    <t>Seasonal or Cyclical Factors of Operations</t>
  </si>
  <si>
    <t>The sales for the period under review were not affected by seasonal or cyclical factors.</t>
  </si>
  <si>
    <t>Unusual Items Affecting Assets, Liabilities, Equity, Net Income or Cash Flows.</t>
  </si>
  <si>
    <t xml:space="preserve">There are no items affecting assets, liabilities, equity, net income or cash flows that are unusual because of their </t>
  </si>
  <si>
    <t>nature, size or incidence.</t>
  </si>
  <si>
    <t>Changes in Estimates</t>
  </si>
  <si>
    <t xml:space="preserve">There were no changes in the estimates of amounts reported in prior interim periods of the current financial year or </t>
  </si>
  <si>
    <t>in prior financial years that have a material effect in the current financial period.</t>
  </si>
  <si>
    <t xml:space="preserve"> 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</si>
  <si>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</si>
  <si>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</si>
  <si>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current financial period under review except for the following :-</t>
  </si>
  <si>
    <t xml:space="preserve">The Employee Share Option Scheme (ESOS) was implemented on 8 April 2002 and 1,770,000 options were </t>
  </si>
  <si>
    <t xml:space="preserve">granted to Executive Directors and eligible employees at an exercise price of RM2.74. During the financial period </t>
  </si>
  <si>
    <t xml:space="preserve">under review, 9,000 ordinary sharers of RM1.00 each were exercised and 8,000 ordinary shares of RM1.00 each </t>
  </si>
  <si>
    <t>were cancelled. As at 30 September 2002, there were 1,753,000 unissued options.</t>
  </si>
  <si>
    <t>The details of the issued and paid up capital of the Company as at 30 September 2002 are as follows:-</t>
  </si>
  <si>
    <t xml:space="preserve">No of </t>
  </si>
  <si>
    <t>RM</t>
  </si>
  <si>
    <t>Shares</t>
  </si>
  <si>
    <t>Issued and Paid up Ordinary Shares of RM1 each</t>
  </si>
  <si>
    <t>As at 1 January 2002</t>
  </si>
  <si>
    <t>New shares issued under ESOS</t>
  </si>
  <si>
    <t>Dividends paid</t>
  </si>
  <si>
    <t xml:space="preserve">For the current financial year, an interim dividend of 5% less tax 28%, amounting to RM1,440,324 ( 5.0 sen per </t>
  </si>
  <si>
    <t>share ) was paid on 27 September 2002.</t>
  </si>
  <si>
    <t>Segmental reporting</t>
  </si>
  <si>
    <t xml:space="preserve">There was no segmental analysis for the period under review as the Company operates principally within one </t>
  </si>
  <si>
    <t>industry and within the country.</t>
  </si>
  <si>
    <t>Valuation of property, plant and equipment</t>
  </si>
  <si>
    <t xml:space="preserve">There were no amendments in the valuation of property, plant and equipment brought forward from the previous </t>
  </si>
  <si>
    <t>annual financial statements.</t>
  </si>
  <si>
    <t>Material events subsequent to the end of the interim period</t>
  </si>
  <si>
    <t xml:space="preserve">There were no material events subsequent to the end of the interim period reported that have not been reflected in </t>
  </si>
  <si>
    <t>the financial statements.</t>
  </si>
  <si>
    <t>Changes in the composition of the Company</t>
  </si>
  <si>
    <t>There were no changes in the composition of the Company for the interim period under review.</t>
  </si>
  <si>
    <t>Changes in the contingent liabilities or contingent assets</t>
  </si>
  <si>
    <t xml:space="preserve">There were no material changes in contingent liabilities or contingent assets since the last annual balance sheet </t>
  </si>
  <si>
    <t>date.</t>
  </si>
  <si>
    <t>Review of Performance</t>
  </si>
  <si>
    <t>Turnover for the year to date ended 30 September 2002 decreased to RM35.066 million from RM40.338 million</t>
  </si>
  <si>
    <t xml:space="preserve">registered in the previous year's corresponding period. As such, the company's  profit before tax decreased </t>
  </si>
  <si>
    <t xml:space="preserve">accordingly to RM7.573 million from RM8.609 million for the corresponding period in the  preceding year.The  </t>
  </si>
  <si>
    <t>decline was due to the softening of market demand, increased raw material cost and intense price competition.</t>
  </si>
  <si>
    <t xml:space="preserve">Comparison with immediate preceding quarter. </t>
  </si>
  <si>
    <t>For the third quarter ended 30 September 2002, the Company achieved a profit before taxation of RM2.375 million</t>
  </si>
  <si>
    <t xml:space="preserve">and a turnover of RM12.034 million compared to a profit before  taxation  of  RM2.317 million on  a  turnover  of </t>
  </si>
  <si>
    <t xml:space="preserve">RM11.286 million in the preceding quarter.Earnings per share  for  the third quarter is  4.01 sen  compared  to </t>
  </si>
  <si>
    <t>3.97 sen in the second quarter.The marginal improvement was mainly due to an increased in sales volume and</t>
  </si>
  <si>
    <t>improvement in efficiency.</t>
  </si>
  <si>
    <t>Current Year Prospects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</si>
  <si>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</si>
  <si>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</si>
  <si>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>The industry is still operating under an excess capacity environment resulting in more intense price competition.</t>
  </si>
  <si>
    <t xml:space="preserve">However, the company will continue with efforts of cost savings, improvement in operation efficiency and </t>
  </si>
  <si>
    <t xml:space="preserve">productivity enhancement. The board anticipates that the Company's performance for the next quarter will be </t>
  </si>
  <si>
    <t>maintained accordingly.</t>
  </si>
  <si>
    <t>Variance from Forecast Profit and Profit Guarantee</t>
  </si>
  <si>
    <t>This is not applicable to the Company.</t>
  </si>
  <si>
    <t xml:space="preserve">Taxation </t>
  </si>
  <si>
    <t>Current Quarter</t>
  </si>
  <si>
    <t>Year to date</t>
  </si>
  <si>
    <t>RM'000</t>
  </si>
  <si>
    <t>Income Tax</t>
  </si>
  <si>
    <t>- Current Quarter</t>
  </si>
  <si>
    <t>- Under/(Over) provision in prior year</t>
  </si>
  <si>
    <t>Deferred Taxation</t>
  </si>
  <si>
    <t>The effective tax rate for the financial period under review is higher than statutory tax rate due to certain</t>
  </si>
  <si>
    <t>expenses disallowed for tax purposes.</t>
  </si>
  <si>
    <t>Profit on sale of unquoted investments and properties</t>
  </si>
  <si>
    <t>There were no disposal of investments/properties during the financial period under review.</t>
  </si>
  <si>
    <t>Purchase or disposal of Quoted Securities</t>
  </si>
  <si>
    <t xml:space="preserve">There were no purchases and disposals of quoted securities during the financial period </t>
  </si>
  <si>
    <t>under review.</t>
  </si>
  <si>
    <t>Status of Corporate Proposals</t>
  </si>
  <si>
    <t>The Proposed bonus Issue of up to 20,404,590 new ordinary shares of RM1.00 each in the Company on the</t>
  </si>
  <si>
    <t>basis of one (1) new ordinary share for every two (2) existing ordinary shares and also the proposed increase in the</t>
  </si>
  <si>
    <t xml:space="preserve">authorised share capital from RM50,000,000 comprising of 50,000,000 ordinary shares to RM70,000,000 </t>
  </si>
  <si>
    <t>comprising 70,000,000 ordinary shares were transferred into the Depositor's Securities Account on 3 October 2002</t>
  </si>
  <si>
    <t>Company borrowings and Debt Securities</t>
  </si>
  <si>
    <t>There have been no debt securities issued by the company since the end of the last quarter.All oustanding</t>
  </si>
  <si>
    <t>borrowings  for   the  financial   period   under   review   are  secured  by  a negative pledge over the assets</t>
  </si>
  <si>
    <t>of the Company. The borrowings are bank overdrafts and are denominated in Ringgit Malaysia only.</t>
  </si>
  <si>
    <t>There were no long term borrowings for the current financial period under review.</t>
  </si>
  <si>
    <t>Off Balance Sheet Financial Instruments</t>
  </si>
  <si>
    <t>There were no financial instruments with off balance sheet risk as at the date of this report.</t>
  </si>
  <si>
    <t>Changes in Material Litigation</t>
  </si>
  <si>
    <t>There was no material litigation as at the date of this report.</t>
  </si>
  <si>
    <t>Dividends</t>
  </si>
  <si>
    <t>The Directors do not recommend the payment of any interim dividend for the financial period under review.</t>
  </si>
  <si>
    <t>Earnings per share</t>
  </si>
  <si>
    <t>The computation of earnings per share is as follows :-</t>
  </si>
  <si>
    <t>Current</t>
  </si>
  <si>
    <t>Financial</t>
  </si>
  <si>
    <t>Quarter</t>
  </si>
  <si>
    <t>year to date</t>
  </si>
  <si>
    <t>30.09.02</t>
  </si>
  <si>
    <t>Basic earnings per share</t>
  </si>
  <si>
    <t>Issued ordinary sharers at beginning of period</t>
  </si>
  <si>
    <t>Effect of ordinary shares issued during the period</t>
  </si>
  <si>
    <t>Weighted average number of ordinary shares</t>
  </si>
  <si>
    <t>Basic earnings per Share ( sen )</t>
  </si>
  <si>
    <t>Diluted earnings per share</t>
  </si>
  <si>
    <t>Effect of Employee Share Option Scheme</t>
  </si>
  <si>
    <t>Weighted average number of ordinary shares (diluted)</t>
  </si>
  <si>
    <t>Diluted earnings per share ( sen )</t>
  </si>
  <si>
    <t>By Order of the Board</t>
  </si>
  <si>
    <t>Box-Pak (Malaysia) Berhad</t>
  </si>
  <si>
    <t>Chia Kwok Why</t>
  </si>
  <si>
    <t>Company Secretary</t>
  </si>
  <si>
    <t>Batu Caves, Selangor.</t>
  </si>
  <si>
    <t>29 November 2002</t>
  </si>
  <si>
    <t>BOX-PAK (MALAYSIA) BERHAD</t>
  </si>
  <si>
    <t>(Company No.: 21338-W)</t>
  </si>
  <si>
    <t>(Incorporated in Malaysia)</t>
  </si>
  <si>
    <t xml:space="preserve">CONDENSED CASH FLOW STATEMENT </t>
  </si>
  <si>
    <t>FOR THE QUARTER ENDED 30 SEPTEMBER 2002</t>
  </si>
  <si>
    <t>( RM'000 )</t>
  </si>
  <si>
    <t>CASH FLOWS FROM OPERATING ACTIVITIES</t>
  </si>
  <si>
    <t>Receipt from customers</t>
  </si>
  <si>
    <t xml:space="preserve">Payment to suppliers </t>
  </si>
  <si>
    <t>Payment for operating expenses</t>
  </si>
  <si>
    <t>Other receipts</t>
  </si>
  <si>
    <t>Cash generated from Operations</t>
  </si>
  <si>
    <t>Interest paid</t>
  </si>
  <si>
    <t>Income tax paid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</si>
  <si>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</si>
  <si>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</si>
  <si>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</si>
  <si>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</si>
  <si>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 xml:space="preserve">Interest received </t>
  </si>
  <si>
    <t>Proceeds from Issuance of Shares</t>
  </si>
  <si>
    <t>Net Cash generated from Investing activities</t>
  </si>
  <si>
    <t>CASH FLOW FROM FINANCING ACTIVITIES</t>
  </si>
  <si>
    <t>Net Cash used in Financing activities</t>
  </si>
  <si>
    <t>Net increase in Cash and Cash Equivalents</t>
  </si>
  <si>
    <t>Cash and Cash Equivalents at 1 January 2002</t>
  </si>
  <si>
    <t>Cash and Cash Equivalents at 30 September 2002</t>
  </si>
  <si>
    <t xml:space="preserve"> ( There are no comparative figures as this is the first set of Interim Financial Report prepared in</t>
  </si>
  <si>
    <t xml:space="preserve">   accordance with MASB 26 Interim Financial Reporting )</t>
  </si>
  <si>
    <t xml:space="preserve">( The Condensed Cash Flow Statement should be read in conjunction with the Annual Financial </t>
  </si>
  <si>
    <t xml:space="preserve">  Report for the year ended 31 December 2001 )</t>
  </si>
  <si>
    <t>CONDENSED STATEMENT OF CHANGES IN EQUITY FOR THE QUARTER ENDED 30 SEPTEMBER 2002</t>
  </si>
  <si>
    <t>Non distributable Reserves</t>
  </si>
  <si>
    <t>Distributable Reserve</t>
  </si>
  <si>
    <t xml:space="preserve">9 month quarter </t>
  </si>
  <si>
    <t>Share</t>
  </si>
  <si>
    <t>Capital</t>
  </si>
  <si>
    <t>Retained</t>
  </si>
  <si>
    <t>Total</t>
  </si>
  <si>
    <t>ended 30 Sept 2002</t>
  </si>
  <si>
    <t>Premium</t>
  </si>
  <si>
    <t>Reserve</t>
  </si>
  <si>
    <t>Profits</t>
  </si>
  <si>
    <t>At 1 January 2002</t>
  </si>
  <si>
    <t>as previously stated</t>
  </si>
  <si>
    <t>MASB 19 Adjustment</t>
  </si>
  <si>
    <t>Restated balance</t>
  </si>
  <si>
    <t xml:space="preserve">Profit for 9 months </t>
  </si>
  <si>
    <t>period</t>
  </si>
  <si>
    <t>Issue of Share Capital</t>
  </si>
  <si>
    <t>At 30 September 2002</t>
  </si>
  <si>
    <t>ended 30 Sept 2001</t>
  </si>
  <si>
    <t>At 1 January 2001</t>
  </si>
  <si>
    <t>Profit for the year</t>
  </si>
  <si>
    <t>At 30 September 2001</t>
  </si>
  <si>
    <t xml:space="preserve">( The Condensed Statement of Changes in Equity should be read in conjunction with the Annual Financial </t>
  </si>
  <si>
    <t xml:space="preserve">   Report for the year ended 31 December 2001 )</t>
  </si>
  <si>
    <t>CONDENSED INCOME STATEMENT FOR THE QUARTER ENDED 30 SEPTEMBER 2002</t>
  </si>
  <si>
    <t xml:space="preserve">Current </t>
  </si>
  <si>
    <t>Comparative</t>
  </si>
  <si>
    <t>9 months</t>
  </si>
  <si>
    <t>qtr ended</t>
  </si>
  <si>
    <t>Cumulative</t>
  </si>
  <si>
    <t>30 Sept</t>
  </si>
  <si>
    <t>to date</t>
  </si>
  <si>
    <t>Revenue</t>
  </si>
  <si>
    <t>Other Operating Income</t>
  </si>
  <si>
    <t>Operating Expenses</t>
  </si>
  <si>
    <t>Profit from Operations</t>
  </si>
  <si>
    <t>Interest Income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</si>
  <si>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</si>
  <si>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</si>
  <si>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</si>
  <si>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</si>
  <si>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</si>
  <si>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</si>
  <si>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</t>
  </si>
  <si>
    <t>Basic ( Sen )</t>
  </si>
  <si>
    <t>Diluted ( Sen )</t>
  </si>
  <si>
    <t>( The Condensed Income Statement should be read in conjunction with the Annual Financial Report for the</t>
  </si>
  <si>
    <t xml:space="preserve">   year ended 31 December 2001 )</t>
  </si>
  <si>
    <t>CONDENSED BALANCE SHEET AS AT 30 SEPTEMBER 2002</t>
  </si>
  <si>
    <t>QUARTER</t>
  </si>
  <si>
    <t>YEAR END</t>
  </si>
  <si>
    <t>AS AT</t>
  </si>
  <si>
    <t>30/09/2002</t>
  </si>
  <si>
    <t>31/12/2001</t>
  </si>
  <si>
    <t xml:space="preserve">Property,plant and equipment </t>
  </si>
  <si>
    <t>Current Assets</t>
  </si>
  <si>
    <t xml:space="preserve">   Inventories</t>
  </si>
  <si>
    <t xml:space="preserve">   Trade Receivables</t>
  </si>
  <si>
    <t xml:space="preserve">   Other Receivables</t>
  </si>
  <si>
    <t xml:space="preserve">   Cash and Cash Equivalents</t>
  </si>
  <si>
    <t>Current Liabilities</t>
  </si>
  <si>
    <t xml:space="preserve">   Trade Payables</t>
  </si>
  <si>
    <t xml:space="preserve">   Other Payables</t>
  </si>
  <si>
    <t xml:space="preserve">   Borrowings</t>
  </si>
  <si>
    <t xml:space="preserve">   Amount owing to Holding Company</t>
  </si>
  <si>
    <t xml:space="preserve">   Taxation</t>
  </si>
  <si>
    <t xml:space="preserve">Net Current Assets </t>
  </si>
  <si>
    <t>Financed By :-</t>
  </si>
  <si>
    <t>Share Capital (Explanatory Note No. 6 )</t>
  </si>
  <si>
    <t>Reserves</t>
  </si>
  <si>
    <t>Net Tangible Assets per share (RM)</t>
  </si>
  <si>
    <t xml:space="preserve">( The Condensed Balance Sheet should be read in conjunction with the Annual Financial Report </t>
  </si>
  <si>
    <t xml:space="preserve">   for the year ended 31 December 2001 )</t>
  </si>
  <si>
    <t>Sales to holding company</t>
  </si>
  <si>
    <t>Sales to related companies</t>
  </si>
  <si>
    <t>The related companies and their relationship with the Company are as follows : -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</si>
  <si>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</si>
  <si>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</si>
  <si>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</si>
  <si>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</si>
  <si>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</si>
  <si>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</si>
  <si>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</si>
  <si>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</si>
  <si>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</si>
  <si>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</si>
  <si>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</si>
  <si>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</si>
  <si>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>consider comparable to those had the transactions been entered into with third parties</t>
  </si>
  <si>
    <t>During the period ended September 2002, the Company entered into the following related party transactions : -</t>
  </si>
  <si>
    <t xml:space="preserve">     Sales of trading inventories              Kian Joo-Visypak Sdn Bhd</t>
  </si>
  <si>
    <t xml:space="preserve">     Rental income receivable                 ("KJV")</t>
  </si>
  <si>
    <t xml:space="preserve">     The party is an associate of the holding company. The party is also deemed related to the Company by virtue</t>
  </si>
  <si>
    <t xml:space="preserve">     of common directorship held by Y.A.M. Tunku Dato' Seri Nadzaruddin Ibni Tuanku Ja'afar, Dato' Anthony See </t>
  </si>
  <si>
    <t xml:space="preserve">     Teow Guan and Dato' See Teow Chuan in KJV and the Company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</si>
  <si>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</si>
  <si>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 xml:space="preserve">     Sales of trading inventories              Hercules Sdn Bhd ("Hercules")</t>
  </si>
  <si>
    <t xml:space="preserve">     The party is deemed related to the Company by virtue of common directorship held by See Leong Chye @</t>
  </si>
  <si>
    <t xml:space="preserve">      Sze Leong Chye in Hercules and the Company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</si>
  <si>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</si>
  <si>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</si>
  <si>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 xml:space="preserve">Financial </t>
  </si>
  <si>
    <t>Related Company Transactions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</si>
</sst>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11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 horizontal="center"/>
    </xf>
    <xf numFmtId="164" fontId="0" fillId="0" borderId="10" xfId="15" applyNumberForma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4" fillId="0" borderId="12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164" fontId="9" fillId="0" borderId="0" xfId="15" applyNumberFormat="1" applyFont="1" applyAlignment="1" quotePrefix="1">
      <alignment/>
    </xf>
    <xf numFmtId="164" fontId="2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10" xfId="15" applyNumberFormat="1" applyBorder="1" applyAlignment="1">
      <alignment/>
    </xf>
    <xf numFmtId="1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 quotePrefix="1">
      <alignment horizontal="center"/>
    </xf>
    <xf numFmtId="43" fontId="0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Font="1" applyAlignment="1" quotePrefix="1">
      <alignment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0" fontId="11" fillId="0" borderId="0" xfId="0" applyFont="1" applyAlignment="1" quotePrefix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10" xfId="15" applyNumberFormat="1" applyBorder="1" applyAlignment="1">
      <alignment horizontal="center" vertical="center" wrapText="1" shrinkToFit="1"/>
    </xf>
    <xf numFmtId="41" fontId="0" fillId="0" borderId="7" xfId="15" applyNumberFormat="1" applyBorder="1" applyAlignment="1">
      <alignment horizontal="right" vertical="center" wrapText="1" shrinkToFit="1"/>
    </xf>
    <xf numFmtId="37" fontId="0" fillId="0" borderId="7" xfId="15" applyNumberFormat="1" applyFon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 horizontal="left"/>
    </xf>
    <xf numFmtId="164" fontId="0" fillId="0" borderId="10" xfId="15" applyNumberFormat="1" applyFont="1" applyBorder="1" applyAlignment="1">
      <alignment horizontal="center"/>
    </xf>
    <xf numFmtId="164" fontId="0" fillId="0" borderId="10" xfId="15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"/>
  <sheetViews>
    <sheetView tabSelected="1" workbookViewId="0" topLeftCell="A73">
      <selection activeCell="B90" sqref="B90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8" width="11.00390625" style="0" customWidth="1"/>
    <col min="9" max="9" width="11.421875" style="0" customWidth="1"/>
    <col min="10" max="10" width="7.8515625" style="0" customWidth="1"/>
    <col min="11" max="11" width="7.00390625" style="0" customWidth="1"/>
  </cols>
  <sheetData>
    <row r="1" ht="15">
      <c r="B1" s="1" t="s">
        <v>0</v>
      </c>
    </row>
    <row r="2" ht="12.75">
      <c r="B2" t="s">
        <v>1</v>
      </c>
    </row>
    <row r="3" ht="12.75">
      <c r="B3" t="s">
        <v>2</v>
      </c>
    </row>
    <row r="4" ht="6" customHeight="1">
      <c r="B4" s="2"/>
    </row>
    <row r="5" ht="12.75" customHeight="1">
      <c r="B5" s="3" t="s">
        <v>3</v>
      </c>
    </row>
    <row r="6" ht="6.75" customHeight="1"/>
    <row r="7" spans="1:2" ht="12.75">
      <c r="A7" s="4" t="s">
        <v>4</v>
      </c>
      <c r="B7" s="5" t="s">
        <v>5</v>
      </c>
    </row>
    <row r="8" ht="7.5" customHeight="1">
      <c r="B8" s="4"/>
    </row>
    <row r="9" spans="2:11" ht="12.75">
      <c r="B9" s="80" t="s">
        <v>6</v>
      </c>
      <c r="C9" s="80"/>
      <c r="D9" s="80"/>
      <c r="E9" s="80"/>
      <c r="F9" s="80"/>
      <c r="G9" s="80"/>
      <c r="H9" s="80"/>
      <c r="I9" s="80"/>
      <c r="J9" s="80"/>
      <c r="K9" s="80"/>
    </row>
    <row r="10" spans="2:11" ht="12.75">
      <c r="B10" s="80" t="s">
        <v>7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2:11" ht="8.2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2:11" ht="12.75">
      <c r="B12" s="80" t="s">
        <v>8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2:11" ht="12.75">
      <c r="B13" s="80" t="s">
        <v>9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2:11" ht="12.75">
      <c r="B14" s="80" t="s">
        <v>10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11" ht="12.75">
      <c r="B15" s="80" t="s">
        <v>11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2:11" ht="12.75">
      <c r="B16" s="80" t="s">
        <v>12</v>
      </c>
      <c r="C16" s="80"/>
      <c r="D16" s="80"/>
      <c r="E16" s="80"/>
      <c r="F16" s="80"/>
      <c r="G16" s="80"/>
      <c r="H16" s="80"/>
      <c r="I16" s="80"/>
      <c r="J16" s="80"/>
      <c r="K16" s="80"/>
    </row>
    <row r="17" ht="12.75">
      <c r="B17" t="s">
        <v>13</v>
      </c>
    </row>
    <row r="18" ht="7.5" customHeight="1"/>
    <row r="19" ht="12.75" hidden="1">
      <c r="B19" t="s">
        <v>14</v>
      </c>
    </row>
    <row r="20" ht="12.75" hidden="1">
      <c r="B20" t="s">
        <v>15</v>
      </c>
    </row>
    <row r="21" ht="6.75" customHeight="1" hidden="1"/>
    <row r="22" ht="12.75" hidden="1">
      <c r="B22" t="s">
        <v>16</v>
      </c>
    </row>
    <row r="23" ht="12.75" hidden="1">
      <c r="B23" t="s">
        <v>17</v>
      </c>
    </row>
    <row r="24" ht="6.75" customHeight="1" hidden="1"/>
    <row r="25" ht="12.75" hidden="1">
      <c r="B25" t="s">
        <v>18</v>
      </c>
    </row>
    <row r="26" ht="12.75" hidden="1">
      <c r="B26" t="s">
        <v>19</v>
      </c>
    </row>
    <row r="27" ht="6" customHeight="1" hidden="1"/>
    <row r="28" ht="12.75" hidden="1">
      <c r="B28" t="s">
        <v>20</v>
      </c>
    </row>
    <row r="29" ht="12.75" hidden="1">
      <c r="B29" t="s">
        <v>21</v>
      </c>
    </row>
    <row r="31" spans="1:2" s="5" customFormat="1" ht="12.75">
      <c r="A31" s="5">
        <v>2</v>
      </c>
      <c r="B31" s="5" t="s">
        <v>22</v>
      </c>
    </row>
    <row r="32" ht="12.75">
      <c r="B32" t="s">
        <v>23</v>
      </c>
    </row>
    <row r="34" spans="1:2" ht="12.75">
      <c r="A34" s="6">
        <v>3</v>
      </c>
      <c r="B34" s="5" t="s">
        <v>24</v>
      </c>
    </row>
    <row r="35" spans="1:2" ht="12.75">
      <c r="A35" s="4"/>
      <c r="B35" s="7" t="s">
        <v>25</v>
      </c>
    </row>
    <row r="37" spans="1:2" s="5" customFormat="1" ht="12.75">
      <c r="A37" s="5">
        <v>4</v>
      </c>
      <c r="B37" s="5" t="s">
        <v>26</v>
      </c>
    </row>
    <row r="38" ht="12.75">
      <c r="B38" t="s">
        <v>27</v>
      </c>
    </row>
    <row r="39" ht="12.75">
      <c r="B39" t="s">
        <v>28</v>
      </c>
    </row>
    <row r="41" spans="1:2" s="5" customFormat="1" ht="12.75">
      <c r="A41" s="5">
        <v>5</v>
      </c>
      <c r="B41" s="5" t="s">
        <v>29</v>
      </c>
    </row>
    <row r="42" ht="12.75">
      <c r="B42" t="s">
        <v>30</v>
      </c>
    </row>
    <row r="43" ht="12.75">
      <c r="B43" t="s">
        <v>31</v>
      </c>
    </row>
    <row r="44" ht="12.75">
      <c r="B44" t="s">
        <v>32</v>
      </c>
    </row>
    <row r="45" spans="1:2" s="5" customFormat="1" ht="12.75">
      <c r="A45" s="5">
        <v>6</v>
      </c>
      <c r="B45" s="5" t="s">
        <v>33</v>
      </c>
    </row>
    <row r="46" ht="12.75">
      <c r="B46" t="s">
        <v>34</v>
      </c>
    </row>
    <row r="47" ht="12.75">
      <c r="B47" t="s">
        <v>35</v>
      </c>
    </row>
    <row r="49" ht="14.25" customHeight="1">
      <c r="B49" t="s">
        <v>36</v>
      </c>
    </row>
    <row r="50" ht="12.75">
      <c r="B50" t="s">
        <v>37</v>
      </c>
    </row>
    <row r="51" ht="12.75">
      <c r="B51" t="s">
        <v>38</v>
      </c>
    </row>
    <row r="52" ht="12.75">
      <c r="B52" t="s">
        <v>39</v>
      </c>
    </row>
    <row r="53" ht="7.5" customHeight="1"/>
    <row r="54" ht="12.75">
      <c r="B54" t="s">
        <v>40</v>
      </c>
    </row>
    <row r="55" ht="7.5" customHeight="1"/>
    <row r="56" spans="2:8" ht="12.75">
      <c r="B56" s="8"/>
      <c r="C56" s="9"/>
      <c r="D56" s="9"/>
      <c r="E56" s="9"/>
      <c r="F56" s="9"/>
      <c r="G56" s="10" t="s">
        <v>41</v>
      </c>
      <c r="H56" s="11" t="s">
        <v>42</v>
      </c>
    </row>
    <row r="57" spans="2:8" ht="12.75">
      <c r="B57" s="12"/>
      <c r="C57" s="13"/>
      <c r="D57" s="13"/>
      <c r="G57" s="14" t="s">
        <v>43</v>
      </c>
      <c r="H57" s="15"/>
    </row>
    <row r="58" spans="2:8" ht="12.75">
      <c r="B58" s="12"/>
      <c r="C58" s="13"/>
      <c r="D58" s="13"/>
      <c r="G58" s="12"/>
      <c r="H58" s="16"/>
    </row>
    <row r="59" spans="2:8" ht="12.75">
      <c r="B59" s="12" t="s">
        <v>44</v>
      </c>
      <c r="C59" s="13"/>
      <c r="D59" s="13"/>
      <c r="G59" s="12"/>
      <c r="H59" s="16"/>
    </row>
    <row r="60" spans="2:8" ht="12.75">
      <c r="B60" s="12"/>
      <c r="C60" s="13"/>
      <c r="D60" s="13"/>
      <c r="G60" s="12"/>
      <c r="H60" s="16"/>
    </row>
    <row r="61" spans="2:8" ht="12.75">
      <c r="B61" s="12" t="s">
        <v>45</v>
      </c>
      <c r="C61" s="13"/>
      <c r="D61" s="13"/>
      <c r="G61" s="17">
        <v>40000000</v>
      </c>
      <c r="H61" s="18">
        <v>40000000</v>
      </c>
    </row>
    <row r="62" spans="2:8" ht="12.75">
      <c r="B62" s="12" t="s">
        <v>46</v>
      </c>
      <c r="C62" s="13"/>
      <c r="D62" s="13"/>
      <c r="G62" s="17">
        <v>9000</v>
      </c>
      <c r="H62" s="18">
        <v>9000</v>
      </c>
    </row>
    <row r="63" spans="2:8" ht="13.5" thickBot="1">
      <c r="B63" s="12"/>
      <c r="C63" s="13"/>
      <c r="D63" s="13"/>
      <c r="G63" s="19">
        <f>SUM(G61:G62)</f>
        <v>40009000</v>
      </c>
      <c r="H63" s="20">
        <f>SUM(H61:H62)</f>
        <v>40009000</v>
      </c>
    </row>
    <row r="64" spans="2:8" ht="13.5" thickTop="1">
      <c r="B64" s="21"/>
      <c r="C64" s="22"/>
      <c r="D64" s="22"/>
      <c r="E64" s="22"/>
      <c r="F64" s="22"/>
      <c r="G64" s="21"/>
      <c r="H64" s="23"/>
    </row>
    <row r="65" ht="8.25" customHeight="1"/>
    <row r="66" spans="1:2" s="5" customFormat="1" ht="12.75">
      <c r="A66" s="5">
        <v>7</v>
      </c>
      <c r="B66" s="5" t="s">
        <v>47</v>
      </c>
    </row>
    <row r="67" spans="1:2" ht="12.75">
      <c r="A67" s="6"/>
      <c r="B67" s="7" t="s">
        <v>48</v>
      </c>
    </row>
    <row r="68" spans="1:2" ht="12.75">
      <c r="A68" s="6"/>
      <c r="B68" s="7" t="s">
        <v>49</v>
      </c>
    </row>
    <row r="69" ht="9" customHeight="1"/>
    <row r="70" spans="1:2" s="5" customFormat="1" ht="12.75">
      <c r="A70" s="5">
        <v>8</v>
      </c>
      <c r="B70" s="5" t="s">
        <v>50</v>
      </c>
    </row>
    <row r="71" ht="12.75">
      <c r="B71" t="s">
        <v>51</v>
      </c>
    </row>
    <row r="72" ht="12.75">
      <c r="B72" t="s">
        <v>52</v>
      </c>
    </row>
    <row r="74" spans="1:2" s="5" customFormat="1" ht="12.75">
      <c r="A74" s="5">
        <v>9</v>
      </c>
      <c r="B74" s="5" t="s">
        <v>53</v>
      </c>
    </row>
    <row r="75" ht="12.75">
      <c r="B75" t="s">
        <v>54</v>
      </c>
    </row>
    <row r="76" ht="12.75">
      <c r="B76" t="s">
        <v>55</v>
      </c>
    </row>
    <row r="78" spans="1:2" s="5" customFormat="1" ht="12.75">
      <c r="A78" s="5">
        <v>10</v>
      </c>
      <c r="B78" s="5" t="s">
        <v>56</v>
      </c>
    </row>
    <row r="79" ht="12.75">
      <c r="B79" t="s">
        <v>57</v>
      </c>
    </row>
    <row r="80" ht="12.75">
      <c r="B80" t="s">
        <v>58</v>
      </c>
    </row>
    <row r="82" spans="1:2" s="5" customFormat="1" ht="12.75">
      <c r="A82" s="5">
        <v>11</v>
      </c>
      <c r="B82" s="5" t="s">
        <v>59</v>
      </c>
    </row>
    <row r="83" ht="12.75">
      <c r="B83" t="s">
        <v>60</v>
      </c>
    </row>
    <row r="85" spans="1:2" s="5" customFormat="1" ht="12.75">
      <c r="A85" s="5">
        <v>12</v>
      </c>
      <c r="B85" s="5" t="s">
        <v>61</v>
      </c>
    </row>
    <row r="86" ht="12.75">
      <c r="B86" t="s">
        <v>62</v>
      </c>
    </row>
    <row r="87" ht="12.75">
      <c r="B87" t="s">
        <v>63</v>
      </c>
    </row>
    <row r="89" spans="1:2" ht="12.75">
      <c r="A89" s="85">
        <v>13</v>
      </c>
      <c r="B89" s="5" t="s">
        <v>271</v>
      </c>
    </row>
    <row r="90" spans="1:7" ht="12.75">
      <c r="A90" s="24"/>
      <c r="G90" s="83" t="s">
        <v>270</v>
      </c>
    </row>
    <row r="91" spans="1:7" ht="12.75">
      <c r="A91" s="24"/>
      <c r="G91" s="31" t="s">
        <v>86</v>
      </c>
    </row>
    <row r="92" spans="1:7" ht="12.75">
      <c r="A92" s="24"/>
      <c r="G92" s="84" t="s">
        <v>121</v>
      </c>
    </row>
    <row r="93" spans="1:7" ht="12.75">
      <c r="A93" s="24"/>
      <c r="G93" s="32" t="s">
        <v>87</v>
      </c>
    </row>
    <row r="94" spans="1:7" ht="12.75">
      <c r="A94" s="24"/>
      <c r="G94" s="31"/>
    </row>
    <row r="95" spans="1:7" ht="12.75">
      <c r="A95" s="24"/>
      <c r="B95" t="s">
        <v>242</v>
      </c>
      <c r="G95" s="27">
        <f>-111888/1000</f>
        <v>-111.888</v>
      </c>
    </row>
    <row r="96" spans="1:7" ht="12.75">
      <c r="A96" s="24"/>
      <c r="B96" t="s">
        <v>243</v>
      </c>
      <c r="G96" s="27">
        <f>-785261/1000</f>
        <v>-785.261</v>
      </c>
    </row>
    <row r="97" spans="1:4" ht="12.75">
      <c r="A97" s="24"/>
      <c r="C97" s="27"/>
      <c r="D97" s="27"/>
    </row>
    <row r="98" spans="1:4" ht="12.75">
      <c r="A98" s="24"/>
      <c r="B98" t="s">
        <v>244</v>
      </c>
      <c r="C98" s="27"/>
      <c r="D98" s="27"/>
    </row>
    <row r="99" spans="1:4" ht="12.75">
      <c r="A99" s="24"/>
      <c r="C99" s="27"/>
      <c r="D99" s="27"/>
    </row>
    <row r="100" spans="1:7" ht="12.75">
      <c r="A100" s="24"/>
      <c r="B100" s="5" t="s">
        <v>245</v>
      </c>
      <c r="D100" s="27"/>
      <c r="G100" s="42" t="s">
        <v>246</v>
      </c>
    </row>
    <row r="101" spans="1:7" ht="12.75">
      <c r="A101" s="24"/>
      <c r="B101" t="s">
        <v>247</v>
      </c>
      <c r="D101" s="27"/>
      <c r="G101" s="35" t="s">
        <v>248</v>
      </c>
    </row>
    <row r="102" spans="1:7" ht="12.75">
      <c r="A102" s="24"/>
      <c r="B102" t="s">
        <v>249</v>
      </c>
      <c r="D102" s="27"/>
      <c r="G102" s="35" t="s">
        <v>248</v>
      </c>
    </row>
    <row r="103" spans="1:7" ht="12.75">
      <c r="A103" s="24"/>
      <c r="B103" t="s">
        <v>250</v>
      </c>
      <c r="D103" s="27"/>
      <c r="G103" s="35" t="s">
        <v>248</v>
      </c>
    </row>
    <row r="104" spans="1:7" ht="12.75">
      <c r="A104" s="24"/>
      <c r="B104" t="s">
        <v>251</v>
      </c>
      <c r="D104" s="27"/>
      <c r="G104" s="35" t="s">
        <v>248</v>
      </c>
    </row>
    <row r="105" spans="1:7" ht="12.75">
      <c r="A105" s="24"/>
      <c r="B105" t="s">
        <v>252</v>
      </c>
      <c r="D105" s="27"/>
      <c r="G105" s="35" t="s">
        <v>248</v>
      </c>
    </row>
    <row r="106" spans="1:7" ht="12.75">
      <c r="A106" s="24"/>
      <c r="B106" t="s">
        <v>253</v>
      </c>
      <c r="D106" s="27"/>
      <c r="G106" s="35" t="s">
        <v>248</v>
      </c>
    </row>
    <row r="107" spans="1:7" ht="12.75">
      <c r="A107" s="24"/>
      <c r="B107" t="s">
        <v>254</v>
      </c>
      <c r="D107" s="27"/>
      <c r="G107" s="35" t="s">
        <v>248</v>
      </c>
    </row>
    <row r="108" spans="1:7" ht="12.75">
      <c r="A108" s="24"/>
      <c r="B108" t="s">
        <v>255</v>
      </c>
      <c r="D108" s="27"/>
      <c r="G108" s="35" t="s">
        <v>248</v>
      </c>
    </row>
    <row r="109" spans="1:4" ht="12.75">
      <c r="A109" s="24"/>
      <c r="C109" s="27"/>
      <c r="D109" s="27"/>
    </row>
    <row r="110" spans="1:4" ht="12.75">
      <c r="A110" s="24"/>
      <c r="B110" t="s">
        <v>256</v>
      </c>
      <c r="C110" s="27"/>
      <c r="D110" s="27"/>
    </row>
    <row r="111" spans="1:4" ht="12.75">
      <c r="A111" s="24"/>
      <c r="B111" t="s">
        <v>257</v>
      </c>
      <c r="C111" s="27"/>
      <c r="D111" s="27"/>
    </row>
    <row r="112" spans="1:4" ht="12.75">
      <c r="A112" s="24"/>
      <c r="C112" s="27"/>
      <c r="D112" s="27"/>
    </row>
    <row r="113" spans="1:4" ht="12.75">
      <c r="A113" s="24"/>
      <c r="B113" t="s">
        <v>258</v>
      </c>
      <c r="C113" s="27"/>
      <c r="D113" s="27"/>
    </row>
    <row r="114" ht="12.75">
      <c r="A114" s="24"/>
    </row>
    <row r="115" spans="1:8" ht="12.75">
      <c r="A115" s="24"/>
      <c r="H115" s="83" t="s">
        <v>270</v>
      </c>
    </row>
    <row r="116" spans="1:8" ht="12.75">
      <c r="A116" s="24"/>
      <c r="H116" s="31" t="s">
        <v>86</v>
      </c>
    </row>
    <row r="117" spans="1:8" ht="12.75">
      <c r="A117" s="24"/>
      <c r="B117" s="13" t="s">
        <v>264</v>
      </c>
      <c r="C117" s="13"/>
      <c r="H117" s="84" t="s">
        <v>121</v>
      </c>
    </row>
    <row r="118" spans="1:8" ht="12.75">
      <c r="A118" s="24"/>
      <c r="H118" s="32" t="s">
        <v>87</v>
      </c>
    </row>
    <row r="119" ht="12.75">
      <c r="A119" s="24"/>
    </row>
    <row r="120" spans="1:8" ht="12.75">
      <c r="A120" s="24"/>
      <c r="B120" t="s">
        <v>259</v>
      </c>
      <c r="H120" s="27">
        <f>257777/1000</f>
        <v>257.777</v>
      </c>
    </row>
    <row r="121" spans="1:8" ht="12.75">
      <c r="A121" s="24"/>
      <c r="B121" t="s">
        <v>260</v>
      </c>
      <c r="H121" s="27">
        <f>1642906/1000</f>
        <v>1642.906</v>
      </c>
    </row>
    <row r="122" ht="12.75">
      <c r="A122" s="24"/>
    </row>
    <row r="123" spans="1:2" ht="12.75">
      <c r="A123" s="24"/>
      <c r="B123" t="s">
        <v>261</v>
      </c>
    </row>
    <row r="124" spans="1:2" ht="12.75">
      <c r="A124" s="24"/>
      <c r="B124" t="s">
        <v>262</v>
      </c>
    </row>
    <row r="125" spans="1:2" ht="12.75">
      <c r="A125" s="24"/>
      <c r="B125" t="s">
        <v>263</v>
      </c>
    </row>
    <row r="126" spans="1:8" ht="12.75">
      <c r="A126" s="24"/>
      <c r="H126" s="83" t="s">
        <v>270</v>
      </c>
    </row>
    <row r="127" spans="1:8" ht="12.75">
      <c r="A127" s="24"/>
      <c r="H127" s="31" t="s">
        <v>86</v>
      </c>
    </row>
    <row r="128" spans="1:8" ht="12.75">
      <c r="A128" s="24"/>
      <c r="H128" s="84" t="s">
        <v>121</v>
      </c>
    </row>
    <row r="129" spans="1:8" ht="12.75">
      <c r="A129" s="24"/>
      <c r="B129" s="13" t="s">
        <v>264</v>
      </c>
      <c r="C129" s="13"/>
      <c r="H129" s="32" t="s">
        <v>87</v>
      </c>
    </row>
    <row r="130" ht="12.75">
      <c r="A130" s="24"/>
    </row>
    <row r="131" spans="1:8" ht="12.75">
      <c r="A131" s="24"/>
      <c r="B131" t="s">
        <v>265</v>
      </c>
      <c r="H131" s="35">
        <f>362188/1000</f>
        <v>362.188</v>
      </c>
    </row>
    <row r="132" ht="12.75">
      <c r="A132" s="24"/>
    </row>
    <row r="133" spans="1:2" ht="12.75">
      <c r="A133" s="24"/>
      <c r="B133" t="s">
        <v>266</v>
      </c>
    </row>
    <row r="134" spans="1:2" ht="12.75">
      <c r="A134" s="24"/>
      <c r="B134" t="s">
        <v>267</v>
      </c>
    </row>
    <row r="135" ht="12.75">
      <c r="A135" s="24"/>
    </row>
    <row r="136" spans="1:2" ht="12.75">
      <c r="A136" s="24"/>
      <c r="B136" t="s">
        <v>268</v>
      </c>
    </row>
    <row r="137" spans="1:2" ht="12.75">
      <c r="A137" s="24"/>
      <c r="B137" t="s">
        <v>269</v>
      </c>
    </row>
    <row r="138" ht="12.75">
      <c r="A138" s="24"/>
    </row>
    <row r="139" spans="1:2" ht="12.75">
      <c r="A139" s="6">
        <v>14</v>
      </c>
      <c r="B139" s="5" t="s">
        <v>64</v>
      </c>
    </row>
    <row r="140" spans="1:2" ht="12.75">
      <c r="A140" s="24"/>
      <c r="B140" t="s">
        <v>65</v>
      </c>
    </row>
    <row r="141" spans="1:2" ht="12.75">
      <c r="A141" s="24"/>
      <c r="B141" t="s">
        <v>66</v>
      </c>
    </row>
    <row r="142" spans="1:2" ht="12.75">
      <c r="A142" s="24"/>
      <c r="B142" t="s">
        <v>67</v>
      </c>
    </row>
    <row r="143" spans="1:2" ht="12.75">
      <c r="A143" s="24"/>
      <c r="B143" t="s">
        <v>68</v>
      </c>
    </row>
    <row r="144" ht="12.75">
      <c r="A144" s="24"/>
    </row>
    <row r="145" ht="12.75">
      <c r="A145" s="24"/>
    </row>
    <row r="146" spans="1:2" ht="12.75">
      <c r="A146" s="6">
        <v>15</v>
      </c>
      <c r="B146" s="5" t="s">
        <v>69</v>
      </c>
    </row>
    <row r="147" spans="1:2" ht="12.75">
      <c r="A147" s="24"/>
      <c r="B147" t="s">
        <v>70</v>
      </c>
    </row>
    <row r="148" spans="1:2" ht="12.75">
      <c r="A148" s="24"/>
      <c r="B148" t="s">
        <v>71</v>
      </c>
    </row>
    <row r="149" spans="1:2" ht="12.75">
      <c r="A149" s="24"/>
      <c r="B149" t="s">
        <v>72</v>
      </c>
    </row>
    <row r="150" spans="1:2" ht="12.75">
      <c r="A150" s="24"/>
      <c r="B150" t="s">
        <v>73</v>
      </c>
    </row>
    <row r="151" spans="1:2" ht="12.75">
      <c r="A151" s="24"/>
      <c r="B151" t="s">
        <v>74</v>
      </c>
    </row>
    <row r="152" ht="6" customHeight="1">
      <c r="A152" s="24"/>
    </row>
    <row r="153" spans="1:2" ht="12.75">
      <c r="A153" s="6">
        <v>16</v>
      </c>
      <c r="B153" s="5" t="s">
        <v>75</v>
      </c>
    </row>
    <row r="154" spans="1:2" ht="12.75" hidden="1">
      <c r="A154" s="24"/>
      <c r="B154" t="s">
        <v>76</v>
      </c>
    </row>
    <row r="155" spans="1:2" ht="12.75" hidden="1">
      <c r="A155" s="24"/>
      <c r="B155" t="s">
        <v>77</v>
      </c>
    </row>
    <row r="156" ht="12.75" hidden="1">
      <c r="A156" s="24"/>
    </row>
    <row r="157" spans="1:2" ht="12.75">
      <c r="A157" s="24"/>
      <c r="B157" t="s">
        <v>78</v>
      </c>
    </row>
    <row r="158" spans="1:2" ht="12.75">
      <c r="A158" s="24"/>
      <c r="B158" t="s">
        <v>79</v>
      </c>
    </row>
    <row r="159" spans="1:2" ht="12.75">
      <c r="A159" s="24"/>
      <c r="B159" t="s">
        <v>80</v>
      </c>
    </row>
    <row r="160" spans="1:2" ht="12.75">
      <c r="A160" s="24"/>
      <c r="B160" t="s">
        <v>81</v>
      </c>
    </row>
    <row r="161" ht="5.25" customHeight="1">
      <c r="A161" s="24"/>
    </row>
    <row r="162" spans="1:2" ht="12.75">
      <c r="A162" s="6">
        <v>17</v>
      </c>
      <c r="B162" s="5" t="s">
        <v>82</v>
      </c>
    </row>
    <row r="163" spans="1:2" ht="12.75">
      <c r="A163" s="24"/>
      <c r="B163" t="s">
        <v>83</v>
      </c>
    </row>
    <row r="164" ht="6.75" customHeight="1">
      <c r="A164" s="24"/>
    </row>
    <row r="165" spans="1:2" ht="12.75">
      <c r="A165" s="25">
        <v>18</v>
      </c>
      <c r="B165" s="5" t="s">
        <v>84</v>
      </c>
    </row>
    <row r="166" spans="1:2" ht="7.5" customHeight="1">
      <c r="A166" s="4"/>
      <c r="B166" s="26"/>
    </row>
    <row r="167" spans="1:8" ht="12.75">
      <c r="A167" s="4"/>
      <c r="B167" s="7"/>
      <c r="F167" t="s">
        <v>85</v>
      </c>
      <c r="H167" t="s">
        <v>86</v>
      </c>
    </row>
    <row r="168" spans="6:8" ht="12.75">
      <c r="F168" t="s">
        <v>87</v>
      </c>
      <c r="H168" t="s">
        <v>87</v>
      </c>
    </row>
    <row r="169" ht="12.75">
      <c r="B169" t="s">
        <v>88</v>
      </c>
    </row>
    <row r="170" spans="2:8" ht="12.75">
      <c r="B170" s="4" t="s">
        <v>89</v>
      </c>
      <c r="F170" s="27">
        <v>771</v>
      </c>
      <c r="G170" s="27"/>
      <c r="H170" s="27">
        <v>2453</v>
      </c>
    </row>
    <row r="171" spans="2:8" ht="12.75">
      <c r="B171" s="4" t="s">
        <v>90</v>
      </c>
      <c r="F171" s="27">
        <v>0</v>
      </c>
      <c r="G171" s="27"/>
      <c r="H171" s="27">
        <v>0</v>
      </c>
    </row>
    <row r="172" spans="2:8" ht="12.75">
      <c r="B172" t="s">
        <v>91</v>
      </c>
      <c r="F172" s="27">
        <v>0</v>
      </c>
      <c r="G172" s="27"/>
      <c r="H172" s="27">
        <v>0</v>
      </c>
    </row>
    <row r="173" spans="6:8" ht="13.5" thickBot="1">
      <c r="F173" s="28">
        <f>SUM(F170:F172)</f>
        <v>771</v>
      </c>
      <c r="G173" s="28"/>
      <c r="H173" s="28">
        <f>SUM(H170:H172)</f>
        <v>2453</v>
      </c>
    </row>
    <row r="174" ht="8.25" customHeight="1" thickTop="1"/>
    <row r="175" ht="12.75">
      <c r="B175" t="s">
        <v>92</v>
      </c>
    </row>
    <row r="176" ht="12.75">
      <c r="B176" t="s">
        <v>93</v>
      </c>
    </row>
    <row r="177" ht="6" customHeight="1"/>
    <row r="178" spans="1:2" ht="12.75">
      <c r="A178" s="6">
        <v>19</v>
      </c>
      <c r="B178" s="5" t="s">
        <v>94</v>
      </c>
    </row>
    <row r="179" spans="1:2" ht="12.75">
      <c r="A179" s="24"/>
      <c r="B179" t="s">
        <v>95</v>
      </c>
    </row>
    <row r="180" ht="4.5" customHeight="1">
      <c r="A180" s="24"/>
    </row>
    <row r="181" spans="1:2" s="5" customFormat="1" ht="12.75">
      <c r="A181" s="6">
        <v>20</v>
      </c>
      <c r="B181" s="5" t="s">
        <v>96</v>
      </c>
    </row>
    <row r="182" spans="1:2" ht="12.75">
      <c r="A182" s="24"/>
      <c r="B182" t="s">
        <v>97</v>
      </c>
    </row>
    <row r="183" spans="1:2" ht="12.75">
      <c r="A183" s="24"/>
      <c r="B183" t="s">
        <v>98</v>
      </c>
    </row>
    <row r="184" ht="4.5" customHeight="1">
      <c r="A184" s="24"/>
    </row>
    <row r="185" spans="1:3" ht="12.75">
      <c r="A185" s="6">
        <v>21</v>
      </c>
      <c r="B185" s="5" t="s">
        <v>99</v>
      </c>
      <c r="C185" s="29"/>
    </row>
    <row r="186" spans="1:3" ht="12.75">
      <c r="A186" s="24"/>
      <c r="B186" t="s">
        <v>100</v>
      </c>
      <c r="C186" s="29"/>
    </row>
    <row r="187" spans="1:3" ht="12.75">
      <c r="A187" s="24"/>
      <c r="B187" t="s">
        <v>101</v>
      </c>
      <c r="C187" s="29"/>
    </row>
    <row r="188" spans="1:3" ht="12.75">
      <c r="A188" s="24"/>
      <c r="B188" t="s">
        <v>102</v>
      </c>
      <c r="C188" s="29"/>
    </row>
    <row r="189" spans="1:3" ht="12.75">
      <c r="A189" s="24"/>
      <c r="B189" t="s">
        <v>103</v>
      </c>
      <c r="C189" s="29"/>
    </row>
    <row r="190" ht="9.75" customHeight="1">
      <c r="A190" s="24"/>
    </row>
    <row r="191" spans="1:2" ht="12.75">
      <c r="A191" s="6">
        <v>22</v>
      </c>
      <c r="B191" s="5" t="s">
        <v>104</v>
      </c>
    </row>
    <row r="192" spans="1:2" ht="12.75">
      <c r="A192" s="24"/>
      <c r="B192" t="s">
        <v>105</v>
      </c>
    </row>
    <row r="193" spans="1:2" ht="12.75">
      <c r="A193" s="24"/>
      <c r="B193" t="s">
        <v>106</v>
      </c>
    </row>
    <row r="194" spans="1:2" ht="12.75">
      <c r="A194" s="24"/>
      <c r="B194" t="s">
        <v>107</v>
      </c>
    </row>
    <row r="195" spans="1:2" ht="11.25" customHeight="1">
      <c r="A195" s="24"/>
      <c r="B195" t="s">
        <v>108</v>
      </c>
    </row>
    <row r="196" ht="12.75">
      <c r="A196" s="24"/>
    </row>
    <row r="197" spans="1:2" ht="12.75">
      <c r="A197" s="6">
        <v>23</v>
      </c>
      <c r="B197" s="5" t="s">
        <v>109</v>
      </c>
    </row>
    <row r="198" spans="1:2" ht="12.75">
      <c r="A198" s="24"/>
      <c r="B198" t="s">
        <v>110</v>
      </c>
    </row>
    <row r="199" ht="12.75">
      <c r="A199" s="24"/>
    </row>
    <row r="200" spans="1:2" ht="12.75">
      <c r="A200" s="6">
        <v>24</v>
      </c>
      <c r="B200" s="5" t="s">
        <v>111</v>
      </c>
    </row>
    <row r="201" spans="1:2" ht="12.75">
      <c r="A201" s="24"/>
      <c r="B201" t="s">
        <v>112</v>
      </c>
    </row>
    <row r="202" ht="12.75">
      <c r="A202" s="24"/>
    </row>
    <row r="203" spans="1:2" ht="12.75">
      <c r="A203" s="6">
        <v>25</v>
      </c>
      <c r="B203" s="5" t="s">
        <v>113</v>
      </c>
    </row>
    <row r="204" spans="1:2" ht="12.75">
      <c r="A204" s="6"/>
      <c r="B204" s="7" t="s">
        <v>114</v>
      </c>
    </row>
    <row r="205" spans="1:2" ht="12.75">
      <c r="A205" s="6"/>
      <c r="B205" s="7"/>
    </row>
    <row r="206" spans="1:2" ht="12.75">
      <c r="A206" s="6">
        <v>26</v>
      </c>
      <c r="B206" s="5" t="s">
        <v>115</v>
      </c>
    </row>
    <row r="207" spans="1:2" ht="12.75">
      <c r="A207" s="6"/>
      <c r="B207" s="7" t="s">
        <v>116</v>
      </c>
    </row>
    <row r="208" spans="1:2" ht="12.75">
      <c r="A208" s="6"/>
      <c r="B208" s="7"/>
    </row>
    <row r="209" spans="1:10" ht="12.75">
      <c r="A209" s="6"/>
      <c r="B209" s="7"/>
      <c r="F209" s="30" t="s">
        <v>32</v>
      </c>
      <c r="G209" s="31" t="s">
        <v>117</v>
      </c>
      <c r="H209" s="31"/>
      <c r="I209" s="31" t="s">
        <v>118</v>
      </c>
      <c r="J209" s="31"/>
    </row>
    <row r="210" spans="1:10" ht="12.75">
      <c r="A210" s="6"/>
      <c r="B210" s="7"/>
      <c r="F210" s="31"/>
      <c r="G210" s="32" t="s">
        <v>119</v>
      </c>
      <c r="H210" s="31"/>
      <c r="I210" s="31" t="s">
        <v>120</v>
      </c>
      <c r="J210" s="32"/>
    </row>
    <row r="211" spans="1:10" ht="12.75">
      <c r="A211" s="6"/>
      <c r="G211" s="33" t="s">
        <v>121</v>
      </c>
      <c r="H211" s="31"/>
      <c r="I211" s="33" t="s">
        <v>121</v>
      </c>
      <c r="J211" s="13"/>
    </row>
    <row r="212" spans="1:10" ht="6" customHeight="1">
      <c r="A212" s="6"/>
      <c r="J212" s="13"/>
    </row>
    <row r="213" spans="1:10" ht="12.75" customHeight="1">
      <c r="A213" s="6"/>
      <c r="B213" s="34" t="s">
        <v>122</v>
      </c>
      <c r="J213" s="13"/>
    </row>
    <row r="214" spans="1:10" ht="12.75">
      <c r="A214" s="6"/>
      <c r="B214" t="s">
        <v>123</v>
      </c>
      <c r="G214" s="35">
        <v>40000000</v>
      </c>
      <c r="I214" s="35">
        <v>40000000</v>
      </c>
      <c r="J214" s="36"/>
    </row>
    <row r="215" spans="1:10" ht="12.75">
      <c r="A215" s="6"/>
      <c r="G215" s="35" t="s">
        <v>32</v>
      </c>
      <c r="I215" s="35" t="s">
        <v>32</v>
      </c>
      <c r="J215" s="36"/>
    </row>
    <row r="216" spans="1:10" ht="12.75">
      <c r="A216" s="6"/>
      <c r="B216" t="s">
        <v>124</v>
      </c>
      <c r="G216" s="35">
        <v>8347.83</v>
      </c>
      <c r="I216" s="35">
        <f>1527.47+1802.2</f>
        <v>3329.67</v>
      </c>
      <c r="J216" s="36"/>
    </row>
    <row r="217" spans="1:10" ht="12.75">
      <c r="A217" s="6"/>
      <c r="B217" t="s">
        <v>32</v>
      </c>
      <c r="G217" s="35" t="s">
        <v>32</v>
      </c>
      <c r="I217" s="35" t="s">
        <v>32</v>
      </c>
      <c r="J217" s="36"/>
    </row>
    <row r="218" spans="1:10" ht="13.5" thickBot="1">
      <c r="A218" s="6"/>
      <c r="B218" t="s">
        <v>125</v>
      </c>
      <c r="G218" s="28">
        <f>SUM(G214:G217)</f>
        <v>40008347.83</v>
      </c>
      <c r="I218" s="28">
        <f>SUM(I214:I217)</f>
        <v>40003329.67</v>
      </c>
      <c r="J218" s="37"/>
    </row>
    <row r="219" spans="1:10" ht="11.25" customHeight="1" thickTop="1">
      <c r="A219" s="6"/>
      <c r="B219" s="7"/>
      <c r="J219" s="13"/>
    </row>
    <row r="220" spans="1:10" ht="12.75">
      <c r="A220" s="6"/>
      <c r="B220" s="7" t="s">
        <v>126</v>
      </c>
      <c r="G220" s="38">
        <v>4.01</v>
      </c>
      <c r="I220" s="38">
        <v>12.8</v>
      </c>
      <c r="J220" s="13"/>
    </row>
    <row r="221" spans="1:2" ht="12.75">
      <c r="A221" s="6"/>
      <c r="B221" s="7"/>
    </row>
    <row r="222" spans="1:2" ht="12.75">
      <c r="A222" s="6"/>
      <c r="B222" s="34" t="s">
        <v>127</v>
      </c>
    </row>
    <row r="223" spans="1:9" ht="12.75">
      <c r="A223" s="6"/>
      <c r="B223" t="s">
        <v>125</v>
      </c>
      <c r="F223" s="36"/>
      <c r="G223" s="35">
        <v>40008347.83</v>
      </c>
      <c r="I223" s="35">
        <v>40003329.67</v>
      </c>
    </row>
    <row r="224" spans="1:9" ht="12.75">
      <c r="A224" s="6"/>
      <c r="F224" s="36"/>
      <c r="G224" s="35"/>
      <c r="I224" s="35"/>
    </row>
    <row r="225" spans="1:9" ht="12.75">
      <c r="A225" s="6"/>
      <c r="B225" t="s">
        <v>128</v>
      </c>
      <c r="G225" s="35">
        <f>1761652.17-1587804.92</f>
        <v>173847.25</v>
      </c>
      <c r="I225" s="35">
        <f>1766670.33-1592327.86</f>
        <v>174342.46999999997</v>
      </c>
    </row>
    <row r="226" spans="1:9" ht="12.75">
      <c r="A226" s="6"/>
      <c r="B226" t="s">
        <v>32</v>
      </c>
      <c r="F226" s="36"/>
      <c r="G226" s="27"/>
      <c r="I226" s="35"/>
    </row>
    <row r="227" spans="1:9" ht="13.5" thickBot="1">
      <c r="A227" s="6"/>
      <c r="B227" t="s">
        <v>129</v>
      </c>
      <c r="F227" s="37"/>
      <c r="G227" s="28">
        <f>SUM(G223:G226)</f>
        <v>40182195.08</v>
      </c>
      <c r="I227" s="28">
        <f>SUM(I223:I226)</f>
        <v>40177672.14</v>
      </c>
    </row>
    <row r="228" spans="1:6" ht="9" customHeight="1" thickTop="1">
      <c r="A228" s="6"/>
      <c r="B228" s="7"/>
      <c r="F228" s="13"/>
    </row>
    <row r="229" spans="1:9" ht="12.75">
      <c r="A229" s="6"/>
      <c r="B229" s="7" t="s">
        <v>130</v>
      </c>
      <c r="F229" s="13"/>
      <c r="G229" s="38">
        <v>3.99</v>
      </c>
      <c r="I229">
        <v>12.74</v>
      </c>
    </row>
    <row r="230" spans="1:2" ht="12.75">
      <c r="A230" s="6"/>
      <c r="B230" s="7"/>
    </row>
    <row r="231" ht="12.75">
      <c r="A231" s="6"/>
    </row>
    <row r="232" spans="1:2" ht="12.75">
      <c r="A232" t="s">
        <v>131</v>
      </c>
      <c r="B232" s="7"/>
    </row>
    <row r="233" spans="1:2" ht="12.75">
      <c r="A233" t="s">
        <v>132</v>
      </c>
      <c r="B233" s="7"/>
    </row>
    <row r="234" ht="12.75">
      <c r="B234" s="7"/>
    </row>
    <row r="235" spans="1:2" ht="12.75">
      <c r="A235" t="s">
        <v>133</v>
      </c>
      <c r="B235" s="7"/>
    </row>
    <row r="236" spans="1:2" ht="12.75">
      <c r="A236" t="s">
        <v>134</v>
      </c>
      <c r="B236" s="7"/>
    </row>
    <row r="237" ht="12.75">
      <c r="B237" s="7"/>
    </row>
    <row r="238" spans="1:2" ht="12.75">
      <c r="A238" t="s">
        <v>135</v>
      </c>
      <c r="B238" s="7"/>
    </row>
    <row r="239" spans="1:2" ht="12.75">
      <c r="A239" s="4" t="s">
        <v>136</v>
      </c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  <row r="254" spans="1:2" ht="12.75">
      <c r="A254" s="6"/>
      <c r="B254" s="7"/>
    </row>
    <row r="255" spans="1:2" ht="12.75">
      <c r="A255" s="6"/>
      <c r="B255" s="7"/>
    </row>
    <row r="256" spans="1:2" ht="12.75">
      <c r="A256" s="6"/>
      <c r="B256" s="7"/>
    </row>
    <row r="257" spans="1:2" ht="12.75">
      <c r="A257" s="6"/>
      <c r="B257" s="7"/>
    </row>
    <row r="258" spans="1:2" ht="12.75">
      <c r="A258" s="6"/>
      <c r="B258" s="7"/>
    </row>
    <row r="259" spans="1:2" ht="12.75">
      <c r="A259" s="6"/>
      <c r="B259" s="7"/>
    </row>
    <row r="260" spans="1:2" ht="12.75">
      <c r="A260" s="6"/>
      <c r="B260" s="7"/>
    </row>
    <row r="261" spans="1:2" ht="12.75">
      <c r="A261" s="6"/>
      <c r="B261" s="7"/>
    </row>
    <row r="262" spans="1:2" ht="12.75">
      <c r="A262" s="6"/>
      <c r="B262" s="7"/>
    </row>
    <row r="263" spans="1:2" ht="12.75">
      <c r="A263" s="6"/>
      <c r="B263" s="7"/>
    </row>
    <row r="264" spans="1:2" ht="12.75">
      <c r="A264" s="6"/>
      <c r="B264" s="7"/>
    </row>
    <row r="265" spans="1:2" ht="12.75">
      <c r="A265" s="6"/>
      <c r="B265" s="7"/>
    </row>
    <row r="266" spans="1:2" ht="12.75">
      <c r="A266" s="6"/>
      <c r="B266" s="7"/>
    </row>
    <row r="267" spans="1:2" ht="12.75">
      <c r="A267" s="6"/>
      <c r="B267" s="7"/>
    </row>
    <row r="268" spans="1:2" ht="12.75">
      <c r="A268" s="6"/>
      <c r="B268" s="7"/>
    </row>
    <row r="269" spans="1:2" ht="12.75">
      <c r="A269" s="6"/>
      <c r="B269" s="7"/>
    </row>
    <row r="270" spans="1:2" ht="12.75">
      <c r="A270" s="6"/>
      <c r="B270" s="7"/>
    </row>
    <row r="271" spans="1:2" ht="12.75">
      <c r="A271" s="6"/>
      <c r="B271" s="7"/>
    </row>
    <row r="272" spans="1:2" ht="12.75">
      <c r="A272" s="6"/>
      <c r="B272" s="7"/>
    </row>
    <row r="273" spans="1:2" ht="12.75">
      <c r="A273" s="6"/>
      <c r="B273" s="7"/>
    </row>
    <row r="274" spans="1:2" ht="12.75">
      <c r="A274" s="6"/>
      <c r="B274" s="7"/>
    </row>
    <row r="275" spans="1:2" ht="12.75">
      <c r="A275" s="6"/>
      <c r="B275" s="7"/>
    </row>
    <row r="276" spans="1:2" ht="12.75">
      <c r="A276" s="6"/>
      <c r="B276" s="7"/>
    </row>
    <row r="277" spans="1:2" ht="12.75">
      <c r="A277" s="6"/>
      <c r="B277" s="7"/>
    </row>
    <row r="278" spans="1:2" ht="12.75">
      <c r="A278" s="6"/>
      <c r="B278" s="7"/>
    </row>
    <row r="279" spans="1:2" ht="12.75">
      <c r="A279" s="6"/>
      <c r="B279" s="7"/>
    </row>
    <row r="280" spans="1:2" ht="12.75">
      <c r="A280" s="6"/>
      <c r="B280" s="7"/>
    </row>
    <row r="281" spans="1:2" ht="12.75">
      <c r="A281" s="6"/>
      <c r="B281" s="7"/>
    </row>
    <row r="282" spans="1:2" ht="12.75">
      <c r="A282" s="6"/>
      <c r="B282" s="7"/>
    </row>
    <row r="283" spans="1:2" ht="12.75">
      <c r="A283" s="6"/>
      <c r="B283" s="7"/>
    </row>
    <row r="284" spans="1:2" ht="12.75">
      <c r="A284" s="6"/>
      <c r="B284" s="7"/>
    </row>
    <row r="285" spans="1:2" ht="12.75">
      <c r="A285" s="6"/>
      <c r="B285" s="7"/>
    </row>
    <row r="286" spans="1:2" ht="12.75">
      <c r="A286" s="6"/>
      <c r="B286" s="7"/>
    </row>
    <row r="287" spans="1:2" ht="12.75">
      <c r="A287" s="6"/>
      <c r="B287" s="7"/>
    </row>
    <row r="288" spans="1:2" ht="12.75">
      <c r="A288" s="6"/>
      <c r="B288" s="7"/>
    </row>
    <row r="289" spans="1:2" ht="12.75">
      <c r="A289" s="6"/>
      <c r="B289" s="7"/>
    </row>
    <row r="290" spans="1:2" ht="12.75">
      <c r="A290" s="6"/>
      <c r="B290" s="7"/>
    </row>
    <row r="291" spans="1:2" ht="12.75">
      <c r="A291" s="6"/>
      <c r="B291" s="7"/>
    </row>
    <row r="292" spans="1:2" ht="12.75">
      <c r="A292" s="6"/>
      <c r="B292" s="7"/>
    </row>
    <row r="293" spans="1:2" ht="12.75">
      <c r="A293" s="6"/>
      <c r="B293" s="7"/>
    </row>
    <row r="294" spans="1:2" ht="12.75">
      <c r="A294" s="6"/>
      <c r="B294" s="7"/>
    </row>
    <row r="295" spans="1:2" ht="12.75">
      <c r="A295" s="6"/>
      <c r="B295" s="7"/>
    </row>
    <row r="296" spans="1:2" ht="12.75">
      <c r="A296" s="6"/>
      <c r="B296" s="7"/>
    </row>
    <row r="297" spans="1:2" ht="12.75">
      <c r="A297" s="6"/>
      <c r="B297" s="7"/>
    </row>
    <row r="298" spans="1:2" ht="12.75">
      <c r="A298" s="6"/>
      <c r="B298" s="7"/>
    </row>
    <row r="299" spans="1:2" ht="12.75">
      <c r="A299" s="6"/>
      <c r="B299" s="7"/>
    </row>
    <row r="300" spans="1:2" ht="12.75">
      <c r="A300" s="6"/>
      <c r="B300" s="7"/>
    </row>
    <row r="301" spans="1:2" ht="12.75">
      <c r="A301" s="6"/>
      <c r="B301" s="7"/>
    </row>
    <row r="302" spans="1:2" ht="12.75">
      <c r="A302" s="6"/>
      <c r="B302" s="7"/>
    </row>
    <row r="303" spans="1:2" ht="12.75">
      <c r="A303" s="6"/>
      <c r="B303" s="7"/>
    </row>
    <row r="304" spans="1:2" ht="12.75">
      <c r="A304" s="6"/>
      <c r="B304" s="7"/>
    </row>
    <row r="305" spans="1:2" ht="12.75">
      <c r="A305" s="6"/>
      <c r="B305" s="7"/>
    </row>
    <row r="306" spans="1:2" ht="12.75">
      <c r="A306" s="6"/>
      <c r="B306" s="7"/>
    </row>
    <row r="307" spans="1:2" ht="12.75">
      <c r="A307" s="6"/>
      <c r="B307" s="7"/>
    </row>
    <row r="308" spans="1:2" ht="12.75">
      <c r="A308" s="6"/>
      <c r="B308" s="7"/>
    </row>
    <row r="309" spans="1:2" ht="12.75">
      <c r="A309" s="6"/>
      <c r="B309" s="7"/>
    </row>
    <row r="310" spans="1:2" ht="12.75">
      <c r="A310" s="6"/>
      <c r="B310" s="7"/>
    </row>
    <row r="311" spans="1:2" ht="12.75">
      <c r="A311" s="6"/>
      <c r="B311" s="7"/>
    </row>
    <row r="312" spans="1:2" ht="12.75">
      <c r="A312" s="6"/>
      <c r="B312" s="7"/>
    </row>
    <row r="313" spans="1:2" ht="12.75">
      <c r="A313" s="6"/>
      <c r="B313" s="7"/>
    </row>
    <row r="314" spans="1:2" ht="12.75">
      <c r="A314" s="6"/>
      <c r="B314" s="7"/>
    </row>
    <row r="315" spans="1:2" ht="12.75">
      <c r="A315" s="6"/>
      <c r="B315" s="7"/>
    </row>
    <row r="316" spans="1:2" ht="12.75">
      <c r="A316" s="6"/>
      <c r="B316" s="7"/>
    </row>
    <row r="317" spans="1:2" ht="12.75">
      <c r="A317" s="6"/>
      <c r="B317" s="7"/>
    </row>
    <row r="318" spans="1:2" ht="12.75">
      <c r="A318" s="6"/>
      <c r="B318" s="7"/>
    </row>
    <row r="319" spans="1:2" ht="12.75">
      <c r="A319" s="6"/>
      <c r="B319" s="7"/>
    </row>
    <row r="320" spans="1:2" ht="12.75">
      <c r="A320" s="6"/>
      <c r="B320" s="7"/>
    </row>
    <row r="321" spans="1:2" ht="12.75">
      <c r="A321" s="6"/>
      <c r="B321" s="7"/>
    </row>
    <row r="322" spans="1:2" ht="12.75">
      <c r="A322" s="6"/>
      <c r="B322" s="7"/>
    </row>
    <row r="323" spans="1:2" ht="12.75">
      <c r="A323" s="6"/>
      <c r="B323" s="7"/>
    </row>
    <row r="324" spans="1:2" ht="12.75">
      <c r="A324" s="6"/>
      <c r="B324" s="7"/>
    </row>
    <row r="325" spans="1:2" ht="12.75">
      <c r="A325" s="6"/>
      <c r="B325" s="7"/>
    </row>
    <row r="326" spans="1:2" ht="12.75">
      <c r="A326" s="6"/>
      <c r="B326" s="7"/>
    </row>
    <row r="327" spans="1:2" ht="12.75">
      <c r="A327" s="6"/>
      <c r="B327" s="7"/>
    </row>
    <row r="328" spans="1:2" ht="12.75">
      <c r="A328" s="6"/>
      <c r="B328" s="7"/>
    </row>
    <row r="329" spans="1:2" ht="12.75">
      <c r="A329" s="6"/>
      <c r="B329" s="7"/>
    </row>
    <row r="330" spans="1:2" ht="12.75">
      <c r="A330" s="6"/>
      <c r="B330" s="7"/>
    </row>
    <row r="331" spans="1:2" ht="12.75">
      <c r="A331" s="6"/>
      <c r="B331" s="7"/>
    </row>
    <row r="332" spans="1:2" ht="12.75">
      <c r="A332" s="6"/>
      <c r="B332" s="7"/>
    </row>
    <row r="333" spans="1:2" ht="12.75">
      <c r="A333" s="6"/>
      <c r="B333" s="7"/>
    </row>
    <row r="334" spans="1:2" ht="12.75">
      <c r="A334" s="6"/>
      <c r="B334" s="7"/>
    </row>
    <row r="335" spans="1:2" ht="12.75">
      <c r="A335" s="6"/>
      <c r="B335" s="7"/>
    </row>
    <row r="336" spans="1:2" ht="12.75">
      <c r="A336" s="6"/>
      <c r="B336" s="7"/>
    </row>
    <row r="337" spans="1:2" ht="12.75">
      <c r="A337" s="6"/>
      <c r="B337" s="7"/>
    </row>
    <row r="338" spans="1:2" ht="12.75">
      <c r="A338" s="6"/>
      <c r="B338" s="7"/>
    </row>
    <row r="339" spans="1:2" ht="12.75">
      <c r="A339" s="6"/>
      <c r="B339" s="7"/>
    </row>
    <row r="340" spans="1:2" ht="12.75">
      <c r="A340" s="6"/>
      <c r="B340" s="7"/>
    </row>
    <row r="341" spans="1:2" ht="12.75">
      <c r="A341" s="6"/>
      <c r="B341" s="7"/>
    </row>
    <row r="342" spans="1:2" ht="12.75">
      <c r="A342" s="6"/>
      <c r="B342" s="7"/>
    </row>
    <row r="343" spans="1:2" ht="12.75">
      <c r="A343" s="6"/>
      <c r="B343" s="7"/>
    </row>
    <row r="344" spans="1:2" ht="12.75">
      <c r="A344" s="6"/>
      <c r="B344" s="7"/>
    </row>
    <row r="345" spans="1:2" ht="12.75">
      <c r="A345" s="6"/>
      <c r="B345" s="7"/>
    </row>
    <row r="346" spans="1:2" ht="12.75">
      <c r="A346" s="6"/>
      <c r="B346" s="7"/>
    </row>
    <row r="347" spans="1:2" ht="12.75">
      <c r="A347" s="6"/>
      <c r="B347" s="7"/>
    </row>
    <row r="348" spans="1:2" ht="12.75">
      <c r="A348" s="6"/>
      <c r="B348" s="7"/>
    </row>
    <row r="349" spans="1:2" ht="12.75">
      <c r="A349" s="6"/>
      <c r="B349" s="7"/>
    </row>
    <row r="350" spans="1:2" ht="12.75">
      <c r="A350" s="6"/>
      <c r="B350" s="7"/>
    </row>
    <row r="351" spans="1:2" ht="12.75">
      <c r="A351" s="6"/>
      <c r="B351" s="7"/>
    </row>
    <row r="352" spans="1:2" ht="12.75">
      <c r="A352" s="6"/>
      <c r="B352" s="7"/>
    </row>
    <row r="353" spans="1:2" ht="12.75">
      <c r="A353" s="6"/>
      <c r="B353" s="7"/>
    </row>
    <row r="354" spans="1:2" ht="12.75">
      <c r="A354" s="6"/>
      <c r="B354" s="7"/>
    </row>
    <row r="355" spans="1:2" ht="12.75">
      <c r="A355" s="6"/>
      <c r="B355" s="7"/>
    </row>
    <row r="356" spans="1:2" ht="12.75">
      <c r="A356" s="6"/>
      <c r="B356" s="7"/>
    </row>
    <row r="357" spans="1:2" ht="12.75">
      <c r="A357" s="6"/>
      <c r="B357" s="7"/>
    </row>
    <row r="358" spans="1:2" ht="12.75">
      <c r="A358" s="6"/>
      <c r="B358" s="7"/>
    </row>
    <row r="359" spans="1:2" ht="12.75">
      <c r="A359" s="6"/>
      <c r="B359" s="7"/>
    </row>
    <row r="360" spans="1:2" ht="12.75">
      <c r="A360" s="6"/>
      <c r="B360" s="7"/>
    </row>
    <row r="361" spans="1:2" ht="12.75">
      <c r="A361" s="6"/>
      <c r="B361" s="7"/>
    </row>
    <row r="362" spans="1:2" ht="12.75">
      <c r="A362" s="6"/>
      <c r="B362" s="7"/>
    </row>
    <row r="363" spans="1:2" ht="12.75">
      <c r="A363" s="6"/>
      <c r="B363" s="7"/>
    </row>
    <row r="364" spans="1:2" ht="12.75">
      <c r="A364" s="6"/>
      <c r="B364" s="7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6"/>
      <c r="B369" s="7"/>
    </row>
    <row r="370" spans="1:2" ht="12.75">
      <c r="A370" s="6"/>
      <c r="B370" s="7"/>
    </row>
    <row r="371" spans="1:2" ht="12.75">
      <c r="A371" s="6"/>
      <c r="B371" s="7"/>
    </row>
    <row r="372" spans="1:2" ht="12.75">
      <c r="A372" s="6"/>
      <c r="B372" s="7"/>
    </row>
    <row r="373" spans="1:2" ht="12.75">
      <c r="A373" s="6"/>
      <c r="B373" s="7"/>
    </row>
    <row r="374" spans="1:2" ht="12.75">
      <c r="A374" s="6"/>
      <c r="B374" s="7"/>
    </row>
    <row r="375" spans="1:2" ht="12.75">
      <c r="A375" s="6"/>
      <c r="B375" s="7"/>
    </row>
    <row r="376" spans="1:2" ht="12.75">
      <c r="A376" s="6"/>
      <c r="B376" s="7"/>
    </row>
    <row r="377" spans="1:2" ht="12.75">
      <c r="A377" s="6"/>
      <c r="B377" s="7"/>
    </row>
    <row r="378" spans="1:2" ht="12.75">
      <c r="A378" s="6"/>
      <c r="B378" s="7"/>
    </row>
    <row r="379" spans="1:2" ht="12.75">
      <c r="A379" s="6"/>
      <c r="B379" s="7"/>
    </row>
    <row r="380" spans="1:2" ht="12.75">
      <c r="A380" s="6"/>
      <c r="B380" s="7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1" spans="1:2" ht="12.75">
      <c r="A391" s="6"/>
      <c r="B391" s="7"/>
    </row>
    <row r="392" spans="1:2" ht="12.75">
      <c r="A392" s="6"/>
      <c r="B392" s="7"/>
    </row>
    <row r="393" spans="1:2" ht="12.75">
      <c r="A393" s="6"/>
      <c r="B393" s="7"/>
    </row>
    <row r="394" spans="1:2" ht="12.75">
      <c r="A394" s="6"/>
      <c r="B394" s="7"/>
    </row>
    <row r="395" spans="1:2" ht="12.75">
      <c r="A395" s="6"/>
      <c r="B395" s="7"/>
    </row>
    <row r="396" spans="1:2" ht="12.75">
      <c r="A396" s="6"/>
      <c r="B396" s="7"/>
    </row>
    <row r="397" spans="1:2" ht="12.75">
      <c r="A397" s="6"/>
      <c r="B397" s="7"/>
    </row>
    <row r="398" spans="1:2" ht="12.75">
      <c r="A398" s="6"/>
      <c r="B398" s="7"/>
    </row>
    <row r="399" spans="1:2" ht="12.75">
      <c r="A399" s="6"/>
      <c r="B399" s="7"/>
    </row>
    <row r="400" spans="1:2" ht="12.75">
      <c r="A400" s="6"/>
      <c r="B400" s="7"/>
    </row>
    <row r="401" spans="1:2" ht="12.75">
      <c r="A401" s="6"/>
      <c r="B401" s="7"/>
    </row>
    <row r="402" spans="1:2" ht="12.75">
      <c r="A402" s="6"/>
      <c r="B402" s="7"/>
    </row>
    <row r="403" spans="1:2" ht="12.75">
      <c r="A403" s="6"/>
      <c r="B403" s="7"/>
    </row>
    <row r="404" spans="1:2" ht="12.75">
      <c r="A404" s="6"/>
      <c r="B404" s="7"/>
    </row>
    <row r="405" spans="1:2" ht="12.75">
      <c r="A405" s="6"/>
      <c r="B405" s="7"/>
    </row>
    <row r="406" spans="1:2" ht="12.75">
      <c r="A406" s="6"/>
      <c r="B406" s="7"/>
    </row>
    <row r="407" spans="1:2" ht="12.75">
      <c r="A407" s="6"/>
      <c r="B407" s="7"/>
    </row>
    <row r="408" spans="1:2" ht="12.75">
      <c r="A408" s="6"/>
      <c r="B408" s="7"/>
    </row>
    <row r="409" spans="1:2" ht="12.75">
      <c r="A409" s="6"/>
      <c r="B409" s="7"/>
    </row>
    <row r="410" spans="1:2" ht="12.75">
      <c r="A410" s="6"/>
      <c r="B410" s="7"/>
    </row>
    <row r="411" spans="1:2" ht="12.75">
      <c r="A411" s="6"/>
      <c r="B411" s="7"/>
    </row>
    <row r="412" spans="1:2" ht="12.75">
      <c r="A412" s="6"/>
      <c r="B412" s="7"/>
    </row>
    <row r="413" spans="1:2" ht="12.75">
      <c r="A413" s="6"/>
      <c r="B413" s="7"/>
    </row>
    <row r="414" spans="1:2" ht="12.75">
      <c r="A414" s="6"/>
      <c r="B414" s="7"/>
    </row>
    <row r="415" spans="1:2" ht="12.75">
      <c r="A415" s="6"/>
      <c r="B415" s="7"/>
    </row>
    <row r="416" spans="1:2" ht="12.75">
      <c r="A416" s="6"/>
      <c r="B416" s="7"/>
    </row>
    <row r="417" spans="1:2" ht="12.75">
      <c r="A417" s="6"/>
      <c r="B417" s="7"/>
    </row>
    <row r="418" spans="1:2" ht="12.75">
      <c r="A418" s="6"/>
      <c r="B418" s="7"/>
    </row>
    <row r="419" spans="1:2" ht="12.75">
      <c r="A419" s="6"/>
      <c r="B419" s="7"/>
    </row>
    <row r="420" spans="1:2" ht="12.75">
      <c r="A420" s="6"/>
      <c r="B420" s="7"/>
    </row>
    <row r="421" spans="1:2" ht="12.75">
      <c r="A421" s="6"/>
      <c r="B421" s="7"/>
    </row>
    <row r="422" spans="1:2" ht="12.75">
      <c r="A422" s="6"/>
      <c r="B422" s="7"/>
    </row>
    <row r="423" spans="1:2" ht="12.75">
      <c r="A423" s="6"/>
      <c r="B423" s="7"/>
    </row>
    <row r="424" spans="1:2" ht="12.75">
      <c r="A424" s="6"/>
      <c r="B424" s="7"/>
    </row>
    <row r="425" spans="1:2" ht="12.75">
      <c r="A425" s="6"/>
      <c r="B425" s="7"/>
    </row>
    <row r="426" spans="1:2" ht="12.75">
      <c r="A426" s="6"/>
      <c r="B426" s="7"/>
    </row>
    <row r="427" spans="1:2" ht="12.75">
      <c r="A427" s="6"/>
      <c r="B427" s="7"/>
    </row>
    <row r="428" spans="1:2" ht="12.75">
      <c r="A428" s="6"/>
      <c r="B428" s="7"/>
    </row>
    <row r="429" spans="1:2" ht="12.75">
      <c r="A429" s="6"/>
      <c r="B429" s="7"/>
    </row>
    <row r="430" spans="1:2" ht="12.75">
      <c r="A430" s="6"/>
      <c r="B430" s="7"/>
    </row>
    <row r="431" spans="1:2" ht="12.75">
      <c r="A431" s="6"/>
      <c r="B431" s="7"/>
    </row>
    <row r="432" spans="1:2" ht="12.75">
      <c r="A432" s="6"/>
      <c r="B432" s="7"/>
    </row>
    <row r="433" spans="1:2" ht="12.75">
      <c r="A433" s="6"/>
      <c r="B433" s="7"/>
    </row>
    <row r="434" spans="1:2" ht="12.75">
      <c r="A434" s="6"/>
      <c r="B434" s="7"/>
    </row>
    <row r="435" spans="1:2" ht="12.75">
      <c r="A435" s="6"/>
      <c r="B435" s="7"/>
    </row>
    <row r="436" spans="1:2" ht="12.75">
      <c r="A436" s="6"/>
      <c r="B436" s="7"/>
    </row>
    <row r="437" spans="1:2" ht="12.75">
      <c r="A437" s="6"/>
      <c r="B437" s="7"/>
    </row>
    <row r="438" spans="1:2" ht="12.75">
      <c r="A438" s="6"/>
      <c r="B438" s="7"/>
    </row>
    <row r="439" spans="1:2" ht="12.75">
      <c r="A439" s="6"/>
      <c r="B439" s="7"/>
    </row>
    <row r="440" spans="1:2" ht="12.75">
      <c r="A440" s="6"/>
      <c r="B440" s="7"/>
    </row>
    <row r="441" spans="1:2" ht="12.75">
      <c r="A441" s="6"/>
      <c r="B441" s="7"/>
    </row>
    <row r="442" spans="1:2" ht="12.75">
      <c r="A442" s="6"/>
      <c r="B442" s="7"/>
    </row>
    <row r="443" spans="1:2" ht="12.75">
      <c r="A443" s="6"/>
      <c r="B443" s="7"/>
    </row>
    <row r="444" spans="1:2" ht="12.75">
      <c r="A444" s="6"/>
      <c r="B444" s="7"/>
    </row>
    <row r="445" spans="1:2" ht="12.75">
      <c r="A445" s="6"/>
      <c r="B445" s="7"/>
    </row>
    <row r="446" spans="1:2" ht="12.75">
      <c r="A446" s="6"/>
      <c r="B446" s="7"/>
    </row>
    <row r="447" spans="1:2" ht="12.75">
      <c r="A447" s="6"/>
      <c r="B447" s="7"/>
    </row>
    <row r="448" spans="1:2" ht="12.75">
      <c r="A448" s="6"/>
      <c r="B448" s="7"/>
    </row>
    <row r="449" spans="1:2" ht="12.75">
      <c r="A449" s="6"/>
      <c r="B449" s="7"/>
    </row>
    <row r="450" spans="1:2" ht="12.75">
      <c r="A450" s="6"/>
      <c r="B450" s="7"/>
    </row>
    <row r="451" spans="1:2" ht="12.75">
      <c r="A451" s="6"/>
      <c r="B451" s="7"/>
    </row>
    <row r="452" spans="1:2" ht="12.75">
      <c r="A452" s="6"/>
      <c r="B452" s="7"/>
    </row>
    <row r="453" spans="1:2" ht="12.75">
      <c r="A453" s="6"/>
      <c r="B453" s="7"/>
    </row>
    <row r="454" spans="1:2" ht="12.75">
      <c r="A454" s="6"/>
      <c r="B454" s="7"/>
    </row>
    <row r="455" spans="1:2" ht="12.75">
      <c r="A455" s="6"/>
      <c r="B455" s="7"/>
    </row>
    <row r="456" spans="1:2" ht="12.75">
      <c r="A456" s="6"/>
      <c r="B456" s="7"/>
    </row>
    <row r="457" spans="1:2" ht="12.75">
      <c r="A457" s="6"/>
      <c r="B457" s="7"/>
    </row>
    <row r="458" spans="1:2" ht="12.75">
      <c r="A458" s="6"/>
      <c r="B458" s="7"/>
    </row>
    <row r="459" spans="1:2" ht="12.75">
      <c r="A459" s="6"/>
      <c r="B459" s="7"/>
    </row>
    <row r="460" spans="1:2" ht="12.75">
      <c r="A460" s="6"/>
      <c r="B460" s="7"/>
    </row>
    <row r="461" spans="1:2" ht="12.75">
      <c r="A461" s="6"/>
      <c r="B461" s="7"/>
    </row>
    <row r="462" spans="1:2" ht="12.75">
      <c r="A462" s="6"/>
      <c r="B462" s="7"/>
    </row>
    <row r="463" spans="1:2" ht="12.75">
      <c r="A463" s="6"/>
      <c r="B463" s="7"/>
    </row>
    <row r="464" spans="1:2" ht="12.75">
      <c r="A464" s="6"/>
      <c r="B464" s="7"/>
    </row>
    <row r="465" spans="1:2" ht="12.75">
      <c r="A465" s="6"/>
      <c r="B465" s="7"/>
    </row>
    <row r="466" spans="1:2" ht="12.75">
      <c r="A466" s="6"/>
      <c r="B466" s="7"/>
    </row>
    <row r="467" spans="1:2" ht="12.75">
      <c r="A467" s="6"/>
      <c r="B467" s="7"/>
    </row>
    <row r="468" spans="1:2" ht="12.75">
      <c r="A468" s="6"/>
      <c r="B468" s="7"/>
    </row>
    <row r="469" spans="1:2" ht="12.75">
      <c r="A469" s="6"/>
      <c r="B469" s="7"/>
    </row>
    <row r="470" spans="1:2" ht="12.75">
      <c r="A470" s="6"/>
      <c r="B470" s="7"/>
    </row>
    <row r="471" spans="1:2" ht="12.75">
      <c r="A471" s="6"/>
      <c r="B471" s="7"/>
    </row>
    <row r="472" spans="1:2" ht="12.75">
      <c r="A472" s="6"/>
      <c r="B472" s="7"/>
    </row>
    <row r="473" spans="1:2" ht="12.75">
      <c r="A473" s="6"/>
      <c r="B473" s="7"/>
    </row>
    <row r="474" spans="1:2" ht="12.75">
      <c r="A474" s="6"/>
      <c r="B474" s="7"/>
    </row>
    <row r="475" spans="1:2" ht="12.75">
      <c r="A475" s="6"/>
      <c r="B475" s="7"/>
    </row>
    <row r="476" spans="1:2" ht="12.75">
      <c r="A476" s="6"/>
      <c r="B476" s="7"/>
    </row>
    <row r="477" spans="1:2" ht="12.75">
      <c r="A477" s="6"/>
      <c r="B477" s="7"/>
    </row>
    <row r="478" spans="1:2" ht="12.75">
      <c r="A478" s="6"/>
      <c r="B478" s="7"/>
    </row>
    <row r="479" spans="1:2" ht="12.75">
      <c r="A479" s="6"/>
      <c r="B479" s="7"/>
    </row>
    <row r="480" spans="1:2" ht="12.75">
      <c r="A480" s="6"/>
      <c r="B480" s="7"/>
    </row>
    <row r="481" spans="1:2" ht="12.75">
      <c r="A481" s="6"/>
      <c r="B481" s="7"/>
    </row>
    <row r="482" spans="1:2" ht="12.75">
      <c r="A482" s="6"/>
      <c r="B482" s="7"/>
    </row>
    <row r="483" spans="1:2" ht="12.75">
      <c r="A483" s="6"/>
      <c r="B483" s="7"/>
    </row>
    <row r="484" spans="1:2" ht="12.75">
      <c r="A484" s="6"/>
      <c r="B484" s="7"/>
    </row>
    <row r="485" spans="1:2" ht="12.75">
      <c r="A485" s="6"/>
      <c r="B485" s="7"/>
    </row>
    <row r="486" spans="1:2" ht="12.75">
      <c r="A486" s="6"/>
      <c r="B486" s="7"/>
    </row>
    <row r="487" spans="1:2" ht="12.75">
      <c r="A487" s="6"/>
      <c r="B487" s="7"/>
    </row>
    <row r="488" spans="1:2" ht="12.75">
      <c r="A488" s="6"/>
      <c r="B488" s="7"/>
    </row>
    <row r="489" spans="1:2" ht="12.75">
      <c r="A489" s="6"/>
      <c r="B489" s="7"/>
    </row>
    <row r="490" spans="1:2" ht="12.75">
      <c r="A490" s="6"/>
      <c r="B490" s="7"/>
    </row>
    <row r="491" spans="1:2" ht="12.75">
      <c r="A491" s="6"/>
      <c r="B491" s="7"/>
    </row>
    <row r="492" spans="1:2" ht="12.75">
      <c r="A492" s="6"/>
      <c r="B492" s="7"/>
    </row>
    <row r="493" spans="1:2" ht="12.75">
      <c r="A493" s="6"/>
      <c r="B493" s="7"/>
    </row>
    <row r="494" spans="1:2" ht="12.75">
      <c r="A494" s="6"/>
      <c r="B494" s="7"/>
    </row>
    <row r="495" spans="1:2" ht="12.75">
      <c r="A495" s="6"/>
      <c r="B495" s="7"/>
    </row>
    <row r="496" spans="1:2" ht="12.75">
      <c r="A496" s="6"/>
      <c r="B496" s="7"/>
    </row>
    <row r="497" spans="1:2" ht="12.75">
      <c r="A497" s="6"/>
      <c r="B497" s="7"/>
    </row>
    <row r="498" spans="1:2" ht="12.75">
      <c r="A498" s="6"/>
      <c r="B498" s="7"/>
    </row>
    <row r="499" spans="1:2" ht="12.75">
      <c r="A499" s="6"/>
      <c r="B499" s="7"/>
    </row>
    <row r="500" spans="1:2" ht="12.75">
      <c r="A500" s="6"/>
      <c r="B500" s="7"/>
    </row>
    <row r="501" spans="1:2" ht="12.75">
      <c r="A501" s="6"/>
      <c r="B501" s="7"/>
    </row>
    <row r="502" spans="1:2" ht="12.75">
      <c r="A502" s="6"/>
      <c r="B502" s="7"/>
    </row>
    <row r="503" spans="1:2" ht="12.75">
      <c r="A503" s="6"/>
      <c r="B503" s="7"/>
    </row>
    <row r="504" spans="1:2" ht="12.75">
      <c r="A504" s="6"/>
      <c r="B504" s="7"/>
    </row>
    <row r="505" spans="1:2" ht="12.75">
      <c r="A505" s="6"/>
      <c r="B505" s="7"/>
    </row>
    <row r="506" spans="1:2" ht="12.75">
      <c r="A506" s="6"/>
      <c r="B506" s="7"/>
    </row>
    <row r="507" spans="1:2" ht="12.75">
      <c r="A507" s="6"/>
      <c r="B507" s="7"/>
    </row>
    <row r="508" spans="1:2" ht="12.75">
      <c r="A508" s="6"/>
      <c r="B508" s="7"/>
    </row>
    <row r="509" spans="1:2" ht="12.75">
      <c r="A509" s="6"/>
      <c r="B509" s="7"/>
    </row>
    <row r="510" spans="1:2" ht="12.75">
      <c r="A510" s="6"/>
      <c r="B510" s="7"/>
    </row>
    <row r="511" spans="1:2" ht="12.75">
      <c r="A511" s="6"/>
      <c r="B511" s="7"/>
    </row>
    <row r="512" spans="1:2" ht="12.75">
      <c r="A512" s="6"/>
      <c r="B512" s="7"/>
    </row>
    <row r="513" spans="1:2" ht="12.75">
      <c r="A513" s="6"/>
      <c r="B513" s="7"/>
    </row>
    <row r="514" spans="1:2" ht="12.75">
      <c r="A514" s="6"/>
      <c r="B514" s="7"/>
    </row>
    <row r="515" spans="1:2" ht="12.75">
      <c r="A515" s="6"/>
      <c r="B515" s="7"/>
    </row>
    <row r="516" spans="1:2" ht="12.75">
      <c r="A516" s="6"/>
      <c r="B516" s="7"/>
    </row>
    <row r="517" spans="1:2" ht="12.75">
      <c r="A517" s="6"/>
      <c r="B517" s="7"/>
    </row>
    <row r="518" spans="1:2" ht="12.75">
      <c r="A518" s="6"/>
      <c r="B518" s="7"/>
    </row>
    <row r="519" spans="1:2" ht="12.75">
      <c r="A519" s="6"/>
      <c r="B519" s="7"/>
    </row>
    <row r="520" spans="1:2" ht="12.75">
      <c r="A520" s="6"/>
      <c r="B520" s="7"/>
    </row>
    <row r="521" spans="1:2" ht="12.75">
      <c r="A521" s="6"/>
      <c r="B521" s="7"/>
    </row>
    <row r="522" spans="1:2" ht="12.75">
      <c r="A522" s="6"/>
      <c r="B522" s="7"/>
    </row>
    <row r="523" spans="1:2" ht="12.75">
      <c r="A523" s="6"/>
      <c r="B523" s="7"/>
    </row>
    <row r="524" spans="1:2" ht="12.75">
      <c r="A524" s="6"/>
      <c r="B524" s="7"/>
    </row>
    <row r="525" spans="1:2" ht="12.75">
      <c r="A525" s="6"/>
      <c r="B525" s="7"/>
    </row>
    <row r="526" spans="1:2" ht="12.75">
      <c r="A526" s="6"/>
      <c r="B526" s="7"/>
    </row>
    <row r="527" spans="1:2" ht="12.75">
      <c r="A527" s="6"/>
      <c r="B527" s="7"/>
    </row>
    <row r="528" spans="1:2" ht="12.75">
      <c r="A528" s="6"/>
      <c r="B528" s="7"/>
    </row>
    <row r="529" spans="1:2" ht="12.75">
      <c r="A529" s="6"/>
      <c r="B529" s="7"/>
    </row>
    <row r="530" spans="1:2" ht="12.75">
      <c r="A530" s="6"/>
      <c r="B530" s="7"/>
    </row>
    <row r="531" spans="1:2" ht="12.75">
      <c r="A531" s="6"/>
      <c r="B531" s="7"/>
    </row>
    <row r="532" spans="1:2" ht="12.75">
      <c r="A532" s="6"/>
      <c r="B532" s="7"/>
    </row>
    <row r="533" spans="1:2" ht="12.75">
      <c r="A533" s="6"/>
      <c r="B533" s="7"/>
    </row>
    <row r="534" spans="1:2" ht="12.75">
      <c r="A534" s="6"/>
      <c r="B534" s="7"/>
    </row>
    <row r="535" spans="1:2" ht="12.75">
      <c r="A535" s="6"/>
      <c r="B535" s="7"/>
    </row>
    <row r="536" spans="1:2" ht="12.75">
      <c r="A536" s="6"/>
      <c r="B536" s="7"/>
    </row>
    <row r="537" spans="1:2" ht="12.75">
      <c r="A537" s="6"/>
      <c r="B537" s="7"/>
    </row>
    <row r="538" spans="1:2" ht="12.75">
      <c r="A538" s="6"/>
      <c r="B538" s="7"/>
    </row>
    <row r="539" spans="1:2" ht="12.75">
      <c r="A539" s="6"/>
      <c r="B539" s="7"/>
    </row>
    <row r="540" spans="1:2" ht="12.75">
      <c r="A540" s="6"/>
      <c r="B540" s="7"/>
    </row>
    <row r="541" spans="1:2" ht="12.75">
      <c r="A541" s="6"/>
      <c r="B541" s="7"/>
    </row>
    <row r="542" spans="1:2" ht="12.75">
      <c r="A542" s="6"/>
      <c r="B542" s="7"/>
    </row>
    <row r="543" spans="1:2" ht="12.75">
      <c r="A543" s="6"/>
      <c r="B543" s="7"/>
    </row>
    <row r="544" spans="1:2" ht="12.75">
      <c r="A544" s="6"/>
      <c r="B544" s="7"/>
    </row>
    <row r="545" spans="1:2" ht="12.75">
      <c r="A545" s="6"/>
      <c r="B545" s="7"/>
    </row>
    <row r="546" spans="1:2" ht="12.75">
      <c r="A546" s="6"/>
      <c r="B546" s="7"/>
    </row>
    <row r="547" spans="1:2" ht="12.75">
      <c r="A547" s="6"/>
      <c r="B547" s="7"/>
    </row>
    <row r="548" spans="1:2" ht="12.75">
      <c r="A548" s="6"/>
      <c r="B548" s="7"/>
    </row>
    <row r="549" spans="1:2" ht="12.75">
      <c r="A549" s="6"/>
      <c r="B549" s="7"/>
    </row>
    <row r="550" spans="1:2" ht="12.75">
      <c r="A550" s="6"/>
      <c r="B550" s="7"/>
    </row>
    <row r="551" spans="1:2" ht="12.75">
      <c r="A551" s="6"/>
      <c r="B551" s="7"/>
    </row>
    <row r="552" spans="1:2" ht="12.75">
      <c r="A552" s="6"/>
      <c r="B552" s="7"/>
    </row>
    <row r="553" spans="1:2" ht="12.75">
      <c r="A553" s="6"/>
      <c r="B553" s="7"/>
    </row>
    <row r="554" spans="1:2" ht="12.75">
      <c r="A554" s="6"/>
      <c r="B554" s="7"/>
    </row>
    <row r="555" spans="1:2" ht="12.75">
      <c r="A555" s="6"/>
      <c r="B555" s="7"/>
    </row>
    <row r="556" spans="1:2" ht="12.75">
      <c r="A556" s="6"/>
      <c r="B556" s="7"/>
    </row>
    <row r="557" spans="1:2" ht="12.75">
      <c r="A557" s="6"/>
      <c r="B557" s="7"/>
    </row>
    <row r="558" spans="1:2" ht="12.75">
      <c r="A558" s="6"/>
      <c r="B558" s="7"/>
    </row>
    <row r="559" spans="1:2" ht="12.75">
      <c r="A559" s="6"/>
      <c r="B559" s="7"/>
    </row>
    <row r="560" spans="1:2" ht="12.75">
      <c r="A560" s="6"/>
      <c r="B560" s="7"/>
    </row>
    <row r="561" spans="1:2" ht="12.75">
      <c r="A561" s="6"/>
      <c r="B561" s="7"/>
    </row>
    <row r="562" spans="1:2" ht="12.75">
      <c r="A562" s="6"/>
      <c r="B562" s="7"/>
    </row>
    <row r="563" spans="1:2" ht="12.75">
      <c r="A563" s="6"/>
      <c r="B563" s="7"/>
    </row>
    <row r="564" spans="1:2" ht="12.75">
      <c r="A564" s="6"/>
      <c r="B564" s="7"/>
    </row>
    <row r="565" spans="1:2" ht="12.75">
      <c r="A565" s="6"/>
      <c r="B565" s="7"/>
    </row>
    <row r="566" spans="1:2" ht="12.75">
      <c r="A566" s="6"/>
      <c r="B566" s="7"/>
    </row>
    <row r="567" spans="1:2" ht="12.75">
      <c r="A567" s="6"/>
      <c r="B567" s="7"/>
    </row>
    <row r="568" spans="1:2" ht="12.75">
      <c r="A568" s="6"/>
      <c r="B568" s="7"/>
    </row>
    <row r="569" spans="1:2" ht="12.75">
      <c r="A569" s="6"/>
      <c r="B569" s="7"/>
    </row>
    <row r="570" spans="1:2" ht="12.75">
      <c r="A570" s="6"/>
      <c r="B570" s="7"/>
    </row>
    <row r="571" spans="1:2" ht="12.75">
      <c r="A571" s="6"/>
      <c r="B571" s="7"/>
    </row>
    <row r="572" spans="1:2" ht="12.75">
      <c r="A572" s="6"/>
      <c r="B572" s="7"/>
    </row>
    <row r="573" spans="1:2" ht="12.75">
      <c r="A573" s="6"/>
      <c r="B573" s="7"/>
    </row>
    <row r="574" spans="1:2" ht="12.75">
      <c r="A574" s="6"/>
      <c r="B574" s="7"/>
    </row>
    <row r="575" spans="1:2" ht="12.75">
      <c r="A575" s="6"/>
      <c r="B575" s="7"/>
    </row>
    <row r="576" spans="1:2" ht="12.75">
      <c r="A576" s="6"/>
      <c r="B576" s="7"/>
    </row>
    <row r="577" spans="1:2" ht="12.75">
      <c r="A577" s="6"/>
      <c r="B577" s="7"/>
    </row>
    <row r="578" spans="1:2" ht="12.75">
      <c r="A578" s="6"/>
      <c r="B578" s="7"/>
    </row>
    <row r="579" spans="1:2" ht="12.75">
      <c r="A579" s="6"/>
      <c r="B579" s="7"/>
    </row>
    <row r="580" spans="1:2" ht="12.75">
      <c r="A580" s="6"/>
      <c r="B580" s="7"/>
    </row>
    <row r="581" spans="1:2" ht="12.75">
      <c r="A581" s="6"/>
      <c r="B581" s="7"/>
    </row>
    <row r="582" spans="1:2" ht="12.75">
      <c r="A582" s="6"/>
      <c r="B582" s="7"/>
    </row>
    <row r="583" spans="1:2" ht="12.75">
      <c r="A583" s="6"/>
      <c r="B583" s="7"/>
    </row>
    <row r="584" spans="1:2" ht="12.75">
      <c r="A584" s="6"/>
      <c r="B584" s="7"/>
    </row>
    <row r="585" spans="1:2" ht="12.75">
      <c r="A585" s="6"/>
      <c r="B585" s="7"/>
    </row>
    <row r="586" spans="1:2" ht="12.75">
      <c r="A586" s="6"/>
      <c r="B586" s="7"/>
    </row>
    <row r="587" spans="1:2" ht="12.75">
      <c r="A587" s="6"/>
      <c r="B587" s="7"/>
    </row>
    <row r="588" spans="1:2" ht="12.75">
      <c r="A588" s="6"/>
      <c r="B588" s="7"/>
    </row>
    <row r="589" spans="1:2" ht="12.75">
      <c r="A589" s="6"/>
      <c r="B589" s="7"/>
    </row>
    <row r="590" spans="1:2" ht="12.75">
      <c r="A590" s="6"/>
      <c r="B590" s="7"/>
    </row>
    <row r="591" spans="1:2" ht="12.75">
      <c r="A591" s="6"/>
      <c r="B591" s="7"/>
    </row>
    <row r="592" spans="1:2" ht="12.75">
      <c r="A592" s="6"/>
      <c r="B592" s="7"/>
    </row>
    <row r="593" spans="1:2" ht="12.75">
      <c r="A593" s="6"/>
      <c r="B593" s="7"/>
    </row>
    <row r="594" spans="1:2" ht="12.75">
      <c r="A594" s="6"/>
      <c r="B594" s="7"/>
    </row>
    <row r="595" spans="1:2" ht="12.75">
      <c r="A595" s="6"/>
      <c r="B595" s="7"/>
    </row>
    <row r="596" spans="1:2" ht="12.75">
      <c r="A596" s="6"/>
      <c r="B596" s="7"/>
    </row>
    <row r="597" spans="1:2" ht="12.75">
      <c r="A597" s="6"/>
      <c r="B597" s="7"/>
    </row>
    <row r="598" spans="1:2" ht="12.75">
      <c r="A598" s="6"/>
      <c r="B598" s="7"/>
    </row>
    <row r="599" spans="1:2" ht="12.75">
      <c r="A599" s="6"/>
      <c r="B599" s="7"/>
    </row>
    <row r="600" spans="1:2" ht="12.75">
      <c r="A600" s="6"/>
      <c r="B600" s="7"/>
    </row>
    <row r="601" spans="1:2" ht="12.75">
      <c r="A601" s="6"/>
      <c r="B601" s="7"/>
    </row>
    <row r="602" spans="1:2" ht="12.75">
      <c r="A602" s="6"/>
      <c r="B602" s="7"/>
    </row>
    <row r="603" spans="1:2" ht="12.75">
      <c r="A603" s="6"/>
      <c r="B603" s="7"/>
    </row>
    <row r="604" spans="1:2" ht="12.75">
      <c r="A604" s="6"/>
      <c r="B604" s="7"/>
    </row>
    <row r="605" spans="1:2" ht="12.75">
      <c r="A605" s="6"/>
      <c r="B605" s="7"/>
    </row>
    <row r="606" spans="1:2" ht="12.75">
      <c r="A606" s="6"/>
      <c r="B606" s="7"/>
    </row>
    <row r="609" ht="7.5" customHeight="1"/>
  </sheetData>
  <printOptions/>
  <pageMargins left="0.4" right="0.24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4">
      <selection activeCell="H32" sqref="H32"/>
    </sheetView>
  </sheetViews>
  <sheetFormatPr defaultColWidth="9.140625" defaultRowHeight="12.75"/>
  <cols>
    <col min="7" max="7" width="10.8515625" style="0" bestFit="1" customWidth="1"/>
    <col min="9" max="9" width="10.8515625" style="0" bestFit="1" customWidth="1"/>
  </cols>
  <sheetData>
    <row r="1" ht="12.75">
      <c r="D1" s="5" t="s">
        <v>137</v>
      </c>
    </row>
    <row r="2" ht="12.75">
      <c r="D2" s="5" t="s">
        <v>138</v>
      </c>
    </row>
    <row r="3" ht="12.75">
      <c r="D3" s="5" t="s">
        <v>139</v>
      </c>
    </row>
    <row r="5" s="5" customFormat="1" ht="12.75">
      <c r="A5" s="5" t="s">
        <v>140</v>
      </c>
    </row>
    <row r="6" s="5" customFormat="1" ht="12.75">
      <c r="A6" s="5" t="s">
        <v>141</v>
      </c>
    </row>
    <row r="7" s="5" customFormat="1" ht="12.75"/>
    <row r="8" spans="7:9" s="5" customFormat="1" ht="12.75">
      <c r="G8" s="39">
        <v>2002</v>
      </c>
      <c r="I8" s="39"/>
    </row>
    <row r="9" s="5" customFormat="1" ht="12.75">
      <c r="G9" s="5" t="s">
        <v>142</v>
      </c>
    </row>
    <row r="10" s="5" customFormat="1" ht="12.75" hidden="1">
      <c r="A10" s="5" t="s">
        <v>143</v>
      </c>
    </row>
    <row r="11" ht="12.75">
      <c r="I11" s="13"/>
    </row>
    <row r="12" spans="1:9" ht="12.75" hidden="1">
      <c r="A12" t="s">
        <v>144</v>
      </c>
      <c r="G12" s="27">
        <v>36841.01603</v>
      </c>
      <c r="I12" s="37"/>
    </row>
    <row r="13" spans="1:9" ht="12.75" hidden="1">
      <c r="A13" t="s">
        <v>145</v>
      </c>
      <c r="G13" s="27">
        <v>-20169.65493</v>
      </c>
      <c r="I13" s="37"/>
    </row>
    <row r="14" spans="1:9" ht="12.75" hidden="1">
      <c r="A14" t="s">
        <v>146</v>
      </c>
      <c r="G14" s="27">
        <v>-8545.013679999998</v>
      </c>
      <c r="I14" s="37"/>
    </row>
    <row r="15" spans="1:9" ht="12.75" hidden="1">
      <c r="A15" t="s">
        <v>147</v>
      </c>
      <c r="G15" s="27">
        <v>1578.32077</v>
      </c>
      <c r="I15" s="37"/>
    </row>
    <row r="16" spans="7:9" ht="12.75" hidden="1">
      <c r="G16" s="40"/>
      <c r="I16" s="37"/>
    </row>
    <row r="17" spans="1:9" ht="12.75" hidden="1">
      <c r="A17" t="s">
        <v>148</v>
      </c>
      <c r="G17" s="27">
        <v>9704.66819</v>
      </c>
      <c r="I17" s="37"/>
    </row>
    <row r="18" spans="1:9" ht="12.75" hidden="1">
      <c r="A18" t="s">
        <v>149</v>
      </c>
      <c r="G18" s="27">
        <v>-2.2591799999999997</v>
      </c>
      <c r="I18" s="37"/>
    </row>
    <row r="19" spans="1:9" ht="12.75" hidden="1">
      <c r="A19" t="s">
        <v>150</v>
      </c>
      <c r="G19" s="27">
        <v>-2768.31849</v>
      </c>
      <c r="I19" s="37"/>
    </row>
    <row r="20" spans="7:9" ht="12.75">
      <c r="G20" s="27"/>
      <c r="I20" s="37"/>
    </row>
    <row r="21" spans="1:9" s="5" customFormat="1" ht="12.75">
      <c r="A21" s="5" t="s">
        <v>151</v>
      </c>
      <c r="G21" s="41">
        <f>6934.09052-1</f>
        <v>6933.09052</v>
      </c>
      <c r="I21" s="41"/>
    </row>
    <row r="22" spans="7:9" ht="12.75">
      <c r="G22" s="27"/>
      <c r="I22" s="37"/>
    </row>
    <row r="23" spans="1:9" s="5" customFormat="1" ht="12.75" hidden="1">
      <c r="A23" s="5" t="s">
        <v>152</v>
      </c>
      <c r="G23" s="42"/>
      <c r="I23" s="41"/>
    </row>
    <row r="24" spans="7:9" ht="12.75">
      <c r="G24" s="27"/>
      <c r="I24" s="37"/>
    </row>
    <row r="25" spans="1:9" ht="12.75" hidden="1">
      <c r="A25" t="s">
        <v>153</v>
      </c>
      <c r="G25" s="27">
        <v>38.501</v>
      </c>
      <c r="I25" s="37"/>
    </row>
    <row r="26" spans="1:9" ht="12.75" hidden="1">
      <c r="A26" t="s">
        <v>154</v>
      </c>
      <c r="G26" s="27">
        <v>-280.58914</v>
      </c>
      <c r="I26" s="37"/>
    </row>
    <row r="27" spans="1:9" ht="12.75" hidden="1">
      <c r="A27" t="s">
        <v>155</v>
      </c>
      <c r="G27" s="27">
        <v>881.07117</v>
      </c>
      <c r="I27" s="37"/>
    </row>
    <row r="28" spans="1:9" ht="12.75" hidden="1">
      <c r="A28" t="s">
        <v>156</v>
      </c>
      <c r="G28" s="27">
        <f>15.66+9</f>
        <v>24.66</v>
      </c>
      <c r="I28" s="37"/>
    </row>
    <row r="29" spans="1:9" s="5" customFormat="1" ht="12.75">
      <c r="A29" s="5" t="s">
        <v>157</v>
      </c>
      <c r="G29" s="41">
        <v>663.6430300000001</v>
      </c>
      <c r="I29" s="41"/>
    </row>
    <row r="30" spans="7:9" ht="12.75">
      <c r="G30" s="27"/>
      <c r="I30" s="37"/>
    </row>
    <row r="31" spans="1:9" s="5" customFormat="1" ht="12.75" hidden="1">
      <c r="A31" s="5" t="s">
        <v>158</v>
      </c>
      <c r="G31" s="42"/>
      <c r="I31" s="41"/>
    </row>
    <row r="32" spans="7:9" ht="12.75">
      <c r="G32" s="27"/>
      <c r="I32" s="37"/>
    </row>
    <row r="33" spans="1:9" ht="12.75" hidden="1">
      <c r="A33" t="s">
        <v>47</v>
      </c>
      <c r="G33" s="27">
        <v>-7440.32404</v>
      </c>
      <c r="I33" s="37"/>
    </row>
    <row r="34" spans="7:9" ht="12.75" hidden="1">
      <c r="G34" s="27"/>
      <c r="I34" s="37"/>
    </row>
    <row r="35" spans="1:9" s="5" customFormat="1" ht="12.75">
      <c r="A35" s="5" t="s">
        <v>159</v>
      </c>
      <c r="G35" s="41">
        <v>-7440.32404</v>
      </c>
      <c r="I35" s="41"/>
    </row>
    <row r="36" spans="7:9" ht="12.75">
      <c r="G36" s="40"/>
      <c r="I36" s="37"/>
    </row>
    <row r="37" spans="1:9" s="5" customFormat="1" ht="12.75">
      <c r="A37" s="5" t="s">
        <v>160</v>
      </c>
      <c r="G37" s="42">
        <v>157.40951000000132</v>
      </c>
      <c r="I37" s="41"/>
    </row>
    <row r="38" spans="7:9" ht="12.75">
      <c r="G38" s="27"/>
      <c r="I38" s="37"/>
    </row>
    <row r="39" spans="1:9" ht="12.75">
      <c r="A39" t="s">
        <v>161</v>
      </c>
      <c r="G39" s="27">
        <v>31725.55</v>
      </c>
      <c r="I39" s="37"/>
    </row>
    <row r="40" spans="7:9" ht="12.75">
      <c r="G40" s="27"/>
      <c r="I40" s="37"/>
    </row>
    <row r="41" spans="1:9" s="5" customFormat="1" ht="12.75">
      <c r="A41" s="5" t="s">
        <v>162</v>
      </c>
      <c r="G41" s="43">
        <v>31882.95951</v>
      </c>
      <c r="I41" s="41"/>
    </row>
    <row r="42" spans="7:9" ht="12.75">
      <c r="G42" s="27"/>
      <c r="I42" s="13"/>
    </row>
    <row r="44" s="5" customFormat="1" ht="12.75"/>
    <row r="45" s="5" customFormat="1" ht="12.75">
      <c r="A45" s="5" t="s">
        <v>163</v>
      </c>
    </row>
    <row r="46" s="5" customFormat="1" ht="12.75">
      <c r="A46" s="5" t="s">
        <v>164</v>
      </c>
    </row>
    <row r="47" s="5" customFormat="1" ht="12.75"/>
    <row r="48" s="5" customFormat="1" ht="12.75">
      <c r="A48" s="5" t="s">
        <v>165</v>
      </c>
    </row>
    <row r="49" s="5" customFormat="1" ht="12.75">
      <c r="A49" s="5" t="s">
        <v>166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4">
      <selection activeCell="C12" sqref="C12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9.57421875" style="0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56" t="s">
        <v>137</v>
      </c>
    </row>
    <row r="2" spans="4:5" ht="12.75">
      <c r="D2" s="57" t="s">
        <v>138</v>
      </c>
      <c r="E2" s="57"/>
    </row>
    <row r="3" spans="4:5" ht="12.75">
      <c r="D3" s="57" t="s">
        <v>139</v>
      </c>
      <c r="E3" s="57"/>
    </row>
    <row r="4" ht="12.75">
      <c r="B4" s="2"/>
    </row>
    <row r="5" ht="12.75">
      <c r="C5" s="5"/>
    </row>
    <row r="6" ht="12.75">
      <c r="B6" s="34" t="s">
        <v>217</v>
      </c>
    </row>
    <row r="7" ht="12.75">
      <c r="B7" s="5"/>
    </row>
    <row r="8" spans="6:8" ht="12.75">
      <c r="F8" s="58" t="s">
        <v>32</v>
      </c>
      <c r="G8" s="5"/>
      <c r="H8" s="58" t="s">
        <v>32</v>
      </c>
    </row>
    <row r="9" spans="6:8" ht="12.75">
      <c r="F9" s="58" t="s">
        <v>218</v>
      </c>
      <c r="G9" s="5"/>
      <c r="H9" s="58" t="s">
        <v>219</v>
      </c>
    </row>
    <row r="10" spans="6:8" ht="12.75">
      <c r="F10" s="58" t="s">
        <v>220</v>
      </c>
      <c r="G10" s="5"/>
      <c r="H10" s="58" t="s">
        <v>220</v>
      </c>
    </row>
    <row r="11" spans="6:8" ht="12.75">
      <c r="F11" s="59" t="s">
        <v>221</v>
      </c>
      <c r="G11" s="5"/>
      <c r="H11" s="59" t="s">
        <v>222</v>
      </c>
    </row>
    <row r="12" spans="6:8" ht="12.75">
      <c r="F12" s="58" t="s">
        <v>87</v>
      </c>
      <c r="G12" s="5"/>
      <c r="H12" s="58" t="s">
        <v>87</v>
      </c>
    </row>
    <row r="13" ht="12.75">
      <c r="G13" s="60"/>
    </row>
    <row r="15" spans="1:8" ht="12.75">
      <c r="A15" s="61"/>
      <c r="B15" t="s">
        <v>223</v>
      </c>
      <c r="F15" s="62">
        <v>28891.78698</v>
      </c>
      <c r="G15" s="63"/>
      <c r="H15" s="62">
        <v>31426.208</v>
      </c>
    </row>
    <row r="16" spans="1:8" ht="12.75">
      <c r="A16" s="61"/>
      <c r="F16" s="64"/>
      <c r="G16" s="65"/>
      <c r="H16" s="64"/>
    </row>
    <row r="17" spans="1:8" ht="12.75">
      <c r="A17" s="24"/>
      <c r="F17" s="63"/>
      <c r="G17" s="63"/>
      <c r="H17" s="63"/>
    </row>
    <row r="18" spans="1:8" ht="12.75">
      <c r="A18" s="61"/>
      <c r="B18" t="s">
        <v>224</v>
      </c>
      <c r="F18" s="63"/>
      <c r="G18" s="63"/>
      <c r="H18" s="63"/>
    </row>
    <row r="19" spans="1:8" ht="12.75">
      <c r="A19" s="24"/>
      <c r="B19" s="66" t="s">
        <v>225</v>
      </c>
      <c r="F19" s="67">
        <v>4955.10349</v>
      </c>
      <c r="G19" s="63"/>
      <c r="H19" s="67">
        <v>4857.263</v>
      </c>
    </row>
    <row r="20" spans="1:8" ht="12.75">
      <c r="A20" s="24"/>
      <c r="B20" s="66" t="s">
        <v>226</v>
      </c>
      <c r="F20" s="68">
        <v>12696.93901</v>
      </c>
      <c r="G20" s="63"/>
      <c r="H20" s="68">
        <v>14472.016</v>
      </c>
    </row>
    <row r="21" spans="1:8" ht="12.75">
      <c r="A21" s="24"/>
      <c r="B21" s="66" t="s">
        <v>227</v>
      </c>
      <c r="F21" s="68">
        <f>(82005.38+27793.64+69630.8+156055.21)/1000</f>
        <v>335.48503000000005</v>
      </c>
      <c r="G21" s="63"/>
      <c r="H21" s="68">
        <v>270.899</v>
      </c>
    </row>
    <row r="22" spans="1:8" ht="12.75">
      <c r="A22" s="24"/>
      <c r="B22" s="7" t="s">
        <v>228</v>
      </c>
      <c r="F22" s="68">
        <f>32053.17383+304</f>
        <v>32357.17383</v>
      </c>
      <c r="G22" s="63"/>
      <c r="H22" s="68">
        <f>30747.3+1002</f>
        <v>31749.3</v>
      </c>
    </row>
    <row r="23" spans="1:8" ht="12.75">
      <c r="A23" s="24"/>
      <c r="B23" s="7" t="s">
        <v>32</v>
      </c>
      <c r="F23" s="68"/>
      <c r="G23" s="63"/>
      <c r="H23" s="68"/>
    </row>
    <row r="24" spans="1:8" ht="12.75">
      <c r="A24" s="24"/>
      <c r="B24" s="69"/>
      <c r="F24" s="70">
        <f>SUM(F19:F23)-1</f>
        <v>50343.70136</v>
      </c>
      <c r="G24" s="63"/>
      <c r="H24" s="70">
        <f>SUM(H19:H23)</f>
        <v>51349.478</v>
      </c>
    </row>
    <row r="25" spans="1:8" ht="12.75">
      <c r="A25" s="24"/>
      <c r="F25" s="63"/>
      <c r="G25" s="63"/>
      <c r="H25" s="63"/>
    </row>
    <row r="26" spans="1:8" ht="12.75">
      <c r="A26" s="61"/>
      <c r="B26" t="s">
        <v>229</v>
      </c>
      <c r="F26" s="71"/>
      <c r="G26" s="63"/>
      <c r="H26" s="71"/>
    </row>
    <row r="27" spans="1:8" ht="12.75">
      <c r="A27" s="24"/>
      <c r="B27" s="66" t="s">
        <v>230</v>
      </c>
      <c r="F27" s="68">
        <f>(2364633.74+1087623.34)/1000</f>
        <v>3452.25708</v>
      </c>
      <c r="G27" s="63"/>
      <c r="H27" s="68">
        <v>4344.3</v>
      </c>
    </row>
    <row r="28" spans="1:8" ht="12.75">
      <c r="A28" s="24"/>
      <c r="B28" s="66" t="s">
        <v>231</v>
      </c>
      <c r="F28" s="68">
        <f>(194956.6+3458788.87+12.3)/1000</f>
        <v>3653.75777</v>
      </c>
      <c r="G28" s="63"/>
      <c r="H28" s="68">
        <v>4140.009</v>
      </c>
    </row>
    <row r="29" spans="1:8" ht="14.25" customHeight="1">
      <c r="A29" s="24"/>
      <c r="B29" s="66" t="s">
        <v>232</v>
      </c>
      <c r="F29" s="68">
        <f>(16.02+407511.97+66668.21)/1000</f>
        <v>474.19620000000003</v>
      </c>
      <c r="G29" s="63"/>
      <c r="H29" s="68">
        <v>24.189</v>
      </c>
    </row>
    <row r="30" spans="1:8" ht="12.75" hidden="1">
      <c r="A30" s="24"/>
      <c r="B30" s="66" t="s">
        <v>233</v>
      </c>
      <c r="F30" s="72">
        <v>0</v>
      </c>
      <c r="G30" s="63"/>
      <c r="H30" s="72">
        <v>0</v>
      </c>
    </row>
    <row r="31" spans="1:8" ht="12.75">
      <c r="A31" s="24"/>
      <c r="B31" s="66" t="s">
        <v>234</v>
      </c>
      <c r="F31" s="72">
        <f>1999.18951-13</f>
        <v>1986.18951</v>
      </c>
      <c r="G31" s="63"/>
      <c r="H31" s="72">
        <v>2301.878</v>
      </c>
    </row>
    <row r="32" spans="1:8" ht="12.75">
      <c r="A32" s="24"/>
      <c r="B32" s="69"/>
      <c r="F32" s="73"/>
      <c r="G32" s="63"/>
      <c r="H32" s="73"/>
    </row>
    <row r="33" spans="1:8" ht="12.75">
      <c r="A33" s="24"/>
      <c r="B33" s="69"/>
      <c r="F33" s="70">
        <f>SUM(F27:F32)</f>
        <v>9566.40056</v>
      </c>
      <c r="G33" s="63"/>
      <c r="H33" s="70">
        <f>SUM(H27:H32)-1</f>
        <v>10809.376000000002</v>
      </c>
    </row>
    <row r="34" spans="1:8" ht="12.75">
      <c r="A34" s="24"/>
      <c r="B34" s="69"/>
      <c r="F34" s="74"/>
      <c r="G34" s="63"/>
      <c r="H34" s="74"/>
    </row>
    <row r="35" spans="1:8" ht="12.75">
      <c r="A35" s="61"/>
      <c r="B35" t="s">
        <v>235</v>
      </c>
      <c r="F35" s="62">
        <f>F24-F33+1</f>
        <v>40778.3008</v>
      </c>
      <c r="G35" s="63"/>
      <c r="H35" s="62">
        <f>H24-H33</f>
        <v>40540.102</v>
      </c>
    </row>
    <row r="36" spans="1:8" ht="12.75">
      <c r="A36" s="24"/>
      <c r="F36" s="62"/>
      <c r="G36" s="63"/>
      <c r="H36" s="62"/>
    </row>
    <row r="37" spans="1:9" ht="13.5" thickBot="1">
      <c r="A37" s="61"/>
      <c r="D37" s="75"/>
      <c r="E37" s="75"/>
      <c r="F37" s="76">
        <f>F15+SUM(F19:F23)-SUM(F27:F32)</f>
        <v>69670.08778</v>
      </c>
      <c r="G37" s="63"/>
      <c r="H37" s="76">
        <f>H15+SUM(H19:H23)-SUM(H27:H32)-1</f>
        <v>71964.31</v>
      </c>
      <c r="I37" s="75"/>
    </row>
    <row r="38" spans="1:8" ht="13.5" thickTop="1">
      <c r="A38" s="24"/>
      <c r="F38" s="62"/>
      <c r="G38" s="63"/>
      <c r="H38" s="62"/>
    </row>
    <row r="39" spans="1:8" ht="12.75">
      <c r="A39" s="61"/>
      <c r="B39" t="s">
        <v>236</v>
      </c>
      <c r="F39" s="62"/>
      <c r="G39" s="63"/>
      <c r="H39" s="62"/>
    </row>
    <row r="40" spans="1:8" ht="12.75">
      <c r="A40" s="24"/>
      <c r="B40" t="s">
        <v>237</v>
      </c>
      <c r="F40" s="62">
        <v>40009</v>
      </c>
      <c r="G40" s="63"/>
      <c r="H40" s="62">
        <v>40000</v>
      </c>
    </row>
    <row r="41" spans="1:8" ht="12.75">
      <c r="A41" s="24"/>
      <c r="B41" s="7" t="s">
        <v>238</v>
      </c>
      <c r="F41" s="64">
        <f>16+4640+24229</f>
        <v>28885</v>
      </c>
      <c r="G41" s="65"/>
      <c r="H41" s="64">
        <f>4640+26549</f>
        <v>31189</v>
      </c>
    </row>
    <row r="42" spans="1:8" ht="12.75">
      <c r="A42" s="24"/>
      <c r="B42" s="7" t="s">
        <v>32</v>
      </c>
      <c r="F42" s="77"/>
      <c r="G42" s="63"/>
      <c r="H42" s="77"/>
    </row>
    <row r="43" spans="1:9" ht="12.75">
      <c r="A43" s="24"/>
      <c r="F43" s="78">
        <f>SUM(F40:F42)</f>
        <v>68894</v>
      </c>
      <c r="G43" s="74"/>
      <c r="H43" s="78">
        <f>SUM(H40:H42)</f>
        <v>71189</v>
      </c>
      <c r="I43" s="75"/>
    </row>
    <row r="44" spans="1:8" ht="12.75">
      <c r="A44" s="24"/>
      <c r="F44" s="78"/>
      <c r="G44" s="63"/>
      <c r="H44" s="78"/>
    </row>
    <row r="45" spans="1:8" ht="12.75">
      <c r="A45" s="61"/>
      <c r="B45" t="s">
        <v>91</v>
      </c>
      <c r="F45" s="62">
        <v>776</v>
      </c>
      <c r="G45" s="63"/>
      <c r="H45" s="62">
        <v>776</v>
      </c>
    </row>
    <row r="46" spans="1:8" ht="13.5" thickBot="1">
      <c r="A46" s="61"/>
      <c r="F46" s="76">
        <f>F43+SUM(F45:F45)</f>
        <v>69670</v>
      </c>
      <c r="G46" s="63"/>
      <c r="H46" s="76">
        <f>H43+SUM(H45:H45)</f>
        <v>71965</v>
      </c>
    </row>
    <row r="47" spans="1:8" ht="13.5" thickTop="1">
      <c r="A47" s="61"/>
      <c r="F47" s="63"/>
      <c r="G47" s="63"/>
      <c r="H47" s="63"/>
    </row>
    <row r="48" spans="1:8" ht="12.75">
      <c r="A48" s="61"/>
      <c r="B48" t="s">
        <v>239</v>
      </c>
      <c r="F48" s="79">
        <f>SUM(F40:F42)/F40</f>
        <v>1.7219625584243545</v>
      </c>
      <c r="G48" s="62"/>
      <c r="H48" s="79">
        <f>SUM(H40:H42)/H40</f>
        <v>1.779725</v>
      </c>
    </row>
    <row r="51" s="42" customFormat="1" ht="12.75">
      <c r="A51" s="42" t="s">
        <v>240</v>
      </c>
    </row>
    <row r="52" s="27" customFormat="1" ht="12.75">
      <c r="A52" s="4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28">
      <selection activeCell="B13" sqref="B13"/>
    </sheetView>
  </sheetViews>
  <sheetFormatPr defaultColWidth="9.140625" defaultRowHeight="12.75"/>
  <cols>
    <col min="1" max="1" width="9.140625" style="27" customWidth="1"/>
    <col min="2" max="2" width="19.421875" style="27" customWidth="1"/>
    <col min="3" max="3" width="11.28125" style="27" bestFit="1" customWidth="1"/>
    <col min="4" max="4" width="6.8515625" style="27" customWidth="1"/>
    <col min="5" max="5" width="11.28125" style="27" bestFit="1" customWidth="1"/>
    <col min="6" max="6" width="6.8515625" style="27" customWidth="1"/>
    <col min="7" max="7" width="11.28125" style="27" bestFit="1" customWidth="1"/>
    <col min="8" max="8" width="6.00390625" style="27" customWidth="1"/>
    <col min="9" max="9" width="11.28125" style="27" bestFit="1" customWidth="1"/>
    <col min="10" max="16384" width="9.140625" style="27" customWidth="1"/>
  </cols>
  <sheetData>
    <row r="2" ht="18">
      <c r="C2" s="44" t="s">
        <v>137</v>
      </c>
    </row>
    <row r="3" spans="4:5" ht="12.75">
      <c r="D3" s="45" t="s">
        <v>138</v>
      </c>
      <c r="E3" s="45"/>
    </row>
    <row r="4" spans="4:5" ht="12.75">
      <c r="D4" s="45" t="s">
        <v>139</v>
      </c>
      <c r="E4" s="45"/>
    </row>
    <row r="5" ht="12.75">
      <c r="B5" s="46"/>
    </row>
    <row r="6" ht="12.75">
      <c r="A6" s="47" t="s">
        <v>193</v>
      </c>
    </row>
    <row r="8" spans="3:9" s="42" customFormat="1" ht="12.75">
      <c r="C8" s="52">
        <v>2002</v>
      </c>
      <c r="D8" s="52"/>
      <c r="E8" s="52">
        <v>2001</v>
      </c>
      <c r="F8" s="52"/>
      <c r="G8" s="52">
        <v>2002</v>
      </c>
      <c r="H8" s="52"/>
      <c r="I8" s="52">
        <v>2001</v>
      </c>
    </row>
    <row r="9" spans="3:9" s="42" customFormat="1" ht="12.75">
      <c r="C9" s="53" t="s">
        <v>194</v>
      </c>
      <c r="E9" s="53" t="s">
        <v>195</v>
      </c>
      <c r="G9" s="53" t="s">
        <v>196</v>
      </c>
      <c r="I9" s="53" t="s">
        <v>196</v>
      </c>
    </row>
    <row r="10" spans="3:9" s="42" customFormat="1" ht="12.75">
      <c r="C10" s="53" t="s">
        <v>197</v>
      </c>
      <c r="E10" s="53" t="s">
        <v>197</v>
      </c>
      <c r="G10" s="53" t="s">
        <v>198</v>
      </c>
      <c r="I10" s="53" t="s">
        <v>198</v>
      </c>
    </row>
    <row r="11" spans="3:9" s="42" customFormat="1" ht="12.75">
      <c r="C11" s="54" t="s">
        <v>199</v>
      </c>
      <c r="E11" s="54" t="s">
        <v>199</v>
      </c>
      <c r="G11" s="53" t="s">
        <v>200</v>
      </c>
      <c r="I11" s="53" t="s">
        <v>200</v>
      </c>
    </row>
    <row r="12" spans="3:9" s="42" customFormat="1" ht="12.75">
      <c r="C12" s="53" t="s">
        <v>142</v>
      </c>
      <c r="E12" s="53" t="s">
        <v>142</v>
      </c>
      <c r="G12" s="53" t="s">
        <v>142</v>
      </c>
      <c r="I12" s="53" t="s">
        <v>142</v>
      </c>
    </row>
    <row r="14" spans="1:9" ht="12.75">
      <c r="A14" s="27" t="s">
        <v>201</v>
      </c>
      <c r="C14" s="27">
        <f>(4240143.06+3842992.09+3950986.08)/1000</f>
        <v>12034.12123</v>
      </c>
      <c r="E14" s="27">
        <f>(5024991.44+4238035.3+4137427.55)/1000</f>
        <v>13400.45429</v>
      </c>
      <c r="G14" s="27">
        <f>35065.93904</f>
        <v>35065.93904</v>
      </c>
      <c r="I14" s="27">
        <v>40337.70046</v>
      </c>
    </row>
    <row r="16" spans="1:9" ht="12.75">
      <c r="A16" s="27" t="s">
        <v>202</v>
      </c>
      <c r="C16" s="27">
        <f>(182545.2+182545.2+182545.2)/1000</f>
        <v>547.6356000000001</v>
      </c>
      <c r="E16" s="27">
        <f>182.5452*3-1</f>
        <v>546.6356</v>
      </c>
      <c r="G16" s="27">
        <f>2562.47897-881.07117</f>
        <v>1681.4078</v>
      </c>
      <c r="I16" s="27">
        <f>2338.34166-722.43486</f>
        <v>1615.9068000000002</v>
      </c>
    </row>
    <row r="18" spans="1:9" ht="12.75">
      <c r="A18" s="27" t="s">
        <v>203</v>
      </c>
      <c r="C18" s="27">
        <v>-10512</v>
      </c>
      <c r="E18" s="27">
        <v>-10781</v>
      </c>
      <c r="G18" s="27">
        <f>-(G14*1000-5010366.26-2259.18)/1000</f>
        <v>-30053.3136</v>
      </c>
      <c r="I18" s="27">
        <f>-(I14*1000-4941.56-6270213.06)/1000+1</f>
        <v>-34061.54584</v>
      </c>
    </row>
    <row r="19" spans="3:9" ht="12.75">
      <c r="C19" s="40"/>
      <c r="E19" s="40"/>
      <c r="G19" s="40"/>
      <c r="I19" s="40"/>
    </row>
    <row r="20" spans="1:9" ht="12.75">
      <c r="A20" s="27" t="s">
        <v>204</v>
      </c>
      <c r="C20" s="27">
        <f>SUM(C14:C19)</f>
        <v>2069.7568300000003</v>
      </c>
      <c r="E20" s="27">
        <f>SUM(E14:E19)</f>
        <v>3166.0898899999993</v>
      </c>
      <c r="G20" s="27">
        <f>SUM(G14:G19)</f>
        <v>6694.033239999997</v>
      </c>
      <c r="I20" s="27">
        <f>SUM(I14:I19)</f>
        <v>7892.061419999998</v>
      </c>
    </row>
    <row r="22" spans="1:9" ht="12.75">
      <c r="A22" s="35" t="s">
        <v>205</v>
      </c>
      <c r="C22" s="27">
        <f>104.43016+102.9729+98.3967</f>
        <v>305.79976</v>
      </c>
      <c r="E22" s="27">
        <v>254</v>
      </c>
      <c r="G22" s="27">
        <v>881.07117</v>
      </c>
      <c r="I22" s="27">
        <v>722.43486</v>
      </c>
    </row>
    <row r="24" spans="1:9" ht="12.75">
      <c r="A24" s="35" t="s">
        <v>206</v>
      </c>
      <c r="C24" s="27">
        <v>-1</v>
      </c>
      <c r="E24" s="27">
        <f>-(174.66+1244.89+386.41)/1000-0.5</f>
        <v>-2.3059600000000002</v>
      </c>
      <c r="G24" s="27">
        <f>-2259.18/1000</f>
        <v>-2.2591799999999997</v>
      </c>
      <c r="I24" s="27">
        <f>-4.94156-0.5</f>
        <v>-5.44156</v>
      </c>
    </row>
    <row r="25" spans="3:9" ht="12.75">
      <c r="C25" s="40"/>
      <c r="E25" s="40"/>
      <c r="G25" s="40"/>
      <c r="I25" s="40"/>
    </row>
    <row r="26" spans="1:9" ht="12.75">
      <c r="A26" s="27" t="s">
        <v>207</v>
      </c>
      <c r="C26" s="27">
        <f>SUM(C20:C25)</f>
        <v>2374.55659</v>
      </c>
      <c r="E26" s="27">
        <f>SUM(E20:E25)</f>
        <v>3417.783929999999</v>
      </c>
      <c r="G26" s="27">
        <f>SUM(G20:G25)</f>
        <v>7572.845229999997</v>
      </c>
      <c r="I26" s="27">
        <f>SUM(I20:I25)</f>
        <v>8609.054719999998</v>
      </c>
    </row>
    <row r="28" spans="1:9" ht="12.75">
      <c r="A28" s="27" t="s">
        <v>208</v>
      </c>
      <c r="C28" s="27">
        <v>-771</v>
      </c>
      <c r="E28" s="27">
        <v>-1067.253</v>
      </c>
      <c r="G28" s="27">
        <v>-2453.016</v>
      </c>
      <c r="I28" s="27">
        <v>-2695.308</v>
      </c>
    </row>
    <row r="29" spans="3:9" ht="12.75">
      <c r="C29" s="40"/>
      <c r="E29" s="40"/>
      <c r="G29" s="40"/>
      <c r="I29" s="40"/>
    </row>
    <row r="30" spans="1:9" ht="12.75">
      <c r="A30" s="27" t="s">
        <v>209</v>
      </c>
      <c r="C30" s="27">
        <f>SUM(C26:C29)</f>
        <v>1603.5565900000001</v>
      </c>
      <c r="E30" s="27">
        <f>SUM(E26:E29)</f>
        <v>2350.530929999999</v>
      </c>
      <c r="G30" s="27">
        <f>SUM(G26:G29)</f>
        <v>5119.829229999998</v>
      </c>
      <c r="I30" s="27">
        <f>SUM(I26:I29)</f>
        <v>5913.746719999998</v>
      </c>
    </row>
    <row r="32" spans="1:9" ht="12.75">
      <c r="A32" s="27" t="s">
        <v>210</v>
      </c>
      <c r="C32" s="27">
        <v>0</v>
      </c>
      <c r="E32" s="27">
        <v>0</v>
      </c>
      <c r="G32" s="27">
        <v>0</v>
      </c>
      <c r="I32" s="27">
        <v>0</v>
      </c>
    </row>
    <row r="34" spans="1:9" ht="13.5" thickBot="1">
      <c r="A34" s="27" t="s">
        <v>211</v>
      </c>
      <c r="C34" s="28">
        <f>SUM(C30:C33)</f>
        <v>1603.5565900000001</v>
      </c>
      <c r="E34" s="28">
        <f>SUM(E30:E33)</f>
        <v>2350.530929999999</v>
      </c>
      <c r="G34" s="28">
        <f>SUM(G30:G33)</f>
        <v>5119.829229999998</v>
      </c>
      <c r="I34" s="28">
        <f>SUM(I30:I33)</f>
        <v>5913.746719999998</v>
      </c>
    </row>
    <row r="35" ht="13.5" thickTop="1"/>
    <row r="36" ht="12.75">
      <c r="A36" s="27" t="s">
        <v>212</v>
      </c>
    </row>
    <row r="37" spans="2:9" ht="12.75">
      <c r="B37" s="27" t="s">
        <v>213</v>
      </c>
      <c r="C37" s="55">
        <v>4.01</v>
      </c>
      <c r="D37" s="55"/>
      <c r="E37" s="55">
        <v>5.88</v>
      </c>
      <c r="F37" s="55"/>
      <c r="G37" s="55">
        <v>12.8</v>
      </c>
      <c r="H37" s="55"/>
      <c r="I37" s="55">
        <v>14.78</v>
      </c>
    </row>
    <row r="38" spans="3:9" ht="12.75">
      <c r="C38" s="55"/>
      <c r="D38" s="55"/>
      <c r="E38" s="55"/>
      <c r="F38" s="55"/>
      <c r="G38" s="55"/>
      <c r="H38" s="55"/>
      <c r="I38" s="55"/>
    </row>
    <row r="39" spans="2:9" ht="12.75">
      <c r="B39" s="27" t="s">
        <v>214</v>
      </c>
      <c r="C39" s="55">
        <v>3.99</v>
      </c>
      <c r="D39" s="55"/>
      <c r="E39" s="55">
        <v>0</v>
      </c>
      <c r="F39" s="55"/>
      <c r="G39" s="55">
        <v>12.74</v>
      </c>
      <c r="H39" s="55"/>
      <c r="I39" s="55">
        <v>0</v>
      </c>
    </row>
    <row r="41" s="42" customFormat="1" ht="12.75">
      <c r="A41" s="42" t="s">
        <v>215</v>
      </c>
    </row>
    <row r="42" ht="12.75">
      <c r="A42" s="42" t="s">
        <v>216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0">
      <selection activeCell="F15" sqref="F15"/>
    </sheetView>
  </sheetViews>
  <sheetFormatPr defaultColWidth="9.140625" defaultRowHeight="12.75"/>
  <cols>
    <col min="1" max="2" width="9.140625" style="27" customWidth="1"/>
    <col min="3" max="3" width="4.7109375" style="27" customWidth="1"/>
    <col min="4" max="4" width="10.8515625" style="27" bestFit="1" customWidth="1"/>
    <col min="5" max="5" width="2.7109375" style="27" customWidth="1"/>
    <col min="6" max="6" width="10.7109375" style="27" customWidth="1"/>
    <col min="7" max="7" width="3.57421875" style="27" customWidth="1"/>
    <col min="8" max="8" width="9.8515625" style="27" bestFit="1" customWidth="1"/>
    <col min="9" max="9" width="3.140625" style="27" customWidth="1"/>
    <col min="10" max="10" width="10.8515625" style="27" bestFit="1" customWidth="1"/>
    <col min="11" max="11" width="8.140625" style="27" customWidth="1"/>
    <col min="12" max="12" width="14.00390625" style="27" bestFit="1" customWidth="1"/>
    <col min="13" max="16384" width="9.140625" style="27" customWidth="1"/>
  </cols>
  <sheetData>
    <row r="2" ht="18">
      <c r="C2" s="44" t="s">
        <v>137</v>
      </c>
    </row>
    <row r="3" spans="4:5" ht="12.75">
      <c r="D3" s="45" t="s">
        <v>138</v>
      </c>
      <c r="E3" s="45"/>
    </row>
    <row r="4" spans="4:5" ht="12.75">
      <c r="D4" s="45" t="s">
        <v>139</v>
      </c>
      <c r="E4" s="45"/>
    </row>
    <row r="5" ht="12.75">
      <c r="B5" s="46"/>
    </row>
    <row r="6" ht="12.75">
      <c r="A6" s="42" t="s">
        <v>32</v>
      </c>
    </row>
    <row r="7" ht="12.75">
      <c r="A7" s="47" t="s">
        <v>167</v>
      </c>
    </row>
    <row r="9" spans="4:11" ht="12.75">
      <c r="D9" s="27" t="s">
        <v>32</v>
      </c>
      <c r="F9" s="81" t="s">
        <v>168</v>
      </c>
      <c r="G9" s="82"/>
      <c r="H9" s="82"/>
      <c r="I9" s="48"/>
      <c r="J9" s="40" t="s">
        <v>169</v>
      </c>
      <c r="K9" s="40"/>
    </row>
    <row r="10" spans="1:12" ht="12.75">
      <c r="A10" s="27" t="s">
        <v>170</v>
      </c>
      <c r="D10" s="27" t="s">
        <v>171</v>
      </c>
      <c r="F10" s="27" t="s">
        <v>171</v>
      </c>
      <c r="H10" s="27" t="s">
        <v>172</v>
      </c>
      <c r="J10" s="27" t="s">
        <v>173</v>
      </c>
      <c r="L10" s="27" t="s">
        <v>174</v>
      </c>
    </row>
    <row r="11" spans="1:12" ht="12.75">
      <c r="A11" s="40" t="s">
        <v>175</v>
      </c>
      <c r="B11" s="40"/>
      <c r="D11" s="40" t="s">
        <v>172</v>
      </c>
      <c r="F11" s="40" t="s">
        <v>176</v>
      </c>
      <c r="H11" s="40" t="s">
        <v>177</v>
      </c>
      <c r="J11" s="40" t="s">
        <v>178</v>
      </c>
      <c r="L11" s="40" t="s">
        <v>32</v>
      </c>
    </row>
    <row r="12" spans="4:12" ht="12.75">
      <c r="D12" s="49" t="s">
        <v>142</v>
      </c>
      <c r="F12" s="49" t="s">
        <v>142</v>
      </c>
      <c r="H12" s="49" t="s">
        <v>142</v>
      </c>
      <c r="J12" s="49" t="s">
        <v>142</v>
      </c>
      <c r="L12" s="49" t="s">
        <v>142</v>
      </c>
    </row>
    <row r="14" spans="1:12" ht="12.75">
      <c r="A14" s="27" t="s">
        <v>179</v>
      </c>
      <c r="D14" s="27">
        <v>40000</v>
      </c>
      <c r="F14" s="50">
        <v>0</v>
      </c>
      <c r="H14" s="27">
        <v>4640</v>
      </c>
      <c r="J14" s="27">
        <v>20549</v>
      </c>
      <c r="L14" s="27">
        <f>65189</f>
        <v>65189</v>
      </c>
    </row>
    <row r="15" spans="1:6" ht="12.75">
      <c r="A15" s="35" t="s">
        <v>180</v>
      </c>
      <c r="F15" s="50"/>
    </row>
    <row r="16" ht="12.75">
      <c r="F16" s="50"/>
    </row>
    <row r="17" spans="1:12" ht="12.75">
      <c r="A17" s="35" t="s">
        <v>181</v>
      </c>
      <c r="F17" s="50"/>
      <c r="J17" s="27">
        <v>6000</v>
      </c>
      <c r="L17" s="27">
        <v>6000</v>
      </c>
    </row>
    <row r="18" spans="4:12" ht="12.75">
      <c r="D18" s="40"/>
      <c r="F18" s="51"/>
      <c r="H18" s="40"/>
      <c r="J18" s="40"/>
      <c r="L18" s="40"/>
    </row>
    <row r="19" spans="1:12" ht="12.75">
      <c r="A19" s="35" t="s">
        <v>182</v>
      </c>
      <c r="D19" s="27">
        <f>SUM(D14:D18)</f>
        <v>40000</v>
      </c>
      <c r="F19" s="27">
        <f>SUM(F14:F18)</f>
        <v>0</v>
      </c>
      <c r="H19" s="27">
        <f>SUM(H14:H18)</f>
        <v>4640</v>
      </c>
      <c r="J19" s="27">
        <f>SUM(J14:J18)</f>
        <v>26549</v>
      </c>
      <c r="L19" s="27">
        <f>SUM(L14:L18)</f>
        <v>71189</v>
      </c>
    </row>
    <row r="21" spans="1:12" ht="12.75">
      <c r="A21" s="35" t="s">
        <v>183</v>
      </c>
      <c r="J21" s="27">
        <f>3679.50519+1440.32404</f>
        <v>5119.829229999999</v>
      </c>
      <c r="L21" s="27">
        <f>SUM(D21:K21)</f>
        <v>5119.829229999999</v>
      </c>
    </row>
    <row r="22" ht="12.75">
      <c r="A22" s="35" t="s">
        <v>184</v>
      </c>
    </row>
    <row r="24" spans="1:12" ht="12.75">
      <c r="A24" s="27" t="s">
        <v>185</v>
      </c>
      <c r="D24" s="27">
        <v>9</v>
      </c>
      <c r="F24" s="27">
        <f>9*1740/1000</f>
        <v>15.66</v>
      </c>
      <c r="L24" s="27">
        <f>SUM(D24:K24)</f>
        <v>24.66</v>
      </c>
    </row>
    <row r="26" spans="1:12" ht="12.75">
      <c r="A26" s="27" t="s">
        <v>113</v>
      </c>
      <c r="J26" s="27">
        <f>-6000-1440.32404</f>
        <v>-7440.3240399999995</v>
      </c>
      <c r="L26" s="27">
        <f>SUM(D26:K26)</f>
        <v>-7440.3240399999995</v>
      </c>
    </row>
    <row r="27" spans="4:12" ht="12.75">
      <c r="D27" s="40"/>
      <c r="F27" s="40"/>
      <c r="H27" s="40"/>
      <c r="J27" s="40"/>
      <c r="L27" s="40"/>
    </row>
    <row r="28" spans="1:12" ht="12.75">
      <c r="A28" s="27" t="s">
        <v>186</v>
      </c>
      <c r="D28" s="27">
        <f>SUM(D19:D27)</f>
        <v>40009</v>
      </c>
      <c r="F28" s="27">
        <f>SUM(F19:F27)</f>
        <v>15.66</v>
      </c>
      <c r="H28" s="27">
        <f>SUM(H19:H27)</f>
        <v>4640</v>
      </c>
      <c r="J28" s="27">
        <f>SUM(J19:J27)</f>
        <v>24228.50519</v>
      </c>
      <c r="L28" s="27">
        <f>SUM(L19:L27)+1</f>
        <v>68894.16519</v>
      </c>
    </row>
    <row r="30" ht="12.75" hidden="1">
      <c r="A30" s="27" t="s">
        <v>170</v>
      </c>
    </row>
    <row r="31" spans="1:2" ht="12.75" hidden="1">
      <c r="A31" s="40" t="s">
        <v>187</v>
      </c>
      <c r="B31" s="40"/>
    </row>
    <row r="32" ht="12.75" hidden="1"/>
    <row r="33" spans="1:12" ht="12.75" hidden="1">
      <c r="A33" s="27" t="s">
        <v>188</v>
      </c>
      <c r="D33" s="27">
        <v>40000</v>
      </c>
      <c r="H33" s="27">
        <v>4640</v>
      </c>
      <c r="J33" s="27">
        <f>20210.906+6000</f>
        <v>26210.906</v>
      </c>
      <c r="L33" s="27">
        <f>SUM(D33:K33)</f>
        <v>70850.906</v>
      </c>
    </row>
    <row r="34" ht="12.75" hidden="1"/>
    <row r="35" spans="1:12" ht="12.75" hidden="1">
      <c r="A35" s="27" t="s">
        <v>189</v>
      </c>
      <c r="J35" s="27">
        <f>4473.24672+1440</f>
        <v>5913.24672</v>
      </c>
      <c r="L35" s="27">
        <f>SUM(D35:K35)</f>
        <v>5913.24672</v>
      </c>
    </row>
    <row r="36" ht="12.75" hidden="1"/>
    <row r="37" ht="12.75" hidden="1">
      <c r="A37" s="27" t="s">
        <v>185</v>
      </c>
    </row>
    <row r="38" ht="12.75" hidden="1"/>
    <row r="39" spans="1:12" ht="12.75" hidden="1">
      <c r="A39" s="27" t="s">
        <v>113</v>
      </c>
      <c r="J39" s="27">
        <v>-6000</v>
      </c>
      <c r="L39" s="27">
        <f>SUM(D39:K39)</f>
        <v>-6000</v>
      </c>
    </row>
    <row r="40" spans="4:12" ht="12.75" hidden="1">
      <c r="D40" s="40"/>
      <c r="F40" s="40"/>
      <c r="H40" s="40"/>
      <c r="J40" s="40"/>
      <c r="L40" s="40"/>
    </row>
    <row r="41" spans="1:12" ht="12.75" hidden="1">
      <c r="A41" s="27" t="s">
        <v>190</v>
      </c>
      <c r="D41" s="27">
        <f>SUM(D33:D40)</f>
        <v>40000</v>
      </c>
      <c r="F41" s="27">
        <f>SUM(F33:F40)</f>
        <v>0</v>
      </c>
      <c r="H41" s="27">
        <f>SUM(H33:H40)</f>
        <v>4640</v>
      </c>
      <c r="J41" s="27">
        <f>SUM(J33:J40)</f>
        <v>26124.15272</v>
      </c>
      <c r="L41" s="27">
        <f>SUM(D41:K41)</f>
        <v>70764.15272</v>
      </c>
    </row>
    <row r="43" s="5" customFormat="1" ht="12.75"/>
    <row r="44" s="5" customFormat="1" ht="12.75">
      <c r="A44" s="5" t="s">
        <v>163</v>
      </c>
    </row>
    <row r="45" s="5" customFormat="1" ht="12.75">
      <c r="A45" s="5" t="s">
        <v>164</v>
      </c>
    </row>
    <row r="46" s="5" customFormat="1" ht="12.75"/>
    <row r="47" s="42" customFormat="1" ht="12.75">
      <c r="A47" s="42" t="s">
        <v>191</v>
      </c>
    </row>
    <row r="48" s="42" customFormat="1" ht="12.75">
      <c r="A48" s="42" t="s">
        <v>192</v>
      </c>
    </row>
  </sheetData>
  <mergeCells count="1">
    <mergeCell ref="F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 Pak </dc:creator>
  <cp:keywords/>
  <dc:description/>
  <cp:lastModifiedBy>KJCF</cp:lastModifiedBy>
  <cp:lastPrinted>2002-11-29T09:00:24Z</cp:lastPrinted>
  <dcterms:created xsi:type="dcterms:W3CDTF">2002-11-29T01:28:36Z</dcterms:created>
  <dcterms:modified xsi:type="dcterms:W3CDTF">2002-11-29T09:04:10Z</dcterms:modified>
  <cp:category/>
  <cp:version/>
  <cp:contentType/>
  <cp:contentStatus/>
</cp:coreProperties>
</file>