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2Qtr02Bsheet" sheetId="1" r:id="rId1"/>
    <sheet name="2Qtr02notes" sheetId="2" r:id="rId2"/>
    <sheet name="2Qtr02PL" sheetId="3" r:id="rId3"/>
  </sheets>
  <definedNames/>
  <calcPr fullCalcOnLoad="1"/>
</workbook>
</file>

<file path=xl/sharedStrings.xml><?xml version="1.0" encoding="utf-8"?>
<sst xmlns="http://schemas.openxmlformats.org/spreadsheetml/2006/main" count="273" uniqueCount="234">
  <si>
    <t>The Proposed bonus Issue of up to 20,404,590 new ordinary shares of RM1.00 each in the Company on the</t>
  </si>
  <si>
    <t>In compliance with MASB 19, the interim dividend declared for the financial year ending 31 December 2002</t>
  </si>
  <si>
    <t>has not been recognised as a liability.</t>
  </si>
  <si>
    <t>After Balance Sheet date with respect to recognition of proposed dividend after the balance sheet date.</t>
  </si>
  <si>
    <t>the softening of market demand, increased raw material prices and intense price competition.</t>
  </si>
  <si>
    <t xml:space="preserve">to only RM5.199 million from RM5.191 million for the corresponding period in the  preceding year.The  decline is due to </t>
  </si>
  <si>
    <t>9th September 2002</t>
  </si>
  <si>
    <t xml:space="preserve">sen per share ) to be payable on the 27th September 2002 to shareholders on the registers of the Company on the </t>
  </si>
  <si>
    <t xml:space="preserve">The Board has declared an interim dividend of 5% less tax at 28% - 5.0 sen per share ( 2001: 5% less tax at 28% - 5.0 </t>
  </si>
  <si>
    <t>There were no issuance and repayment of debt and equity securities, share buy-backs,share cancellations,</t>
  </si>
  <si>
    <t>basis of one (1) new ordinary share for every two (2) existing ordinary shares and also the proposed increase in the</t>
  </si>
  <si>
    <t>authorised share capital from RM50,000,000 comprising of 50,000,000 ordinary shares to RM70,000,000 comprising</t>
  </si>
  <si>
    <t xml:space="preserve">70,000,000 ordinary shares was approved by the shareholders at the Extraordinary General Meeting held on the </t>
  </si>
  <si>
    <t>16th August 2002.</t>
  </si>
  <si>
    <t xml:space="preserve">RM11.746 million in the preceding quarter.Earnings per share  for  the second quarter is  3.97 sen  compared  to </t>
  </si>
  <si>
    <t>intense price competition.</t>
  </si>
  <si>
    <t xml:space="preserve">4.83 sen in the first quarter.The decline was mainly due to a drop in turnover, increased raw material prices and </t>
  </si>
  <si>
    <t>The carton box industry is expected to continue operating under an excess capacity environment resulting in stiff</t>
  </si>
  <si>
    <t>in the forthcoming months.As a result,the performance for the next quarter may be affected accordingly.</t>
  </si>
  <si>
    <t>BOX-PAK (MALAYSIA) BERHAD</t>
  </si>
  <si>
    <t xml:space="preserve">       (Company No.: 21338-W)</t>
  </si>
  <si>
    <t xml:space="preserve">       (Incorporated in Malaysia)</t>
  </si>
  <si>
    <t>Quarterly report on Company's results for the financial period ended</t>
  </si>
  <si>
    <t>COMPANY INCOME STATEMENT</t>
  </si>
  <si>
    <t xml:space="preserve">         INDIVIDUAL QUARTER</t>
  </si>
  <si>
    <t xml:space="preserve">      CUMULATIVE QUARTER</t>
  </si>
  <si>
    <t xml:space="preserve">CURRENT </t>
  </si>
  <si>
    <t xml:space="preserve">PRECEDING </t>
  </si>
  <si>
    <t>CURRENT</t>
  </si>
  <si>
    <t>YEAR</t>
  </si>
  <si>
    <t>YEAR CORRES-</t>
  </si>
  <si>
    <t>QUARTER</t>
  </si>
  <si>
    <t xml:space="preserve">PONDING </t>
  </si>
  <si>
    <t>TO DATE</t>
  </si>
  <si>
    <t>ENDED</t>
  </si>
  <si>
    <t>PERIOD</t>
  </si>
  <si>
    <t>RM'000</t>
  </si>
  <si>
    <t>1(a)</t>
  </si>
  <si>
    <t xml:space="preserve">  (b)</t>
  </si>
  <si>
    <t>Investment income</t>
  </si>
  <si>
    <t xml:space="preserve">  (c)</t>
  </si>
  <si>
    <t>2(a)</t>
  </si>
  <si>
    <t>Depreciation and amortisation</t>
  </si>
  <si>
    <t xml:space="preserve">  (d)</t>
  </si>
  <si>
    <t>Exceptional items</t>
  </si>
  <si>
    <t xml:space="preserve">  (e)</t>
  </si>
  <si>
    <t xml:space="preserve">  (f)</t>
  </si>
  <si>
    <t>associated companies</t>
  </si>
  <si>
    <t xml:space="preserve">  (g)</t>
  </si>
  <si>
    <t xml:space="preserve">  (h)</t>
  </si>
  <si>
    <t xml:space="preserve">  (I)     </t>
  </si>
  <si>
    <t xml:space="preserve">      minority interests</t>
  </si>
  <si>
    <t>(ii)  Less minority interests</t>
  </si>
  <si>
    <t xml:space="preserve">  (j)</t>
  </si>
  <si>
    <t xml:space="preserve">  (k)</t>
  </si>
  <si>
    <t>(i)  Extraordinary items</t>
  </si>
  <si>
    <t>(iii) Extraordinary items</t>
  </si>
  <si>
    <t xml:space="preserve">      attributable to members</t>
  </si>
  <si>
    <t xml:space="preserve">      of the company</t>
  </si>
  <si>
    <t xml:space="preserve">  (l)</t>
  </si>
  <si>
    <t>3 (a)</t>
  </si>
  <si>
    <t>Earnings per share based on</t>
  </si>
  <si>
    <t>2( j ) above after deducting</t>
  </si>
  <si>
    <t>any provision for preference</t>
  </si>
  <si>
    <t>dividends, if any:-</t>
  </si>
  <si>
    <t>Sen</t>
  </si>
  <si>
    <t>(Company No.: 21338-W)</t>
  </si>
  <si>
    <t>(Incorporated in Malaysia)</t>
  </si>
  <si>
    <t>COMPANY BALANCE SHEET</t>
  </si>
  <si>
    <t>1.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</si>
  <si>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</si>
  <si>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</si>
  <si>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</si>
  <si>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</si>
  <si>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</si>
  <si>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</si>
  <si>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</si>
  <si>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</si>
  <si>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 xml:space="preserve">   Trade Debtors</t>
  </si>
  <si>
    <t xml:space="preserve">   Deposits with Licensed Banks</t>
  </si>
  <si>
    <t xml:space="preserve">   Cash and Bank Balances</t>
  </si>
  <si>
    <t>6.</t>
  </si>
  <si>
    <t>Current Liabilities</t>
  </si>
  <si>
    <t xml:space="preserve">   Trade Creditors</t>
  </si>
  <si>
    <t xml:space="preserve">   Other Creditors and Accruals</t>
  </si>
  <si>
    <t xml:space="preserve">   Amount owing to Holding Company</t>
  </si>
  <si>
    <t xml:space="preserve">   Provision for Taxation</t>
  </si>
  <si>
    <t>7.</t>
  </si>
  <si>
    <t xml:space="preserve">Net Current Assets </t>
  </si>
  <si>
    <t>8.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</si>
  <si>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</si>
  <si>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</si>
  <si>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</si>
  <si>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</si>
  <si>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</si>
  <si>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</si>
  <si>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</si>
  <si>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</si>
  <si>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</si>
  <si>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</si>
  <si>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</si>
  <si>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</si>
  <si>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</si>
  <si>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</si>
  <si>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</si>
  <si>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BOX-PAK (MALAYSIA)BERHAD (021338-W)</t>
  </si>
  <si>
    <t xml:space="preserve">Notes </t>
  </si>
  <si>
    <t>Accounting Policies</t>
  </si>
  <si>
    <t>Exceptional Items</t>
  </si>
  <si>
    <t>There were no exceptional items during the financial period under review.</t>
  </si>
  <si>
    <t>Extraordinary Items</t>
  </si>
  <si>
    <t>There were no extraordinary items during the financial period under review.</t>
  </si>
  <si>
    <t xml:space="preserve">Taxation </t>
  </si>
  <si>
    <t>Sale of Investment / Properties</t>
  </si>
  <si>
    <t>There were no disposal of investments/properties during the financial period under review.</t>
  </si>
  <si>
    <t>Quoted Securities</t>
  </si>
  <si>
    <t xml:space="preserve">There were no purchases and disposals of quoted securities during the financial period </t>
  </si>
  <si>
    <t>under review.</t>
  </si>
  <si>
    <t>Composition of the Company</t>
  </si>
  <si>
    <t xml:space="preserve">There were no changes in the composition of the company during the financial period </t>
  </si>
  <si>
    <t>Status of Corporate Proposals</t>
  </si>
  <si>
    <t>Seasonal and Cyclical Factors on Operations</t>
  </si>
  <si>
    <t>The sales for the period under review were not affected by seasonal or cyclical factors.</t>
  </si>
  <si>
    <t>Company borrowings and Debt Securities</t>
  </si>
  <si>
    <t>Contingent Liabilities</t>
  </si>
  <si>
    <t>There were no contingent liabilities as at the date of this report.</t>
  </si>
  <si>
    <t>Off Balance Sheet Financial Instruments</t>
  </si>
  <si>
    <t>There were no financial instruments with off balance sheet risk as at the date of this report.</t>
  </si>
  <si>
    <t>Material Litigation</t>
  </si>
  <si>
    <t>There was no material litigation as at the date of this report.</t>
  </si>
  <si>
    <t>Segmental Analysis</t>
  </si>
  <si>
    <t>principally within one industry and within the country.</t>
  </si>
  <si>
    <t>Review of Results</t>
  </si>
  <si>
    <t>19.</t>
  </si>
  <si>
    <t>Current Year Prospects</t>
  </si>
  <si>
    <t>20.</t>
  </si>
  <si>
    <t>Variance of Actual Profit from Forecast Profit and shortfall in Profit Guarantee</t>
  </si>
  <si>
    <t>21.</t>
  </si>
  <si>
    <t>Dividend</t>
  </si>
  <si>
    <t>By Order of the Board</t>
  </si>
  <si>
    <t>Box-Pak (Malaysia) Berhad</t>
  </si>
  <si>
    <t>Chia Kwok Why</t>
  </si>
  <si>
    <t>Company Secretary</t>
  </si>
  <si>
    <t>Batu Caves, Selangor.</t>
  </si>
  <si>
    <t>AS AT PRECEDING</t>
  </si>
  <si>
    <t>AS AT END OF</t>
  </si>
  <si>
    <t xml:space="preserve">UNAUDITED RESULTS </t>
  </si>
  <si>
    <t>The figures are unaudited</t>
  </si>
  <si>
    <t xml:space="preserve">The Company has registered an overall decline in performance for the first quarter ended 31 March 2000 </t>
  </si>
  <si>
    <t>of the Company. The borrowings are bank overdrafts and are denominated in Ringgit Malaysia only.</t>
  </si>
  <si>
    <t>There were no long term borrowings for the current financial period under review.</t>
  </si>
  <si>
    <t>There was no segmental analysis for the period under review as the Company operates</t>
  </si>
  <si>
    <t>Not applicable as the Company has not issued any profit forecast for the financial period under review.</t>
  </si>
  <si>
    <t xml:space="preserve">with 7% and 40% lower in turnover and pre-tax profit respectively over those of the previous quarter. The </t>
  </si>
  <si>
    <t>decreases were mainly attributed to, firstly, lesser working days caused by festive in the first quarter</t>
  </si>
  <si>
    <t>compared to the fourth quarter last year and secondly, continuous increase in raw material prices.</t>
  </si>
  <si>
    <t>Net tangible assets per share (RM)</t>
  </si>
  <si>
    <t xml:space="preserve">The Company's turnover and profit before taxation increased by 30.6% and 133.8% respectively </t>
  </si>
  <si>
    <t>compared to the previous quarter was mainly due to higher demand from the domestic market and</t>
  </si>
  <si>
    <t>also as a result of improved selling price.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</si>
  <si>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</si>
  <si>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</si>
  <si>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>The Company's performance has improved compared to the previous quarter mainly due to higher demand and</t>
  </si>
  <si>
    <t>improved selling prices.</t>
  </si>
  <si>
    <t xml:space="preserve">FINANCIAL </t>
  </si>
  <si>
    <t>YEAR ENDED</t>
  </si>
  <si>
    <t xml:space="preserve"> </t>
  </si>
  <si>
    <t xml:space="preserve">   Short Term Borrowings </t>
  </si>
  <si>
    <t>30/06/2001</t>
  </si>
  <si>
    <t xml:space="preserve">Other income </t>
  </si>
  <si>
    <t xml:space="preserve">Profit/(loss) before finance </t>
  </si>
  <si>
    <t xml:space="preserve">cost, depreciation and </t>
  </si>
  <si>
    <t>amortisation,exceptional items,</t>
  </si>
  <si>
    <t>income tax, minority interest</t>
  </si>
  <si>
    <t>and extraordinary Items</t>
  </si>
  <si>
    <t>Finance Cost</t>
  </si>
  <si>
    <t>Profit/(loss) before income</t>
  </si>
  <si>
    <t xml:space="preserve">tax,minority interests and </t>
  </si>
  <si>
    <t>extraordinary items.</t>
  </si>
  <si>
    <t>Share of profits and losses of</t>
  </si>
  <si>
    <t>tax, minority interests and</t>
  </si>
  <si>
    <t>extraordinary items after share</t>
  </si>
  <si>
    <t>of profit and losses of associated</t>
  </si>
  <si>
    <t>companies</t>
  </si>
  <si>
    <t>Income tax</t>
  </si>
  <si>
    <t>(i)   Profit/(loss) after income</t>
  </si>
  <si>
    <t xml:space="preserve">      tax before deducting</t>
  </si>
  <si>
    <t>Net profit/(loss) from ordinary</t>
  </si>
  <si>
    <t>activities attributable to members</t>
  </si>
  <si>
    <t>of the company</t>
  </si>
  <si>
    <t>Net profit/(loss) attributable</t>
  </si>
  <si>
    <t>to members of the company</t>
  </si>
  <si>
    <t xml:space="preserve">Subsequent Material Events </t>
  </si>
  <si>
    <t>There were no subsequent material events as at the date of this report.</t>
  </si>
  <si>
    <t xml:space="preserve">   Other Debtors,Deposits and Prepayments</t>
  </si>
  <si>
    <t>31/12/2001</t>
  </si>
  <si>
    <t>Current Quarter</t>
  </si>
  <si>
    <t>Year to date</t>
  </si>
  <si>
    <t>Income Tax</t>
  </si>
  <si>
    <t>- Current Quarter</t>
  </si>
  <si>
    <t>- Under/(Over) provision in prior year</t>
  </si>
  <si>
    <t>Deferred Taxation</t>
  </si>
  <si>
    <t>The effective tax rate for the financial period under review is higher than statutory tax rate due to certain</t>
  </si>
  <si>
    <t>expenses disallowed for tax purposes.</t>
  </si>
  <si>
    <t>There have been no debt securities issued by the company since the end of the last quarter.All oustanding</t>
  </si>
  <si>
    <t>borrowings  for   the  financial   period   under   review   are  secured  by  a negative pledge over the assets</t>
  </si>
  <si>
    <t>Property,plant and equipment</t>
  </si>
  <si>
    <t xml:space="preserve">   Inventories</t>
  </si>
  <si>
    <t xml:space="preserve">                 30/06/2002</t>
  </si>
  <si>
    <t>30/06/2002</t>
  </si>
  <si>
    <t>FOR THE FINANCIAL QUARTER ENDED 30 JUNE 2002</t>
  </si>
  <si>
    <t>Comments on Financial Results (current quarter compared with the preceding 1st Quarter 2002)</t>
  </si>
  <si>
    <t>For the second quarter ended 30 June 2002, the Company achieved a profit before taxation of RM2.317 million</t>
  </si>
  <si>
    <t xml:space="preserve">and a turnover of RM11.286 million compared to a profit before  taxation  of  RM2.882 million on  a  turnover  of </t>
  </si>
  <si>
    <t>(ii) Fully diluted ( based on</t>
  </si>
  <si>
    <t xml:space="preserve">    (sen)</t>
  </si>
  <si>
    <t xml:space="preserve">    ordinary shares)(sen)  </t>
  </si>
  <si>
    <t xml:space="preserve">price competition. Furthermore, the continual increase in major raw material prices will further affect the industry </t>
  </si>
  <si>
    <t>Revenue</t>
  </si>
  <si>
    <t>20th August 2002</t>
  </si>
  <si>
    <t>registered in the previous year's corresponding period. As such, the company's  profit before tax declined marginally</t>
  </si>
  <si>
    <t>(i) Basic (based on 40,001,000</t>
  </si>
  <si>
    <t xml:space="preserve">    40,088,188 ordinary shares )</t>
  </si>
  <si>
    <t>Turnover for the year to date ended 30 June 2002 decreased by 14.5% to RM23.032 million from RM26.937 million</t>
  </si>
  <si>
    <t xml:space="preserve">The financial statement of the Company is prepared using the same accounting policies and </t>
  </si>
  <si>
    <t xml:space="preserve">method of computation as those used in the preparation of the most recent financial statement </t>
  </si>
  <si>
    <t xml:space="preserve">except for the adoption of Malaysian Accounting Standard Board ( MASB ) Standard No.19 : Event </t>
  </si>
  <si>
    <t>Changes in Share Capital</t>
  </si>
  <si>
    <t>shares held as treasury shares and resale of treasury shares during the financial period under review except for the</t>
  </si>
  <si>
    <t>following :-</t>
  </si>
  <si>
    <t xml:space="preserve">    Executive Directors and eligible employees at an exercise price of RM2.74. During the financial period under review,</t>
  </si>
  <si>
    <t xml:space="preserve">    The Employee Share Option Scheme was implemented on 8 April 2002 and 1,770,000 options were granted to </t>
  </si>
  <si>
    <t xml:space="preserve">    3,000 ordinary shares of RM1.00 each were exercised. As at 30 June 2002, there were 1,767,000 unissued</t>
  </si>
  <si>
    <t xml:space="preserve">    shares over option.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</si>
</sst>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00"/>
    <numFmt numFmtId="173" formatCode="0.0000"/>
    <numFmt numFmtId="174" formatCode="0.00000"/>
    <numFmt numFmtId="175" formatCode="#,##0.000_);\(#,##0.000\)"/>
    <numFmt numFmtId="176" formatCode="_(* #,##0.00_);_(* \(#,##0.00\);_(* &quot;-&quot;_);_(@_)"/>
  </numFmts>
  <fonts count="15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 quotePrefix="1">
      <alignment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1" fontId="0" fillId="0" borderId="9" xfId="16" applyBorder="1" applyAlignment="1">
      <alignment horizontal="center" vertical="center"/>
    </xf>
    <xf numFmtId="41" fontId="0" fillId="0" borderId="0" xfId="16" applyAlignment="1">
      <alignment horizontal="center"/>
    </xf>
    <xf numFmtId="41" fontId="0" fillId="0" borderId="9" xfId="16" applyNumberFormat="1" applyFont="1" applyBorder="1" applyAlignment="1" applyProtection="1">
      <alignment horizontal="center" vertical="center" wrapText="1" shrinkToFit="1"/>
      <protection locked="0"/>
    </xf>
    <xf numFmtId="41" fontId="0" fillId="0" borderId="9" xfId="16" applyBorder="1" applyAlignment="1">
      <alignment horizontal="center"/>
    </xf>
    <xf numFmtId="41" fontId="0" fillId="0" borderId="0" xfId="16" applyAlignment="1">
      <alignment horizontal="center" vertical="center"/>
    </xf>
    <xf numFmtId="0" fontId="0" fillId="0" borderId="0" xfId="0" applyAlignment="1">
      <alignment horizontal="center"/>
    </xf>
    <xf numFmtId="41" fontId="0" fillId="0" borderId="0" xfId="16" applyNumberFormat="1" applyFont="1" applyAlignment="1" applyProtection="1">
      <alignment horizontal="center" vertical="center" wrapText="1" shrinkToFit="1"/>
      <protection locked="0"/>
    </xf>
    <xf numFmtId="41" fontId="0" fillId="0" borderId="0" xfId="16" applyNumberFormat="1" applyAlignment="1">
      <alignment horizontal="center" vertical="center" wrapText="1" shrinkToFit="1"/>
    </xf>
    <xf numFmtId="41" fontId="0" fillId="0" borderId="7" xfId="16" applyBorder="1" applyAlignment="1">
      <alignment horizontal="center"/>
    </xf>
    <xf numFmtId="41" fontId="0" fillId="0" borderId="7" xfId="16" applyNumberFormat="1" applyFont="1" applyBorder="1" applyAlignment="1" quotePrefix="1">
      <alignment horizontal="center" vertical="center" wrapText="1" shrinkToFit="1"/>
    </xf>
    <xf numFmtId="41" fontId="0" fillId="0" borderId="0" xfId="16" applyNumberFormat="1" applyFont="1" applyAlignment="1">
      <alignment horizontal="center" vertical="center" wrapText="1" shrinkToFit="1"/>
    </xf>
    <xf numFmtId="41" fontId="0" fillId="0" borderId="7" xfId="16" applyNumberFormat="1" applyFont="1" applyBorder="1" applyAlignment="1">
      <alignment horizontal="center" vertical="center" wrapText="1" shrinkToFit="1"/>
    </xf>
    <xf numFmtId="41" fontId="0" fillId="0" borderId="0" xfId="16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7" fillId="0" borderId="0" xfId="0" applyFont="1" applyAlignment="1" quotePrefix="1">
      <alignment/>
    </xf>
    <xf numFmtId="37" fontId="0" fillId="0" borderId="10" xfId="15" applyNumberFormat="1" applyBorder="1" applyAlignment="1">
      <alignment horizontal="right" vertical="center" wrapText="1" shrinkToFit="1"/>
    </xf>
    <xf numFmtId="37" fontId="0" fillId="0" borderId="11" xfId="15" applyNumberFormat="1" applyBorder="1" applyAlignment="1">
      <alignment horizontal="right" vertical="center" wrapText="1" shrinkToFit="1"/>
    </xf>
    <xf numFmtId="37" fontId="0" fillId="0" borderId="12" xfId="15" applyNumberFormat="1" applyBorder="1" applyAlignment="1">
      <alignment horizontal="right" vertical="center" wrapText="1" shrinkToFit="1"/>
    </xf>
    <xf numFmtId="41" fontId="0" fillId="0" borderId="1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0" xfId="0" applyNumberFormat="1" applyAlignment="1">
      <alignment/>
    </xf>
    <xf numFmtId="37" fontId="0" fillId="0" borderId="13" xfId="15" applyNumberFormat="1" applyBorder="1" applyAlignment="1">
      <alignment horizontal="right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0" xfId="16" applyNumberFormat="1" applyFont="1" applyAlignment="1" quotePrefix="1">
      <alignment horizontal="right" vertical="center" wrapText="1"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15" applyNumberFormat="1" applyAlignment="1">
      <alignment horizontal="right"/>
    </xf>
    <xf numFmtId="41" fontId="0" fillId="0" borderId="9" xfId="16" applyNumberFormat="1" applyFont="1" applyFill="1" applyBorder="1" applyAlignment="1" applyProtection="1">
      <alignment horizontal="center" vertical="center" wrapText="1" shrinkToFit="1"/>
      <protection locked="0"/>
    </xf>
    <xf numFmtId="41" fontId="0" fillId="0" borderId="0" xfId="16" applyFill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16" applyNumberFormat="1" applyFont="1" applyFill="1" applyAlignment="1" applyProtection="1">
      <alignment horizontal="center" vertical="center" wrapText="1" shrinkToFit="1"/>
      <protection locked="0"/>
    </xf>
    <xf numFmtId="41" fontId="0" fillId="0" borderId="7" xfId="16" applyFill="1" applyBorder="1" applyAlignment="1">
      <alignment horizontal="center"/>
    </xf>
    <xf numFmtId="41" fontId="0" fillId="0" borderId="0" xfId="16" applyNumberForma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 quotePrefix="1">
      <alignment horizontal="center" vertical="center" wrapText="1" shrinkToFit="1"/>
    </xf>
    <xf numFmtId="41" fontId="0" fillId="0" borderId="0" xfId="16" applyNumberFormat="1" applyFon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>
      <alignment horizontal="center" vertical="center" wrapText="1" shrinkToFit="1"/>
    </xf>
    <xf numFmtId="37" fontId="0" fillId="0" borderId="11" xfId="15" applyNumberFormat="1" applyFont="1" applyBorder="1" applyAlignment="1">
      <alignment horizontal="right" vertical="center" wrapText="1" shrinkToFit="1"/>
    </xf>
    <xf numFmtId="0" fontId="0" fillId="2" borderId="0" xfId="0" applyFill="1" applyAlignment="1">
      <alignment/>
    </xf>
    <xf numFmtId="168" fontId="6" fillId="0" borderId="0" xfId="21" applyNumberFormat="1" applyFont="1" applyAlignment="1">
      <alignment horizontal="center"/>
    </xf>
    <xf numFmtId="41" fontId="6" fillId="0" borderId="0" xfId="16" applyFont="1" applyAlignment="1">
      <alignment horizontal="center"/>
    </xf>
    <xf numFmtId="41" fontId="0" fillId="0" borderId="9" xfId="16" applyNumberFormat="1" applyFill="1" applyBorder="1" applyAlignment="1">
      <alignment horizontal="center" vertical="center" wrapText="1" shrinkToFit="1"/>
    </xf>
    <xf numFmtId="37" fontId="0" fillId="0" borderId="7" xfId="15" applyNumberFormat="1" applyBorder="1" applyAlignment="1">
      <alignment horizontal="center" vertical="center" wrapText="1" shrinkToFi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41" fontId="0" fillId="0" borderId="0" xfId="16" applyFont="1" applyFill="1" applyAlignment="1">
      <alignment horizontal="center"/>
    </xf>
    <xf numFmtId="170" fontId="0" fillId="0" borderId="0" xfId="15" applyNumberFormat="1" applyAlignment="1">
      <alignment/>
    </xf>
    <xf numFmtId="170" fontId="0" fillId="0" borderId="13" xfId="15" applyNumberFormat="1" applyBorder="1" applyAlignment="1">
      <alignment/>
    </xf>
    <xf numFmtId="170" fontId="0" fillId="0" borderId="0" xfId="15" applyNumberFormat="1" applyAlignment="1">
      <alignment horizontal="center"/>
    </xf>
    <xf numFmtId="39" fontId="0" fillId="0" borderId="0" xfId="16" applyNumberFormat="1" applyAlignment="1">
      <alignment horizontal="center"/>
    </xf>
    <xf numFmtId="176" fontId="0" fillId="0" borderId="0" xfId="16" applyNumberFormat="1" applyAlignment="1">
      <alignment horizontal="center" vertical="center" wrapText="1" shrinkToFit="1"/>
    </xf>
    <xf numFmtId="43" fontId="0" fillId="0" borderId="0" xfId="15" applyAlignment="1">
      <alignment horizontal="center"/>
    </xf>
    <xf numFmtId="41" fontId="0" fillId="0" borderId="0" xfId="16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37">
      <selection activeCell="F58" sqref="F58"/>
    </sheetView>
  </sheetViews>
  <sheetFormatPr defaultColWidth="9.140625" defaultRowHeight="12.75"/>
  <cols>
    <col min="1" max="1" width="6.00390625" style="0" customWidth="1"/>
    <col min="4" max="4" width="13.7109375" style="0" customWidth="1"/>
    <col min="5" max="5" width="9.57421875" style="0" customWidth="1"/>
    <col min="7" max="7" width="6.57421875" style="0" customWidth="1"/>
  </cols>
  <sheetData>
    <row r="2" ht="18">
      <c r="C2" s="1" t="s">
        <v>19</v>
      </c>
    </row>
    <row r="3" spans="4:5" ht="12.75">
      <c r="D3" s="2" t="s">
        <v>66</v>
      </c>
      <c r="E3" s="2"/>
    </row>
    <row r="4" spans="4:5" ht="12.75">
      <c r="D4" s="2" t="s">
        <v>67</v>
      </c>
      <c r="E4" s="2"/>
    </row>
    <row r="5" ht="12.75">
      <c r="B5" s="37"/>
    </row>
    <row r="6" ht="12.75">
      <c r="C6" s="4"/>
    </row>
    <row r="7" ht="12.75">
      <c r="B7" s="4" t="s">
        <v>68</v>
      </c>
    </row>
    <row r="8" spans="6:8" ht="12.75">
      <c r="F8" s="38" t="s">
        <v>145</v>
      </c>
      <c r="H8" s="38" t="s">
        <v>144</v>
      </c>
    </row>
    <row r="9" spans="6:8" ht="12.75">
      <c r="F9" s="38" t="s">
        <v>28</v>
      </c>
      <c r="G9" s="4"/>
      <c r="H9" s="38" t="s">
        <v>164</v>
      </c>
    </row>
    <row r="10" spans="6:8" ht="12.75">
      <c r="F10" s="38" t="s">
        <v>31</v>
      </c>
      <c r="G10" s="4"/>
      <c r="H10" s="38" t="s">
        <v>165</v>
      </c>
    </row>
    <row r="11" spans="6:8" ht="12.75">
      <c r="F11" s="39" t="s">
        <v>209</v>
      </c>
      <c r="G11" s="4"/>
      <c r="H11" s="39" t="s">
        <v>195</v>
      </c>
    </row>
    <row r="12" spans="6:8" ht="12.75">
      <c r="F12" s="38" t="s">
        <v>36</v>
      </c>
      <c r="G12" s="4"/>
      <c r="H12" s="38" t="s">
        <v>36</v>
      </c>
    </row>
    <row r="13" ht="12.75">
      <c r="G13" s="8"/>
    </row>
    <row r="15" spans="1:8" ht="12.75">
      <c r="A15" s="40" t="s">
        <v>69</v>
      </c>
      <c r="B15" t="s">
        <v>206</v>
      </c>
      <c r="F15" s="41">
        <v>29785.39546</v>
      </c>
      <c r="G15" s="42"/>
      <c r="H15" s="41">
        <v>31426.20747</v>
      </c>
    </row>
    <row r="16" spans="1:8" ht="12.75">
      <c r="A16" s="40" t="s">
        <v>70</v>
      </c>
      <c r="B16" t="s">
        <v>71</v>
      </c>
      <c r="F16" s="43">
        <v>0</v>
      </c>
      <c r="G16" s="44"/>
      <c r="H16" s="43">
        <v>0</v>
      </c>
    </row>
    <row r="17" spans="1:8" ht="12.75">
      <c r="A17" s="40" t="s">
        <v>72</v>
      </c>
      <c r="B17" t="s">
        <v>73</v>
      </c>
      <c r="F17" s="43">
        <v>0</v>
      </c>
      <c r="G17" s="44"/>
      <c r="H17" s="43">
        <v>0</v>
      </c>
    </row>
    <row r="18" spans="1:8" ht="12.75">
      <c r="A18" s="40" t="s">
        <v>74</v>
      </c>
      <c r="B18" t="s">
        <v>75</v>
      </c>
      <c r="F18" s="43">
        <v>0</v>
      </c>
      <c r="G18" s="44"/>
      <c r="H18" s="43">
        <v>0</v>
      </c>
    </row>
    <row r="19" spans="1:8" ht="12.75">
      <c r="A19" s="45"/>
      <c r="F19" s="42"/>
      <c r="G19" s="42"/>
      <c r="H19" s="42"/>
    </row>
    <row r="20" spans="1:8" ht="12.75">
      <c r="A20" s="40" t="s">
        <v>76</v>
      </c>
      <c r="B20" t="s">
        <v>77</v>
      </c>
      <c r="F20" s="42"/>
      <c r="G20" s="42"/>
      <c r="H20" s="42"/>
    </row>
    <row r="21" spans="1:8" ht="12.75">
      <c r="A21" s="45"/>
      <c r="B21" s="46" t="s">
        <v>207</v>
      </c>
      <c r="F21" s="47">
        <v>5044.13086</v>
      </c>
      <c r="G21" s="42"/>
      <c r="H21" s="47">
        <v>4857</v>
      </c>
    </row>
    <row r="22" spans="1:8" ht="12.75">
      <c r="A22" s="45"/>
      <c r="B22" s="46" t="s">
        <v>78</v>
      </c>
      <c r="F22" s="48">
        <v>12517.92241</v>
      </c>
      <c r="G22" s="42"/>
      <c r="H22" s="48">
        <v>14472</v>
      </c>
    </row>
    <row r="23" spans="1:8" ht="12.75">
      <c r="A23" s="45"/>
      <c r="B23" s="46" t="s">
        <v>194</v>
      </c>
      <c r="F23" s="48">
        <f>95.82296+9.87168+69.0808+240.93248</f>
        <v>415.70792</v>
      </c>
      <c r="G23" s="42"/>
      <c r="H23" s="48">
        <v>271</v>
      </c>
    </row>
    <row r="24" spans="1:8" ht="12.75">
      <c r="A24" s="45"/>
      <c r="B24" s="46" t="s">
        <v>79</v>
      </c>
      <c r="F24" s="48">
        <v>34857.72493</v>
      </c>
      <c r="G24" s="42"/>
      <c r="H24" s="48">
        <v>30747.3</v>
      </c>
    </row>
    <row r="25" spans="1:8" ht="12.75">
      <c r="A25" s="45"/>
      <c r="B25" s="46" t="s">
        <v>80</v>
      </c>
      <c r="F25" s="48">
        <f>116.11731+8.22+1.71088+11.19564+9.69943+2338.20602+315.07394+2.7626</f>
        <v>2802.98582</v>
      </c>
      <c r="G25" s="42"/>
      <c r="H25" s="48">
        <v>1002</v>
      </c>
    </row>
    <row r="26" spans="1:8" ht="12.75">
      <c r="A26" s="45"/>
      <c r="B26" s="46"/>
      <c r="F26" s="49">
        <f>SUM(F21:F25)+1</f>
        <v>55639.47194</v>
      </c>
      <c r="G26" s="42"/>
      <c r="H26" s="49">
        <f>SUM(H21:H25)</f>
        <v>51349.3</v>
      </c>
    </row>
    <row r="27" spans="1:8" ht="12.75">
      <c r="A27" s="45"/>
      <c r="F27" s="42"/>
      <c r="G27" s="42"/>
      <c r="H27" s="42"/>
    </row>
    <row r="28" spans="1:8" ht="12.75">
      <c r="A28" s="40" t="s">
        <v>81</v>
      </c>
      <c r="B28" t="s">
        <v>82</v>
      </c>
      <c r="F28" s="77"/>
      <c r="G28" s="42"/>
      <c r="H28" s="77"/>
    </row>
    <row r="29" spans="1:8" ht="12.75">
      <c r="A29" s="45"/>
      <c r="B29" s="46" t="s">
        <v>83</v>
      </c>
      <c r="F29" s="48">
        <f>3261.14419+417.76605</f>
        <v>3678.91024</v>
      </c>
      <c r="G29" s="42"/>
      <c r="H29" s="48">
        <v>4344</v>
      </c>
    </row>
    <row r="30" spans="1:8" ht="12.75">
      <c r="A30" s="45"/>
      <c r="B30" s="46" t="s">
        <v>84</v>
      </c>
      <c r="F30" s="48">
        <f>194.9566+3243.46511+0.5</f>
        <v>3438.92171</v>
      </c>
      <c r="G30" s="42"/>
      <c r="H30" s="48">
        <v>4140.009</v>
      </c>
    </row>
    <row r="31" spans="1:8" ht="14.25" customHeight="1">
      <c r="A31" s="45"/>
      <c r="B31" s="46" t="s">
        <v>167</v>
      </c>
      <c r="F31" s="48">
        <v>0.01602</v>
      </c>
      <c r="G31" s="42"/>
      <c r="H31" s="48">
        <v>24.189</v>
      </c>
    </row>
    <row r="32" spans="1:8" ht="12.75" hidden="1">
      <c r="A32" s="45"/>
      <c r="B32" s="46" t="s">
        <v>85</v>
      </c>
      <c r="F32" s="50">
        <v>0</v>
      </c>
      <c r="G32" s="42"/>
      <c r="H32" s="50">
        <v>0</v>
      </c>
    </row>
    <row r="33" spans="1:8" ht="12.75">
      <c r="A33" s="45"/>
      <c r="B33" s="46" t="s">
        <v>86</v>
      </c>
      <c r="F33" s="50">
        <v>2816.21527</v>
      </c>
      <c r="G33" s="42"/>
      <c r="H33" s="50">
        <v>2301.878</v>
      </c>
    </row>
    <row r="34" spans="1:8" ht="12.75">
      <c r="A34" s="45"/>
      <c r="B34" s="46"/>
      <c r="F34" s="72"/>
      <c r="G34" s="42"/>
      <c r="H34" s="72"/>
    </row>
    <row r="35" spans="1:8" ht="12.75">
      <c r="A35" s="45"/>
      <c r="B35" s="46"/>
      <c r="F35" s="49">
        <f>SUM(F29:F34)</f>
        <v>9934.06324</v>
      </c>
      <c r="G35" s="42"/>
      <c r="H35" s="49">
        <f>SUM(H29:H34)</f>
        <v>10810.076000000001</v>
      </c>
    </row>
    <row r="36" spans="1:8" ht="12.75">
      <c r="A36" s="45"/>
      <c r="B36" s="46"/>
      <c r="F36" s="51"/>
      <c r="G36" s="42"/>
      <c r="H36" s="51"/>
    </row>
    <row r="37" spans="1:8" ht="12.75">
      <c r="A37" s="40" t="s">
        <v>87</v>
      </c>
      <c r="B37" t="s">
        <v>88</v>
      </c>
      <c r="F37" s="41">
        <f>F26-F35</f>
        <v>45705.4087</v>
      </c>
      <c r="G37" s="42"/>
      <c r="H37" s="41">
        <f>H26-H35</f>
        <v>40539.224</v>
      </c>
    </row>
    <row r="38" spans="1:8" ht="12.75">
      <c r="A38" s="45"/>
      <c r="F38" s="41"/>
      <c r="G38" s="42"/>
      <c r="H38" s="41"/>
    </row>
    <row r="39" spans="1:9" ht="13.5" thickBot="1">
      <c r="A39" s="40"/>
      <c r="D39" s="52"/>
      <c r="E39" s="52"/>
      <c r="F39" s="53">
        <f>F15+SUM(F21:F25)-SUM(F29:F34)</f>
        <v>75489.80416</v>
      </c>
      <c r="G39" s="42"/>
      <c r="H39" s="53">
        <f>H15+SUM(H21:H25)-SUM(H29:H34)</f>
        <v>71965.43147000001</v>
      </c>
      <c r="I39" s="52"/>
    </row>
    <row r="40" spans="1:8" ht="13.5" thickTop="1">
      <c r="A40" s="45"/>
      <c r="F40" s="41"/>
      <c r="G40" s="42"/>
      <c r="H40" s="41"/>
    </row>
    <row r="41" spans="1:8" ht="12.75">
      <c r="A41" s="40" t="s">
        <v>89</v>
      </c>
      <c r="B41" t="s">
        <v>90</v>
      </c>
      <c r="F41" s="41"/>
      <c r="G41" s="42"/>
      <c r="H41" s="41"/>
    </row>
    <row r="42" spans="1:8" ht="12.75">
      <c r="A42" s="45"/>
      <c r="B42" t="s">
        <v>91</v>
      </c>
      <c r="F42" s="41">
        <v>40003</v>
      </c>
      <c r="G42" s="42"/>
      <c r="H42" s="41">
        <v>40000</v>
      </c>
    </row>
    <row r="43" spans="1:8" ht="12.75">
      <c r="A43" s="45"/>
      <c r="B43" t="s">
        <v>92</v>
      </c>
      <c r="F43" s="41"/>
      <c r="G43" s="42"/>
      <c r="H43" s="41"/>
    </row>
    <row r="44" spans="1:8" ht="12.75">
      <c r="A44" s="45"/>
      <c r="B44" s="46" t="s">
        <v>93</v>
      </c>
      <c r="F44" s="43">
        <v>5.22</v>
      </c>
      <c r="G44" s="44"/>
      <c r="H44" s="43">
        <v>0</v>
      </c>
    </row>
    <row r="45" spans="1:8" ht="12.75">
      <c r="A45" s="45"/>
      <c r="B45" s="46" t="s">
        <v>94</v>
      </c>
      <c r="F45" s="41">
        <v>4640.00026</v>
      </c>
      <c r="G45" s="42"/>
      <c r="H45" s="41">
        <v>4640</v>
      </c>
    </row>
    <row r="46" spans="1:8" ht="12.75">
      <c r="A46" s="45"/>
      <c r="B46" s="46" t="s">
        <v>95</v>
      </c>
      <c r="F46" s="43">
        <v>0</v>
      </c>
      <c r="G46" s="44"/>
      <c r="H46" s="43">
        <v>0</v>
      </c>
    </row>
    <row r="47" spans="1:8" ht="12.75">
      <c r="A47" s="45"/>
      <c r="B47" s="46" t="s">
        <v>96</v>
      </c>
      <c r="F47" s="43">
        <v>0</v>
      </c>
      <c r="G47" s="44"/>
      <c r="H47" s="43">
        <v>0</v>
      </c>
    </row>
    <row r="48" spans="1:8" ht="12.75">
      <c r="A48" s="45"/>
      <c r="B48" s="46" t="s">
        <v>97</v>
      </c>
      <c r="F48" s="54">
        <f>20071.91618+477.60224+2076.45748+7440.108</f>
        <v>30066.0839</v>
      </c>
      <c r="G48" s="42"/>
      <c r="H48" s="54">
        <f>20549+6000</f>
        <v>26549</v>
      </c>
    </row>
    <row r="49" spans="1:9" ht="12.75">
      <c r="A49" s="45"/>
      <c r="F49" s="55">
        <f>SUM(F42:F48)</f>
        <v>74714.30416</v>
      </c>
      <c r="G49" s="51"/>
      <c r="H49" s="55">
        <f>SUM(H42:H48)</f>
        <v>71189</v>
      </c>
      <c r="I49" s="52"/>
    </row>
    <row r="50" spans="1:8" ht="12.75">
      <c r="A50" s="45"/>
      <c r="F50" s="55"/>
      <c r="G50" s="42"/>
      <c r="H50" s="55"/>
    </row>
    <row r="51" spans="1:8" ht="12.75">
      <c r="A51" s="40" t="s">
        <v>98</v>
      </c>
      <c r="B51" t="s">
        <v>99</v>
      </c>
      <c r="F51" s="43">
        <v>0</v>
      </c>
      <c r="G51" s="44"/>
      <c r="H51" s="43">
        <v>0</v>
      </c>
    </row>
    <row r="52" spans="1:8" ht="12.75">
      <c r="A52" s="40" t="s">
        <v>100</v>
      </c>
      <c r="B52" t="s">
        <v>101</v>
      </c>
      <c r="F52" s="43">
        <v>0</v>
      </c>
      <c r="G52" s="44"/>
      <c r="H52" s="43">
        <v>0</v>
      </c>
    </row>
    <row r="53" spans="1:8" ht="12.75">
      <c r="A53" s="40" t="s">
        <v>102</v>
      </c>
      <c r="B53" t="s">
        <v>103</v>
      </c>
      <c r="F53" s="41">
        <v>776</v>
      </c>
      <c r="G53" s="42"/>
      <c r="H53" s="41">
        <f>2244-1468</f>
        <v>776</v>
      </c>
    </row>
    <row r="54" spans="1:8" ht="13.5" thickBot="1">
      <c r="A54" s="40"/>
      <c r="F54" s="53">
        <f>F49+SUM(F51:F53)</f>
        <v>75490.30416</v>
      </c>
      <c r="G54" s="42"/>
      <c r="H54" s="53">
        <f>H49+SUM(H51:H53)</f>
        <v>71965</v>
      </c>
    </row>
    <row r="55" spans="1:8" ht="13.5" thickTop="1">
      <c r="A55" s="40"/>
      <c r="F55" s="42"/>
      <c r="G55" s="42"/>
      <c r="H55" s="42"/>
    </row>
    <row r="56" spans="1:8" ht="12.75">
      <c r="A56" s="40" t="s">
        <v>104</v>
      </c>
      <c r="B56" t="s">
        <v>156</v>
      </c>
      <c r="F56" s="62">
        <f>(SUM(F42:F48)/F42)</f>
        <v>1.867717525185611</v>
      </c>
      <c r="H56" s="62">
        <f>(SUM(H42:H48)/H42)</f>
        <v>1.779725</v>
      </c>
    </row>
  </sheetData>
  <printOptions/>
  <pageMargins left="0.75" right="0.75" top="0.36" bottom="0.42" header="0.43" footer="0.3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workbookViewId="0" topLeftCell="A55">
      <selection activeCell="B69" sqref="B69"/>
    </sheetView>
  </sheetViews>
  <sheetFormatPr defaultColWidth="9.140625" defaultRowHeight="12.75"/>
  <cols>
    <col min="1" max="1" width="3.140625" style="0" customWidth="1"/>
    <col min="6" max="6" width="8.57421875" style="0" customWidth="1"/>
    <col min="8" max="8" width="8.140625" style="0" customWidth="1"/>
  </cols>
  <sheetData>
    <row r="1" ht="15">
      <c r="B1" s="56" t="s">
        <v>105</v>
      </c>
    </row>
    <row r="2" ht="12.75">
      <c r="B2" t="s">
        <v>146</v>
      </c>
    </row>
    <row r="3" ht="12.75">
      <c r="B3" t="s">
        <v>210</v>
      </c>
    </row>
    <row r="4" ht="6" customHeight="1">
      <c r="B4" s="37"/>
    </row>
    <row r="5" ht="12.75" customHeight="1">
      <c r="B5" s="57" t="s">
        <v>106</v>
      </c>
    </row>
    <row r="6" ht="6.75" customHeight="1"/>
    <row r="7" spans="1:2" ht="12.75">
      <c r="A7" s="6" t="s">
        <v>69</v>
      </c>
      <c r="B7" s="4" t="s">
        <v>107</v>
      </c>
    </row>
    <row r="8" ht="7.5" customHeight="1">
      <c r="B8" s="6"/>
    </row>
    <row r="9" ht="12.75">
      <c r="B9" t="s">
        <v>224</v>
      </c>
    </row>
    <row r="10" ht="12.75">
      <c r="B10" t="s">
        <v>225</v>
      </c>
    </row>
    <row r="11" ht="12.75">
      <c r="B11" t="s">
        <v>226</v>
      </c>
    </row>
    <row r="12" ht="12.75">
      <c r="B12" t="s">
        <v>3</v>
      </c>
    </row>
    <row r="13" ht="5.25" customHeight="1"/>
    <row r="14" ht="12.75">
      <c r="B14" t="s">
        <v>1</v>
      </c>
    </row>
    <row r="15" ht="12.75">
      <c r="B15" t="s">
        <v>2</v>
      </c>
    </row>
    <row r="16" ht="6" customHeight="1"/>
    <row r="17" spans="1:2" ht="12.75">
      <c r="A17" s="6" t="s">
        <v>70</v>
      </c>
      <c r="B17" s="4" t="s">
        <v>108</v>
      </c>
    </row>
    <row r="18" spans="1:2" ht="5.25" customHeight="1">
      <c r="A18" s="6"/>
      <c r="B18" s="4"/>
    </row>
    <row r="19" ht="12.75">
      <c r="B19" t="s">
        <v>109</v>
      </c>
    </row>
    <row r="20" ht="6.75" customHeight="1"/>
    <row r="21" spans="1:2" ht="12.75">
      <c r="A21" s="6" t="s">
        <v>72</v>
      </c>
      <c r="B21" s="4" t="s">
        <v>110</v>
      </c>
    </row>
    <row r="22" ht="6" customHeight="1"/>
    <row r="23" ht="12.75">
      <c r="B23" t="s">
        <v>111</v>
      </c>
    </row>
    <row r="24" ht="5.25" customHeight="1"/>
    <row r="25" spans="1:2" ht="12.75">
      <c r="A25" s="6" t="s">
        <v>74</v>
      </c>
      <c r="B25" s="4" t="s">
        <v>112</v>
      </c>
    </row>
    <row r="26" spans="1:2" ht="7.5" customHeight="1">
      <c r="A26" s="6"/>
      <c r="B26" s="60"/>
    </row>
    <row r="27" spans="1:8" ht="12.75">
      <c r="A27" s="6"/>
      <c r="B27" s="3"/>
      <c r="F27" t="s">
        <v>196</v>
      </c>
      <c r="H27" t="s">
        <v>197</v>
      </c>
    </row>
    <row r="28" spans="6:8" ht="12.75">
      <c r="F28" t="s">
        <v>36</v>
      </c>
      <c r="H28" t="s">
        <v>36</v>
      </c>
    </row>
    <row r="29" ht="12.75">
      <c r="B29" t="s">
        <v>198</v>
      </c>
    </row>
    <row r="30" spans="2:8" ht="12.75">
      <c r="B30" s="6" t="s">
        <v>199</v>
      </c>
      <c r="F30" s="82">
        <v>730</v>
      </c>
      <c r="G30" s="82"/>
      <c r="H30" s="82">
        <v>1682</v>
      </c>
    </row>
    <row r="31" spans="2:8" ht="12.75">
      <c r="B31" s="6" t="s">
        <v>200</v>
      </c>
      <c r="F31" s="82">
        <v>0</v>
      </c>
      <c r="G31" s="82"/>
      <c r="H31" s="82">
        <v>0</v>
      </c>
    </row>
    <row r="32" spans="2:8" ht="12.75">
      <c r="B32" t="s">
        <v>201</v>
      </c>
      <c r="F32" s="82">
        <v>0</v>
      </c>
      <c r="G32" s="82"/>
      <c r="H32" s="82">
        <v>0</v>
      </c>
    </row>
    <row r="33" spans="6:8" ht="13.5" thickBot="1">
      <c r="F33" s="83">
        <f>SUM(F30:F32)</f>
        <v>730</v>
      </c>
      <c r="G33" s="83"/>
      <c r="H33" s="83">
        <f>SUM(H30:H32)</f>
        <v>1682</v>
      </c>
    </row>
    <row r="34" ht="8.25" customHeight="1" thickTop="1"/>
    <row r="35" ht="12.75">
      <c r="B35" t="s">
        <v>202</v>
      </c>
    </row>
    <row r="36" ht="12.75">
      <c r="B36" t="s">
        <v>203</v>
      </c>
    </row>
    <row r="37" ht="6" customHeight="1"/>
    <row r="38" spans="1:2" ht="12.75">
      <c r="A38" s="78">
        <v>5</v>
      </c>
      <c r="B38" s="4" t="s">
        <v>113</v>
      </c>
    </row>
    <row r="39" spans="1:2" ht="5.25" customHeight="1">
      <c r="A39" s="6"/>
      <c r="B39" s="4"/>
    </row>
    <row r="40" ht="12.75">
      <c r="B40" t="s">
        <v>114</v>
      </c>
    </row>
    <row r="41" ht="4.5" customHeight="1"/>
    <row r="42" spans="1:2" ht="12.75">
      <c r="A42" s="78">
        <v>6</v>
      </c>
      <c r="B42" s="4" t="s">
        <v>115</v>
      </c>
    </row>
    <row r="43" spans="1:2" ht="6.75" customHeight="1">
      <c r="A43" s="6"/>
      <c r="B43" s="4"/>
    </row>
    <row r="44" ht="12.75">
      <c r="B44" t="s">
        <v>116</v>
      </c>
    </row>
    <row r="45" ht="12.75">
      <c r="B45" t="s">
        <v>117</v>
      </c>
    </row>
    <row r="46" ht="9" customHeight="1"/>
    <row r="47" spans="1:2" ht="12.75">
      <c r="A47" s="78">
        <v>7</v>
      </c>
      <c r="B47" s="4" t="s">
        <v>118</v>
      </c>
    </row>
    <row r="48" spans="1:2" ht="9" customHeight="1">
      <c r="A48" s="6"/>
      <c r="B48" s="4"/>
    </row>
    <row r="49" ht="12.75">
      <c r="B49" t="s">
        <v>119</v>
      </c>
    </row>
    <row r="50" ht="12.75">
      <c r="B50" t="s">
        <v>117</v>
      </c>
    </row>
    <row r="51" ht="4.5" customHeight="1"/>
    <row r="52" spans="1:3" ht="12.75">
      <c r="A52" s="78">
        <v>8</v>
      </c>
      <c r="B52" s="4" t="s">
        <v>120</v>
      </c>
      <c r="C52" s="58"/>
    </row>
    <row r="53" spans="1:3" ht="8.25" customHeight="1">
      <c r="A53" s="6"/>
      <c r="B53" s="3"/>
      <c r="C53" s="58"/>
    </row>
    <row r="54" spans="2:3" ht="12.75">
      <c r="B54" t="s">
        <v>0</v>
      </c>
      <c r="C54" s="58"/>
    </row>
    <row r="55" spans="2:3" ht="12.75">
      <c r="B55" t="s">
        <v>10</v>
      </c>
      <c r="C55" s="58"/>
    </row>
    <row r="56" spans="2:3" ht="12.75">
      <c r="B56" t="s">
        <v>11</v>
      </c>
      <c r="C56" s="58"/>
    </row>
    <row r="57" spans="2:3" ht="12.75">
      <c r="B57" t="s">
        <v>12</v>
      </c>
      <c r="C57" s="58"/>
    </row>
    <row r="58" spans="2:3" ht="12.75">
      <c r="B58" t="s">
        <v>13</v>
      </c>
      <c r="C58" s="58"/>
    </row>
    <row r="59" ht="5.25" customHeight="1"/>
    <row r="60" spans="1:2" ht="12.75">
      <c r="A60" s="78">
        <v>9</v>
      </c>
      <c r="B60" s="4" t="s">
        <v>227</v>
      </c>
    </row>
    <row r="61" spans="1:2" ht="8.25" customHeight="1">
      <c r="A61" s="6"/>
      <c r="B61" s="4"/>
    </row>
    <row r="62" ht="12.75">
      <c r="B62" t="s">
        <v>9</v>
      </c>
    </row>
    <row r="63" ht="12.75">
      <c r="B63" t="s">
        <v>228</v>
      </c>
    </row>
    <row r="64" ht="12.75">
      <c r="B64" t="s">
        <v>229</v>
      </c>
    </row>
    <row r="65" ht="12.75">
      <c r="B65" t="s">
        <v>231</v>
      </c>
    </row>
    <row r="66" ht="12.75">
      <c r="B66" t="s">
        <v>230</v>
      </c>
    </row>
    <row r="67" ht="12.75">
      <c r="B67" t="s">
        <v>232</v>
      </c>
    </row>
    <row r="68" ht="12.75">
      <c r="B68" t="s">
        <v>233</v>
      </c>
    </row>
    <row r="69" ht="9" customHeight="1"/>
    <row r="70" spans="1:2" ht="12.75">
      <c r="A70" s="78">
        <v>10</v>
      </c>
      <c r="B70" s="4" t="s">
        <v>123</v>
      </c>
    </row>
    <row r="71" ht="6.75" customHeight="1">
      <c r="B71" s="6"/>
    </row>
    <row r="72" ht="12.75">
      <c r="B72" t="s">
        <v>204</v>
      </c>
    </row>
    <row r="73" ht="12.75">
      <c r="B73" t="s">
        <v>205</v>
      </c>
    </row>
    <row r="74" ht="12.75">
      <c r="B74" t="s">
        <v>149</v>
      </c>
    </row>
    <row r="75" ht="11.25" customHeight="1">
      <c r="B75" t="s">
        <v>150</v>
      </c>
    </row>
    <row r="76" ht="8.25" customHeight="1"/>
    <row r="77" spans="1:2" ht="12.75">
      <c r="A77" s="78">
        <v>11</v>
      </c>
      <c r="B77" s="4" t="s">
        <v>124</v>
      </c>
    </row>
    <row r="78" spans="1:2" ht="7.5" customHeight="1">
      <c r="A78" s="6"/>
      <c r="B78" s="4"/>
    </row>
    <row r="79" ht="12.75">
      <c r="B79" t="s">
        <v>125</v>
      </c>
    </row>
    <row r="80" ht="6.75" customHeight="1"/>
    <row r="81" spans="1:2" ht="12.75">
      <c r="A81" s="78">
        <v>12</v>
      </c>
      <c r="B81" s="4" t="s">
        <v>126</v>
      </c>
    </row>
    <row r="82" ht="9" customHeight="1"/>
    <row r="83" ht="12.75">
      <c r="B83" t="s">
        <v>127</v>
      </c>
    </row>
    <row r="84" ht="9" customHeight="1"/>
    <row r="85" spans="1:2" ht="12.75">
      <c r="A85" s="78">
        <v>13</v>
      </c>
      <c r="B85" s="4" t="s">
        <v>128</v>
      </c>
    </row>
    <row r="86" ht="7.5" customHeight="1"/>
    <row r="87" ht="12.75">
      <c r="B87" t="s">
        <v>129</v>
      </c>
    </row>
    <row r="88" ht="6.75" customHeight="1"/>
    <row r="89" spans="1:2" ht="12.75">
      <c r="A89" s="78">
        <v>14</v>
      </c>
      <c r="B89" s="4" t="s">
        <v>130</v>
      </c>
    </row>
    <row r="90" ht="6.75" customHeight="1"/>
    <row r="91" ht="12.75">
      <c r="B91" t="s">
        <v>151</v>
      </c>
    </row>
    <row r="92" ht="12.75">
      <c r="B92" t="s">
        <v>131</v>
      </c>
    </row>
    <row r="93" ht="6.75" customHeight="1"/>
    <row r="94" spans="1:2" ht="12.75">
      <c r="A94" s="78">
        <v>15</v>
      </c>
      <c r="B94" s="4" t="s">
        <v>211</v>
      </c>
    </row>
    <row r="95" ht="6.75" customHeight="1"/>
    <row r="96" ht="12.75">
      <c r="B96" t="s">
        <v>212</v>
      </c>
    </row>
    <row r="97" ht="12.75">
      <c r="B97" t="s">
        <v>213</v>
      </c>
    </row>
    <row r="98" ht="12.75">
      <c r="B98" t="s">
        <v>14</v>
      </c>
    </row>
    <row r="99" ht="12.75">
      <c r="B99" t="s">
        <v>16</v>
      </c>
    </row>
    <row r="100" ht="12.75">
      <c r="B100" t="s">
        <v>15</v>
      </c>
    </row>
    <row r="101" ht="6.75" customHeight="1"/>
    <row r="102" spans="1:2" ht="12.75">
      <c r="A102" s="78">
        <v>16</v>
      </c>
      <c r="B102" s="4" t="s">
        <v>132</v>
      </c>
    </row>
    <row r="103" ht="7.5" customHeight="1"/>
    <row r="104" ht="12.75">
      <c r="B104" t="s">
        <v>223</v>
      </c>
    </row>
    <row r="105" ht="12.75">
      <c r="B105" t="s">
        <v>220</v>
      </c>
    </row>
    <row r="106" ht="12.75">
      <c r="B106" t="s">
        <v>5</v>
      </c>
    </row>
    <row r="107" ht="12.75">
      <c r="B107" t="s">
        <v>4</v>
      </c>
    </row>
    <row r="108" ht="7.5" customHeight="1">
      <c r="B108" t="s">
        <v>166</v>
      </c>
    </row>
    <row r="109" ht="12.75" hidden="1">
      <c r="B109" t="s">
        <v>162</v>
      </c>
    </row>
    <row r="110" ht="12.75" hidden="1">
      <c r="B110" t="s">
        <v>163</v>
      </c>
    </row>
    <row r="111" ht="12.75" hidden="1">
      <c r="B111" t="s">
        <v>157</v>
      </c>
    </row>
    <row r="112" ht="12.75" hidden="1">
      <c r="B112" t="s">
        <v>158</v>
      </c>
    </row>
    <row r="113" ht="12.75" hidden="1">
      <c r="B113" t="s">
        <v>159</v>
      </c>
    </row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>
      <c r="B121" s="73" t="s">
        <v>148</v>
      </c>
    </row>
    <row r="122" ht="12.75" hidden="1">
      <c r="B122" s="73" t="s">
        <v>153</v>
      </c>
    </row>
    <row r="123" ht="12.75" hidden="1">
      <c r="B123" s="73" t="s">
        <v>154</v>
      </c>
    </row>
    <row r="124" ht="12.75" hidden="1">
      <c r="B124" s="73" t="s">
        <v>155</v>
      </c>
    </row>
    <row r="125" ht="12.75" hidden="1">
      <c r="B125" s="61"/>
    </row>
    <row r="126" ht="12.75" hidden="1"/>
    <row r="127" spans="1:2" ht="12.75">
      <c r="A127" s="79">
        <v>17</v>
      </c>
      <c r="B127" s="80" t="s">
        <v>192</v>
      </c>
    </row>
    <row r="128" ht="7.5" customHeight="1"/>
    <row r="129" ht="12.75">
      <c r="B129" t="s">
        <v>193</v>
      </c>
    </row>
    <row r="130" ht="8.25" customHeight="1"/>
    <row r="131" spans="1:2" ht="12.75">
      <c r="A131" s="78">
        <v>18</v>
      </c>
      <c r="B131" s="4" t="s">
        <v>121</v>
      </c>
    </row>
    <row r="132" spans="1:2" ht="9" customHeight="1">
      <c r="A132" s="6"/>
      <c r="B132" s="4"/>
    </row>
    <row r="133" spans="1:2" ht="12.75">
      <c r="A133" s="6"/>
      <c r="B133" s="3" t="s">
        <v>122</v>
      </c>
    </row>
    <row r="134" ht="7.5" customHeight="1"/>
    <row r="135" spans="1:2" ht="12.75">
      <c r="A135" s="6" t="s">
        <v>133</v>
      </c>
      <c r="B135" s="4" t="s">
        <v>134</v>
      </c>
    </row>
    <row r="136" ht="7.5" customHeight="1"/>
    <row r="137" ht="12.75" hidden="1">
      <c r="B137" t="s">
        <v>160</v>
      </c>
    </row>
    <row r="138" ht="12.75" hidden="1">
      <c r="B138" t="s">
        <v>161</v>
      </c>
    </row>
    <row r="139" ht="12.75" hidden="1"/>
    <row r="140" ht="12.75">
      <c r="B140" t="s">
        <v>17</v>
      </c>
    </row>
    <row r="141" ht="12.75">
      <c r="B141" t="s">
        <v>217</v>
      </c>
    </row>
    <row r="142" ht="12.75">
      <c r="B142" t="s">
        <v>18</v>
      </c>
    </row>
    <row r="143" ht="9" customHeight="1"/>
    <row r="144" spans="1:2" ht="12.75">
      <c r="A144" s="6" t="s">
        <v>135</v>
      </c>
      <c r="B144" s="4" t="s">
        <v>136</v>
      </c>
    </row>
    <row r="145" ht="6.75" customHeight="1"/>
    <row r="146" ht="12.75">
      <c r="B146" t="s">
        <v>152</v>
      </c>
    </row>
    <row r="147" ht="6.75" customHeight="1"/>
    <row r="148" spans="1:2" ht="12.75">
      <c r="A148" s="6" t="s">
        <v>137</v>
      </c>
      <c r="B148" s="4" t="s">
        <v>138</v>
      </c>
    </row>
    <row r="149" spans="1:2" ht="6" customHeight="1">
      <c r="A149" s="6"/>
      <c r="B149" s="60"/>
    </row>
    <row r="150" spans="1:2" ht="12.75">
      <c r="A150" s="6"/>
      <c r="B150" s="3" t="s">
        <v>8</v>
      </c>
    </row>
    <row r="151" spans="1:2" ht="12.75">
      <c r="A151" s="6"/>
      <c r="B151" s="3" t="s">
        <v>7</v>
      </c>
    </row>
    <row r="152" spans="1:2" ht="12.75">
      <c r="A152" s="6"/>
      <c r="B152" s="3" t="s">
        <v>6</v>
      </c>
    </row>
    <row r="153" spans="1:2" ht="5.25" customHeight="1">
      <c r="A153" s="6"/>
      <c r="B153" s="3"/>
    </row>
    <row r="154" ht="12.75">
      <c r="A154" t="s">
        <v>139</v>
      </c>
    </row>
    <row r="155" ht="12.75">
      <c r="A155" t="s">
        <v>140</v>
      </c>
    </row>
    <row r="156" ht="6.75" customHeight="1"/>
    <row r="157" ht="12.75">
      <c r="A157" t="s">
        <v>141</v>
      </c>
    </row>
    <row r="158" ht="12.75">
      <c r="A158" t="s">
        <v>142</v>
      </c>
    </row>
    <row r="159" ht="6" customHeight="1"/>
    <row r="160" ht="12.75">
      <c r="A160" t="s">
        <v>143</v>
      </c>
    </row>
    <row r="161" ht="12.75">
      <c r="A161" s="6" t="s">
        <v>219</v>
      </c>
    </row>
  </sheetData>
  <printOptions/>
  <pageMargins left="0.32" right="0.4" top="0.29" bottom="0.22" header="0.25" footer="0.25"/>
  <pageSetup horizontalDpi="600" verticalDpi="600" orientation="portrait" scale="95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4">
      <selection activeCell="C11" sqref="C11"/>
    </sheetView>
  </sheetViews>
  <sheetFormatPr defaultColWidth="9.140625" defaultRowHeight="12.75"/>
  <cols>
    <col min="1" max="1" width="7.140625" style="0" customWidth="1"/>
    <col min="6" max="6" width="5.57421875" style="0" customWidth="1"/>
    <col min="7" max="7" width="9.7109375" style="0" customWidth="1"/>
    <col min="8" max="8" width="6.7109375" style="0" customWidth="1"/>
    <col min="10" max="10" width="4.7109375" style="0" customWidth="1"/>
    <col min="11" max="11" width="10.00390625" style="0" customWidth="1"/>
  </cols>
  <sheetData>
    <row r="1" ht="18">
      <c r="F1" s="1" t="s">
        <v>19</v>
      </c>
    </row>
    <row r="2" ht="12.75">
      <c r="G2" s="2" t="s">
        <v>20</v>
      </c>
    </row>
    <row r="3" ht="12.75">
      <c r="G3" s="2" t="s">
        <v>21</v>
      </c>
    </row>
    <row r="4" ht="9.75" customHeight="1">
      <c r="E4" s="2"/>
    </row>
    <row r="5" spans="2:5" ht="12.75">
      <c r="B5" s="3"/>
      <c r="E5" t="s">
        <v>22</v>
      </c>
    </row>
    <row r="6" spans="4:7" ht="12.75">
      <c r="D6" s="4"/>
      <c r="G6" s="5" t="s">
        <v>208</v>
      </c>
    </row>
    <row r="7" spans="4:8" ht="12.75">
      <c r="D7" s="4"/>
      <c r="G7" t="s">
        <v>147</v>
      </c>
      <c r="H7" s="6"/>
    </row>
    <row r="9" ht="12.75">
      <c r="G9" s="4" t="s">
        <v>23</v>
      </c>
    </row>
    <row r="10" ht="8.25" customHeight="1"/>
    <row r="11" spans="5:11" ht="12.75">
      <c r="E11" s="7" t="s">
        <v>24</v>
      </c>
      <c r="F11" s="8"/>
      <c r="G11" s="4"/>
      <c r="H11" s="4"/>
      <c r="I11" s="7" t="s">
        <v>25</v>
      </c>
      <c r="J11" s="4"/>
      <c r="K11" s="4"/>
    </row>
    <row r="12" spans="5:11" ht="12.75">
      <c r="E12" s="9" t="s">
        <v>26</v>
      </c>
      <c r="F12" s="10"/>
      <c r="G12" s="11" t="s">
        <v>27</v>
      </c>
      <c r="H12" s="12"/>
      <c r="I12" s="9" t="s">
        <v>28</v>
      </c>
      <c r="J12" s="13"/>
      <c r="K12" s="11" t="s">
        <v>27</v>
      </c>
    </row>
    <row r="13" spans="5:11" ht="12.75">
      <c r="E13" s="14" t="s">
        <v>29</v>
      </c>
      <c r="F13" s="12"/>
      <c r="G13" s="15" t="s">
        <v>30</v>
      </c>
      <c r="H13" s="12"/>
      <c r="I13" s="14" t="s">
        <v>29</v>
      </c>
      <c r="J13" s="16"/>
      <c r="K13" s="15" t="s">
        <v>30</v>
      </c>
    </row>
    <row r="14" spans="5:11" ht="12.75">
      <c r="E14" s="14" t="s">
        <v>31</v>
      </c>
      <c r="F14" s="12"/>
      <c r="G14" s="15" t="s">
        <v>32</v>
      </c>
      <c r="H14" s="12"/>
      <c r="I14" s="14" t="s">
        <v>33</v>
      </c>
      <c r="J14" s="16"/>
      <c r="K14" s="15" t="s">
        <v>32</v>
      </c>
    </row>
    <row r="15" spans="5:11" ht="12.75">
      <c r="E15" s="14" t="s">
        <v>34</v>
      </c>
      <c r="F15" s="12"/>
      <c r="G15" s="15" t="s">
        <v>31</v>
      </c>
      <c r="H15" s="12"/>
      <c r="I15" s="14" t="s">
        <v>34</v>
      </c>
      <c r="J15" s="12"/>
      <c r="K15" s="15" t="s">
        <v>35</v>
      </c>
    </row>
    <row r="16" spans="5:11" ht="12.75">
      <c r="E16" s="17" t="s">
        <v>209</v>
      </c>
      <c r="F16" s="18"/>
      <c r="G16" s="19" t="s">
        <v>168</v>
      </c>
      <c r="H16" s="12"/>
      <c r="I16" s="20" t="s">
        <v>209</v>
      </c>
      <c r="J16" s="18"/>
      <c r="K16" s="19" t="s">
        <v>168</v>
      </c>
    </row>
    <row r="17" spans="5:11" ht="12.75">
      <c r="E17" s="21" t="s">
        <v>36</v>
      </c>
      <c r="F17" s="22"/>
      <c r="G17" s="23" t="s">
        <v>36</v>
      </c>
      <c r="H17" s="12"/>
      <c r="I17" s="21" t="s">
        <v>36</v>
      </c>
      <c r="J17" s="22"/>
      <c r="K17" s="23" t="s">
        <v>36</v>
      </c>
    </row>
    <row r="19" spans="1:12" ht="13.5" thickBot="1">
      <c r="A19" s="6" t="s">
        <v>37</v>
      </c>
      <c r="B19" t="s">
        <v>218</v>
      </c>
      <c r="E19" s="24">
        <f>3529.06993+4207.14236+3549.54524</f>
        <v>11285.757529999999</v>
      </c>
      <c r="F19" s="25"/>
      <c r="G19" s="63">
        <f>4515.58526+4513.98705+4209.61735</f>
        <v>13239.18966</v>
      </c>
      <c r="H19" s="74"/>
      <c r="I19" s="27">
        <v>23031.81781</v>
      </c>
      <c r="J19" s="25"/>
      <c r="K19" s="26">
        <v>26937.24617</v>
      </c>
      <c r="L19" s="74"/>
    </row>
    <row r="20" spans="5:12" ht="13.5" thickTop="1">
      <c r="E20" s="25"/>
      <c r="F20" s="25"/>
      <c r="G20" s="64"/>
      <c r="H20" s="25"/>
      <c r="I20" s="25"/>
      <c r="J20" s="25"/>
      <c r="K20" s="25"/>
      <c r="L20" s="28"/>
    </row>
    <row r="21" spans="1:12" ht="13.5" thickBot="1">
      <c r="A21" s="6" t="s">
        <v>38</v>
      </c>
      <c r="B21" t="s">
        <v>39</v>
      </c>
      <c r="E21" s="26">
        <v>0</v>
      </c>
      <c r="F21" s="25"/>
      <c r="G21" s="63">
        <v>0</v>
      </c>
      <c r="H21" s="74"/>
      <c r="I21" s="26">
        <v>0</v>
      </c>
      <c r="J21" s="25"/>
      <c r="K21" s="26">
        <v>0</v>
      </c>
      <c r="L21" s="28"/>
    </row>
    <row r="22" spans="5:12" ht="13.5" thickTop="1">
      <c r="E22" s="25"/>
      <c r="F22" s="25"/>
      <c r="G22" s="64"/>
      <c r="H22" s="25"/>
      <c r="I22" s="25"/>
      <c r="J22" s="25"/>
      <c r="K22" s="25"/>
      <c r="L22" s="28"/>
    </row>
    <row r="23" spans="1:12" ht="13.5" thickBot="1">
      <c r="A23" s="6" t="s">
        <v>40</v>
      </c>
      <c r="B23" t="s">
        <v>169</v>
      </c>
      <c r="E23" s="27">
        <f>290.13776+284.63772+282.13338</f>
        <v>856.90886</v>
      </c>
      <c r="F23" s="25"/>
      <c r="G23" s="63">
        <f>235.09731+271.64267+272.09225</f>
        <v>778.83223</v>
      </c>
      <c r="H23" s="74"/>
      <c r="I23" s="27">
        <v>1709.04361</v>
      </c>
      <c r="J23" s="25"/>
      <c r="K23" s="26">
        <v>1537.06033</v>
      </c>
      <c r="L23" s="74"/>
    </row>
    <row r="24" spans="5:12" ht="13.5" thickTop="1">
      <c r="E24" s="25"/>
      <c r="F24" s="25"/>
      <c r="G24" s="64"/>
      <c r="H24" s="25"/>
      <c r="I24" s="25"/>
      <c r="J24" s="25"/>
      <c r="K24" s="25"/>
      <c r="L24" s="28"/>
    </row>
    <row r="25" spans="5:12" ht="12.75">
      <c r="E25" s="29"/>
      <c r="F25" s="29"/>
      <c r="G25" s="65"/>
      <c r="H25" s="29"/>
      <c r="I25" s="29"/>
      <c r="J25" s="25"/>
      <c r="K25" s="25"/>
      <c r="L25" s="28"/>
    </row>
    <row r="26" spans="1:12" ht="12.75">
      <c r="A26" s="6" t="s">
        <v>41</v>
      </c>
      <c r="B26" t="s">
        <v>170</v>
      </c>
      <c r="E26" s="25"/>
      <c r="F26" s="25"/>
      <c r="G26" s="64"/>
      <c r="H26" s="25"/>
      <c r="I26" s="25"/>
      <c r="J26" s="25"/>
      <c r="K26" s="25"/>
      <c r="L26" s="28"/>
    </row>
    <row r="27" spans="2:12" ht="12.75">
      <c r="B27" t="s">
        <v>171</v>
      </c>
      <c r="E27" s="25"/>
      <c r="F27" s="25"/>
      <c r="G27" s="64"/>
      <c r="H27" s="25"/>
      <c r="I27" s="25"/>
      <c r="J27" s="25"/>
      <c r="K27" s="25"/>
      <c r="L27" s="28"/>
    </row>
    <row r="28" spans="2:12" ht="12.75">
      <c r="B28" t="s">
        <v>172</v>
      </c>
      <c r="E28" s="25"/>
      <c r="F28" s="25"/>
      <c r="G28" s="64"/>
      <c r="H28" s="25"/>
      <c r="I28" s="25"/>
      <c r="J28" s="25"/>
      <c r="K28" s="25"/>
      <c r="L28" s="28"/>
    </row>
    <row r="29" spans="2:12" ht="12.75">
      <c r="B29" t="s">
        <v>173</v>
      </c>
      <c r="E29" s="25"/>
      <c r="F29" s="25"/>
      <c r="G29" s="64"/>
      <c r="H29" s="25"/>
      <c r="I29" s="25"/>
      <c r="J29" s="25"/>
      <c r="K29" s="25"/>
      <c r="L29" s="28"/>
    </row>
    <row r="30" spans="2:12" ht="12.75">
      <c r="B30" t="s">
        <v>174</v>
      </c>
      <c r="E30" s="84">
        <f>E42-E34-E32</f>
        <v>3254.4043899999997</v>
      </c>
      <c r="F30" s="25"/>
      <c r="G30" s="25">
        <f>G42-G34-G32</f>
        <v>3833.9539099999997</v>
      </c>
      <c r="H30" s="74"/>
      <c r="I30" s="84">
        <f>I42-I34-I32</f>
        <v>7073.33115</v>
      </c>
      <c r="J30" s="25"/>
      <c r="K30" s="84">
        <f>K42-K34-K32</f>
        <v>7047.84347</v>
      </c>
      <c r="L30" s="74"/>
    </row>
    <row r="31" spans="5:12" ht="12.75">
      <c r="E31" s="25"/>
      <c r="F31" s="25"/>
      <c r="G31" s="64"/>
      <c r="H31" s="74"/>
      <c r="I31" s="25"/>
      <c r="J31" s="25"/>
      <c r="K31" s="25"/>
      <c r="L31" s="74"/>
    </row>
    <row r="32" spans="1:12" ht="12.75">
      <c r="A32" s="6" t="s">
        <v>38</v>
      </c>
      <c r="B32" t="s">
        <v>175</v>
      </c>
      <c r="E32" s="88">
        <f>-0.14435-0.0754-0.00827</f>
        <v>-0.22802</v>
      </c>
      <c r="F32" s="25"/>
      <c r="G32" s="66">
        <f>-0.60825-0.69459-0.99859</f>
        <v>-2.30143</v>
      </c>
      <c r="H32" s="74"/>
      <c r="I32" s="25">
        <v>-1</v>
      </c>
      <c r="J32" s="25"/>
      <c r="K32" s="30">
        <v>-3.1356</v>
      </c>
      <c r="L32" s="74"/>
    </row>
    <row r="33" spans="5:12" ht="12.75">
      <c r="E33" s="25"/>
      <c r="F33" s="25"/>
      <c r="G33" s="66"/>
      <c r="H33" s="74"/>
      <c r="I33" s="25"/>
      <c r="J33" s="25"/>
      <c r="K33" s="30"/>
      <c r="L33" s="74"/>
    </row>
    <row r="34" spans="1:12" ht="12.75">
      <c r="A34" s="6" t="s">
        <v>40</v>
      </c>
      <c r="B34" t="s">
        <v>42</v>
      </c>
      <c r="E34" s="25">
        <f>-297.95502*3-14.19304-14.41442-14.41442</f>
        <v>-936.8869399999999</v>
      </c>
      <c r="F34" s="25"/>
      <c r="G34" s="66">
        <f>-286.33502-288.18472-289.39474-20.57032-20.55709-20.55709</f>
        <v>-925.59898</v>
      </c>
      <c r="H34" s="74"/>
      <c r="I34" s="25">
        <f>-1787.73015-85.601</f>
        <v>-1873.33115</v>
      </c>
      <c r="J34" s="25"/>
      <c r="K34" s="66">
        <f>-1730.31835-123.34254</f>
        <v>-1853.66089</v>
      </c>
      <c r="L34" s="74"/>
    </row>
    <row r="35" spans="1:12" ht="12.75">
      <c r="A35" s="6"/>
      <c r="E35" s="25"/>
      <c r="F35" s="25"/>
      <c r="G35" s="64"/>
      <c r="H35" s="25"/>
      <c r="I35" s="25"/>
      <c r="J35" s="25"/>
      <c r="K35" s="25"/>
      <c r="L35" s="28"/>
    </row>
    <row r="36" spans="5:12" ht="12.75">
      <c r="E36" s="25"/>
      <c r="F36" s="25"/>
      <c r="G36" s="64"/>
      <c r="H36" s="25"/>
      <c r="I36" s="25"/>
      <c r="J36" s="25"/>
      <c r="K36" s="25"/>
      <c r="L36" s="28"/>
    </row>
    <row r="37" spans="1:12" ht="12.75">
      <c r="A37" s="6" t="s">
        <v>43</v>
      </c>
      <c r="B37" t="s">
        <v>44</v>
      </c>
      <c r="E37" s="30">
        <v>0</v>
      </c>
      <c r="F37" s="25"/>
      <c r="G37" s="66">
        <v>0</v>
      </c>
      <c r="H37" s="25"/>
      <c r="I37" s="31">
        <v>0</v>
      </c>
      <c r="J37" s="25"/>
      <c r="K37" s="30">
        <v>0</v>
      </c>
      <c r="L37" s="28"/>
    </row>
    <row r="38" spans="5:12" ht="12.75">
      <c r="E38" s="32"/>
      <c r="F38" s="25"/>
      <c r="G38" s="67"/>
      <c r="H38" s="25"/>
      <c r="I38" s="32"/>
      <c r="J38" s="25"/>
      <c r="K38" s="32"/>
      <c r="L38" s="28"/>
    </row>
    <row r="39" spans="5:12" ht="12.75">
      <c r="E39" s="29"/>
      <c r="F39" s="29"/>
      <c r="G39" s="65"/>
      <c r="H39" s="29"/>
      <c r="I39" s="29"/>
      <c r="J39" s="25"/>
      <c r="K39" s="25"/>
      <c r="L39" s="28"/>
    </row>
    <row r="40" spans="1:12" ht="12.75">
      <c r="A40" s="6" t="s">
        <v>45</v>
      </c>
      <c r="B40" t="s">
        <v>176</v>
      </c>
      <c r="E40" s="25"/>
      <c r="F40" s="25"/>
      <c r="G40" s="64"/>
      <c r="H40" s="25"/>
      <c r="I40" s="25"/>
      <c r="J40" s="25"/>
      <c r="K40" s="25"/>
      <c r="L40" s="28"/>
    </row>
    <row r="41" spans="2:12" ht="12.75">
      <c r="B41" t="s">
        <v>177</v>
      </c>
      <c r="E41" s="36" t="s">
        <v>166</v>
      </c>
      <c r="F41" s="25"/>
      <c r="G41" s="81" t="s">
        <v>166</v>
      </c>
      <c r="H41" s="25"/>
      <c r="I41" s="36" t="s">
        <v>166</v>
      </c>
      <c r="J41" s="25"/>
      <c r="K41" s="36" t="s">
        <v>166</v>
      </c>
      <c r="L41" s="28"/>
    </row>
    <row r="42" spans="2:12" ht="12.75">
      <c r="B42" t="s">
        <v>178</v>
      </c>
      <c r="E42" s="25">
        <f>991.21549+819.12275+506.95119</f>
        <v>2317.28943</v>
      </c>
      <c r="F42" s="25"/>
      <c r="G42" s="25">
        <f>964.79641+910.25458+1031.00251</f>
        <v>2906.0535</v>
      </c>
      <c r="H42" s="74"/>
      <c r="I42" s="25">
        <v>5199</v>
      </c>
      <c r="J42" s="25"/>
      <c r="K42" s="25">
        <v>5191.04698</v>
      </c>
      <c r="L42" s="74"/>
    </row>
    <row r="43" spans="5:12" ht="12.75">
      <c r="E43" s="25"/>
      <c r="F43" s="25"/>
      <c r="G43" s="64"/>
      <c r="H43" s="25"/>
      <c r="I43" s="25"/>
      <c r="J43" s="25"/>
      <c r="K43" s="25"/>
      <c r="L43" s="28"/>
    </row>
    <row r="44" spans="1:12" ht="12.75">
      <c r="A44" s="6" t="s">
        <v>46</v>
      </c>
      <c r="B44" t="s">
        <v>179</v>
      </c>
      <c r="E44" s="29"/>
      <c r="F44" s="29"/>
      <c r="G44" s="65"/>
      <c r="H44" s="29"/>
      <c r="I44" s="29"/>
      <c r="J44" s="25"/>
      <c r="K44" s="29"/>
      <c r="L44" s="28"/>
    </row>
    <row r="45" spans="2:12" ht="12.75">
      <c r="B45" t="s">
        <v>47</v>
      </c>
      <c r="E45" s="33">
        <v>0</v>
      </c>
      <c r="F45" s="25"/>
      <c r="G45" s="69">
        <v>0</v>
      </c>
      <c r="H45" s="25"/>
      <c r="I45" s="33"/>
      <c r="J45" s="25"/>
      <c r="K45" s="33"/>
      <c r="L45" s="28"/>
    </row>
    <row r="46" spans="5:12" ht="12.75">
      <c r="E46" s="25"/>
      <c r="F46" s="25"/>
      <c r="G46" s="64"/>
      <c r="H46" s="25"/>
      <c r="I46" s="25"/>
      <c r="J46" s="25"/>
      <c r="K46" s="25"/>
      <c r="L46" s="28"/>
    </row>
    <row r="47" spans="1:12" ht="12.75">
      <c r="A47" s="6" t="s">
        <v>48</v>
      </c>
      <c r="B47" t="s">
        <v>176</v>
      </c>
      <c r="E47" s="29"/>
      <c r="F47" s="29"/>
      <c r="G47" s="65"/>
      <c r="H47" s="29"/>
      <c r="I47" s="29"/>
      <c r="J47" s="25"/>
      <c r="K47" s="25"/>
      <c r="L47" s="28"/>
    </row>
    <row r="48" spans="2:12" ht="12.75">
      <c r="B48" t="s">
        <v>180</v>
      </c>
      <c r="E48" s="25"/>
      <c r="F48" s="25"/>
      <c r="G48" s="64"/>
      <c r="H48" s="25"/>
      <c r="I48" s="25"/>
      <c r="J48" s="25"/>
      <c r="K48" s="25"/>
      <c r="L48" s="28"/>
    </row>
    <row r="49" spans="2:12" ht="12.75">
      <c r="B49" t="s">
        <v>181</v>
      </c>
      <c r="E49" s="25"/>
      <c r="F49" s="25"/>
      <c r="G49" s="64"/>
      <c r="H49" s="25"/>
      <c r="I49" s="25"/>
      <c r="J49" s="25"/>
      <c r="K49" s="25"/>
      <c r="L49" s="28"/>
    </row>
    <row r="50" spans="2:12" ht="12.75">
      <c r="B50" t="s">
        <v>182</v>
      </c>
      <c r="E50" s="25"/>
      <c r="F50" s="25"/>
      <c r="G50" s="64"/>
      <c r="H50" s="25"/>
      <c r="I50" s="25"/>
      <c r="J50" s="25"/>
      <c r="K50" s="25"/>
      <c r="L50" s="28"/>
    </row>
    <row r="51" spans="2:12" ht="12.75">
      <c r="B51" t="s">
        <v>183</v>
      </c>
      <c r="E51" s="25">
        <f>E42+E45</f>
        <v>2317.28943</v>
      </c>
      <c r="F51" s="25"/>
      <c r="G51" s="68">
        <f>G42+G45</f>
        <v>2906.0535</v>
      </c>
      <c r="H51" s="74"/>
      <c r="I51" s="25">
        <f>I42+I45</f>
        <v>5199</v>
      </c>
      <c r="J51" s="25"/>
      <c r="K51" s="31">
        <f>K42+K45</f>
        <v>5191.04698</v>
      </c>
      <c r="L51" s="74"/>
    </row>
    <row r="52" spans="5:12" ht="12.75">
      <c r="E52" s="25"/>
      <c r="F52" s="25"/>
      <c r="G52" s="64"/>
      <c r="H52" s="74"/>
      <c r="I52" s="25"/>
      <c r="J52" s="25"/>
      <c r="K52" s="25"/>
      <c r="L52" s="74"/>
    </row>
    <row r="53" spans="1:12" ht="12.75">
      <c r="A53" s="6" t="s">
        <v>49</v>
      </c>
      <c r="B53" t="s">
        <v>184</v>
      </c>
      <c r="E53" s="59">
        <v>-729.936</v>
      </c>
      <c r="F53" s="25"/>
      <c r="G53" s="70">
        <v>-900.258</v>
      </c>
      <c r="H53" s="74"/>
      <c r="I53" s="59">
        <v>-1682</v>
      </c>
      <c r="J53" s="25"/>
      <c r="K53" s="70">
        <v>-1628.055</v>
      </c>
      <c r="L53" s="74"/>
    </row>
    <row r="54" spans="5:12" ht="12.75">
      <c r="E54" s="32"/>
      <c r="F54" s="25"/>
      <c r="G54" s="67"/>
      <c r="H54" s="25"/>
      <c r="I54" s="32"/>
      <c r="J54" s="25"/>
      <c r="K54" s="32"/>
      <c r="L54" s="74"/>
    </row>
    <row r="55" spans="1:12" ht="12.75">
      <c r="A55" s="6" t="s">
        <v>50</v>
      </c>
      <c r="B55" s="6" t="s">
        <v>185</v>
      </c>
      <c r="E55" s="29"/>
      <c r="F55" s="29"/>
      <c r="G55" s="65"/>
      <c r="H55" s="29"/>
      <c r="I55" s="29"/>
      <c r="J55" s="25"/>
      <c r="K55" s="25"/>
      <c r="L55" s="74"/>
    </row>
    <row r="56" spans="2:12" ht="12.75">
      <c r="B56" t="s">
        <v>186</v>
      </c>
      <c r="E56" s="25"/>
      <c r="F56" s="25"/>
      <c r="G56" s="64"/>
      <c r="H56" s="25"/>
      <c r="I56" s="25"/>
      <c r="J56" s="25"/>
      <c r="K56" s="25"/>
      <c r="L56" s="74"/>
    </row>
    <row r="57" spans="2:12" ht="12.75">
      <c r="B57" t="s">
        <v>51</v>
      </c>
      <c r="E57" s="25">
        <f>E51+E53</f>
        <v>1587.3534299999997</v>
      </c>
      <c r="F57" s="25"/>
      <c r="G57" s="68">
        <f>G51+G53</f>
        <v>2005.7955</v>
      </c>
      <c r="H57" s="74"/>
      <c r="I57" s="25">
        <f>I51+I53</f>
        <v>3517</v>
      </c>
      <c r="J57" s="25"/>
      <c r="K57" s="31">
        <f>K51+K53</f>
        <v>3562.99198</v>
      </c>
      <c r="L57" s="74"/>
    </row>
    <row r="58" spans="5:12" ht="12.75">
      <c r="E58" s="25"/>
      <c r="F58" s="25"/>
      <c r="G58" s="64"/>
      <c r="H58" s="25"/>
      <c r="I58" s="25"/>
      <c r="J58" s="25"/>
      <c r="K58" s="25"/>
      <c r="L58" s="74"/>
    </row>
    <row r="59" spans="2:12" ht="12.75">
      <c r="B59" s="6" t="s">
        <v>52</v>
      </c>
      <c r="E59" s="33">
        <v>0</v>
      </c>
      <c r="F59" s="25"/>
      <c r="G59" s="69">
        <v>0</v>
      </c>
      <c r="H59" s="25"/>
      <c r="I59" s="33">
        <v>0</v>
      </c>
      <c r="J59" s="25"/>
      <c r="K59" s="33">
        <v>0</v>
      </c>
      <c r="L59" s="74"/>
    </row>
    <row r="60" spans="5:12" ht="12.75">
      <c r="E60" s="25"/>
      <c r="F60" s="25"/>
      <c r="G60" s="64"/>
      <c r="H60" s="25"/>
      <c r="I60" s="25"/>
      <c r="J60" s="25"/>
      <c r="K60" s="25"/>
      <c r="L60" s="74"/>
    </row>
    <row r="61" spans="1:12" ht="12.75">
      <c r="A61" s="6" t="s">
        <v>53</v>
      </c>
      <c r="B61" t="s">
        <v>187</v>
      </c>
      <c r="E61" s="29"/>
      <c r="F61" s="29"/>
      <c r="G61" s="65"/>
      <c r="H61" s="29"/>
      <c r="I61" s="29"/>
      <c r="J61" s="25"/>
      <c r="K61" s="29"/>
      <c r="L61" s="74"/>
    </row>
    <row r="62" spans="2:12" ht="12.75">
      <c r="B62" t="s">
        <v>188</v>
      </c>
      <c r="E62" s="25"/>
      <c r="F62" s="25"/>
      <c r="G62" s="64"/>
      <c r="H62" s="25"/>
      <c r="I62" s="25"/>
      <c r="J62" s="25"/>
      <c r="K62" s="25"/>
      <c r="L62" s="74"/>
    </row>
    <row r="63" spans="2:12" ht="12.75">
      <c r="B63" t="s">
        <v>189</v>
      </c>
      <c r="E63" s="25">
        <f>E57-E59</f>
        <v>1587.3534299999997</v>
      </c>
      <c r="F63" s="25"/>
      <c r="G63" s="68">
        <f>G57-G59</f>
        <v>2005.7955</v>
      </c>
      <c r="H63" s="74"/>
      <c r="I63" s="25">
        <f>I57-I59</f>
        <v>3517</v>
      </c>
      <c r="J63" s="25"/>
      <c r="K63" s="68">
        <f>K57-K59</f>
        <v>3562.99198</v>
      </c>
      <c r="L63" s="74"/>
    </row>
    <row r="64" spans="5:12" ht="12.75">
      <c r="E64" s="25"/>
      <c r="F64" s="25"/>
      <c r="G64" s="64"/>
      <c r="H64" s="25"/>
      <c r="I64" s="25"/>
      <c r="J64" s="25"/>
      <c r="K64" s="25"/>
      <c r="L64" s="74"/>
    </row>
    <row r="65" spans="1:12" ht="12.75">
      <c r="A65" s="6" t="s">
        <v>54</v>
      </c>
      <c r="B65" s="6" t="s">
        <v>55</v>
      </c>
      <c r="E65" s="34">
        <v>0</v>
      </c>
      <c r="F65" s="25"/>
      <c r="G65" s="70">
        <v>0</v>
      </c>
      <c r="H65" s="25"/>
      <c r="I65" s="34">
        <v>0</v>
      </c>
      <c r="J65" s="25"/>
      <c r="K65" s="34">
        <v>0</v>
      </c>
      <c r="L65" s="74"/>
    </row>
    <row r="66" spans="2:12" ht="12.75">
      <c r="B66" s="6" t="s">
        <v>52</v>
      </c>
      <c r="E66" s="34">
        <v>0</v>
      </c>
      <c r="F66" s="25"/>
      <c r="G66" s="70">
        <v>0</v>
      </c>
      <c r="H66" s="25"/>
      <c r="I66" s="34">
        <v>0</v>
      </c>
      <c r="J66" s="25"/>
      <c r="K66" s="34">
        <v>0</v>
      </c>
      <c r="L66" s="74"/>
    </row>
    <row r="67" spans="2:12" ht="12.75">
      <c r="B67" s="6" t="s">
        <v>56</v>
      </c>
      <c r="F67" s="25"/>
      <c r="G67" s="70"/>
      <c r="H67" s="25"/>
      <c r="J67" s="25"/>
      <c r="K67" s="34"/>
      <c r="L67" s="74"/>
    </row>
    <row r="68" spans="2:12" ht="12.75">
      <c r="B68" t="s">
        <v>57</v>
      </c>
      <c r="E68" s="25"/>
      <c r="F68" s="25"/>
      <c r="G68" s="70"/>
      <c r="H68" s="25"/>
      <c r="I68" s="25"/>
      <c r="J68" s="25"/>
      <c r="K68" s="34"/>
      <c r="L68" s="74"/>
    </row>
    <row r="69" spans="2:12" ht="12.75">
      <c r="B69" t="s">
        <v>58</v>
      </c>
      <c r="E69" s="35">
        <v>0</v>
      </c>
      <c r="F69" s="25"/>
      <c r="G69" s="71">
        <v>0</v>
      </c>
      <c r="H69" s="25"/>
      <c r="I69" s="35">
        <v>0</v>
      </c>
      <c r="J69" s="25"/>
      <c r="K69" s="35">
        <v>0</v>
      </c>
      <c r="L69" s="74"/>
    </row>
    <row r="70" spans="5:12" ht="12.75">
      <c r="E70" s="25"/>
      <c r="F70" s="25"/>
      <c r="G70" s="64"/>
      <c r="H70" s="25"/>
      <c r="I70" s="25"/>
      <c r="J70" s="25"/>
      <c r="K70" s="25"/>
      <c r="L70" s="74"/>
    </row>
    <row r="71" spans="1:12" ht="12.75">
      <c r="A71" s="6" t="s">
        <v>59</v>
      </c>
      <c r="B71" t="s">
        <v>190</v>
      </c>
      <c r="E71" s="25"/>
      <c r="F71" s="25"/>
      <c r="G71" s="64"/>
      <c r="H71" s="25"/>
      <c r="I71" s="25"/>
      <c r="J71" s="25"/>
      <c r="K71" s="25"/>
      <c r="L71" s="74"/>
    </row>
    <row r="72" spans="2:12" ht="13.5" thickBot="1">
      <c r="B72" t="s">
        <v>191</v>
      </c>
      <c r="E72" s="27">
        <f>E63-E65-E66-E69</f>
        <v>1587.3534299999997</v>
      </c>
      <c r="F72" s="25"/>
      <c r="G72" s="76">
        <f>G63-G65-G66-G69</f>
        <v>2005.7955</v>
      </c>
      <c r="H72" s="74"/>
      <c r="I72" s="27">
        <f>I63-I65-I66-I69</f>
        <v>3517</v>
      </c>
      <c r="J72" s="25"/>
      <c r="K72" s="76">
        <f>K63-K65-K66-K69</f>
        <v>3562.99198</v>
      </c>
      <c r="L72" s="74"/>
    </row>
    <row r="73" spans="5:12" ht="13.5" thickTop="1">
      <c r="E73" s="25"/>
      <c r="F73" s="25"/>
      <c r="G73" s="64"/>
      <c r="H73" s="25"/>
      <c r="I73" s="25"/>
      <c r="J73" s="25"/>
      <c r="K73" s="25"/>
      <c r="L73" s="28"/>
    </row>
    <row r="74" spans="1:12" ht="12.75">
      <c r="A74" s="6" t="s">
        <v>60</v>
      </c>
      <c r="B74" t="s">
        <v>61</v>
      </c>
      <c r="E74" s="25"/>
      <c r="F74" s="25"/>
      <c r="G74" s="64"/>
      <c r="H74" s="25"/>
      <c r="I74" s="25"/>
      <c r="J74" s="25"/>
      <c r="K74" s="25"/>
      <c r="L74" s="28"/>
    </row>
    <row r="75" spans="2:12" ht="12.75">
      <c r="B75" t="s">
        <v>62</v>
      </c>
      <c r="E75" s="25"/>
      <c r="F75" s="25"/>
      <c r="G75" s="64"/>
      <c r="H75" s="25"/>
      <c r="I75" s="25"/>
      <c r="J75" s="25"/>
      <c r="K75" s="25"/>
      <c r="L75" s="28"/>
    </row>
    <row r="76" spans="2:12" ht="12.75">
      <c r="B76" t="s">
        <v>63</v>
      </c>
      <c r="E76" s="25"/>
      <c r="F76" s="25"/>
      <c r="G76" s="64"/>
      <c r="H76" s="25"/>
      <c r="I76" s="25"/>
      <c r="J76" s="25"/>
      <c r="K76" s="25"/>
      <c r="L76" s="28"/>
    </row>
    <row r="77" spans="2:12" ht="12.75">
      <c r="B77" t="s">
        <v>64</v>
      </c>
      <c r="E77" s="25"/>
      <c r="F77" s="25"/>
      <c r="G77" s="64"/>
      <c r="H77" s="25"/>
      <c r="I77" s="25"/>
      <c r="J77" s="25"/>
      <c r="K77" s="25"/>
      <c r="L77" s="28"/>
    </row>
    <row r="78" spans="5:12" ht="12.75">
      <c r="E78" s="25"/>
      <c r="F78" s="25"/>
      <c r="G78" s="64"/>
      <c r="H78" s="25"/>
      <c r="I78" s="25"/>
      <c r="J78" s="25"/>
      <c r="K78" s="25"/>
      <c r="L78" s="28"/>
    </row>
    <row r="79" spans="2:12" ht="12.75">
      <c r="B79" s="6" t="s">
        <v>221</v>
      </c>
      <c r="E79" s="85">
        <f>(E72/40002)*100</f>
        <v>3.968185165741712</v>
      </c>
      <c r="F79" s="75" t="s">
        <v>65</v>
      </c>
      <c r="G79" s="85">
        <f>(G72/40000)*100</f>
        <v>5.01448875</v>
      </c>
      <c r="H79" s="74" t="s">
        <v>65</v>
      </c>
      <c r="I79" s="85">
        <f>(I72/40002)*100</f>
        <v>8.792060396980151</v>
      </c>
      <c r="J79" s="75" t="s">
        <v>65</v>
      </c>
      <c r="K79" s="86">
        <f>(K72/40000)*100</f>
        <v>8.907479949999999</v>
      </c>
      <c r="L79" s="74" t="s">
        <v>65</v>
      </c>
    </row>
    <row r="80" spans="2:12" ht="12.75">
      <c r="B80" t="s">
        <v>216</v>
      </c>
      <c r="E80" s="85"/>
      <c r="F80" s="75"/>
      <c r="G80" s="85"/>
      <c r="H80" s="74"/>
      <c r="I80" s="85"/>
      <c r="J80" s="75"/>
      <c r="K80" s="86"/>
      <c r="L80" s="74"/>
    </row>
    <row r="81" spans="5:12" ht="12.75">
      <c r="E81" s="85"/>
      <c r="F81" s="75"/>
      <c r="G81" s="85"/>
      <c r="H81" s="74"/>
      <c r="I81" s="85"/>
      <c r="J81" s="75"/>
      <c r="K81" s="86"/>
      <c r="L81" s="74"/>
    </row>
    <row r="82" spans="2:12" ht="12.75">
      <c r="B82" s="6" t="s">
        <v>214</v>
      </c>
      <c r="E82" s="85">
        <v>3.96</v>
      </c>
      <c r="F82" s="75" t="s">
        <v>65</v>
      </c>
      <c r="G82" s="87">
        <v>0</v>
      </c>
      <c r="H82" s="74" t="s">
        <v>65</v>
      </c>
      <c r="I82" s="85">
        <v>8.77</v>
      </c>
      <c r="J82" s="75" t="s">
        <v>65</v>
      </c>
      <c r="K82" s="86">
        <v>0</v>
      </c>
      <c r="L82" s="74" t="s">
        <v>65</v>
      </c>
    </row>
    <row r="83" spans="2:12" ht="12.75">
      <c r="B83" t="s">
        <v>222</v>
      </c>
      <c r="E83" s="85"/>
      <c r="F83" s="75"/>
      <c r="G83" s="85"/>
      <c r="H83" s="74"/>
      <c r="I83" s="85"/>
      <c r="J83" s="75"/>
      <c r="K83" s="86"/>
      <c r="L83" s="74"/>
    </row>
    <row r="84" spans="2:12" ht="12.75">
      <c r="B84" t="s">
        <v>215</v>
      </c>
      <c r="E84" s="85"/>
      <c r="F84" s="75"/>
      <c r="G84" s="85"/>
      <c r="H84" s="74"/>
      <c r="I84" s="85"/>
      <c r="J84" s="75"/>
      <c r="K84" s="86"/>
      <c r="L84" s="74"/>
    </row>
    <row r="85" spans="5:12" ht="12.75">
      <c r="E85" s="25"/>
      <c r="F85" s="25"/>
      <c r="G85" s="25"/>
      <c r="H85" s="25"/>
      <c r="I85" s="25"/>
      <c r="J85" s="25"/>
      <c r="K85" s="25"/>
      <c r="L85" s="28"/>
    </row>
    <row r="86" spans="5:12" ht="12.75">
      <c r="E86" s="25"/>
      <c r="F86" s="25"/>
      <c r="G86" s="25"/>
      <c r="H86" s="25"/>
      <c r="I86" s="25"/>
      <c r="J86" s="25"/>
      <c r="K86" s="25"/>
      <c r="L86" s="28"/>
    </row>
  </sheetData>
  <printOptions/>
  <pageMargins left="0.3" right="0.32" top="0.25" bottom="0.25" header="0.27" footer="0.2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Box Pak </cp:lastModifiedBy>
  <cp:lastPrinted>2002-08-20T02:08:22Z</cp:lastPrinted>
  <dcterms:created xsi:type="dcterms:W3CDTF">2000-04-20T03:53:44Z</dcterms:created>
  <dcterms:modified xsi:type="dcterms:W3CDTF">2002-08-20T07:30:54Z</dcterms:modified>
  <cp:category/>
  <cp:version/>
  <cp:contentType/>
  <cp:contentStatus/>
</cp:coreProperties>
</file>