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</externalReferences>
  <definedNames>
    <definedName name="_xlnm.Print_Area" localSheetId="1">'BS'!$A$1:$G$85</definedName>
    <definedName name="_xlnm.Print_Area" localSheetId="2">'CFLOW'!$A$1:$E$84</definedName>
    <definedName name="_xlnm.Print_Area" localSheetId="3">'EQUITY'!$A$1:$K$76</definedName>
    <definedName name="_xlnm.Print_Area" localSheetId="0">'P&amp;L'!$B$1:$J$73</definedName>
  </definedNames>
  <calcPr fullCalcOnLoad="1"/>
</workbook>
</file>

<file path=xl/sharedStrings.xml><?xml version="1.0" encoding="utf-8"?>
<sst xmlns="http://schemas.openxmlformats.org/spreadsheetml/2006/main" count="374" uniqueCount="215">
  <si>
    <t xml:space="preserve"> </t>
  </si>
  <si>
    <t>RM'000</t>
  </si>
  <si>
    <t>FARLIM GROUP (MALAYSIA) BHD (82275 A)</t>
  </si>
  <si>
    <t>(Incorporated In Malaysia)</t>
  </si>
  <si>
    <t>SHARE CAPITAL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</si>
  <si>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</si>
  <si>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</si>
  <si>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</si>
  <si>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</si>
  <si>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</si>
  <si>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</si>
  <si>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</si>
  <si>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</si>
  <si>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</si>
  <si>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</si>
  <si>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</si>
  <si>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</si>
  <si>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</si>
  <si>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</si>
  <si>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</si>
  <si>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</si>
  <si>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</si>
  <si>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</si>
  <si>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</si>
  <si>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</si>
  <si>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</si>
  <si>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</si>
  <si>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</si>
  <si>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</si>
  <si>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</si>
  <si>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</si>
  <si>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</si>
  <si>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</si>
  <si>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</si>
  <si>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</si>
  <si>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</si>
  <si>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</si>
  <si>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</si>
  <si>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</si>
  <si>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</si>
  <si>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</si>
  <si>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</si>
  <si>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</si>
  <si>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</si>
  <si>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</si>
  <si>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</si>
  <si>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</si>
  <si>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</si>
  <si>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</si>
  <si>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</si>
  <si>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</si>
  <si>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</si>
  <si>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LOSS FROM OPERATIONS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</si>
  <si>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</si>
  <si>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</si>
  <si>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</si>
  <si>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</si>
  <si>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</si>
  <si>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</si>
  <si>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</si>
  <si>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TAX RECOVERABLE</t>
  </si>
  <si>
    <t>NON-CURRENT ASSETS</t>
  </si>
  <si>
    <t>EQUITY AND LIABILITIES :</t>
  </si>
  <si>
    <t>ASSETS :</t>
  </si>
  <si>
    <t>PROVISIONS</t>
  </si>
  <si>
    <t>TAX PAYABLE</t>
  </si>
  <si>
    <t>NET ASSETS PER SHARE ATTRIBUTABLE TO ORDINARY</t>
  </si>
  <si>
    <t>INVESTMENT PROPERTIES</t>
  </si>
  <si>
    <t>LOSS BEFORE TAXATION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</si>
  <si>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</si>
  <si>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</si>
  <si>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</si>
  <si>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</si>
  <si>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</si>
  <si>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</si>
  <si>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</si>
  <si>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</si>
  <si>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</si>
  <si>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</si>
  <si>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</si>
  <si>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</si>
  <si>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</si>
  <si>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</si>
  <si>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</si>
  <si>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</si>
  <si>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</si>
  <si>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</si>
  <si>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</si>
  <si>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</si>
  <si>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Prior Year Adjustment</t>
  </si>
  <si>
    <t>Share</t>
  </si>
  <si>
    <t>Capital</t>
  </si>
  <si>
    <t>Convertible</t>
  </si>
  <si>
    <t>Unsecured</t>
  </si>
  <si>
    <t>Loan</t>
  </si>
  <si>
    <t>Stocks</t>
  </si>
  <si>
    <t>Accumulated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</si>
  <si>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</si>
  <si>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</si>
  <si>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</si>
  <si>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</si>
  <si>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</si>
  <si>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PREPAYMENTS</t>
  </si>
  <si>
    <t>TRADE AND OTHER PAYABLES</t>
  </si>
  <si>
    <t>Non-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</si>
  <si>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</si>
  <si>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</si>
  <si>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</si>
  <si>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</si>
  <si>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</si>
  <si>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</si>
  <si>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</si>
  <si>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OWNERS OF THE PARENT (RM)</t>
  </si>
  <si>
    <t>Other Operating Income</t>
  </si>
  <si>
    <t>Reserve</t>
  </si>
  <si>
    <t>Owners Of  The Company</t>
  </si>
  <si>
    <t>CONDENSED CONSOLIDATED STATEMENT OF CASH FLOWS</t>
  </si>
  <si>
    <t xml:space="preserve">The Condensed Consolidated Statement of Cash Flows should be read in conjunction with the 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</si>
  <si>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</si>
  <si>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</si>
  <si>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</si>
  <si>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</si>
  <si>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</si>
  <si>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>TO EQUITY OWNERS OF THE COMPANY :</t>
  </si>
  <si>
    <t xml:space="preserve">     Investment income received</t>
  </si>
  <si>
    <t>Dividend paid</t>
  </si>
  <si>
    <t xml:space="preserve">     Dividend received</t>
  </si>
  <si>
    <t xml:space="preserve">     Exchange loss</t>
  </si>
  <si>
    <t>TRADE AND OTHER RECEIVABLES</t>
  </si>
  <si>
    <t xml:space="preserve">     Proceeds from disposal of property, plant and equipment</t>
  </si>
  <si>
    <t xml:space="preserve">     Purchase of property, plant and equipment</t>
  </si>
  <si>
    <t xml:space="preserve">     Net change in cash held under HDA   </t>
  </si>
  <si>
    <t xml:space="preserve">Less : Cash held under HDA   </t>
  </si>
  <si>
    <t xml:space="preserve">The new Companies Act 2016 (the "Act"), which came into operation on 31 January 2017, abolished the concept </t>
  </si>
  <si>
    <t>transitional  provision  set out in  Section 618(2) of the Act.    Notwithstanding this provision,  the Company may</t>
  </si>
  <si>
    <t>Controlling</t>
  </si>
  <si>
    <t xml:space="preserve">of authorised share capital and par value of share capital.   Consequently,  the amount standing to the credit of the </t>
  </si>
  <si>
    <t xml:space="preserve">share  premium  account  of   RM28.715 million  became  part  of  the  Company's  share  capital  pursuant  to  the </t>
  </si>
  <si>
    <t xml:space="preserve">within  24 months  from the commencement of the Act,  use  the  said  share  premium of  RM28.715 million for </t>
  </si>
  <si>
    <t xml:space="preserve">    CASH AND CASH EQUIVALENTS </t>
  </si>
  <si>
    <t xml:space="preserve">EFFECT OF EXCHANGE RATE CHANGES ON </t>
  </si>
  <si>
    <t>NET CASH USED IN OPERATING ACTIVITIES</t>
  </si>
  <si>
    <t xml:space="preserve">purposes as set  out  in  the said Act.  </t>
  </si>
  <si>
    <t xml:space="preserve">     Tax refund/(paid)</t>
  </si>
  <si>
    <t xml:space="preserve">     Redemption/(Investment) in short term investment </t>
  </si>
  <si>
    <t>1 Bonus Share for every 5 existing Farlim Shares.</t>
  </si>
  <si>
    <t>Bonus Shares issued on the Main Market of Bursa Securities.  The share capital account of RM169.042 million</t>
  </si>
  <si>
    <t>Profit/</t>
  </si>
  <si>
    <t>(Losses)</t>
  </si>
  <si>
    <t>On 22 June 2018 announcement was made on the approval by shareholders on the Bonus Shares of 28,065,220</t>
  </si>
  <si>
    <t>On 10 July 2018, the Bonus Issue had been completed following the listing of and quotation for 28,065,213</t>
  </si>
  <si>
    <t>(RESTATED)</t>
  </si>
  <si>
    <t>Effect on adoption of MFRS</t>
  </si>
  <si>
    <t>As At 1 Oct 2017 (As restated)</t>
  </si>
  <si>
    <t>As At 1 Oct 2018 (As restated)</t>
  </si>
  <si>
    <t>An Extraordinary General Meeting was held on 21 June 2018 to seek shareholders' approval on the proposed</t>
  </si>
  <si>
    <t>Bonus Issue of 28,065,220 new ordinary shares in Farlim Group (Malaysia) Bhd (Farlim) on the basis of</t>
  </si>
  <si>
    <t xml:space="preserve">and that the Entitlement Date of the Bonus Issue would be 9 July 2018 at 5.00pm. </t>
  </si>
  <si>
    <t>remains unchanged after the issuance of the Bonus Shares of 28,065,213.</t>
  </si>
  <si>
    <t>Available</t>
  </si>
  <si>
    <t xml:space="preserve">For </t>
  </si>
  <si>
    <t>Sale</t>
  </si>
  <si>
    <t>CONTRACT LIABILITY</t>
  </si>
  <si>
    <t>INVENTORIES</t>
  </si>
  <si>
    <t xml:space="preserve">INVENTORIES </t>
  </si>
  <si>
    <t>FINANCE LEASE LIABILITIES</t>
  </si>
  <si>
    <t>OPERATING LOSS BEFORE CHANGES IN WORKING CAPITAL</t>
  </si>
  <si>
    <t>NET CASH USED IN FINANCING ACTIVITIES</t>
  </si>
  <si>
    <t xml:space="preserve">OWNERS OF </t>
  </si>
  <si>
    <t>THE COMPANY</t>
  </si>
  <si>
    <t xml:space="preserve">Changes in ownership interests </t>
  </si>
  <si>
    <t xml:space="preserve">  in a subsidairy</t>
  </si>
  <si>
    <t xml:space="preserve">The Condensed Consolidated Statement of Changes In Equity should be read in conjunction with </t>
  </si>
  <si>
    <t xml:space="preserve">     Acquisition of investment in subsidiaries</t>
  </si>
  <si>
    <t>NET (DECREASE)/INCREASE IN CASH AND CASH EQUIVALENTS</t>
  </si>
  <si>
    <t>Treasury</t>
  </si>
  <si>
    <t>Shares</t>
  </si>
  <si>
    <t xml:space="preserve">     Redemption/(Investment) in long term investment </t>
  </si>
  <si>
    <t>TREASURY SHARES</t>
  </si>
  <si>
    <t xml:space="preserve">Share repurchase </t>
  </si>
  <si>
    <t>EQUITY ATTRIBUTABLE TO EQUITY OWNERS OF THE COMPANY</t>
  </si>
  <si>
    <t>&lt;--------------- ATTRIBUTABLE TO --------------- &gt;</t>
  </si>
  <si>
    <t xml:space="preserve">LOSS FOR THE FINANCIAL PERIOD </t>
  </si>
  <si>
    <t>TOTAL COMPREHENSIVE LOSS</t>
  </si>
  <si>
    <t>LOSS ATTRIBUTABLE TO :</t>
  </si>
  <si>
    <t>LOSS PER SHARE ATTRIBUTABLE</t>
  </si>
  <si>
    <t xml:space="preserve">Basic Loss Per Ordinary Share (Sen) </t>
  </si>
  <si>
    <t>Diluted Loss Per Ordinary Share (Sen)</t>
  </si>
  <si>
    <t>RIGHT-Of-USE ASSETS</t>
  </si>
  <si>
    <t>FOREIGN EXCHANGE RESERVE</t>
  </si>
  <si>
    <t>Exchange</t>
  </si>
  <si>
    <t>Foreign</t>
  </si>
  <si>
    <t>Changes in ownership interests</t>
  </si>
  <si>
    <t>Loss for the financial period</t>
  </si>
  <si>
    <t xml:space="preserve">     Net change in contract liabilities</t>
  </si>
  <si>
    <t>(Based on 153,025,613 Ordinary Shares)</t>
  </si>
  <si>
    <t>ACCUMULATED LOSS</t>
  </si>
  <si>
    <t>NET CASH GENERATING FROM INVESTING ACTIVITIES</t>
  </si>
  <si>
    <t xml:space="preserve">CONTRACT ASSETS </t>
  </si>
  <si>
    <t xml:space="preserve">     Net change in contract assets</t>
  </si>
  <si>
    <t>Other comprehensive profit</t>
  </si>
  <si>
    <t>Other Comprehensive Profit</t>
  </si>
  <si>
    <t xml:space="preserve">     Acquisition of treasury shares</t>
  </si>
  <si>
    <t>Share purchased</t>
  </si>
  <si>
    <t xml:space="preserve">     Purchase of investment properties</t>
  </si>
  <si>
    <t>Annual Financial Report for the financial year ended 31 December 2020.</t>
  </si>
  <si>
    <t>the Annual Financial Report for the financial year ended 31 December 2020.</t>
  </si>
  <si>
    <t xml:space="preserve"> (2020:153,025,613 Ordinary Shares)</t>
  </si>
  <si>
    <t xml:space="preserve">  ordinary shares)</t>
  </si>
  <si>
    <t>UNAUDITED RESULTS OF THE GROUP FOR THE FOURTH QUARTER ENDED 31 DECEMBER 2021</t>
  </si>
  <si>
    <t>(Based on no of 153,025,613 (2020:153,206,173)</t>
  </si>
  <si>
    <t>As At 1 October 2020</t>
  </si>
  <si>
    <t>As At 31 December 2020</t>
  </si>
  <si>
    <t>As At 1 October 2021</t>
  </si>
  <si>
    <t>As At 31 December 2021</t>
  </si>
</sst>
</file>

<file path=xl/styles.xml><?xml version="1.0" encoding="utf-8"?>
<styleSheet xmlns="http://schemas.openxmlformats.org/spreadsheetml/2006/main">
  <numFmts count="6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_);_(* \(#,##0\);_(* &quot;-&quot;?_);_(@_)"/>
    <numFmt numFmtId="186" formatCode="_(* #,##0.0000000_);_(* \(#,##0.0000000\);_(* &quot;-&quot;??_);_(@_)"/>
    <numFmt numFmtId="187" formatCode="#,##0.00%"/>
    <numFmt numFmtId="188" formatCode="_-* #,##0.0000000_-;\-* #,##0.0000000_-;_-* &quot;-&quot;??_-;_-@_-"/>
    <numFmt numFmtId="189" formatCode="0.0000"/>
    <numFmt numFmtId="190" formatCode="_(* #,##0.0_);_(* \(#,##0.0\);_(* &quot;-&quot;?_);_(@_)"/>
    <numFmt numFmtId="191" formatCode="_-* #,##0.0_-;\-* #,##0.0_-;_-* &quot;-&quot;??_-;_-@_-"/>
    <numFmt numFmtId="192" formatCode="\(0.00%\)"/>
    <numFmt numFmtId="193" formatCode="\(0.00%\);\(0.00%\)"/>
    <numFmt numFmtId="194" formatCode="_(* #,##0.000_);_(* \(#,##0.000\);_(* &quot;-&quot;???_);_(@_)"/>
    <numFmt numFmtId="195" formatCode="_-* #,##0.000_-;\-* #,##0.000_-;_-* &quot;-&quot;??_-;_-@_-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0.0"/>
    <numFmt numFmtId="203" formatCode="\(0%\);\(0%\)"/>
    <numFmt numFmtId="204" formatCode="_(* #,##0.0000_);_(* \(#,##0.0000\);_(* &quot;-&quot;????_);_(@_)"/>
    <numFmt numFmtId="205" formatCode="_-* #,##0.00000_-;\-* #,##0.00000_-;_-* &quot;-&quot;??_-;_-@_-"/>
    <numFmt numFmtId="206" formatCode="\(0.0%\);\(0.0%\)"/>
    <numFmt numFmtId="207" formatCode="0.000_);\(0.000\)"/>
    <numFmt numFmtId="208" formatCode="0.0000_);\(0.0000\)"/>
    <numFmt numFmtId="209" formatCode="_-* #,##0.000000_-;\-* #,##0.000000_-;_-* &quot;-&quot;??_-;_-@_-"/>
    <numFmt numFmtId="210" formatCode="_-* #,##0.00000000_-;\-* #,##0.00000000_-;_-* &quot;-&quot;??_-;_-@_-"/>
    <numFmt numFmtId="211" formatCode="_-* #,##0.000000000_-;\-* #,##0.000000000_-;_-* &quot;-&quot;??_-;_-@_-"/>
    <numFmt numFmtId="212" formatCode="_-* #,##0.0000000000_-;\-* #,##0.0000000000_-;_-* &quot;-&quot;??_-;_-@_-"/>
    <numFmt numFmtId="213" formatCode="\(0.000%\);\(0.000%\)"/>
    <numFmt numFmtId="214" formatCode="\(0.0000%\);\(0.0000%\)"/>
    <numFmt numFmtId="215" formatCode="\(0.00000%\);\(0.00000%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5" fontId="4" fillId="0" borderId="0" xfId="0" applyNumberFormat="1" applyFont="1" applyAlignment="1">
      <alignment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175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5" fontId="4" fillId="0" borderId="11" xfId="42" applyNumberFormat="1" applyFont="1" applyBorder="1" applyAlignment="1">
      <alignment/>
    </xf>
    <xf numFmtId="175" fontId="4" fillId="0" borderId="12" xfId="42" applyNumberFormat="1" applyFont="1" applyBorder="1" applyAlignment="1">
      <alignment/>
    </xf>
    <xf numFmtId="175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5" fontId="4" fillId="0" borderId="0" xfId="0" applyNumberFormat="1" applyFont="1" applyBorder="1" applyAlignment="1">
      <alignment/>
    </xf>
    <xf numFmtId="175" fontId="4" fillId="0" borderId="13" xfId="42" applyNumberFormat="1" applyFont="1" applyBorder="1" applyAlignment="1">
      <alignment/>
    </xf>
    <xf numFmtId="178" fontId="4" fillId="0" borderId="0" xfId="59" applyNumberFormat="1" applyFont="1" applyAlignment="1">
      <alignment horizontal="center"/>
    </xf>
    <xf numFmtId="175" fontId="0" fillId="0" borderId="0" xfId="0" applyNumberFormat="1" applyAlignment="1">
      <alignment/>
    </xf>
    <xf numFmtId="173" fontId="4" fillId="0" borderId="0" xfId="42" applyNumberFormat="1" applyFont="1" applyAlignment="1">
      <alignment/>
    </xf>
    <xf numFmtId="175" fontId="4" fillId="0" borderId="0" xfId="42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10" fillId="0" borderId="12" xfId="42" applyNumberFormat="1" applyFont="1" applyBorder="1" applyAlignment="1">
      <alignment/>
    </xf>
    <xf numFmtId="0" fontId="9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2" fontId="4" fillId="0" borderId="0" xfId="42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5" fontId="9" fillId="0" borderId="0" xfId="42" applyNumberFormat="1" applyFont="1" applyAlignment="1">
      <alignment/>
    </xf>
    <xf numFmtId="0" fontId="0" fillId="0" borderId="0" xfId="0" applyFont="1" applyAlignment="1">
      <alignment/>
    </xf>
    <xf numFmtId="183" fontId="9" fillId="0" borderId="0" xfId="42" applyNumberFormat="1" applyFont="1" applyBorder="1" applyAlignment="1">
      <alignment/>
    </xf>
    <xf numFmtId="173" fontId="5" fillId="0" borderId="0" xfId="42" applyFont="1" applyAlignment="1">
      <alignment horizontal="center"/>
    </xf>
    <xf numFmtId="183" fontId="4" fillId="0" borderId="0" xfId="42" applyNumberFormat="1" applyFont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183" fontId="4" fillId="0" borderId="0" xfId="42" applyNumberFormat="1" applyFont="1" applyBorder="1" applyAlignment="1">
      <alignment/>
    </xf>
    <xf numFmtId="175" fontId="5" fillId="0" borderId="12" xfId="42" applyNumberFormat="1" applyFont="1" applyBorder="1" applyAlignment="1">
      <alignment/>
    </xf>
    <xf numFmtId="182" fontId="4" fillId="0" borderId="0" xfId="42" applyNumberFormat="1" applyFont="1" applyBorder="1" applyAlignment="1">
      <alignment/>
    </xf>
    <xf numFmtId="185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CflowDec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8">
          <cell r="F48">
            <v>0</v>
          </cell>
        </row>
        <row r="51">
          <cell r="C51">
            <v>0</v>
          </cell>
        </row>
        <row r="98">
          <cell r="C98">
            <v>0</v>
          </cell>
        </row>
        <row r="99">
          <cell r="C99">
            <v>0</v>
          </cell>
        </row>
        <row r="102">
          <cell r="C102">
            <v>0</v>
          </cell>
          <cell r="F102">
            <v>0</v>
          </cell>
        </row>
        <row r="103">
          <cell r="C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6"/>
  <sheetViews>
    <sheetView zoomScalePageLayoutView="0" workbookViewId="0" topLeftCell="A1">
      <selection activeCell="B1" sqref="B1:J73"/>
    </sheetView>
  </sheetViews>
  <sheetFormatPr defaultColWidth="9.140625" defaultRowHeight="12.75"/>
  <cols>
    <col min="1" max="1" width="4.7109375" style="0" customWidth="1"/>
    <col min="2" max="2" width="41.8515625" style="0" customWidth="1"/>
    <col min="3" max="3" width="13.8515625" style="0" customWidth="1"/>
    <col min="4" max="4" width="14.57421875" style="0" customWidth="1"/>
    <col min="5" max="5" width="2.57421875" style="0" customWidth="1"/>
    <col min="6" max="6" width="18.140625" style="0" customWidth="1"/>
    <col min="7" max="7" width="3.8515625" style="0" customWidth="1"/>
    <col min="8" max="8" width="13.28125" style="0" customWidth="1"/>
    <col min="9" max="9" width="2.421875" style="0" customWidth="1"/>
    <col min="10" max="10" width="19.8515625" style="0" customWidth="1"/>
    <col min="12" max="12" width="14.8515625" style="0" bestFit="1" customWidth="1"/>
    <col min="13" max="13" width="18.57421875" style="0" bestFit="1" customWidth="1"/>
  </cols>
  <sheetData>
    <row r="1" ht="12.75">
      <c r="J1" s="88"/>
    </row>
    <row r="2" spans="2:10" ht="16.5">
      <c r="B2" s="32" t="s">
        <v>2</v>
      </c>
      <c r="C2" s="33"/>
      <c r="D2" s="33"/>
      <c r="E2" s="33"/>
      <c r="F2" s="33"/>
      <c r="G2" s="33"/>
      <c r="H2" s="33"/>
      <c r="I2" s="33"/>
      <c r="J2" s="34"/>
    </row>
    <row r="3" spans="2:10" ht="16.5">
      <c r="B3" s="32" t="s">
        <v>3</v>
      </c>
      <c r="C3" s="33"/>
      <c r="D3" s="33"/>
      <c r="E3" s="33"/>
      <c r="F3" s="33"/>
      <c r="G3" s="33"/>
      <c r="H3" s="33"/>
      <c r="I3" s="33"/>
      <c r="J3" s="32"/>
    </row>
    <row r="4" spans="2:10" ht="16.5">
      <c r="B4" s="32" t="s">
        <v>0</v>
      </c>
      <c r="C4" s="33"/>
      <c r="D4" s="33"/>
      <c r="E4" s="33"/>
      <c r="F4" s="33"/>
      <c r="G4" s="33"/>
      <c r="H4" s="33" t="s">
        <v>0</v>
      </c>
      <c r="I4" s="33"/>
      <c r="J4" s="35"/>
    </row>
    <row r="5" spans="2:10" ht="16.5">
      <c r="B5" s="32" t="s">
        <v>209</v>
      </c>
      <c r="C5" s="33"/>
      <c r="D5" s="33"/>
      <c r="E5" s="33"/>
      <c r="F5" s="33"/>
      <c r="G5" s="33"/>
      <c r="H5" s="33"/>
      <c r="I5" s="33"/>
      <c r="J5" s="33"/>
    </row>
    <row r="6" spans="2:10" ht="16.5">
      <c r="B6" s="32" t="s">
        <v>86</v>
      </c>
      <c r="C6" s="33"/>
      <c r="D6" s="33"/>
      <c r="E6" s="33"/>
      <c r="F6" s="33"/>
      <c r="G6" s="33"/>
      <c r="H6" s="33"/>
      <c r="I6" s="33"/>
      <c r="J6" s="33"/>
    </row>
    <row r="7" spans="2:10" ht="16.5">
      <c r="B7" s="32"/>
      <c r="C7" s="33"/>
      <c r="D7" s="33"/>
      <c r="E7" s="33"/>
      <c r="F7" s="33"/>
      <c r="G7" s="33"/>
      <c r="H7" s="33"/>
      <c r="I7" s="33"/>
      <c r="J7" s="33"/>
    </row>
    <row r="8" spans="2:10" ht="16.5">
      <c r="B8" s="32"/>
      <c r="C8" s="33"/>
      <c r="D8" s="36" t="s">
        <v>5</v>
      </c>
      <c r="E8" s="36"/>
      <c r="F8" s="36"/>
      <c r="G8" s="28"/>
      <c r="H8" s="36" t="s">
        <v>6</v>
      </c>
      <c r="I8" s="36"/>
      <c r="J8" s="36"/>
    </row>
    <row r="9" spans="2:10" ht="16.5">
      <c r="B9" s="32"/>
      <c r="C9" s="33"/>
      <c r="D9" s="33"/>
      <c r="E9" s="33"/>
      <c r="F9" s="33"/>
      <c r="G9" s="33"/>
      <c r="H9" s="33"/>
      <c r="I9" s="33"/>
      <c r="J9" s="33"/>
    </row>
    <row r="10" spans="2:10" ht="16.5">
      <c r="B10" s="32"/>
      <c r="C10" s="33"/>
      <c r="D10" s="33"/>
      <c r="E10" s="33"/>
      <c r="F10" s="37" t="s">
        <v>21</v>
      </c>
      <c r="G10" s="33"/>
      <c r="H10" s="33"/>
      <c r="I10" s="33"/>
      <c r="J10" s="37" t="s">
        <v>21</v>
      </c>
    </row>
    <row r="11" spans="2:10" ht="16.5">
      <c r="B11" s="32" t="s">
        <v>0</v>
      </c>
      <c r="C11" s="33"/>
      <c r="D11" s="37" t="s">
        <v>7</v>
      </c>
      <c r="E11" s="37"/>
      <c r="F11" s="37" t="s">
        <v>8</v>
      </c>
      <c r="G11" s="33"/>
      <c r="H11" s="37" t="s">
        <v>7</v>
      </c>
      <c r="I11" s="37"/>
      <c r="J11" s="37" t="s">
        <v>8</v>
      </c>
    </row>
    <row r="12" spans="2:10" ht="16.5">
      <c r="B12" s="27"/>
      <c r="C12" s="27"/>
      <c r="D12" s="37" t="s">
        <v>8</v>
      </c>
      <c r="E12" s="37"/>
      <c r="F12" s="37" t="s">
        <v>10</v>
      </c>
      <c r="G12" s="38"/>
      <c r="H12" s="37" t="s">
        <v>8</v>
      </c>
      <c r="I12" s="37"/>
      <c r="J12" s="37" t="s">
        <v>10</v>
      </c>
    </row>
    <row r="13" spans="2:10" ht="16.5">
      <c r="B13" s="27"/>
      <c r="C13" s="27"/>
      <c r="D13" s="37" t="s">
        <v>9</v>
      </c>
      <c r="E13" s="37"/>
      <c r="F13" s="37" t="s">
        <v>9</v>
      </c>
      <c r="G13" s="38"/>
      <c r="H13" s="37" t="s">
        <v>11</v>
      </c>
      <c r="I13" s="37"/>
      <c r="J13" s="37" t="s">
        <v>12</v>
      </c>
    </row>
    <row r="14" spans="2:10" ht="16.5">
      <c r="B14" s="27"/>
      <c r="C14" s="27"/>
      <c r="D14" s="39" t="s">
        <v>50</v>
      </c>
      <c r="E14" s="37"/>
      <c r="F14" s="39" t="str">
        <f>D14</f>
        <v>31 DEC</v>
      </c>
      <c r="G14" s="28"/>
      <c r="H14" s="39" t="str">
        <f>F14</f>
        <v>31 DEC</v>
      </c>
      <c r="I14" s="37"/>
      <c r="J14" s="39" t="str">
        <f>H14</f>
        <v>31 DEC</v>
      </c>
    </row>
    <row r="15" spans="2:10" ht="16.5">
      <c r="B15" s="27"/>
      <c r="C15" s="27"/>
      <c r="D15" s="37">
        <v>2021</v>
      </c>
      <c r="E15" s="37"/>
      <c r="F15" s="37">
        <v>2020</v>
      </c>
      <c r="G15" s="37"/>
      <c r="H15" s="37">
        <v>2021</v>
      </c>
      <c r="I15" s="37"/>
      <c r="J15" s="37">
        <v>2020</v>
      </c>
    </row>
    <row r="16" spans="2:10" ht="16.5">
      <c r="B16" s="27"/>
      <c r="C16" s="27"/>
      <c r="D16" s="37" t="s">
        <v>1</v>
      </c>
      <c r="E16" s="37"/>
      <c r="F16" s="37" t="s">
        <v>1</v>
      </c>
      <c r="G16" s="37"/>
      <c r="H16" s="37" t="s">
        <v>1</v>
      </c>
      <c r="I16" s="37"/>
      <c r="J16" s="37" t="s">
        <v>1</v>
      </c>
    </row>
    <row r="17" spans="2:10" ht="16.5">
      <c r="B17" s="28"/>
      <c r="C17" s="27"/>
      <c r="D17" s="27" t="s">
        <v>0</v>
      </c>
      <c r="E17" s="27"/>
      <c r="F17" s="3"/>
      <c r="G17" s="27"/>
      <c r="H17" s="27"/>
      <c r="I17" s="27"/>
      <c r="J17" s="3"/>
    </row>
    <row r="18" spans="2:10" ht="16.5">
      <c r="B18" s="28" t="s">
        <v>25</v>
      </c>
      <c r="C18" s="27"/>
      <c r="D18" s="40">
        <f>24908-18987</f>
        <v>5921</v>
      </c>
      <c r="E18" s="40"/>
      <c r="F18" s="40">
        <f>28240-17114</f>
        <v>11126</v>
      </c>
      <c r="G18" s="27"/>
      <c r="H18" s="40">
        <v>24907.905776064577</v>
      </c>
      <c r="I18" s="40"/>
      <c r="J18" s="41">
        <v>28240</v>
      </c>
    </row>
    <row r="19" spans="2:10" ht="16.5">
      <c r="B19" s="27"/>
      <c r="C19" s="27"/>
      <c r="D19" s="42"/>
      <c r="E19" s="42"/>
      <c r="F19" s="42"/>
      <c r="G19" s="27"/>
      <c r="H19" s="27"/>
      <c r="I19" s="42"/>
      <c r="J19" s="42"/>
    </row>
    <row r="20" spans="2:10" ht="16.5">
      <c r="B20" s="30" t="s">
        <v>40</v>
      </c>
      <c r="C20" s="27"/>
      <c r="D20" s="43">
        <f>-46172+24706</f>
        <v>-21466</v>
      </c>
      <c r="E20" s="27"/>
      <c r="F20" s="43">
        <f>-35589+22003</f>
        <v>-13586</v>
      </c>
      <c r="G20" s="27"/>
      <c r="H20" s="44">
        <v>-46171.97643330258</v>
      </c>
      <c r="I20" s="27"/>
      <c r="J20" s="44">
        <v>-35589</v>
      </c>
    </row>
    <row r="21" spans="2:10" ht="16.5">
      <c r="B21" s="27" t="s">
        <v>113</v>
      </c>
      <c r="C21" s="38"/>
      <c r="D21" s="43">
        <f>854-740</f>
        <v>114</v>
      </c>
      <c r="E21" s="43"/>
      <c r="F21" s="43">
        <f>733-535</f>
        <v>198</v>
      </c>
      <c r="G21" s="38"/>
      <c r="H21" s="43">
        <v>853.5874400000001</v>
      </c>
      <c r="I21" s="43"/>
      <c r="J21" s="44">
        <v>733</v>
      </c>
    </row>
    <row r="22" spans="2:10" ht="16.5">
      <c r="B22" s="27"/>
      <c r="C22" s="38"/>
      <c r="D22" s="45" t="s">
        <v>0</v>
      </c>
      <c r="E22" s="43"/>
      <c r="F22" s="46"/>
      <c r="G22" s="38"/>
      <c r="H22" s="45"/>
      <c r="I22" s="43"/>
      <c r="J22" s="47"/>
    </row>
    <row r="23" spans="2:10" ht="16.5">
      <c r="B23" s="28" t="s">
        <v>52</v>
      </c>
      <c r="C23" s="38" t="s">
        <v>0</v>
      </c>
      <c r="D23" s="43">
        <f>SUM(D18:D22)</f>
        <v>-15431</v>
      </c>
      <c r="E23" s="43"/>
      <c r="F23" s="44">
        <f>SUM(F18:F22)</f>
        <v>-2262</v>
      </c>
      <c r="G23" s="38"/>
      <c r="H23" s="43">
        <f>SUM(H18:H22)+0.5</f>
        <v>-20409.983217238005</v>
      </c>
      <c r="I23" s="43"/>
      <c r="J23" s="43">
        <f>SUM(J18:J22)</f>
        <v>-6616</v>
      </c>
    </row>
    <row r="24" spans="2:10" ht="16.5">
      <c r="B24" s="28"/>
      <c r="C24" s="38"/>
      <c r="D24" s="43"/>
      <c r="E24" s="43"/>
      <c r="F24" s="44"/>
      <c r="G24" s="38"/>
      <c r="H24" s="43" t="s">
        <v>0</v>
      </c>
      <c r="I24" s="43"/>
      <c r="J24" s="38"/>
    </row>
    <row r="25" spans="2:10" ht="16.5">
      <c r="B25" s="27" t="s">
        <v>44</v>
      </c>
      <c r="C25" s="38"/>
      <c r="D25" s="43">
        <f>42-28</f>
        <v>14</v>
      </c>
      <c r="E25" s="43"/>
      <c r="F25" s="43">
        <f>64-64</f>
        <v>0</v>
      </c>
      <c r="G25" s="38"/>
      <c r="H25" s="43">
        <v>42.018449250703156</v>
      </c>
      <c r="I25" s="43"/>
      <c r="J25" s="44">
        <v>64</v>
      </c>
    </row>
    <row r="26" spans="2:10" ht="16.5">
      <c r="B26" s="27" t="s">
        <v>45</v>
      </c>
      <c r="C26" s="38"/>
      <c r="D26" s="43">
        <f>0+0</f>
        <v>0</v>
      </c>
      <c r="E26" s="43"/>
      <c r="F26" s="43">
        <f>-2+2</f>
        <v>0</v>
      </c>
      <c r="G26" s="38"/>
      <c r="H26" s="43">
        <v>0</v>
      </c>
      <c r="I26" s="43"/>
      <c r="J26" s="44">
        <v>0</v>
      </c>
    </row>
    <row r="27" spans="2:10" ht="16.5">
      <c r="B27" s="27" t="s">
        <v>41</v>
      </c>
      <c r="C27" s="38"/>
      <c r="D27" s="44">
        <f>1002-768</f>
        <v>234</v>
      </c>
      <c r="E27" s="43"/>
      <c r="F27" s="44">
        <f>1565-1432</f>
        <v>133</v>
      </c>
      <c r="G27" s="38"/>
      <c r="H27" s="54">
        <v>1001.98153</v>
      </c>
      <c r="I27" s="43"/>
      <c r="J27" s="43">
        <v>1565</v>
      </c>
    </row>
    <row r="28" spans="2:10" ht="16.5">
      <c r="B28" s="27" t="s">
        <v>0</v>
      </c>
      <c r="C28" s="38"/>
      <c r="D28" s="45" t="s">
        <v>0</v>
      </c>
      <c r="E28" s="45"/>
      <c r="F28" s="46" t="s">
        <v>0</v>
      </c>
      <c r="G28" s="38"/>
      <c r="H28" s="45" t="s">
        <v>0</v>
      </c>
      <c r="I28" s="45"/>
      <c r="J28" s="46"/>
    </row>
    <row r="29" spans="2:10" ht="16.5">
      <c r="B29" s="48" t="s">
        <v>68</v>
      </c>
      <c r="C29" s="38"/>
      <c r="D29" s="44">
        <f>SUM(D23:D28)</f>
        <v>-15183</v>
      </c>
      <c r="E29" s="43"/>
      <c r="F29" s="43">
        <f>SUM(F23:F28)</f>
        <v>-2129</v>
      </c>
      <c r="G29" s="38"/>
      <c r="H29" s="44">
        <f>SUM(H23:H28)</f>
        <v>-19365.9832379873</v>
      </c>
      <c r="I29" s="43"/>
      <c r="J29" s="43">
        <f>SUM(J23:J28)</f>
        <v>-4987</v>
      </c>
    </row>
    <row r="30" spans="2:10" ht="16.5">
      <c r="B30" s="48" t="s">
        <v>0</v>
      </c>
      <c r="C30" s="38"/>
      <c r="D30" s="43"/>
      <c r="E30" s="43"/>
      <c r="F30" s="38"/>
      <c r="G30" s="38"/>
      <c r="H30" s="43" t="s">
        <v>0</v>
      </c>
      <c r="I30" s="43"/>
      <c r="J30" s="38"/>
    </row>
    <row r="31" spans="2:10" ht="16.5">
      <c r="B31" s="27" t="s">
        <v>27</v>
      </c>
      <c r="C31" s="27"/>
      <c r="D31" s="40">
        <f>-44+25</f>
        <v>-19</v>
      </c>
      <c r="E31" s="40"/>
      <c r="F31" s="40">
        <f>-45+11</f>
        <v>-34</v>
      </c>
      <c r="G31" s="27"/>
      <c r="H31" s="50">
        <v>-43.83435</v>
      </c>
      <c r="I31" s="40"/>
      <c r="J31" s="49">
        <v>-45</v>
      </c>
    </row>
    <row r="32" spans="2:10" ht="16.5">
      <c r="B32" s="27" t="s">
        <v>0</v>
      </c>
      <c r="C32" s="27"/>
      <c r="D32" s="45" t="s">
        <v>0</v>
      </c>
      <c r="E32" s="45"/>
      <c r="F32" s="45" t="s">
        <v>0</v>
      </c>
      <c r="G32" s="27"/>
      <c r="H32" s="45" t="s">
        <v>0</v>
      </c>
      <c r="I32" s="45"/>
      <c r="J32" s="45" t="s">
        <v>0</v>
      </c>
    </row>
    <row r="33" spans="2:10" ht="16.5" hidden="1">
      <c r="B33" s="48" t="s">
        <v>80</v>
      </c>
      <c r="C33" s="38"/>
      <c r="D33" s="40">
        <f>SUM(D29:D32)</f>
        <v>-15202</v>
      </c>
      <c r="E33" s="40"/>
      <c r="F33" s="40">
        <f>SUM(F29:F32)</f>
        <v>-2163</v>
      </c>
      <c r="G33" s="42"/>
      <c r="H33" s="40">
        <f>SUM(H29:H32)</f>
        <v>-19409.8175879873</v>
      </c>
      <c r="I33" s="40"/>
      <c r="J33" s="40">
        <f>SUM(J29:J32)</f>
        <v>-5032</v>
      </c>
    </row>
    <row r="34" spans="2:10" ht="16.5" hidden="1">
      <c r="B34" s="48"/>
      <c r="C34" s="38"/>
      <c r="D34" s="43"/>
      <c r="E34" s="43"/>
      <c r="F34" s="43"/>
      <c r="G34" s="38"/>
      <c r="H34" s="43"/>
      <c r="I34" s="43"/>
      <c r="J34" s="43"/>
    </row>
    <row r="35" spans="2:10" ht="16.5" hidden="1">
      <c r="B35" s="48" t="s">
        <v>69</v>
      </c>
      <c r="C35" s="38"/>
      <c r="D35" s="43"/>
      <c r="E35" s="43"/>
      <c r="F35" s="43"/>
      <c r="G35" s="38"/>
      <c r="H35" s="43"/>
      <c r="I35" s="43"/>
      <c r="J35" s="43"/>
    </row>
    <row r="36" spans="2:10" ht="16.5" hidden="1">
      <c r="B36" s="48" t="s">
        <v>78</v>
      </c>
      <c r="C36" s="38"/>
      <c r="D36" s="43">
        <v>0</v>
      </c>
      <c r="E36" s="43"/>
      <c r="F36" s="43">
        <v>0</v>
      </c>
      <c r="G36" s="38"/>
      <c r="H36" s="43">
        <v>0</v>
      </c>
      <c r="I36" s="43"/>
      <c r="J36" s="43">
        <v>0</v>
      </c>
    </row>
    <row r="37" spans="2:10" ht="16.5" hidden="1">
      <c r="B37" s="48"/>
      <c r="C37" s="38"/>
      <c r="D37" s="43"/>
      <c r="E37" s="43"/>
      <c r="F37" s="43"/>
      <c r="G37" s="38"/>
      <c r="H37" s="43"/>
      <c r="I37" s="43"/>
      <c r="J37" s="43"/>
    </row>
    <row r="38" spans="2:10" ht="16.5">
      <c r="B38" s="48" t="s">
        <v>182</v>
      </c>
      <c r="C38" s="38"/>
      <c r="D38" s="51">
        <f>SUM(D33:D37)</f>
        <v>-15202</v>
      </c>
      <c r="E38" s="51"/>
      <c r="F38" s="51">
        <f>SUM(F33:F37)</f>
        <v>-2163</v>
      </c>
      <c r="G38" s="38"/>
      <c r="H38" s="52">
        <f>SUM(H33:H37)</f>
        <v>-19409.8175879873</v>
      </c>
      <c r="I38" s="51"/>
      <c r="J38" s="51">
        <f>SUM(J33:J37)</f>
        <v>-5032</v>
      </c>
    </row>
    <row r="39" spans="2:10" ht="16.5">
      <c r="B39" s="48"/>
      <c r="C39" s="38"/>
      <c r="D39" s="40"/>
      <c r="E39" s="40"/>
      <c r="F39" s="40"/>
      <c r="G39" s="38"/>
      <c r="H39" s="40"/>
      <c r="I39" s="40"/>
      <c r="J39" s="40"/>
    </row>
    <row r="40" spans="2:10" ht="16.5">
      <c r="B40" s="30" t="s">
        <v>201</v>
      </c>
      <c r="C40" s="38"/>
      <c r="D40" s="50">
        <f>611-473</f>
        <v>138</v>
      </c>
      <c r="E40" s="40"/>
      <c r="F40" s="40">
        <f>62-47</f>
        <v>15</v>
      </c>
      <c r="G40" s="38"/>
      <c r="H40" s="40">
        <v>610.7751905753072</v>
      </c>
      <c r="I40" s="40"/>
      <c r="J40" s="40">
        <v>62</v>
      </c>
    </row>
    <row r="41" spans="2:10" ht="10.5" customHeight="1">
      <c r="B41" s="48"/>
      <c r="C41" s="38"/>
      <c r="D41" s="40"/>
      <c r="E41" s="40"/>
      <c r="F41" s="40"/>
      <c r="G41" s="38"/>
      <c r="H41" s="40"/>
      <c r="I41" s="40"/>
      <c r="J41" s="40"/>
    </row>
    <row r="42" spans="2:10" ht="16.5">
      <c r="B42" s="48" t="s">
        <v>183</v>
      </c>
      <c r="C42" s="38"/>
      <c r="D42" s="40"/>
      <c r="E42" s="40"/>
      <c r="F42" s="40"/>
      <c r="G42" s="38"/>
      <c r="H42" s="40"/>
      <c r="I42" s="40"/>
      <c r="J42" s="40"/>
    </row>
    <row r="43" spans="2:10" ht="17.25" thickBot="1">
      <c r="B43" s="48" t="s">
        <v>87</v>
      </c>
      <c r="C43" s="38"/>
      <c r="D43" s="53">
        <f>SUM(D38:D42)</f>
        <v>-15064</v>
      </c>
      <c r="E43" s="53"/>
      <c r="F43" s="53">
        <f>SUM(F38:F42)</f>
        <v>-2148</v>
      </c>
      <c r="G43" s="38"/>
      <c r="H43" s="53">
        <f>SUM(H38:H42)+0.5</f>
        <v>-18798.542397411995</v>
      </c>
      <c r="I43" s="53"/>
      <c r="J43" s="53">
        <f>SUM(J38:J42)</f>
        <v>-4970</v>
      </c>
    </row>
    <row r="44" spans="2:10" ht="17.25" thickTop="1">
      <c r="B44" s="48"/>
      <c r="C44" s="38"/>
      <c r="D44" s="40"/>
      <c r="E44" s="40"/>
      <c r="F44" s="40"/>
      <c r="G44" s="38"/>
      <c r="H44" s="40"/>
      <c r="I44" s="40"/>
      <c r="J44" s="40"/>
    </row>
    <row r="45" spans="2:10" ht="16.5">
      <c r="B45" s="48" t="s">
        <v>184</v>
      </c>
      <c r="C45" s="38"/>
      <c r="D45" s="43"/>
      <c r="E45" s="43"/>
      <c r="F45" s="43"/>
      <c r="G45" s="38"/>
      <c r="H45" s="43"/>
      <c r="I45" s="43"/>
      <c r="J45" s="43"/>
    </row>
    <row r="46" spans="2:10" ht="16.5">
      <c r="B46" s="30" t="s">
        <v>115</v>
      </c>
      <c r="C46" s="38"/>
      <c r="D46" s="44">
        <f>-19409+4211</f>
        <v>-15198</v>
      </c>
      <c r="E46" s="43"/>
      <c r="F46" s="43">
        <f>-5053+2876</f>
        <v>-2177</v>
      </c>
      <c r="G46" s="38"/>
      <c r="H46" s="44">
        <f>H38-H47</f>
        <v>-19408.7028436873</v>
      </c>
      <c r="I46" s="43"/>
      <c r="J46" s="43">
        <v>-5053</v>
      </c>
    </row>
    <row r="47" spans="2:10" ht="16.5">
      <c r="B47" s="27" t="s">
        <v>111</v>
      </c>
      <c r="C47" s="38"/>
      <c r="D47" s="77">
        <f>-1-3</f>
        <v>-4</v>
      </c>
      <c r="E47" s="43"/>
      <c r="F47" s="49">
        <f>21-7</f>
        <v>14</v>
      </c>
      <c r="G47" s="38"/>
      <c r="H47" s="77">
        <v>-1.1147442999999857</v>
      </c>
      <c r="I47" s="43"/>
      <c r="J47" s="49">
        <v>21</v>
      </c>
    </row>
    <row r="48" spans="2:10" ht="16.5">
      <c r="B48" s="27"/>
      <c r="C48" s="27"/>
      <c r="D48" s="55"/>
      <c r="E48" s="55"/>
      <c r="F48" s="55"/>
      <c r="G48" s="27"/>
      <c r="H48" s="55"/>
      <c r="I48" s="55"/>
      <c r="J48" s="55"/>
    </row>
    <row r="49" spans="2:10" ht="17.25" thickBot="1">
      <c r="B49" s="48" t="s">
        <v>0</v>
      </c>
      <c r="C49" s="27"/>
      <c r="D49" s="56">
        <f>SUM(D46:D48)</f>
        <v>-15202</v>
      </c>
      <c r="E49" s="53"/>
      <c r="F49" s="53">
        <f>SUM(F46:F48)</f>
        <v>-2163</v>
      </c>
      <c r="G49" s="27"/>
      <c r="H49" s="53">
        <f>SUM(H46:H48)</f>
        <v>-19409.8175879873</v>
      </c>
      <c r="I49" s="53"/>
      <c r="J49" s="53">
        <f>SUM(J46:J48)</f>
        <v>-5032</v>
      </c>
    </row>
    <row r="50" spans="2:10" ht="17.25" thickTop="1">
      <c r="B50" s="27" t="s">
        <v>0</v>
      </c>
      <c r="C50" s="27"/>
      <c r="D50" s="27" t="s">
        <v>0</v>
      </c>
      <c r="E50" s="27"/>
      <c r="F50" s="27"/>
      <c r="G50" s="27"/>
      <c r="H50" s="27" t="s">
        <v>0</v>
      </c>
      <c r="I50" s="27"/>
      <c r="J50" s="27"/>
    </row>
    <row r="51" spans="2:10" ht="16.5">
      <c r="B51" s="48" t="s">
        <v>183</v>
      </c>
      <c r="C51" s="27"/>
      <c r="D51" s="27"/>
      <c r="E51" s="27"/>
      <c r="F51" s="27" t="s">
        <v>0</v>
      </c>
      <c r="G51" s="27"/>
      <c r="H51" s="27" t="s">
        <v>0</v>
      </c>
      <c r="I51" s="27"/>
      <c r="J51" s="27"/>
    </row>
    <row r="52" spans="2:10" ht="16.5">
      <c r="B52" s="48" t="s">
        <v>54</v>
      </c>
      <c r="C52" s="27"/>
      <c r="D52" s="27"/>
      <c r="E52" s="27"/>
      <c r="F52" s="27"/>
      <c r="G52" s="27"/>
      <c r="H52" s="27"/>
      <c r="I52" s="27"/>
      <c r="J52" s="27"/>
    </row>
    <row r="53" spans="2:10" ht="16.5">
      <c r="B53" s="30" t="s">
        <v>115</v>
      </c>
      <c r="C53" s="27"/>
      <c r="D53" s="44">
        <f>-18798+3738</f>
        <v>-15060</v>
      </c>
      <c r="E53" s="27"/>
      <c r="F53" s="43">
        <f>-4991+2829</f>
        <v>-2162</v>
      </c>
      <c r="G53" s="27"/>
      <c r="H53" s="77">
        <f>H43-H54-0.5</f>
        <v>-18797.927653111994</v>
      </c>
      <c r="I53" s="27"/>
      <c r="J53" s="43">
        <v>-4991</v>
      </c>
    </row>
    <row r="54" spans="2:10" ht="16.5">
      <c r="B54" s="27" t="s">
        <v>111</v>
      </c>
      <c r="C54" s="27"/>
      <c r="D54" s="44">
        <f>-1-3</f>
        <v>-4</v>
      </c>
      <c r="E54" s="27"/>
      <c r="F54" s="49">
        <f>21-7</f>
        <v>14</v>
      </c>
      <c r="G54" s="27"/>
      <c r="H54" s="77">
        <f>H47</f>
        <v>-1.1147442999999857</v>
      </c>
      <c r="I54" s="27"/>
      <c r="J54" s="43">
        <v>21</v>
      </c>
    </row>
    <row r="55" spans="2:10" ht="17.25" thickBot="1">
      <c r="B55" s="27"/>
      <c r="C55" s="27"/>
      <c r="D55" s="53">
        <f>SUM(D53:D54)</f>
        <v>-15064</v>
      </c>
      <c r="E55" s="57"/>
      <c r="F55" s="53">
        <f>SUM(F53:F54)</f>
        <v>-2148</v>
      </c>
      <c r="G55" s="27"/>
      <c r="H55" s="56">
        <f>SUM(H53:H54)</f>
        <v>-18799.042397411995</v>
      </c>
      <c r="I55" s="57"/>
      <c r="J55" s="56">
        <f>SUM(J53:J54)</f>
        <v>-4970</v>
      </c>
    </row>
    <row r="56" spans="2:10" ht="17.25" thickTop="1">
      <c r="B56" s="28" t="s">
        <v>0</v>
      </c>
      <c r="C56" s="27"/>
      <c r="D56" s="43"/>
      <c r="E56" s="27"/>
      <c r="F56" s="27"/>
      <c r="G56" s="27"/>
      <c r="H56" s="27" t="s">
        <v>0</v>
      </c>
      <c r="I56" s="27"/>
      <c r="J56" s="27"/>
    </row>
    <row r="57" spans="2:10" ht="16.5">
      <c r="B57" s="28" t="s">
        <v>185</v>
      </c>
      <c r="C57" s="27"/>
      <c r="D57" s="58" t="s">
        <v>0</v>
      </c>
      <c r="E57" s="27"/>
      <c r="F57" s="27"/>
      <c r="G57" s="27"/>
      <c r="H57" s="27"/>
      <c r="I57" s="27"/>
      <c r="J57" s="27"/>
    </row>
    <row r="58" spans="2:10" ht="16.5">
      <c r="B58" s="28" t="s">
        <v>123</v>
      </c>
      <c r="C58" s="27"/>
      <c r="D58" s="59" t="s">
        <v>0</v>
      </c>
      <c r="E58" s="43"/>
      <c r="F58" s="27"/>
      <c r="G58" s="27"/>
      <c r="H58" s="27" t="s">
        <v>0</v>
      </c>
      <c r="I58" s="27"/>
      <c r="J58" s="27"/>
    </row>
    <row r="59" spans="2:10" ht="16.5">
      <c r="B59" s="28" t="s">
        <v>0</v>
      </c>
      <c r="C59" s="38"/>
      <c r="D59" s="38" t="s">
        <v>0</v>
      </c>
      <c r="E59" s="38"/>
      <c r="F59" s="38"/>
      <c r="G59" s="38"/>
      <c r="H59" s="38" t="s">
        <v>0</v>
      </c>
      <c r="I59" s="38"/>
      <c r="J59" s="38"/>
    </row>
    <row r="60" spans="2:10" ht="16.5">
      <c r="B60" s="28" t="s">
        <v>186</v>
      </c>
      <c r="C60" s="38"/>
      <c r="D60" s="71">
        <f>(D33+(-2-3)+(0+0))/(153025.613)*100</f>
        <v>-9.937552088093906</v>
      </c>
      <c r="E60" s="71"/>
      <c r="F60" s="71">
        <f>F46/(153206.173)*100</f>
        <v>-1.4209610209374526</v>
      </c>
      <c r="G60" s="72"/>
      <c r="H60" s="71">
        <f>(H33-H47)/(153025.613)*100</f>
        <v>-12.683303443906022</v>
      </c>
      <c r="I60" s="71"/>
      <c r="J60" s="71">
        <v>-3.3</v>
      </c>
    </row>
    <row r="61" spans="2:10" ht="16.5" hidden="1">
      <c r="B61" s="28"/>
      <c r="C61" s="38"/>
      <c r="D61" s="71"/>
      <c r="E61" s="71"/>
      <c r="F61" s="71"/>
      <c r="G61" s="72"/>
      <c r="H61" s="71"/>
      <c r="I61" s="71"/>
      <c r="J61" s="71"/>
    </row>
    <row r="62" spans="2:10" ht="16.5" hidden="1">
      <c r="B62" s="28" t="s">
        <v>55</v>
      </c>
      <c r="C62" s="38"/>
      <c r="D62" s="71"/>
      <c r="E62" s="71"/>
      <c r="F62" s="71"/>
      <c r="G62" s="72"/>
      <c r="H62" s="71"/>
      <c r="I62" s="71"/>
      <c r="J62" s="71"/>
    </row>
    <row r="63" spans="2:10" ht="16.5" hidden="1">
      <c r="B63" s="28" t="s">
        <v>70</v>
      </c>
      <c r="C63" s="38"/>
      <c r="D63" s="71">
        <f>(D36+(0-0))/120000*100</f>
        <v>0</v>
      </c>
      <c r="E63" s="71"/>
      <c r="F63" s="71">
        <f>(F36+(0-0))/120000*100</f>
        <v>0</v>
      </c>
      <c r="G63" s="72"/>
      <c r="H63" s="71">
        <v>0</v>
      </c>
      <c r="I63" s="71"/>
      <c r="J63" s="71">
        <v>0</v>
      </c>
    </row>
    <row r="64" spans="2:10" ht="16.5">
      <c r="B64" s="27" t="s">
        <v>210</v>
      </c>
      <c r="C64" s="38"/>
      <c r="D64" s="71" t="s">
        <v>0</v>
      </c>
      <c r="E64" s="71"/>
      <c r="F64" s="73" t="s">
        <v>0</v>
      </c>
      <c r="G64" s="72"/>
      <c r="H64" s="73" t="s">
        <v>0</v>
      </c>
      <c r="I64" s="71"/>
      <c r="J64" s="73"/>
    </row>
    <row r="65" spans="2:10" ht="17.25" thickBot="1">
      <c r="B65" s="27" t="s">
        <v>208</v>
      </c>
      <c r="C65" s="38"/>
      <c r="D65" s="74">
        <f>SUM(D60:D64)</f>
        <v>-9.937552088093906</v>
      </c>
      <c r="E65" s="75"/>
      <c r="F65" s="74">
        <f>SUM(F60:F64)</f>
        <v>-1.4209610209374526</v>
      </c>
      <c r="G65" s="72"/>
      <c r="H65" s="74">
        <f>SUM(H60:H64)</f>
        <v>-12.683303443906022</v>
      </c>
      <c r="I65" s="75"/>
      <c r="J65" s="74">
        <f>SUM(J60:J64)</f>
        <v>-3.3</v>
      </c>
    </row>
    <row r="66" spans="2:10" ht="17.25" thickTop="1">
      <c r="B66" s="27" t="s">
        <v>0</v>
      </c>
      <c r="C66" s="38"/>
      <c r="D66" s="71"/>
      <c r="E66" s="71"/>
      <c r="F66" s="71"/>
      <c r="G66" s="72"/>
      <c r="H66" s="71"/>
      <c r="I66" s="71"/>
      <c r="J66" s="71"/>
    </row>
    <row r="67" spans="2:10" ht="16.5">
      <c r="B67" s="28" t="s">
        <v>187</v>
      </c>
      <c r="C67" s="27"/>
      <c r="D67" s="71">
        <v>-9.941670719724547</v>
      </c>
      <c r="E67" s="72"/>
      <c r="F67" s="73">
        <v>-1.42</v>
      </c>
      <c r="G67" s="72"/>
      <c r="H67" s="73">
        <v>-12.683303443906023</v>
      </c>
      <c r="I67" s="71"/>
      <c r="J67" s="73">
        <v>-3.3</v>
      </c>
    </row>
    <row r="68" spans="2:10" ht="16.5">
      <c r="B68" s="27" t="s">
        <v>210</v>
      </c>
      <c r="C68" s="27"/>
      <c r="D68" s="71"/>
      <c r="E68" s="72"/>
      <c r="F68" s="73"/>
      <c r="G68" s="72"/>
      <c r="H68" s="73"/>
      <c r="I68" s="71"/>
      <c r="J68" s="73"/>
    </row>
    <row r="69" spans="2:10" ht="17.25" thickBot="1">
      <c r="B69" s="27" t="s">
        <v>208</v>
      </c>
      <c r="C69" s="27"/>
      <c r="D69" s="75">
        <f>SUM(D67:D68)</f>
        <v>-9.941670719724547</v>
      </c>
      <c r="E69" s="76"/>
      <c r="F69" s="75">
        <f>SUM(F67:F68)</f>
        <v>-1.42</v>
      </c>
      <c r="G69" s="72"/>
      <c r="H69" s="75">
        <f>SUM(H67:H68)</f>
        <v>-12.683303443906023</v>
      </c>
      <c r="I69" s="76"/>
      <c r="J69" s="75">
        <f>SUM(J67:J68)</f>
        <v>-3.3</v>
      </c>
    </row>
    <row r="70" spans="2:10" ht="17.25" thickTop="1">
      <c r="B70" s="27"/>
      <c r="C70" s="27"/>
      <c r="D70" s="58"/>
      <c r="E70" s="27"/>
      <c r="F70" s="60"/>
      <c r="G70" s="27"/>
      <c r="H70" s="60"/>
      <c r="I70" s="58"/>
      <c r="J70" s="60"/>
    </row>
    <row r="71" spans="2:10" ht="16.5">
      <c r="B71" s="28"/>
      <c r="C71" s="27"/>
      <c r="D71" s="58"/>
      <c r="E71" s="58"/>
      <c r="F71" s="58"/>
      <c r="G71" s="27"/>
      <c r="H71" s="27"/>
      <c r="I71" s="27"/>
      <c r="J71" s="27"/>
    </row>
    <row r="72" spans="2:10" ht="16.5">
      <c r="B72" s="28" t="s">
        <v>88</v>
      </c>
      <c r="C72" s="27"/>
      <c r="D72" s="58"/>
      <c r="E72" s="58"/>
      <c r="F72" s="58"/>
      <c r="G72" s="27"/>
      <c r="H72" s="27"/>
      <c r="I72" s="27"/>
      <c r="J72" s="27"/>
    </row>
    <row r="73" spans="2:10" ht="16.5">
      <c r="B73" s="28" t="s">
        <v>205</v>
      </c>
      <c r="C73" s="27"/>
      <c r="D73" s="58"/>
      <c r="E73" s="58"/>
      <c r="F73" s="58"/>
      <c r="G73" s="27"/>
      <c r="H73" s="27"/>
      <c r="I73" s="27"/>
      <c r="J73" s="27"/>
    </row>
    <row r="78" ht="16.5">
      <c r="B78" s="27"/>
    </row>
    <row r="79" ht="16.5">
      <c r="B79" s="27"/>
    </row>
    <row r="86" ht="16.5">
      <c r="B86" s="27"/>
    </row>
  </sheetData>
  <sheetProtection/>
  <printOptions horizontalCentered="1"/>
  <pageMargins left="0.5118110236220472" right="0.5118110236220472" top="0.5118110236220472" bottom="0.3937007874015748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95" zoomScaleNormal="95" zoomScalePageLayoutView="0" workbookViewId="0" topLeftCell="A1">
      <selection activeCell="A1" sqref="A1:G85"/>
    </sheetView>
  </sheetViews>
  <sheetFormatPr defaultColWidth="9.140625" defaultRowHeight="12.75"/>
  <cols>
    <col min="1" max="1" width="69.421875" style="0" customWidth="1"/>
    <col min="2" max="2" width="1.7109375" style="0" customWidth="1"/>
    <col min="3" max="3" width="16.28125" style="0" customWidth="1"/>
    <col min="4" max="4" width="2.57421875" style="0" customWidth="1"/>
    <col min="5" max="5" width="18.28125" style="0" customWidth="1"/>
    <col min="6" max="6" width="2.57421875" style="0" hidden="1" customWidth="1"/>
    <col min="7" max="7" width="16.7109375" style="0" hidden="1" customWidth="1"/>
    <col min="9" max="9" width="12.8515625" style="0" hidden="1" customWidth="1"/>
    <col min="10" max="10" width="0" style="0" hidden="1" customWidth="1"/>
    <col min="11" max="11" width="10.421875" style="0" hidden="1" customWidth="1"/>
    <col min="12" max="12" width="0" style="0" hidden="1" customWidth="1"/>
    <col min="13" max="13" width="11.140625" style="0" hidden="1" customWidth="1"/>
    <col min="14" max="14" width="11.421875" style="0" customWidth="1"/>
    <col min="15" max="15" width="31.00390625" style="0" customWidth="1"/>
  </cols>
  <sheetData>
    <row r="1" ht="12.75">
      <c r="E1" s="88"/>
    </row>
    <row r="2" spans="1:7" ht="15.75">
      <c r="A2" s="89" t="s">
        <v>2</v>
      </c>
      <c r="B2" s="89"/>
      <c r="C2" s="89"/>
      <c r="D2" s="89"/>
      <c r="E2" s="89"/>
      <c r="F2" s="89"/>
      <c r="G2" s="89"/>
    </row>
    <row r="3" spans="1:7" ht="15.75">
      <c r="A3" s="89" t="s">
        <v>3</v>
      </c>
      <c r="B3" s="89"/>
      <c r="C3" s="89"/>
      <c r="D3" s="89"/>
      <c r="E3" s="89"/>
      <c r="F3" s="89"/>
      <c r="G3" s="89"/>
    </row>
    <row r="4" spans="1:7" ht="15.75">
      <c r="A4" s="20" t="s">
        <v>0</v>
      </c>
      <c r="B4" s="11"/>
      <c r="C4" s="11"/>
      <c r="D4" s="11"/>
      <c r="E4" s="11"/>
      <c r="F4" s="11"/>
      <c r="G4" s="11" t="s">
        <v>0</v>
      </c>
    </row>
    <row r="5" spans="1:7" ht="15.75">
      <c r="A5" s="89" t="s">
        <v>209</v>
      </c>
      <c r="B5" s="89"/>
      <c r="C5" s="89"/>
      <c r="D5" s="89"/>
      <c r="E5" s="89"/>
      <c r="F5" s="89"/>
      <c r="G5" s="89"/>
    </row>
    <row r="6" spans="1:7" ht="15.75">
      <c r="A6" s="89" t="s">
        <v>85</v>
      </c>
      <c r="B6" s="89"/>
      <c r="C6" s="89"/>
      <c r="D6" s="89"/>
      <c r="E6" s="89"/>
      <c r="F6" s="89"/>
      <c r="G6" s="89"/>
    </row>
    <row r="7" spans="1:7" ht="15.75">
      <c r="A7" s="15"/>
      <c r="B7" s="1"/>
      <c r="C7" s="1"/>
      <c r="D7" s="1"/>
      <c r="E7" s="1"/>
      <c r="F7" s="1"/>
      <c r="G7" s="1"/>
    </row>
    <row r="8" spans="1:7" ht="15.75">
      <c r="A8" s="15"/>
      <c r="B8" s="1"/>
      <c r="C8" s="5" t="s">
        <v>13</v>
      </c>
      <c r="D8" s="1"/>
      <c r="E8" s="5" t="s">
        <v>15</v>
      </c>
      <c r="F8" s="1"/>
      <c r="G8" s="5" t="s">
        <v>15</v>
      </c>
    </row>
    <row r="9" spans="1:7" ht="15.75">
      <c r="A9" s="15"/>
      <c r="B9" s="1"/>
      <c r="C9" s="5" t="s">
        <v>14</v>
      </c>
      <c r="D9" s="1"/>
      <c r="E9" s="5" t="s">
        <v>21</v>
      </c>
      <c r="F9" s="1"/>
      <c r="G9" s="5" t="s">
        <v>21</v>
      </c>
    </row>
    <row r="10" spans="1:7" ht="15.75">
      <c r="A10" s="15"/>
      <c r="B10" s="1"/>
      <c r="C10" s="5" t="s">
        <v>7</v>
      </c>
      <c r="D10" s="1"/>
      <c r="E10" s="5" t="s">
        <v>16</v>
      </c>
      <c r="F10" s="1"/>
      <c r="G10" s="5" t="s">
        <v>16</v>
      </c>
    </row>
    <row r="11" spans="1:7" ht="15.75">
      <c r="A11" s="15"/>
      <c r="B11" s="1"/>
      <c r="C11" s="5" t="s">
        <v>9</v>
      </c>
      <c r="D11" s="1"/>
      <c r="E11" s="5" t="s">
        <v>17</v>
      </c>
      <c r="F11" s="1"/>
      <c r="G11" s="5" t="s">
        <v>17</v>
      </c>
    </row>
    <row r="12" spans="1:7" ht="15.75">
      <c r="A12" s="15"/>
      <c r="B12" s="1"/>
      <c r="C12" s="31" t="s">
        <v>50</v>
      </c>
      <c r="D12" s="1"/>
      <c r="E12" s="31" t="s">
        <v>50</v>
      </c>
      <c r="F12" s="1"/>
      <c r="G12" s="31" t="s">
        <v>50</v>
      </c>
    </row>
    <row r="13" spans="1:7" ht="15.75">
      <c r="A13" s="15"/>
      <c r="B13" s="1"/>
      <c r="C13" s="3">
        <v>2021</v>
      </c>
      <c r="D13" s="1"/>
      <c r="E13" s="3">
        <v>2020</v>
      </c>
      <c r="F13" s="1"/>
      <c r="G13" s="3">
        <v>2017</v>
      </c>
    </row>
    <row r="14" spans="1:7" ht="15.75">
      <c r="A14" s="15"/>
      <c r="B14" s="1"/>
      <c r="C14" s="3" t="s">
        <v>1</v>
      </c>
      <c r="D14" s="1"/>
      <c r="E14" s="3" t="s">
        <v>1</v>
      </c>
      <c r="F14" s="1"/>
      <c r="G14" s="3" t="s">
        <v>1</v>
      </c>
    </row>
    <row r="15" spans="1:7" ht="15.75">
      <c r="A15" s="15" t="s">
        <v>63</v>
      </c>
      <c r="B15" s="1"/>
      <c r="C15" s="1"/>
      <c r="D15" s="1"/>
      <c r="E15" s="3"/>
      <c r="F15" s="1"/>
      <c r="G15" s="3" t="s">
        <v>151</v>
      </c>
    </row>
    <row r="16" spans="1:7" ht="7.5" customHeight="1">
      <c r="A16" s="15"/>
      <c r="B16" s="1"/>
      <c r="C16" s="1" t="s">
        <v>0</v>
      </c>
      <c r="D16" s="1"/>
      <c r="E16" s="1"/>
      <c r="F16" s="1"/>
      <c r="G16" s="1"/>
    </row>
    <row r="17" spans="1:7" ht="15.75">
      <c r="A17" s="4" t="s">
        <v>61</v>
      </c>
      <c r="B17" s="1"/>
      <c r="C17" s="1"/>
      <c r="D17" s="1"/>
      <c r="E17" s="1"/>
      <c r="F17" s="1"/>
      <c r="G17" s="1"/>
    </row>
    <row r="18" spans="1:7" ht="16.5">
      <c r="A18" s="15" t="s">
        <v>29</v>
      </c>
      <c r="B18" s="1"/>
      <c r="C18" s="70">
        <v>3411.6506390000004</v>
      </c>
      <c r="D18" s="44"/>
      <c r="E18" s="9">
        <v>3608.995</v>
      </c>
      <c r="F18" s="9"/>
      <c r="G18" s="9">
        <v>5419.071</v>
      </c>
    </row>
    <row r="19" spans="1:7" ht="16.5">
      <c r="A19" s="2" t="s">
        <v>188</v>
      </c>
      <c r="B19" s="1"/>
      <c r="C19" s="70">
        <v>155.31752</v>
      </c>
      <c r="D19" s="44"/>
      <c r="E19" s="9">
        <v>157.51</v>
      </c>
      <c r="F19" s="9"/>
      <c r="G19" s="9"/>
    </row>
    <row r="20" spans="1:7" ht="16.5">
      <c r="A20" s="15" t="s">
        <v>67</v>
      </c>
      <c r="B20" s="1"/>
      <c r="C20" s="70">
        <v>11232.949390999998</v>
      </c>
      <c r="D20" s="44"/>
      <c r="E20" s="9">
        <v>11818.257</v>
      </c>
      <c r="F20" s="9"/>
      <c r="G20" s="9">
        <v>4741.088</v>
      </c>
    </row>
    <row r="21" spans="1:7" ht="16.5">
      <c r="A21" s="15" t="s">
        <v>48</v>
      </c>
      <c r="B21" s="1"/>
      <c r="C21" s="70">
        <v>43.37906999999999</v>
      </c>
      <c r="D21" s="44"/>
      <c r="E21" s="9">
        <v>33.899</v>
      </c>
      <c r="F21" s="9"/>
      <c r="G21" s="9">
        <v>11948.162</v>
      </c>
    </row>
    <row r="22" spans="1:7" ht="16.5">
      <c r="A22" s="2" t="s">
        <v>163</v>
      </c>
      <c r="B22" s="1"/>
      <c r="C22" s="70">
        <v>52492.98810999999</v>
      </c>
      <c r="D22" s="44"/>
      <c r="E22" s="9">
        <v>52600.06</v>
      </c>
      <c r="F22" s="9"/>
      <c r="G22" s="9">
        <v>48453.805</v>
      </c>
    </row>
    <row r="23" spans="1:7" ht="16.5">
      <c r="A23" s="15" t="s">
        <v>19</v>
      </c>
      <c r="B23" s="1"/>
      <c r="C23" s="70">
        <v>2970</v>
      </c>
      <c r="D23" s="44"/>
      <c r="E23" s="9">
        <v>2970</v>
      </c>
      <c r="F23" s="9"/>
      <c r="G23" s="9">
        <v>2970</v>
      </c>
    </row>
    <row r="24" spans="1:7" ht="7.5" customHeight="1">
      <c r="A24" s="15"/>
      <c r="B24" s="1"/>
      <c r="C24" s="9"/>
      <c r="D24" s="44"/>
      <c r="E24" s="9"/>
      <c r="F24" s="9"/>
      <c r="G24" s="9"/>
    </row>
    <row r="25" spans="1:7" ht="16.5">
      <c r="A25" s="15"/>
      <c r="B25" s="1"/>
      <c r="C25" s="22">
        <f>SUM(C18:C24)-0.5</f>
        <v>70305.78472999998</v>
      </c>
      <c r="D25" s="44"/>
      <c r="E25" s="22">
        <f>SUM(E18:E24)</f>
        <v>71188.72099999999</v>
      </c>
      <c r="F25" s="9"/>
      <c r="G25" s="22">
        <f>SUM(G18:G24)</f>
        <v>73532.126</v>
      </c>
    </row>
    <row r="26" spans="1:7" ht="16.5">
      <c r="A26" s="4" t="s">
        <v>22</v>
      </c>
      <c r="B26" s="1"/>
      <c r="C26" s="25" t="s">
        <v>0</v>
      </c>
      <c r="D26" s="44"/>
      <c r="E26" s="9"/>
      <c r="F26" s="9"/>
      <c r="G26" s="9"/>
    </row>
    <row r="27" spans="1:7" ht="16.5" hidden="1">
      <c r="A27" s="2" t="s">
        <v>164</v>
      </c>
      <c r="B27" s="1"/>
      <c r="C27" s="70">
        <v>0</v>
      </c>
      <c r="D27" s="44"/>
      <c r="E27" s="18">
        <v>0</v>
      </c>
      <c r="F27" s="9"/>
      <c r="G27" s="18">
        <v>0</v>
      </c>
    </row>
    <row r="28" spans="1:7" ht="16.5">
      <c r="A28" s="2" t="s">
        <v>164</v>
      </c>
      <c r="B28" s="1"/>
      <c r="C28" s="18">
        <v>22480.074269999997</v>
      </c>
      <c r="D28" s="44"/>
      <c r="E28" s="18">
        <f>33715.592-0.5</f>
        <v>33715.092</v>
      </c>
      <c r="F28" s="9"/>
      <c r="G28" s="18">
        <v>13320.217</v>
      </c>
    </row>
    <row r="29" spans="1:7" ht="16.5">
      <c r="A29" s="2" t="s">
        <v>198</v>
      </c>
      <c r="B29" s="1"/>
      <c r="C29" s="86">
        <v>2072.70885</v>
      </c>
      <c r="D29" s="44"/>
      <c r="E29" s="18">
        <v>3011.735</v>
      </c>
      <c r="F29" s="9"/>
      <c r="G29" s="18">
        <v>0</v>
      </c>
    </row>
    <row r="30" spans="1:7" ht="16.5">
      <c r="A30" s="15" t="s">
        <v>48</v>
      </c>
      <c r="B30" s="1"/>
      <c r="C30" s="70">
        <v>41456.43459999999</v>
      </c>
      <c r="D30" s="44"/>
      <c r="E30" s="18">
        <v>45375.508</v>
      </c>
      <c r="F30" s="9"/>
      <c r="G30" s="18">
        <v>90215.633</v>
      </c>
    </row>
    <row r="31" spans="1:7" ht="16.5">
      <c r="A31" s="2" t="s">
        <v>128</v>
      </c>
      <c r="B31" s="1"/>
      <c r="C31" s="18">
        <v>6278.28648</v>
      </c>
      <c r="D31" s="44"/>
      <c r="E31" s="18">
        <v>7848.191</v>
      </c>
      <c r="F31" s="9"/>
      <c r="G31" s="18">
        <v>5045.467</v>
      </c>
    </row>
    <row r="32" spans="1:7" ht="16.5">
      <c r="A32" s="15" t="s">
        <v>102</v>
      </c>
      <c r="B32" s="1"/>
      <c r="C32" s="70">
        <v>219.87448999999998</v>
      </c>
      <c r="D32" s="44"/>
      <c r="E32" s="18">
        <v>116.998</v>
      </c>
      <c r="F32" s="9"/>
      <c r="G32" s="18">
        <f>98.77</f>
        <v>98.77</v>
      </c>
    </row>
    <row r="33" spans="1:7" ht="16.5">
      <c r="A33" s="15" t="s">
        <v>60</v>
      </c>
      <c r="B33" s="1"/>
      <c r="C33" s="70">
        <v>7.698679999999993</v>
      </c>
      <c r="D33" s="44"/>
      <c r="E33" s="18">
        <v>4.224</v>
      </c>
      <c r="F33" s="9"/>
      <c r="G33" s="18">
        <v>513.111</v>
      </c>
    </row>
    <row r="34" spans="1:7" ht="16.5">
      <c r="A34" s="2" t="s">
        <v>120</v>
      </c>
      <c r="B34" s="1"/>
      <c r="C34" s="18">
        <v>5477.609586316999</v>
      </c>
      <c r="D34" s="44"/>
      <c r="E34" s="18">
        <v>6599.347</v>
      </c>
      <c r="F34" s="9"/>
      <c r="G34" s="18">
        <v>3611.415</v>
      </c>
    </row>
    <row r="35" spans="1:7" ht="16.5">
      <c r="A35" s="15"/>
      <c r="B35" s="1"/>
      <c r="C35" s="22">
        <f>SUM(C27:C34)</f>
        <v>77992.68695631699</v>
      </c>
      <c r="D35" s="44"/>
      <c r="E35" s="22">
        <f>SUM(E27:E34)</f>
        <v>96671.095</v>
      </c>
      <c r="F35" s="9"/>
      <c r="G35" s="22">
        <f>SUM(G27:G34)</f>
        <v>112804.61300000001</v>
      </c>
    </row>
    <row r="36" spans="1:7" ht="10.5" customHeight="1" hidden="1">
      <c r="A36" s="15"/>
      <c r="B36" s="1"/>
      <c r="C36" s="18"/>
      <c r="D36" s="44"/>
      <c r="E36" s="18"/>
      <c r="F36" s="9"/>
      <c r="G36" s="18"/>
    </row>
    <row r="37" spans="1:7" ht="16.5" hidden="1">
      <c r="A37" s="15" t="s">
        <v>81</v>
      </c>
      <c r="B37" s="1"/>
      <c r="C37" s="18">
        <v>0</v>
      </c>
      <c r="D37" s="44"/>
      <c r="E37" s="18">
        <v>0</v>
      </c>
      <c r="F37" s="9"/>
      <c r="G37" s="18">
        <v>0</v>
      </c>
    </row>
    <row r="38" spans="1:7" ht="9" customHeight="1">
      <c r="A38" s="15"/>
      <c r="B38" s="1"/>
      <c r="C38" s="9" t="s">
        <v>0</v>
      </c>
      <c r="D38" s="44"/>
      <c r="E38" s="9" t="s">
        <v>0</v>
      </c>
      <c r="F38" s="9"/>
      <c r="G38" s="9" t="s">
        <v>0</v>
      </c>
    </row>
    <row r="39" spans="1:7" ht="17.25" thickBot="1">
      <c r="A39" s="15" t="s">
        <v>56</v>
      </c>
      <c r="B39" s="1"/>
      <c r="C39" s="85">
        <f>+C35+C25+C37+0.5</f>
        <v>148298.97168631697</v>
      </c>
      <c r="D39" s="44"/>
      <c r="E39" s="85">
        <f>+E35+E25+E37</f>
        <v>167859.816</v>
      </c>
      <c r="F39" s="9"/>
      <c r="G39" s="85">
        <f>+G35+G25+G37</f>
        <v>186336.739</v>
      </c>
    </row>
    <row r="40" spans="1:7" ht="16.5" thickTop="1">
      <c r="A40" s="15"/>
      <c r="B40" s="1"/>
      <c r="C40" s="9"/>
      <c r="D40" s="9"/>
      <c r="E40" s="9"/>
      <c r="F40" s="9"/>
      <c r="G40" s="9"/>
    </row>
    <row r="41" spans="1:7" ht="15.75">
      <c r="A41" s="15" t="s">
        <v>62</v>
      </c>
      <c r="B41" s="1"/>
      <c r="C41" s="9"/>
      <c r="D41" s="9"/>
      <c r="E41" s="9"/>
      <c r="F41" s="9"/>
      <c r="G41" s="9"/>
    </row>
    <row r="42" spans="1:7" ht="9.75" customHeight="1">
      <c r="A42" s="15"/>
      <c r="B42" s="1"/>
      <c r="C42" s="9"/>
      <c r="D42" s="9"/>
      <c r="E42" s="9"/>
      <c r="F42" s="9"/>
      <c r="G42" s="9"/>
    </row>
    <row r="43" spans="1:7" ht="15.75">
      <c r="A43" s="4" t="s">
        <v>180</v>
      </c>
      <c r="B43" s="1"/>
      <c r="C43" s="9"/>
      <c r="D43" s="9"/>
      <c r="E43" s="9"/>
      <c r="F43" s="9"/>
      <c r="G43" s="9"/>
    </row>
    <row r="44" spans="1:7" ht="16.5">
      <c r="A44" s="15" t="s">
        <v>4</v>
      </c>
      <c r="B44" s="1"/>
      <c r="C44" s="70">
        <v>169041.04755000002</v>
      </c>
      <c r="D44" s="44"/>
      <c r="E44" s="9">
        <f>169041.548-0.5</f>
        <v>169041.048</v>
      </c>
      <c r="F44" s="9"/>
      <c r="G44" s="9">
        <v>169041.548</v>
      </c>
    </row>
    <row r="45" spans="1:7" ht="16.5">
      <c r="A45" s="2" t="s">
        <v>178</v>
      </c>
      <c r="B45" s="1"/>
      <c r="C45" s="81">
        <v>-5122.542449999998</v>
      </c>
      <c r="D45" s="44"/>
      <c r="E45" s="9">
        <f>-5122.542-0.5</f>
        <v>-5123.042</v>
      </c>
      <c r="F45" s="9"/>
      <c r="G45" s="9">
        <v>0</v>
      </c>
    </row>
    <row r="46" spans="1:7" ht="16.5">
      <c r="A46" s="2" t="s">
        <v>189</v>
      </c>
      <c r="B46" s="1"/>
      <c r="C46" s="81">
        <v>672.9063605753073</v>
      </c>
      <c r="D46" s="44"/>
      <c r="E46" s="9">
        <f>61.631+0.5</f>
        <v>62.131</v>
      </c>
      <c r="F46" s="9"/>
      <c r="G46" s="9">
        <v>0</v>
      </c>
    </row>
    <row r="47" spans="1:7" ht="16.5" hidden="1">
      <c r="A47" s="15" t="s">
        <v>82</v>
      </c>
      <c r="B47" s="1"/>
      <c r="C47" s="9"/>
      <c r="D47" s="44"/>
      <c r="E47" s="9"/>
      <c r="F47" s="9"/>
      <c r="G47" s="9"/>
    </row>
    <row r="48" spans="1:7" ht="16.5" hidden="1">
      <c r="A48" s="15" t="s">
        <v>83</v>
      </c>
      <c r="B48" s="1"/>
      <c r="C48" s="9">
        <v>0</v>
      </c>
      <c r="D48" s="44"/>
      <c r="E48" s="9">
        <v>0</v>
      </c>
      <c r="F48" s="9"/>
      <c r="G48" s="9">
        <v>0</v>
      </c>
    </row>
    <row r="49" spans="1:7" ht="16.5">
      <c r="A49" s="2" t="s">
        <v>196</v>
      </c>
      <c r="B49" s="1"/>
      <c r="C49" s="87">
        <v>-27986.8579891536</v>
      </c>
      <c r="D49" s="44"/>
      <c r="E49" s="9">
        <f>-8579.72+0.5</f>
        <v>-8579.22</v>
      </c>
      <c r="F49" s="9"/>
      <c r="G49" s="9">
        <v>2835.222</v>
      </c>
    </row>
    <row r="50" spans="1:7" ht="16.5" hidden="1">
      <c r="A50" s="15" t="s">
        <v>74</v>
      </c>
      <c r="B50" s="1"/>
      <c r="C50" s="9"/>
      <c r="D50" s="44"/>
      <c r="E50" s="9"/>
      <c r="F50" s="9"/>
      <c r="G50" s="9"/>
    </row>
    <row r="51" spans="1:7" ht="16.5" hidden="1">
      <c r="A51" s="15" t="s">
        <v>71</v>
      </c>
      <c r="B51" s="1"/>
      <c r="C51" s="9">
        <v>0</v>
      </c>
      <c r="D51" s="44"/>
      <c r="E51" s="9">
        <v>0</v>
      </c>
      <c r="F51" s="9"/>
      <c r="G51" s="9">
        <v>0</v>
      </c>
    </row>
    <row r="52" spans="1:7" ht="6" customHeight="1">
      <c r="A52" s="15"/>
      <c r="B52" s="1"/>
      <c r="C52" s="10"/>
      <c r="D52" s="44"/>
      <c r="E52" s="10"/>
      <c r="F52" s="9"/>
      <c r="G52" s="10"/>
    </row>
    <row r="53" spans="1:7" ht="16.5">
      <c r="A53" s="15" t="s">
        <v>0</v>
      </c>
      <c r="B53" s="1"/>
      <c r="C53" s="9">
        <f>SUM(C44:C52)-0.5</f>
        <v>136604.05347142174</v>
      </c>
      <c r="D53" s="44"/>
      <c r="E53" s="70">
        <f>SUM(E44:E52)</f>
        <v>155400.91700000002</v>
      </c>
      <c r="F53" s="9"/>
      <c r="G53" s="70">
        <f>SUM(G44:G52)+0.5</f>
        <v>171877.27000000002</v>
      </c>
    </row>
    <row r="54" spans="1:7" ht="16.5">
      <c r="A54" s="15" t="s">
        <v>110</v>
      </c>
      <c r="B54" s="1"/>
      <c r="C54" s="70">
        <v>251.621307599999</v>
      </c>
      <c r="D54" s="44"/>
      <c r="E54" s="9">
        <v>694.465</v>
      </c>
      <c r="F54" s="9"/>
      <c r="G54" s="9">
        <v>1876.941</v>
      </c>
    </row>
    <row r="55" spans="1:7" ht="9.75" customHeight="1">
      <c r="A55" s="15"/>
      <c r="B55" s="1"/>
      <c r="C55" s="10"/>
      <c r="D55" s="44"/>
      <c r="E55" s="10"/>
      <c r="F55" s="9"/>
      <c r="G55" s="10"/>
    </row>
    <row r="56" spans="1:7" ht="16.5">
      <c r="A56" s="15" t="s">
        <v>53</v>
      </c>
      <c r="B56" s="1"/>
      <c r="C56" s="22">
        <f>SUM(C53:C55)+0.5</f>
        <v>136856.17477902173</v>
      </c>
      <c r="D56" s="44"/>
      <c r="E56" s="22">
        <f>SUM(E53:E55)</f>
        <v>156095.382</v>
      </c>
      <c r="F56" s="9"/>
      <c r="G56" s="22">
        <f>SUM(G53:G55)-0.5</f>
        <v>173753.711</v>
      </c>
    </row>
    <row r="57" spans="1:7" ht="12" customHeight="1">
      <c r="A57" s="15"/>
      <c r="B57" s="1"/>
      <c r="C57" s="9"/>
      <c r="D57" s="44"/>
      <c r="E57" s="9"/>
      <c r="F57" s="9"/>
      <c r="G57" s="9"/>
    </row>
    <row r="58" spans="1:7" ht="16.5">
      <c r="A58" s="4" t="s">
        <v>57</v>
      </c>
      <c r="B58" s="1"/>
      <c r="C58" s="9"/>
      <c r="D58" s="44"/>
      <c r="E58" s="9"/>
      <c r="F58" s="9"/>
      <c r="G58" s="9"/>
    </row>
    <row r="59" spans="1:7" ht="16.5" hidden="1">
      <c r="A59" s="15" t="s">
        <v>49</v>
      </c>
      <c r="B59" s="1"/>
      <c r="C59" s="9">
        <v>0</v>
      </c>
      <c r="D59" s="44"/>
      <c r="E59" s="9">
        <v>0</v>
      </c>
      <c r="F59" s="9"/>
      <c r="G59" s="9">
        <v>0</v>
      </c>
    </row>
    <row r="60" spans="1:7" ht="16.5" hidden="1">
      <c r="A60" s="2" t="s">
        <v>165</v>
      </c>
      <c r="B60" s="1"/>
      <c r="C60" s="70">
        <v>0</v>
      </c>
      <c r="D60" s="44"/>
      <c r="E60" s="9">
        <v>0</v>
      </c>
      <c r="F60" s="9"/>
      <c r="G60" s="9">
        <v>230.573</v>
      </c>
    </row>
    <row r="61" spans="1:7" ht="16.5">
      <c r="A61" s="15" t="s">
        <v>20</v>
      </c>
      <c r="B61" s="1"/>
      <c r="C61" s="70">
        <v>36.309</v>
      </c>
      <c r="D61" s="44"/>
      <c r="E61" s="9">
        <v>36.309</v>
      </c>
      <c r="F61" s="9"/>
      <c r="G61" s="9">
        <v>44.917</v>
      </c>
    </row>
    <row r="62" spans="1:7" ht="16.5">
      <c r="A62" s="15"/>
      <c r="B62" s="1"/>
      <c r="C62" s="22">
        <f>SUM(C59:C61)</f>
        <v>36.309</v>
      </c>
      <c r="D62" s="44"/>
      <c r="E62" s="22">
        <f>SUM(E59:E61)</f>
        <v>36.309</v>
      </c>
      <c r="F62" s="9"/>
      <c r="G62" s="22">
        <f>SUM(G59:G61)</f>
        <v>275.49</v>
      </c>
    </row>
    <row r="63" spans="1:7" ht="7.5" customHeight="1">
      <c r="A63" s="15"/>
      <c r="B63" s="1"/>
      <c r="C63" s="9"/>
      <c r="D63" s="44"/>
      <c r="E63" s="9"/>
      <c r="F63" s="9"/>
      <c r="G63" s="9"/>
    </row>
    <row r="64" spans="1:7" ht="16.5">
      <c r="A64" s="4" t="s">
        <v>18</v>
      </c>
      <c r="B64" s="1"/>
      <c r="C64" s="9" t="s">
        <v>0</v>
      </c>
      <c r="D64" s="44"/>
      <c r="E64" s="9"/>
      <c r="F64" s="9"/>
      <c r="G64" s="9"/>
    </row>
    <row r="65" spans="1:7" ht="16.5">
      <c r="A65" s="15" t="s">
        <v>103</v>
      </c>
      <c r="B65" s="1"/>
      <c r="C65" s="18">
        <v>5021.498939999999</v>
      </c>
      <c r="D65" s="44"/>
      <c r="E65" s="18">
        <f>6463.511-0.5</f>
        <v>6463.011</v>
      </c>
      <c r="F65" s="9"/>
      <c r="G65" s="18">
        <v>4364.635</v>
      </c>
    </row>
    <row r="66" spans="1:7" ht="16.5">
      <c r="A66" s="2" t="s">
        <v>162</v>
      </c>
      <c r="B66" s="1"/>
      <c r="C66" s="18">
        <v>215.6125</v>
      </c>
      <c r="D66" s="44"/>
      <c r="E66" s="18">
        <v>78.575</v>
      </c>
      <c r="F66" s="9"/>
      <c r="G66" s="18">
        <v>0</v>
      </c>
    </row>
    <row r="67" spans="1:7" ht="16.5">
      <c r="A67" s="15" t="s">
        <v>64</v>
      </c>
      <c r="B67" s="1"/>
      <c r="C67" s="70">
        <v>5920.012470000001</v>
      </c>
      <c r="D67" s="44"/>
      <c r="E67" s="18">
        <v>5116.963</v>
      </c>
      <c r="F67" s="9"/>
      <c r="G67" s="18">
        <v>7712.074</v>
      </c>
    </row>
    <row r="68" spans="1:7" ht="16.5" hidden="1">
      <c r="A68" s="2" t="s">
        <v>165</v>
      </c>
      <c r="B68" s="1"/>
      <c r="C68" s="70">
        <v>0</v>
      </c>
      <c r="D68" s="44"/>
      <c r="E68" s="18">
        <v>0</v>
      </c>
      <c r="F68" s="9"/>
      <c r="G68" s="18">
        <v>158.614</v>
      </c>
    </row>
    <row r="69" spans="1:7" ht="16.5">
      <c r="A69" s="15" t="s">
        <v>65</v>
      </c>
      <c r="B69" s="1"/>
      <c r="C69" s="70">
        <v>249.56388814299993</v>
      </c>
      <c r="D69" s="44"/>
      <c r="E69" s="18">
        <v>69.576</v>
      </c>
      <c r="F69" s="9"/>
      <c r="G69" s="18">
        <v>72.215</v>
      </c>
    </row>
    <row r="70" spans="1:7" ht="16.5">
      <c r="A70" s="15"/>
      <c r="B70" s="1"/>
      <c r="C70" s="22">
        <f>SUM(C65:C69)</f>
        <v>11406.687798142999</v>
      </c>
      <c r="D70" s="44"/>
      <c r="E70" s="22">
        <f>SUM(E65:E69)+0.5</f>
        <v>11728.624999999998</v>
      </c>
      <c r="F70" s="9"/>
      <c r="G70" s="22">
        <f>SUM(G65:G69)</f>
        <v>12307.537999999999</v>
      </c>
    </row>
    <row r="71" spans="1:7" ht="16.5" customHeight="1" hidden="1">
      <c r="A71" s="15"/>
      <c r="B71" s="1"/>
      <c r="C71" s="16"/>
      <c r="D71" s="50"/>
      <c r="E71" s="16"/>
      <c r="F71" s="18"/>
      <c r="G71" s="16"/>
    </row>
    <row r="72" spans="1:7" ht="16.5" customHeight="1" hidden="1">
      <c r="A72" s="15" t="s">
        <v>73</v>
      </c>
      <c r="B72" s="1"/>
      <c r="C72" s="18"/>
      <c r="D72" s="50"/>
      <c r="E72" s="18"/>
      <c r="F72" s="18"/>
      <c r="G72" s="18"/>
    </row>
    <row r="73" spans="1:7" ht="16.5" customHeight="1" hidden="1">
      <c r="A73" s="15" t="s">
        <v>72</v>
      </c>
      <c r="B73" s="1"/>
      <c r="C73" s="18">
        <v>0</v>
      </c>
      <c r="D73" s="50"/>
      <c r="E73" s="18">
        <v>0</v>
      </c>
      <c r="F73" s="18"/>
      <c r="G73" s="18">
        <v>0</v>
      </c>
    </row>
    <row r="74" spans="1:7" ht="9" customHeight="1">
      <c r="A74" s="15"/>
      <c r="B74" s="1"/>
      <c r="C74" s="18"/>
      <c r="D74" s="44"/>
      <c r="E74" s="18"/>
      <c r="F74" s="9"/>
      <c r="G74" s="18"/>
    </row>
    <row r="75" spans="1:7" ht="17.25" thickBot="1">
      <c r="A75" s="15" t="s">
        <v>58</v>
      </c>
      <c r="B75" s="1"/>
      <c r="C75" s="17">
        <f>C70+C62+C73</f>
        <v>11442.996798142998</v>
      </c>
      <c r="D75" s="44"/>
      <c r="E75" s="17">
        <f>E70+E62+E73</f>
        <v>11764.933999999997</v>
      </c>
      <c r="F75" s="9"/>
      <c r="G75" s="17">
        <f>G70+G62+G73</f>
        <v>12583.027999999998</v>
      </c>
    </row>
    <row r="76" spans="1:7" ht="10.5" customHeight="1" thickTop="1">
      <c r="A76" s="15"/>
      <c r="B76" s="1"/>
      <c r="C76" s="9"/>
      <c r="D76" s="44"/>
      <c r="E76" s="9"/>
      <c r="F76" s="9"/>
      <c r="G76" s="9"/>
    </row>
    <row r="77" spans="1:7" ht="17.25" thickBot="1">
      <c r="A77" s="15" t="s">
        <v>59</v>
      </c>
      <c r="B77" s="1"/>
      <c r="C77" s="85">
        <f>C70+C62+C56+C73</f>
        <v>148299.17157716473</v>
      </c>
      <c r="D77" s="44"/>
      <c r="E77" s="85">
        <f>E70+E62+E56+E73</f>
        <v>167860.31600000002</v>
      </c>
      <c r="F77" s="9"/>
      <c r="G77" s="85">
        <f>G70+G62+G56+G73+0.5</f>
        <v>186337.239</v>
      </c>
    </row>
    <row r="78" spans="1:7" ht="12.75" customHeight="1" thickTop="1">
      <c r="A78" s="15"/>
      <c r="B78" s="1"/>
      <c r="C78" s="44" t="s">
        <v>0</v>
      </c>
      <c r="D78" s="44"/>
      <c r="E78" s="9"/>
      <c r="F78" s="9"/>
      <c r="G78" s="9"/>
    </row>
    <row r="79" spans="1:7" ht="16.5">
      <c r="A79" s="2" t="s">
        <v>66</v>
      </c>
      <c r="B79" s="1"/>
      <c r="C79" s="40" t="s">
        <v>0</v>
      </c>
      <c r="D79" s="27"/>
      <c r="E79" s="6"/>
      <c r="F79" s="1"/>
      <c r="G79" s="6"/>
    </row>
    <row r="80" spans="1:7" ht="16.5">
      <c r="A80" s="2" t="s">
        <v>112</v>
      </c>
      <c r="B80" s="8"/>
      <c r="C80" s="58">
        <f>(C53)/(168391.313-11822.7-3543)</f>
        <v>0.8926875102367454</v>
      </c>
      <c r="D80" s="27"/>
      <c r="E80" s="58">
        <f>(E53)/(168391.313-11822.7-3543)</f>
        <v>1.0155222642369028</v>
      </c>
      <c r="F80" s="1"/>
      <c r="G80" s="8">
        <f>(G56)/168391.313</f>
        <v>1.031844861260747</v>
      </c>
    </row>
    <row r="81" spans="1:7" ht="15.75" customHeight="1">
      <c r="A81" s="27" t="s">
        <v>195</v>
      </c>
      <c r="B81" s="23"/>
      <c r="C81" s="14" t="s">
        <v>0</v>
      </c>
      <c r="D81" s="1"/>
      <c r="E81" s="1"/>
      <c r="F81" s="1"/>
      <c r="G81" s="1" t="s">
        <v>0</v>
      </c>
    </row>
    <row r="82" spans="1:16" ht="15" customHeight="1" hidden="1">
      <c r="A82" s="27" t="s">
        <v>207</v>
      </c>
      <c r="B82" s="23"/>
      <c r="C82" s="14" t="s">
        <v>0</v>
      </c>
      <c r="D82" s="1"/>
      <c r="E82" s="1"/>
      <c r="F82" s="1"/>
      <c r="G82" s="1" t="s">
        <v>0</v>
      </c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>
      <c r="A83" s="27"/>
      <c r="B83" s="23"/>
      <c r="C83" s="1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6.5">
      <c r="A84" s="28" t="s">
        <v>122</v>
      </c>
      <c r="B84" s="19"/>
      <c r="C84" s="1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6.5">
      <c r="A85" s="28" t="s">
        <v>206</v>
      </c>
      <c r="B85" s="19"/>
      <c r="C85" s="19"/>
      <c r="D85" s="1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6.5">
      <c r="A86" s="28" t="s">
        <v>0</v>
      </c>
      <c r="E86" s="1"/>
      <c r="F86" s="1"/>
      <c r="G86" s="1"/>
      <c r="H86" s="1"/>
      <c r="I86" s="7" t="s">
        <v>0</v>
      </c>
      <c r="J86" s="1"/>
      <c r="K86" s="1"/>
      <c r="L86" s="1"/>
      <c r="M86" s="1"/>
      <c r="N86" s="1"/>
      <c r="O86" s="1"/>
      <c r="P86" s="1"/>
    </row>
    <row r="87" spans="1:16" ht="16.5">
      <c r="A87" s="28" t="s">
        <v>0</v>
      </c>
      <c r="O87" s="1"/>
      <c r="P87" s="1"/>
    </row>
    <row r="88" spans="15:16" ht="15.75">
      <c r="O88" s="1"/>
      <c r="P88" s="1"/>
    </row>
    <row r="89" spans="15:16" ht="15.75">
      <c r="O89" s="1"/>
      <c r="P89" s="1"/>
    </row>
    <row r="90" spans="15:16" ht="15.75">
      <c r="O90" s="1"/>
      <c r="P90" s="1"/>
    </row>
    <row r="91" spans="15:16" ht="15.75">
      <c r="O91" s="1"/>
      <c r="P91" s="1"/>
    </row>
    <row r="92" spans="15:16" ht="15.75">
      <c r="O92" s="1"/>
      <c r="P92" s="1"/>
    </row>
    <row r="93" spans="15:16" ht="15.75">
      <c r="O93" s="1"/>
      <c r="P93" s="1"/>
    </row>
    <row r="94" spans="15:16" ht="15.75">
      <c r="O94" s="1"/>
      <c r="P94" s="1"/>
    </row>
    <row r="95" spans="15:16" ht="15.75">
      <c r="O95" s="1"/>
      <c r="P95" s="1"/>
    </row>
    <row r="96" spans="15:16" ht="15.75">
      <c r="O96" s="1"/>
      <c r="P96" s="1"/>
    </row>
    <row r="97" spans="15:16" ht="15.75">
      <c r="O97" s="1"/>
      <c r="P97" s="1"/>
    </row>
    <row r="98" spans="15:16" ht="15.75">
      <c r="O98" s="1"/>
      <c r="P98" s="1"/>
    </row>
    <row r="116" ht="16.5">
      <c r="A116" s="28"/>
    </row>
    <row r="117" ht="16.5">
      <c r="A117" s="28"/>
    </row>
    <row r="119" ht="12.75">
      <c r="H119" t="s">
        <v>0</v>
      </c>
    </row>
    <row r="120" ht="12.75">
      <c r="H120" t="s">
        <v>0</v>
      </c>
    </row>
  </sheetData>
  <sheetProtection/>
  <mergeCells count="4">
    <mergeCell ref="A2:G2"/>
    <mergeCell ref="A3:G3"/>
    <mergeCell ref="A5:G5"/>
    <mergeCell ref="A6:G6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:E84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ht="12.75">
      <c r="E1" s="88"/>
    </row>
    <row r="2" spans="1:5" ht="16.5">
      <c r="A2" s="90" t="s">
        <v>2</v>
      </c>
      <c r="B2" s="90"/>
      <c r="C2" s="90"/>
      <c r="D2" s="90"/>
      <c r="E2" s="90"/>
    </row>
    <row r="3" spans="1:5" ht="16.5">
      <c r="A3" s="90" t="s">
        <v>3</v>
      </c>
      <c r="B3" s="90"/>
      <c r="C3" s="90"/>
      <c r="D3" s="90"/>
      <c r="E3" s="90"/>
    </row>
    <row r="4" spans="1:5" ht="16.5">
      <c r="A4" s="32"/>
      <c r="B4" s="33"/>
      <c r="C4" s="33"/>
      <c r="D4" s="33"/>
      <c r="E4" s="33"/>
    </row>
    <row r="5" spans="1:5" ht="16.5">
      <c r="A5" s="90" t="s">
        <v>209</v>
      </c>
      <c r="B5" s="90"/>
      <c r="C5" s="90"/>
      <c r="D5" s="90"/>
      <c r="E5" s="90"/>
    </row>
    <row r="6" spans="1:5" ht="16.5">
      <c r="A6" s="90" t="s">
        <v>116</v>
      </c>
      <c r="B6" s="90"/>
      <c r="C6" s="90"/>
      <c r="D6" s="90"/>
      <c r="E6" s="90"/>
    </row>
    <row r="7" spans="1:5" ht="16.5">
      <c r="A7" s="28"/>
      <c r="B7" s="27"/>
      <c r="C7" s="37" t="s">
        <v>0</v>
      </c>
      <c r="D7" s="27"/>
      <c r="E7" s="27"/>
    </row>
    <row r="8" spans="1:5" ht="16.5">
      <c r="A8" s="28"/>
      <c r="B8" s="27"/>
      <c r="C8" s="37" t="s">
        <v>7</v>
      </c>
      <c r="D8" s="27"/>
      <c r="E8" s="37" t="s">
        <v>21</v>
      </c>
    </row>
    <row r="9" spans="1:5" ht="16.5">
      <c r="A9" s="28"/>
      <c r="B9" s="27"/>
      <c r="C9" s="37" t="s">
        <v>23</v>
      </c>
      <c r="D9" s="27"/>
      <c r="E9" s="37" t="s">
        <v>23</v>
      </c>
    </row>
    <row r="10" spans="1:5" ht="16.5">
      <c r="A10" s="28"/>
      <c r="B10" s="27"/>
      <c r="C10" s="37" t="s">
        <v>43</v>
      </c>
      <c r="D10" s="27"/>
      <c r="E10" s="37" t="s">
        <v>43</v>
      </c>
    </row>
    <row r="11" spans="1:5" ht="16.5">
      <c r="A11" s="28"/>
      <c r="B11" s="27"/>
      <c r="C11" s="39" t="s">
        <v>50</v>
      </c>
      <c r="D11" s="63" t="s">
        <v>0</v>
      </c>
      <c r="E11" s="39" t="str">
        <f>C11</f>
        <v>31 DEC</v>
      </c>
    </row>
    <row r="12" spans="1:5" ht="16.5">
      <c r="A12" s="28"/>
      <c r="B12" s="27"/>
      <c r="C12" s="37">
        <v>2021</v>
      </c>
      <c r="D12" s="27"/>
      <c r="E12" s="37">
        <v>2020</v>
      </c>
    </row>
    <row r="13" spans="1:5" ht="16.5">
      <c r="A13" s="28"/>
      <c r="B13" s="27"/>
      <c r="C13" s="37" t="s">
        <v>1</v>
      </c>
      <c r="D13" s="27"/>
      <c r="E13" s="37" t="s">
        <v>1</v>
      </c>
    </row>
    <row r="14" spans="1:5" ht="16.5">
      <c r="A14" s="28"/>
      <c r="B14" s="27"/>
      <c r="C14" s="27"/>
      <c r="D14" s="27"/>
      <c r="E14" s="27"/>
    </row>
    <row r="15" spans="1:5" ht="16.5">
      <c r="A15" s="28" t="s">
        <v>68</v>
      </c>
      <c r="B15" s="27"/>
      <c r="C15" s="64">
        <f>'P&amp;L'!H29</f>
        <v>-19365.9832379873</v>
      </c>
      <c r="D15" s="27"/>
      <c r="E15" s="65">
        <f>'P&amp;L'!J29</f>
        <v>-4987</v>
      </c>
    </row>
    <row r="16" spans="1:8" ht="16.5" hidden="1">
      <c r="A16" s="28" t="s">
        <v>77</v>
      </c>
      <c r="B16" s="27"/>
      <c r="C16" s="64">
        <v>0</v>
      </c>
      <c r="D16" s="27"/>
      <c r="E16" s="65">
        <v>0</v>
      </c>
      <c r="H16" s="24"/>
    </row>
    <row r="17" spans="1:5" ht="10.5" customHeight="1">
      <c r="A17" s="27" t="s">
        <v>0</v>
      </c>
      <c r="B17" s="27"/>
      <c r="C17" s="27"/>
      <c r="D17" s="27"/>
      <c r="E17" s="27"/>
    </row>
    <row r="18" spans="1:5" ht="16.5">
      <c r="A18" s="27" t="s">
        <v>118</v>
      </c>
      <c r="B18" s="27"/>
      <c r="C18" s="27" t="s">
        <v>0</v>
      </c>
      <c r="D18" s="27"/>
      <c r="E18" s="27"/>
    </row>
    <row r="19" spans="1:5" ht="16.5">
      <c r="A19" s="27" t="s">
        <v>42</v>
      </c>
      <c r="B19" s="27"/>
      <c r="C19" s="44">
        <v>7977.5295717288745</v>
      </c>
      <c r="D19" s="44"/>
      <c r="E19" s="44">
        <v>541</v>
      </c>
    </row>
    <row r="20" spans="1:5" ht="16.5">
      <c r="A20" s="27" t="s">
        <v>34</v>
      </c>
      <c r="B20" s="27"/>
      <c r="C20" s="44">
        <v>-1145.2502792507032</v>
      </c>
      <c r="D20" s="44"/>
      <c r="E20" s="44">
        <v>-1583</v>
      </c>
    </row>
    <row r="21" spans="1:5" ht="9" customHeight="1">
      <c r="A21" s="27"/>
      <c r="B21" s="27"/>
      <c r="C21" s="46"/>
      <c r="D21" s="44"/>
      <c r="E21" s="46"/>
    </row>
    <row r="22" spans="1:5" ht="16.5">
      <c r="A22" s="28" t="s">
        <v>166</v>
      </c>
      <c r="B22" s="27"/>
      <c r="C22" s="65">
        <f>SUM(C15:C20)</f>
        <v>-12533.703945509129</v>
      </c>
      <c r="D22" s="44"/>
      <c r="E22" s="65">
        <f>SUM(E15:E20)</f>
        <v>-6029</v>
      </c>
    </row>
    <row r="23" spans="1:5" ht="11.25" customHeight="1">
      <c r="A23" s="28"/>
      <c r="B23" s="27"/>
      <c r="C23" s="44" t="s">
        <v>0</v>
      </c>
      <c r="D23" s="44"/>
      <c r="E23" s="44"/>
    </row>
    <row r="24" spans="1:5" ht="16.5">
      <c r="A24" s="27" t="s">
        <v>30</v>
      </c>
      <c r="B24" s="27"/>
      <c r="C24" s="44" t="s">
        <v>0</v>
      </c>
      <c r="D24" s="44"/>
      <c r="E24" s="44"/>
    </row>
    <row r="25" spans="1:5" ht="16.5">
      <c r="A25" s="27" t="s">
        <v>32</v>
      </c>
      <c r="B25" s="27"/>
      <c r="C25" s="44">
        <v>8607.974023186012</v>
      </c>
      <c r="D25" s="44"/>
      <c r="E25" s="44">
        <f>-8057+3012</f>
        <v>-5045</v>
      </c>
    </row>
    <row r="26" spans="1:5" ht="16.5">
      <c r="A26" s="27" t="s">
        <v>199</v>
      </c>
      <c r="B26" s="27"/>
      <c r="C26" s="44">
        <v>-1440.6713700000003</v>
      </c>
      <c r="D26" s="44"/>
      <c r="E26" s="44">
        <v>-3012</v>
      </c>
    </row>
    <row r="27" spans="1:5" ht="16.5">
      <c r="A27" s="27" t="s">
        <v>33</v>
      </c>
      <c r="B27" s="27"/>
      <c r="C27" s="44">
        <v>-2156.4920899999997</v>
      </c>
      <c r="D27" s="44"/>
      <c r="E27" s="44">
        <v>1004</v>
      </c>
    </row>
    <row r="28" spans="1:5" ht="16.5">
      <c r="A28" s="27" t="s">
        <v>194</v>
      </c>
      <c r="B28" s="27"/>
      <c r="C28" s="44">
        <v>137.0375</v>
      </c>
      <c r="D28" s="44"/>
      <c r="E28" s="44">
        <v>-94</v>
      </c>
    </row>
    <row r="29" spans="1:5" ht="16.5">
      <c r="A29" s="27" t="s">
        <v>37</v>
      </c>
      <c r="B29" s="27"/>
      <c r="C29" s="44">
        <v>42.018449250703156</v>
      </c>
      <c r="D29" s="44"/>
      <c r="E29" s="44">
        <v>56</v>
      </c>
    </row>
    <row r="30" spans="1:5" ht="16.5" hidden="1">
      <c r="A30" s="27" t="s">
        <v>36</v>
      </c>
      <c r="B30" s="27"/>
      <c r="C30" s="44">
        <v>0</v>
      </c>
      <c r="D30" s="44"/>
      <c r="E30" s="44">
        <f>'[1]SUMMARY'!F48</f>
        <v>0</v>
      </c>
    </row>
    <row r="31" spans="1:5" ht="16.5">
      <c r="A31" s="27" t="s">
        <v>51</v>
      </c>
      <c r="B31" s="27"/>
      <c r="C31" s="44">
        <v>-441</v>
      </c>
      <c r="D31" s="44"/>
      <c r="E31" s="44">
        <v>0</v>
      </c>
    </row>
    <row r="32" spans="1:5" ht="16.5">
      <c r="A32" s="27" t="s">
        <v>143</v>
      </c>
      <c r="B32" s="27"/>
      <c r="C32" s="44">
        <v>133.67835814299994</v>
      </c>
      <c r="D32" s="44"/>
      <c r="E32" s="44">
        <v>-49</v>
      </c>
    </row>
    <row r="33" spans="1:7" ht="16.5" hidden="1">
      <c r="A33" s="27" t="s">
        <v>119</v>
      </c>
      <c r="B33" s="27"/>
      <c r="C33" s="44">
        <f>'[1]SUMMARY'!C51</f>
        <v>0</v>
      </c>
      <c r="D33" s="44"/>
      <c r="E33" s="44">
        <v>0</v>
      </c>
      <c r="G33" s="24"/>
    </row>
    <row r="34" spans="1:5" ht="7.5" customHeight="1">
      <c r="A34" s="27" t="s">
        <v>0</v>
      </c>
      <c r="B34" s="27"/>
      <c r="C34" s="46"/>
      <c r="D34" s="44"/>
      <c r="E34" s="46" t="s">
        <v>0</v>
      </c>
    </row>
    <row r="35" spans="1:5" ht="16.5">
      <c r="A35" s="28" t="s">
        <v>141</v>
      </c>
      <c r="B35" s="27"/>
      <c r="C35" s="66">
        <f>SUM(C22:C33)-0.5</f>
        <v>-7651.659074929413</v>
      </c>
      <c r="D35" s="44"/>
      <c r="E35" s="66">
        <f>SUM(E22:E33)</f>
        <v>-13169</v>
      </c>
    </row>
    <row r="36" spans="1:5" ht="9" customHeight="1">
      <c r="A36" s="28"/>
      <c r="B36" s="27"/>
      <c r="C36" s="44" t="s">
        <v>0</v>
      </c>
      <c r="D36" s="44"/>
      <c r="E36" s="44"/>
    </row>
    <row r="37" spans="1:5" ht="16.5">
      <c r="A37" s="27" t="s">
        <v>31</v>
      </c>
      <c r="B37" s="27"/>
      <c r="C37" s="44" t="s">
        <v>0</v>
      </c>
      <c r="D37" s="44"/>
      <c r="E37" s="44"/>
    </row>
    <row r="38" spans="1:5" ht="16.5">
      <c r="A38" s="27" t="s">
        <v>124</v>
      </c>
      <c r="B38" s="27"/>
      <c r="C38" s="44">
        <v>991.34019</v>
      </c>
      <c r="D38" s="44"/>
      <c r="E38" s="44">
        <v>1563</v>
      </c>
    </row>
    <row r="39" spans="1:5" ht="16.5" hidden="1">
      <c r="A39" s="27" t="s">
        <v>126</v>
      </c>
      <c r="B39" s="27"/>
      <c r="C39" s="44">
        <v>0.108</v>
      </c>
      <c r="D39" s="44"/>
      <c r="E39" s="54">
        <v>0</v>
      </c>
    </row>
    <row r="40" spans="1:5" ht="16.5" hidden="1">
      <c r="A40" s="27" t="s">
        <v>101</v>
      </c>
      <c r="B40" s="27"/>
      <c r="C40" s="77">
        <v>0</v>
      </c>
      <c r="D40" s="44"/>
      <c r="E40" s="54">
        <v>0</v>
      </c>
    </row>
    <row r="41" spans="1:5" ht="16.5" hidden="1">
      <c r="A41" s="27" t="s">
        <v>173</v>
      </c>
      <c r="B41" s="27"/>
      <c r="C41" s="44">
        <v>0</v>
      </c>
      <c r="D41" s="44"/>
      <c r="E41" s="44">
        <v>0</v>
      </c>
    </row>
    <row r="42" spans="1:5" ht="16.5">
      <c r="A42" s="27" t="s">
        <v>202</v>
      </c>
      <c r="B42" s="27"/>
      <c r="C42" s="44">
        <v>0</v>
      </c>
      <c r="D42" s="44"/>
      <c r="E42" s="44">
        <v>-1139</v>
      </c>
    </row>
    <row r="43" spans="1:5" ht="16.5" hidden="1">
      <c r="A43" s="27" t="s">
        <v>105</v>
      </c>
      <c r="B43" s="27"/>
      <c r="C43" s="44">
        <v>0</v>
      </c>
      <c r="D43" s="44"/>
      <c r="E43" s="44">
        <v>0</v>
      </c>
    </row>
    <row r="44" spans="1:5" ht="16.5">
      <c r="A44" s="27" t="s">
        <v>129</v>
      </c>
      <c r="B44" s="27"/>
      <c r="C44" s="54">
        <v>395.7</v>
      </c>
      <c r="D44" s="44"/>
      <c r="E44" s="44">
        <v>0</v>
      </c>
    </row>
    <row r="45" spans="1:5" ht="16.5" hidden="1">
      <c r="A45" s="27" t="s">
        <v>177</v>
      </c>
      <c r="B45" s="27"/>
      <c r="C45" s="44">
        <v>0</v>
      </c>
      <c r="D45" s="44"/>
      <c r="E45" s="44">
        <v>0</v>
      </c>
    </row>
    <row r="46" spans="1:10" ht="15.75" customHeight="1">
      <c r="A46" s="27" t="s">
        <v>144</v>
      </c>
      <c r="B46" s="27"/>
      <c r="C46" s="44">
        <v>3919.57293</v>
      </c>
      <c r="D46" s="44"/>
      <c r="E46" s="44">
        <v>17485</v>
      </c>
      <c r="H46" s="44"/>
      <c r="J46" s="44"/>
    </row>
    <row r="47" spans="1:5" ht="15.75" customHeight="1">
      <c r="A47" s="27" t="s">
        <v>108</v>
      </c>
      <c r="B47" s="27"/>
      <c r="C47" s="54">
        <v>703.9421</v>
      </c>
      <c r="D47" s="44"/>
      <c r="E47" s="44">
        <v>0</v>
      </c>
    </row>
    <row r="48" spans="1:5" ht="16.5">
      <c r="A48" s="27" t="s">
        <v>130</v>
      </c>
      <c r="B48" s="27"/>
      <c r="C48" s="44">
        <v>-79.57799999999997</v>
      </c>
      <c r="D48" s="44"/>
      <c r="E48" s="44">
        <v>-84</v>
      </c>
    </row>
    <row r="49" spans="1:5" ht="16.5">
      <c r="A49" s="27" t="s">
        <v>204</v>
      </c>
      <c r="B49" s="27"/>
      <c r="C49" s="44">
        <v>0</v>
      </c>
      <c r="D49" s="44"/>
      <c r="E49" s="44">
        <v>-7312</v>
      </c>
    </row>
    <row r="50" spans="1:5" ht="16.5" hidden="1">
      <c r="A50" s="27" t="s">
        <v>131</v>
      </c>
      <c r="B50" s="27"/>
      <c r="C50" s="44">
        <v>0</v>
      </c>
      <c r="D50" s="44"/>
      <c r="E50" s="44">
        <v>0</v>
      </c>
    </row>
    <row r="51" spans="1:5" ht="16.5">
      <c r="A51" s="27" t="s">
        <v>0</v>
      </c>
      <c r="B51" s="27"/>
      <c r="C51" s="44" t="s">
        <v>0</v>
      </c>
      <c r="D51" s="44"/>
      <c r="E51" s="44"/>
    </row>
    <row r="52" spans="1:5" ht="16.5">
      <c r="A52" s="28" t="s">
        <v>197</v>
      </c>
      <c r="B52" s="27"/>
      <c r="C52" s="66">
        <f>SUM(C38:C51)</f>
        <v>5931.085220000001</v>
      </c>
      <c r="D52" s="44"/>
      <c r="E52" s="66">
        <f>SUM(E38:E51)</f>
        <v>10513</v>
      </c>
    </row>
    <row r="53" spans="1:5" ht="16.5">
      <c r="A53" s="27"/>
      <c r="B53" s="27"/>
      <c r="C53" s="44"/>
      <c r="D53" s="44"/>
      <c r="E53" s="44"/>
    </row>
    <row r="54" spans="1:5" ht="16.5">
      <c r="A54" s="27" t="s">
        <v>35</v>
      </c>
      <c r="B54" s="27"/>
      <c r="C54" s="44" t="s">
        <v>0</v>
      </c>
      <c r="D54" s="44"/>
      <c r="E54" s="44"/>
    </row>
    <row r="55" spans="1:5" ht="16.5" hidden="1">
      <c r="A55" s="27" t="s">
        <v>75</v>
      </c>
      <c r="B55" s="27"/>
      <c r="C55" s="44">
        <v>0</v>
      </c>
      <c r="D55" s="44"/>
      <c r="E55" s="44">
        <f>'[1]SUMMARY'!F73</f>
        <v>0</v>
      </c>
    </row>
    <row r="56" spans="1:5" ht="16.5" hidden="1">
      <c r="A56" s="27" t="s">
        <v>106</v>
      </c>
      <c r="B56" s="27"/>
      <c r="C56" s="44">
        <v>0</v>
      </c>
      <c r="D56" s="44"/>
      <c r="E56" s="44">
        <f>'[1]SUMMARY'!E74</f>
        <v>0</v>
      </c>
    </row>
    <row r="57" spans="1:5" ht="16.5" hidden="1">
      <c r="A57" s="27" t="s">
        <v>107</v>
      </c>
      <c r="B57" s="27"/>
      <c r="C57" s="44">
        <v>0</v>
      </c>
      <c r="D57" s="44"/>
      <c r="E57" s="44">
        <f>'[1]SUMMARY'!E77</f>
        <v>0</v>
      </c>
    </row>
    <row r="58" spans="1:5" ht="16.5" hidden="1">
      <c r="A58" s="27" t="s">
        <v>109</v>
      </c>
      <c r="B58" s="27"/>
      <c r="C58" s="44">
        <v>0</v>
      </c>
      <c r="D58" s="44"/>
      <c r="E58" s="44">
        <v>0</v>
      </c>
    </row>
    <row r="59" spans="1:5" ht="16.5" hidden="1">
      <c r="A59" s="27" t="s">
        <v>36</v>
      </c>
      <c r="B59" s="27"/>
      <c r="C59" s="44">
        <v>9.999999892897903E-07</v>
      </c>
      <c r="D59" s="44"/>
      <c r="E59" s="44">
        <v>0</v>
      </c>
    </row>
    <row r="60" spans="1:5" ht="16.5">
      <c r="A60" s="27" t="s">
        <v>127</v>
      </c>
      <c r="B60" s="27"/>
      <c r="C60" s="44">
        <v>-9.938254914874996</v>
      </c>
      <c r="D60" s="44"/>
      <c r="E60" s="44">
        <v>0</v>
      </c>
    </row>
    <row r="61" spans="1:5" ht="12" customHeight="1">
      <c r="A61" s="27"/>
      <c r="B61" s="27"/>
      <c r="C61" s="44"/>
      <c r="D61" s="44"/>
      <c r="E61" s="44"/>
    </row>
    <row r="62" spans="1:5" ht="16.5">
      <c r="A62" s="28" t="s">
        <v>167</v>
      </c>
      <c r="B62" s="27"/>
      <c r="C62" s="66">
        <f>SUM(C55:C61)</f>
        <v>-9.938253914875007</v>
      </c>
      <c r="D62" s="65"/>
      <c r="E62" s="66">
        <f>SUM(E55:E61)</f>
        <v>0</v>
      </c>
    </row>
    <row r="63" spans="1:5" ht="16.5">
      <c r="A63" s="28"/>
      <c r="B63" s="27"/>
      <c r="C63" s="67" t="s">
        <v>0</v>
      </c>
      <c r="D63" s="44"/>
      <c r="E63" s="44"/>
    </row>
    <row r="64" spans="1:5" ht="16.5">
      <c r="A64" s="28" t="s">
        <v>174</v>
      </c>
      <c r="B64" s="27"/>
      <c r="C64" s="65">
        <f>C35+C52+C62</f>
        <v>-1730.512108844287</v>
      </c>
      <c r="D64" s="44"/>
      <c r="E64" s="65">
        <f>E35+E52+E62</f>
        <v>-2656</v>
      </c>
    </row>
    <row r="65" spans="1:5" ht="16.5">
      <c r="A65" s="27" t="s">
        <v>46</v>
      </c>
      <c r="B65" s="27"/>
      <c r="C65" s="27" t="s">
        <v>0</v>
      </c>
      <c r="D65" s="44"/>
      <c r="E65" s="44"/>
    </row>
    <row r="66" spans="1:5" ht="16.5">
      <c r="A66" s="68" t="s">
        <v>47</v>
      </c>
      <c r="B66" s="27"/>
      <c r="C66" s="44">
        <v>6599.347253744999</v>
      </c>
      <c r="D66" s="44"/>
      <c r="E66" s="44">
        <v>9193</v>
      </c>
    </row>
    <row r="67" spans="1:5" ht="16.5">
      <c r="A67" s="68" t="s">
        <v>140</v>
      </c>
      <c r="B67" s="27"/>
      <c r="C67" s="44"/>
      <c r="D67" s="44"/>
      <c r="E67" s="44"/>
    </row>
    <row r="68" spans="1:5" ht="16.5">
      <c r="A68" s="27" t="s">
        <v>139</v>
      </c>
      <c r="B68" s="27"/>
      <c r="C68" s="44">
        <v>610.2751905753072</v>
      </c>
      <c r="D68" s="44"/>
      <c r="E68" s="44">
        <v>62</v>
      </c>
    </row>
    <row r="69" spans="1:5" ht="14.25" customHeight="1">
      <c r="A69" s="28"/>
      <c r="B69" s="27"/>
      <c r="C69" s="27"/>
      <c r="D69" s="44"/>
      <c r="E69" s="44"/>
    </row>
    <row r="70" spans="1:5" ht="17.25" thickBot="1">
      <c r="A70" s="28" t="s">
        <v>84</v>
      </c>
      <c r="B70" s="27"/>
      <c r="C70" s="69">
        <f>SUM(C64:C69)-0.5</f>
        <v>5478.610335476019</v>
      </c>
      <c r="D70" s="44"/>
      <c r="E70" s="61">
        <f>SUM(E64:E69)</f>
        <v>6599</v>
      </c>
    </row>
    <row r="71" spans="1:5" ht="17.25" thickTop="1">
      <c r="A71" s="28"/>
      <c r="B71" s="27"/>
      <c r="C71" s="42"/>
      <c r="D71" s="44"/>
      <c r="E71" s="44"/>
    </row>
    <row r="72" spans="1:5" ht="16.5">
      <c r="A72" s="28" t="s">
        <v>38</v>
      </c>
      <c r="B72" s="27"/>
      <c r="C72" s="27"/>
      <c r="D72" s="44"/>
      <c r="E72" s="44"/>
    </row>
    <row r="73" spans="1:5" ht="16.5">
      <c r="A73" s="27" t="s">
        <v>39</v>
      </c>
      <c r="B73" s="27"/>
      <c r="C73" s="44">
        <v>5477.610086317</v>
      </c>
      <c r="D73" s="44"/>
      <c r="E73" s="44">
        <v>6599</v>
      </c>
    </row>
    <row r="74" spans="1:5" ht="16.5" hidden="1">
      <c r="A74" s="27" t="s">
        <v>79</v>
      </c>
      <c r="B74" s="27"/>
      <c r="C74" s="44">
        <f>'[1]SUMMARY'!C98</f>
        <v>0</v>
      </c>
      <c r="D74" s="44"/>
      <c r="E74" s="44">
        <v>0</v>
      </c>
    </row>
    <row r="75" spans="1:5" ht="16.5" hidden="1">
      <c r="A75" s="27" t="s">
        <v>121</v>
      </c>
      <c r="B75" s="27"/>
      <c r="C75" s="44">
        <f>'[1]SUMMARY'!C99</f>
        <v>0</v>
      </c>
      <c r="D75" s="44"/>
      <c r="E75" s="44">
        <v>0</v>
      </c>
    </row>
    <row r="76" spans="1:5" ht="7.5" customHeight="1">
      <c r="A76" s="27" t="s">
        <v>0</v>
      </c>
      <c r="B76" s="27"/>
      <c r="C76" s="46" t="s">
        <v>0</v>
      </c>
      <c r="D76" s="44"/>
      <c r="E76" s="46" t="s">
        <v>0</v>
      </c>
    </row>
    <row r="77" spans="1:5" ht="16.5" hidden="1">
      <c r="A77" s="27"/>
      <c r="B77" s="27"/>
      <c r="C77" s="44">
        <f>SUM(C73:C76)</f>
        <v>5477.610086317</v>
      </c>
      <c r="D77" s="44"/>
      <c r="E77" s="44">
        <f>SUM(E73:E76)</f>
        <v>6599</v>
      </c>
    </row>
    <row r="78" spans="1:5" ht="16.5" hidden="1">
      <c r="A78" s="27" t="s">
        <v>132</v>
      </c>
      <c r="B78" s="27"/>
      <c r="C78" s="44">
        <f>'[1]SUMMARY'!C102</f>
        <v>0</v>
      </c>
      <c r="D78" s="44"/>
      <c r="E78" s="44">
        <f>'[1]SUMMARY'!F102</f>
        <v>0</v>
      </c>
    </row>
    <row r="79" spans="1:5" ht="16.5" hidden="1">
      <c r="A79" s="27" t="s">
        <v>76</v>
      </c>
      <c r="B79" s="27"/>
      <c r="C79" s="44">
        <f>'[1]SUMMARY'!C103</f>
        <v>0</v>
      </c>
      <c r="D79" s="44"/>
      <c r="E79" s="44">
        <v>0</v>
      </c>
    </row>
    <row r="80" spans="1:5" ht="17.25" thickBot="1">
      <c r="A80" s="28" t="s">
        <v>46</v>
      </c>
      <c r="B80" s="27"/>
      <c r="C80" s="61">
        <f>SUM(C77:C79)</f>
        <v>5477.610086317</v>
      </c>
      <c r="D80" s="44"/>
      <c r="E80" s="61">
        <f>SUM(E77:E79)</f>
        <v>6599</v>
      </c>
    </row>
    <row r="81" spans="1:5" ht="17.25" thickTop="1">
      <c r="A81" s="28"/>
      <c r="B81" s="27"/>
      <c r="C81" s="27" t="s">
        <v>0</v>
      </c>
      <c r="D81" s="27"/>
      <c r="E81" s="27"/>
    </row>
    <row r="82" spans="1:5" ht="16.5">
      <c r="A82" s="28"/>
      <c r="B82" s="27"/>
      <c r="C82" s="43" t="s">
        <v>0</v>
      </c>
      <c r="D82" s="27"/>
      <c r="E82" s="43" t="s">
        <v>0</v>
      </c>
    </row>
    <row r="83" spans="1:6" ht="16.5">
      <c r="A83" s="28" t="s">
        <v>117</v>
      </c>
      <c r="B83" s="27"/>
      <c r="C83" s="27"/>
      <c r="D83" s="27"/>
      <c r="E83" s="27"/>
      <c r="F83" s="24"/>
    </row>
    <row r="84" spans="1:5" ht="16.5">
      <c r="A84" s="28" t="s">
        <v>205</v>
      </c>
      <c r="B84" s="27"/>
      <c r="C84" s="27"/>
      <c r="D84" s="27"/>
      <c r="E84" s="27"/>
    </row>
    <row r="85" spans="1:5" ht="16.5">
      <c r="A85" s="38"/>
      <c r="B85" s="38"/>
      <c r="C85" s="38"/>
      <c r="D85" s="38"/>
      <c r="E85" s="38"/>
    </row>
    <row r="86" spans="1:5" ht="16.5">
      <c r="A86" s="38"/>
      <c r="B86" s="38"/>
      <c r="C86" s="38"/>
      <c r="D86" s="38"/>
      <c r="E86" s="38"/>
    </row>
    <row r="93" ht="16.5">
      <c r="A93" s="28"/>
    </row>
    <row r="94" ht="16.5">
      <c r="A94" s="28"/>
    </row>
    <row r="95" ht="16.5">
      <c r="A95" s="28"/>
    </row>
    <row r="96" ht="16.5">
      <c r="A96" s="28"/>
    </row>
    <row r="97" ht="16.5">
      <c r="A97" s="28"/>
    </row>
    <row r="104" ht="12.75">
      <c r="E104" s="29" t="s">
        <v>0</v>
      </c>
    </row>
    <row r="113" ht="12.75">
      <c r="C113" t="s">
        <v>0</v>
      </c>
    </row>
    <row r="114" ht="12.75">
      <c r="E114" t="s">
        <v>0</v>
      </c>
    </row>
  </sheetData>
  <sheetProtection/>
  <mergeCells count="4">
    <mergeCell ref="A2:E2"/>
    <mergeCell ref="A3:E3"/>
    <mergeCell ref="A5:E5"/>
    <mergeCell ref="A6:E6"/>
  </mergeCells>
  <printOptions horizontalCentered="1"/>
  <pageMargins left="0.5118110236220472" right="0.2362204724409449" top="0.4330708661417323" bottom="0.2362204724409449" header="0.5118110236220472" footer="0"/>
  <pageSetup horizontalDpi="600" verticalDpi="600" orientation="portrait" paperSize="9" scale="75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A1" sqref="A1:K76"/>
    </sheetView>
  </sheetViews>
  <sheetFormatPr defaultColWidth="9.140625" defaultRowHeight="12.75"/>
  <cols>
    <col min="1" max="1" width="27.28125" style="0" customWidth="1"/>
    <col min="2" max="2" width="0.13671875" style="0" customWidth="1"/>
    <col min="3" max="3" width="13.421875" style="0" customWidth="1"/>
    <col min="4" max="4" width="11.28125" style="0" customWidth="1"/>
    <col min="5" max="5" width="13.28125" style="0" customWidth="1"/>
    <col min="6" max="6" width="13.7109375" style="0" hidden="1" customWidth="1"/>
    <col min="7" max="7" width="4.00390625" style="0" hidden="1" customWidth="1"/>
    <col min="8" max="8" width="15.421875" style="0" customWidth="1"/>
    <col min="9" max="9" width="13.00390625" style="0" customWidth="1"/>
    <col min="10" max="10" width="14.140625" style="0" customWidth="1"/>
    <col min="11" max="11" width="11.421875" style="0" customWidth="1"/>
  </cols>
  <sheetData>
    <row r="1" ht="12.75">
      <c r="K1" s="88"/>
    </row>
    <row r="2" spans="1:11" ht="16.5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6.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0" ht="15.75">
      <c r="A4" s="20" t="s">
        <v>0</v>
      </c>
      <c r="B4" s="13"/>
      <c r="C4" s="13"/>
      <c r="D4" s="13"/>
      <c r="E4" s="13" t="s">
        <v>0</v>
      </c>
      <c r="F4" s="13"/>
      <c r="G4" s="13"/>
      <c r="H4" s="12"/>
      <c r="I4" s="12"/>
      <c r="J4" s="12"/>
    </row>
    <row r="5" spans="1:10" ht="15.75">
      <c r="A5" s="20"/>
      <c r="B5" s="13"/>
      <c r="C5" s="13"/>
      <c r="D5" s="13"/>
      <c r="E5" s="13"/>
      <c r="F5" s="13"/>
      <c r="G5" s="13"/>
      <c r="H5" s="12"/>
      <c r="I5" s="12"/>
      <c r="J5" s="12"/>
    </row>
    <row r="6" spans="1:11" ht="15.75">
      <c r="A6" s="89" t="s">
        <v>209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15.75">
      <c r="A7" s="89" t="s">
        <v>28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6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6.5">
      <c r="A9" s="37"/>
      <c r="B9" s="37"/>
      <c r="C9" s="89" t="s">
        <v>181</v>
      </c>
      <c r="D9" s="89"/>
      <c r="E9" s="89"/>
      <c r="F9" s="89"/>
      <c r="G9" s="89"/>
      <c r="H9" s="89"/>
      <c r="I9" s="89"/>
      <c r="J9" s="37"/>
      <c r="K9" s="37"/>
    </row>
    <row r="10" spans="1:11" ht="16.5">
      <c r="A10" s="37"/>
      <c r="B10" s="37"/>
      <c r="C10" s="89" t="s">
        <v>168</v>
      </c>
      <c r="D10" s="89"/>
      <c r="E10" s="89"/>
      <c r="F10" s="89"/>
      <c r="G10" s="89"/>
      <c r="H10" s="89"/>
      <c r="I10" s="89"/>
      <c r="J10" s="37"/>
      <c r="K10" s="37"/>
    </row>
    <row r="11" spans="1:11" ht="15.75">
      <c r="A11" s="3"/>
      <c r="B11" s="3"/>
      <c r="C11" s="89" t="s">
        <v>169</v>
      </c>
      <c r="D11" s="89"/>
      <c r="E11" s="89"/>
      <c r="F11" s="89"/>
      <c r="G11" s="89"/>
      <c r="H11" s="89"/>
      <c r="I11" s="89"/>
      <c r="J11" s="3"/>
      <c r="K11" s="3"/>
    </row>
    <row r="12" spans="1:11" ht="16.5">
      <c r="A12" s="27"/>
      <c r="B12" s="27"/>
      <c r="C12" s="58"/>
      <c r="D12" s="58"/>
      <c r="E12" s="27"/>
      <c r="F12" s="37" t="s">
        <v>159</v>
      </c>
      <c r="G12" s="37" t="s">
        <v>92</v>
      </c>
      <c r="H12" s="37" t="s">
        <v>0</v>
      </c>
      <c r="I12" s="37"/>
      <c r="J12" s="37"/>
      <c r="K12" s="38"/>
    </row>
    <row r="13" spans="1:11" ht="16.5">
      <c r="A13" s="27" t="s">
        <v>0</v>
      </c>
      <c r="B13" s="27"/>
      <c r="C13" s="1"/>
      <c r="D13" s="3" t="s">
        <v>0</v>
      </c>
      <c r="E13" s="3" t="s">
        <v>191</v>
      </c>
      <c r="F13" s="3" t="s">
        <v>160</v>
      </c>
      <c r="G13" s="3" t="s">
        <v>93</v>
      </c>
      <c r="H13" s="80" t="s">
        <v>96</v>
      </c>
      <c r="I13" s="3"/>
      <c r="J13" s="3" t="s">
        <v>104</v>
      </c>
      <c r="K13" s="12"/>
    </row>
    <row r="14" spans="1:11" ht="16.5">
      <c r="A14" s="27"/>
      <c r="B14" s="27"/>
      <c r="C14" s="80" t="s">
        <v>90</v>
      </c>
      <c r="D14" s="3" t="s">
        <v>175</v>
      </c>
      <c r="E14" s="3" t="s">
        <v>190</v>
      </c>
      <c r="F14" s="3" t="s">
        <v>161</v>
      </c>
      <c r="G14" s="80" t="s">
        <v>94</v>
      </c>
      <c r="H14" s="80" t="s">
        <v>147</v>
      </c>
      <c r="I14" s="80"/>
      <c r="J14" s="80" t="s">
        <v>135</v>
      </c>
      <c r="K14" s="80" t="s">
        <v>97</v>
      </c>
    </row>
    <row r="15" spans="1:11" ht="16.5">
      <c r="A15" s="27" t="s">
        <v>0</v>
      </c>
      <c r="B15" s="27"/>
      <c r="C15" s="3" t="s">
        <v>91</v>
      </c>
      <c r="D15" s="3" t="s">
        <v>176</v>
      </c>
      <c r="E15" s="80" t="s">
        <v>114</v>
      </c>
      <c r="F15" s="3" t="s">
        <v>114</v>
      </c>
      <c r="G15" s="80" t="s">
        <v>95</v>
      </c>
      <c r="H15" s="80" t="s">
        <v>148</v>
      </c>
      <c r="I15" s="80" t="s">
        <v>97</v>
      </c>
      <c r="J15" s="80" t="s">
        <v>98</v>
      </c>
      <c r="K15" s="80" t="s">
        <v>99</v>
      </c>
    </row>
    <row r="16" spans="1:11" ht="16.5">
      <c r="A16" s="27" t="s">
        <v>24</v>
      </c>
      <c r="B16" s="27"/>
      <c r="C16" s="3" t="s">
        <v>1</v>
      </c>
      <c r="D16" s="3" t="s">
        <v>1</v>
      </c>
      <c r="E16" s="3" t="s">
        <v>26</v>
      </c>
      <c r="F16" s="3" t="s">
        <v>1</v>
      </c>
      <c r="G16" s="3" t="s">
        <v>26</v>
      </c>
      <c r="H16" s="3" t="s">
        <v>26</v>
      </c>
      <c r="I16" s="3" t="s">
        <v>26</v>
      </c>
      <c r="J16" s="3" t="s">
        <v>26</v>
      </c>
      <c r="K16" s="3" t="s">
        <v>26</v>
      </c>
    </row>
    <row r="17" spans="1:15" ht="16.5">
      <c r="A17" s="27" t="s">
        <v>0</v>
      </c>
      <c r="B17" s="27"/>
      <c r="C17" s="62" t="s">
        <v>0</v>
      </c>
      <c r="D17" s="27"/>
      <c r="E17" s="27"/>
      <c r="F17" s="27"/>
      <c r="G17" s="38"/>
      <c r="H17" s="38"/>
      <c r="I17" s="38"/>
      <c r="J17" s="38"/>
      <c r="K17" s="38"/>
      <c r="N17" s="9"/>
      <c r="O17" s="9"/>
    </row>
    <row r="18" spans="1:11" ht="15.75">
      <c r="A18" s="2" t="s">
        <v>211</v>
      </c>
      <c r="B18" s="1"/>
      <c r="C18" s="9">
        <v>169041.048</v>
      </c>
      <c r="D18" s="9">
        <v>-5123</v>
      </c>
      <c r="E18" s="9">
        <v>47</v>
      </c>
      <c r="F18" s="9">
        <v>0</v>
      </c>
      <c r="G18" s="9">
        <v>0</v>
      </c>
      <c r="H18" s="9">
        <v>-6402</v>
      </c>
      <c r="I18" s="9">
        <f>SUM(C18:H18)</f>
        <v>157563.048</v>
      </c>
      <c r="J18" s="9">
        <v>680</v>
      </c>
      <c r="K18" s="9">
        <f>SUM(I18:J18)</f>
        <v>158243.048</v>
      </c>
    </row>
    <row r="19" spans="1:11" ht="11.25" customHeight="1" hidden="1">
      <c r="A19" s="2"/>
      <c r="B19" s="1"/>
      <c r="C19" s="9"/>
      <c r="D19" s="9"/>
      <c r="E19" s="9"/>
      <c r="F19" s="9"/>
      <c r="G19" s="9"/>
      <c r="H19" s="9"/>
      <c r="I19" s="9"/>
      <c r="J19" s="9"/>
      <c r="K19" s="9"/>
    </row>
    <row r="20" spans="1:11" ht="15.75" hidden="1">
      <c r="A20" s="1" t="s">
        <v>152</v>
      </c>
      <c r="B20" s="1"/>
      <c r="C20" s="10">
        <f>-D20</f>
        <v>0</v>
      </c>
      <c r="D20" s="10">
        <v>0</v>
      </c>
      <c r="E20" s="10"/>
      <c r="F20" s="10">
        <v>0</v>
      </c>
      <c r="G20" s="10">
        <f>-G18</f>
        <v>0</v>
      </c>
      <c r="H20" s="10">
        <f>-F20</f>
        <v>0</v>
      </c>
      <c r="I20" s="10">
        <f>SUM(C20:H20)</f>
        <v>0</v>
      </c>
      <c r="J20" s="10">
        <v>0</v>
      </c>
      <c r="K20" s="10">
        <f>SUM(I20:J20)</f>
        <v>0</v>
      </c>
    </row>
    <row r="21" spans="1:11" ht="15.75" customHeight="1" hidden="1">
      <c r="A21" s="2" t="s">
        <v>153</v>
      </c>
      <c r="B21" s="1"/>
      <c r="C21" s="9">
        <f>SUM(C18:C20)</f>
        <v>169041.048</v>
      </c>
      <c r="D21" s="9">
        <f>SUM(D18:D20)</f>
        <v>-5123</v>
      </c>
      <c r="E21" s="9"/>
      <c r="F21" s="9">
        <f aca="true" t="shared" si="0" ref="F21:K21">SUM(F18:F20)</f>
        <v>0</v>
      </c>
      <c r="G21" s="9">
        <f t="shared" si="0"/>
        <v>0</v>
      </c>
      <c r="H21" s="9">
        <f t="shared" si="0"/>
        <v>-6402</v>
      </c>
      <c r="I21" s="9">
        <f t="shared" si="0"/>
        <v>157563.048</v>
      </c>
      <c r="J21" s="9">
        <f t="shared" si="0"/>
        <v>680</v>
      </c>
      <c r="K21" s="9">
        <f t="shared" si="0"/>
        <v>158243.048</v>
      </c>
    </row>
    <row r="22" spans="1:11" ht="9" customHeight="1" hidden="1">
      <c r="A22" s="2" t="s">
        <v>0</v>
      </c>
      <c r="B22" s="1"/>
      <c r="C22" s="9"/>
      <c r="D22" s="9"/>
      <c r="E22" s="9"/>
      <c r="F22" s="9"/>
      <c r="G22" s="9"/>
      <c r="H22" s="9"/>
      <c r="I22" s="9"/>
      <c r="J22" s="9"/>
      <c r="K22" s="9"/>
    </row>
    <row r="23" spans="1:11" ht="17.25" customHeight="1" hidden="1">
      <c r="A23" s="1" t="s">
        <v>192</v>
      </c>
      <c r="B23" s="1"/>
      <c r="C23" s="9"/>
      <c r="D23" s="9"/>
      <c r="E23" s="9"/>
      <c r="F23" s="9"/>
      <c r="G23" s="9"/>
      <c r="H23" s="9"/>
      <c r="I23" s="9"/>
      <c r="J23" s="9"/>
      <c r="K23" s="9"/>
    </row>
    <row r="24" spans="1:11" ht="17.25" customHeight="1" hidden="1">
      <c r="A24" s="1" t="s">
        <v>203</v>
      </c>
      <c r="B24" s="1"/>
      <c r="C24" s="9"/>
      <c r="D24" s="9">
        <v>0</v>
      </c>
      <c r="E24" s="9"/>
      <c r="F24" s="9"/>
      <c r="G24" s="9"/>
      <c r="H24" s="9">
        <v>0</v>
      </c>
      <c r="I24" s="9">
        <f>SUM(C24:H24)</f>
        <v>0</v>
      </c>
      <c r="J24" s="9">
        <v>0</v>
      </c>
      <c r="K24" s="9">
        <f>SUM(I24:J24)</f>
        <v>0</v>
      </c>
    </row>
    <row r="25" spans="1:11" ht="7.5" customHeight="1">
      <c r="A25" s="1"/>
      <c r="B25" s="1"/>
      <c r="C25" s="9"/>
      <c r="D25" s="9"/>
      <c r="E25" s="9"/>
      <c r="F25" s="9"/>
      <c r="G25" s="9"/>
      <c r="H25" s="9"/>
      <c r="I25" s="9"/>
      <c r="J25" s="9"/>
      <c r="K25" s="9"/>
    </row>
    <row r="26" spans="1:11" ht="14.25" customHeight="1">
      <c r="A26" s="1" t="s">
        <v>200</v>
      </c>
      <c r="B26" s="1"/>
      <c r="C26" s="9"/>
      <c r="D26" s="9"/>
      <c r="E26" s="9">
        <v>15</v>
      </c>
      <c r="F26" s="9"/>
      <c r="G26" s="9"/>
      <c r="H26" s="9"/>
      <c r="I26" s="9">
        <f>SUM(C26:H26)</f>
        <v>15</v>
      </c>
      <c r="J26" s="9">
        <v>0</v>
      </c>
      <c r="K26" s="9">
        <f>SUM(I26:J26)</f>
        <v>15</v>
      </c>
    </row>
    <row r="27" spans="1:11" ht="12" customHeight="1">
      <c r="A27" s="1"/>
      <c r="B27" s="1"/>
      <c r="C27" s="9"/>
      <c r="D27" s="9"/>
      <c r="E27" s="9"/>
      <c r="F27" s="9"/>
      <c r="G27" s="9"/>
      <c r="H27" s="9"/>
      <c r="I27" s="9"/>
      <c r="J27" s="9"/>
      <c r="K27" s="9"/>
    </row>
    <row r="28" spans="1:16" ht="16.5">
      <c r="A28" s="1" t="s">
        <v>193</v>
      </c>
      <c r="B28" s="1"/>
      <c r="C28" s="9">
        <v>0</v>
      </c>
      <c r="D28" s="9">
        <v>0</v>
      </c>
      <c r="E28" s="9">
        <v>0</v>
      </c>
      <c r="F28" s="21">
        <v>0</v>
      </c>
      <c r="G28" s="9">
        <v>0</v>
      </c>
      <c r="H28" s="9">
        <f>'P&amp;L'!F46</f>
        <v>-2177</v>
      </c>
      <c r="I28" s="9">
        <f>SUM(C28:H28)</f>
        <v>-2177</v>
      </c>
      <c r="J28" s="9">
        <f>'P&amp;L'!F54</f>
        <v>14</v>
      </c>
      <c r="K28" s="9">
        <f>SUM(I28:J28)</f>
        <v>-2163</v>
      </c>
      <c r="P28" s="40"/>
    </row>
    <row r="29" spans="1:11" ht="15.75" hidden="1">
      <c r="A29" s="1"/>
      <c r="B29" s="1"/>
      <c r="C29" s="9"/>
      <c r="D29" s="9"/>
      <c r="E29" s="9"/>
      <c r="F29" s="9"/>
      <c r="G29" s="9"/>
      <c r="H29" s="9"/>
      <c r="I29" s="9"/>
      <c r="J29" s="9"/>
      <c r="K29" s="9"/>
    </row>
    <row r="30" spans="1:11" ht="15.75" hidden="1">
      <c r="A30" s="1" t="s">
        <v>125</v>
      </c>
      <c r="B30" s="1"/>
      <c r="C30" s="9"/>
      <c r="D30" s="9"/>
      <c r="E30" s="9"/>
      <c r="F30" s="9"/>
      <c r="G30" s="9"/>
      <c r="H30" s="81">
        <v>0</v>
      </c>
      <c r="I30" s="9">
        <f>SUM(C30:H30)</f>
        <v>0</v>
      </c>
      <c r="J30" s="9">
        <v>0</v>
      </c>
      <c r="K30" s="9">
        <f>SUM(I30:J30)</f>
        <v>0</v>
      </c>
    </row>
    <row r="31" spans="1:11" ht="9.75" customHeight="1">
      <c r="A31" s="2"/>
      <c r="B31" s="1"/>
      <c r="C31" s="9"/>
      <c r="D31" s="9"/>
      <c r="E31" s="9"/>
      <c r="F31" s="9"/>
      <c r="G31" s="9"/>
      <c r="H31" s="9"/>
      <c r="I31" s="9"/>
      <c r="J31" s="9"/>
      <c r="K31" s="9"/>
    </row>
    <row r="32" spans="1:11" ht="16.5" thickBot="1">
      <c r="A32" s="2" t="s">
        <v>212</v>
      </c>
      <c r="B32" s="1"/>
      <c r="C32" s="17">
        <f>SUM(C21:C31)</f>
        <v>169041.048</v>
      </c>
      <c r="D32" s="17">
        <f>D24+D18</f>
        <v>-5123</v>
      </c>
      <c r="E32" s="17">
        <f>SUM(E18:E31)</f>
        <v>62</v>
      </c>
      <c r="F32" s="17">
        <f aca="true" t="shared" si="1" ref="F32:K32">SUM(F21:F31)</f>
        <v>0</v>
      </c>
      <c r="G32" s="17">
        <f t="shared" si="1"/>
        <v>0</v>
      </c>
      <c r="H32" s="17">
        <f t="shared" si="1"/>
        <v>-8579</v>
      </c>
      <c r="I32" s="17">
        <f t="shared" si="1"/>
        <v>155401.048</v>
      </c>
      <c r="J32" s="17">
        <f t="shared" si="1"/>
        <v>694</v>
      </c>
      <c r="K32" s="17">
        <f t="shared" si="1"/>
        <v>156095.048</v>
      </c>
    </row>
    <row r="33" spans="1:11" ht="16.5" thickTop="1">
      <c r="A33" s="2"/>
      <c r="B33" s="1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5.75">
      <c r="A34" s="2" t="s">
        <v>213</v>
      </c>
      <c r="B34" s="1"/>
      <c r="C34" s="9">
        <v>169041.048</v>
      </c>
      <c r="D34" s="9">
        <f>-5122.54245</f>
        <v>-5122.54245</v>
      </c>
      <c r="E34" s="9">
        <v>535</v>
      </c>
      <c r="F34" s="9">
        <v>0</v>
      </c>
      <c r="G34" s="9">
        <v>0</v>
      </c>
      <c r="H34" s="9">
        <v>-12789</v>
      </c>
      <c r="I34" s="9">
        <f>SUM(C34:H34)-0.05</f>
        <v>151664.45555</v>
      </c>
      <c r="J34" s="9">
        <v>697</v>
      </c>
      <c r="K34" s="9">
        <f>SUM(I34:J34)-0.5</f>
        <v>152360.95555</v>
      </c>
    </row>
    <row r="35" spans="1:11" ht="15.75" hidden="1">
      <c r="A35" s="2"/>
      <c r="B35" s="1"/>
      <c r="C35" s="9"/>
      <c r="D35" s="9"/>
      <c r="E35" s="9"/>
      <c r="F35" s="9"/>
      <c r="G35" s="9"/>
      <c r="H35" s="9"/>
      <c r="I35" s="9"/>
      <c r="J35" s="9"/>
      <c r="K35" s="9"/>
    </row>
    <row r="36" spans="1:11" ht="15.75" hidden="1">
      <c r="A36" s="1" t="s">
        <v>89</v>
      </c>
      <c r="B36" s="1"/>
      <c r="C36" s="9"/>
      <c r="D36" s="9"/>
      <c r="E36" s="9"/>
      <c r="F36" s="9"/>
      <c r="G36" s="9"/>
      <c r="H36" s="26">
        <v>0</v>
      </c>
      <c r="I36" s="9">
        <f>SUM(C36:H36)</f>
        <v>0</v>
      </c>
      <c r="J36" s="9"/>
      <c r="K36" s="9">
        <f>SUM(I36:J36)</f>
        <v>0</v>
      </c>
    </row>
    <row r="37" spans="1:11" ht="15.75" hidden="1">
      <c r="A37" s="2"/>
      <c r="B37" s="1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5.75" hidden="1">
      <c r="A38" s="2" t="s">
        <v>100</v>
      </c>
      <c r="B38" s="1"/>
      <c r="C38" s="9">
        <f aca="true" t="shared" si="2" ref="C38:K38">SUM(C34:C37)</f>
        <v>169041.048</v>
      </c>
      <c r="D38" s="9">
        <f t="shared" si="2"/>
        <v>-5122.54245</v>
      </c>
      <c r="E38" s="9">
        <f t="shared" si="2"/>
        <v>535</v>
      </c>
      <c r="F38" s="9">
        <f t="shared" si="2"/>
        <v>0</v>
      </c>
      <c r="G38" s="9">
        <f t="shared" si="2"/>
        <v>0</v>
      </c>
      <c r="H38" s="9">
        <f t="shared" si="2"/>
        <v>-12789</v>
      </c>
      <c r="I38" s="9">
        <f t="shared" si="2"/>
        <v>151664.45555</v>
      </c>
      <c r="J38" s="9">
        <f t="shared" si="2"/>
        <v>697</v>
      </c>
      <c r="K38" s="9">
        <f t="shared" si="2"/>
        <v>152360.95555</v>
      </c>
    </row>
    <row r="39" spans="1:11" ht="9" customHeight="1" hidden="1">
      <c r="A39" s="2"/>
      <c r="B39" s="1"/>
      <c r="C39" s="9"/>
      <c r="D39" s="9"/>
      <c r="E39" s="9"/>
      <c r="F39" s="9"/>
      <c r="G39" s="9"/>
      <c r="H39" s="9"/>
      <c r="I39" s="9"/>
      <c r="J39" s="9"/>
      <c r="K39" s="9"/>
    </row>
    <row r="40" spans="1:11" ht="15.75" hidden="1">
      <c r="A40" s="82"/>
      <c r="B40" s="1"/>
      <c r="C40" s="9"/>
      <c r="D40" s="9"/>
      <c r="E40" s="9"/>
      <c r="F40" s="9"/>
      <c r="G40" s="9"/>
      <c r="H40" s="9"/>
      <c r="I40" s="9"/>
      <c r="J40" s="9"/>
      <c r="K40" s="9"/>
    </row>
    <row r="41" spans="1:13" ht="15.75" hidden="1">
      <c r="A41" s="1" t="s">
        <v>152</v>
      </c>
      <c r="B41" s="1"/>
      <c r="C41" s="10">
        <v>0</v>
      </c>
      <c r="D41" s="10">
        <v>0</v>
      </c>
      <c r="E41" s="10"/>
      <c r="F41" s="10">
        <f>-F34</f>
        <v>0</v>
      </c>
      <c r="G41" s="10">
        <v>0</v>
      </c>
      <c r="H41" s="10">
        <v>0</v>
      </c>
      <c r="I41" s="10">
        <f>SUM(C41:H41)</f>
        <v>0</v>
      </c>
      <c r="J41" s="10">
        <v>0</v>
      </c>
      <c r="K41" s="10">
        <f>SUM(I41:J41)</f>
        <v>0</v>
      </c>
      <c r="M41" s="24"/>
    </row>
    <row r="42" spans="1:13" ht="15.75" hidden="1">
      <c r="A42" s="2" t="s">
        <v>154</v>
      </c>
      <c r="B42" s="1"/>
      <c r="C42" s="9">
        <f aca="true" t="shared" si="3" ref="C42:H42">C34+C41</f>
        <v>169041.048</v>
      </c>
      <c r="D42" s="9">
        <f t="shared" si="3"/>
        <v>-5122.54245</v>
      </c>
      <c r="E42" s="9">
        <f t="shared" si="3"/>
        <v>535</v>
      </c>
      <c r="F42" s="9">
        <f t="shared" si="3"/>
        <v>0</v>
      </c>
      <c r="G42" s="9">
        <f t="shared" si="3"/>
        <v>0</v>
      </c>
      <c r="H42" s="9">
        <f t="shared" si="3"/>
        <v>-12789</v>
      </c>
      <c r="I42" s="9">
        <f>I34+I41+0.5</f>
        <v>151664.95555</v>
      </c>
      <c r="J42" s="9">
        <f>J34+J41</f>
        <v>697</v>
      </c>
      <c r="K42" s="9">
        <f>K34+K41</f>
        <v>152360.95555</v>
      </c>
      <c r="M42" s="24"/>
    </row>
    <row r="43" spans="1:13" ht="9" customHeight="1">
      <c r="A43" s="2"/>
      <c r="B43" s="1"/>
      <c r="C43" s="9"/>
      <c r="D43" s="9"/>
      <c r="E43" s="9"/>
      <c r="F43" s="9"/>
      <c r="G43" s="9"/>
      <c r="H43" s="9"/>
      <c r="I43" s="9"/>
      <c r="J43" s="9"/>
      <c r="K43" s="9"/>
      <c r="M43" s="24"/>
    </row>
    <row r="44" spans="1:13" ht="14.25" customHeight="1" hidden="1">
      <c r="A44" s="83" t="s">
        <v>170</v>
      </c>
      <c r="B44" s="1"/>
      <c r="C44" s="9"/>
      <c r="D44" s="9"/>
      <c r="E44" s="9"/>
      <c r="F44" s="9"/>
      <c r="G44" s="9"/>
      <c r="H44" s="9"/>
      <c r="I44" s="9"/>
      <c r="J44" s="9"/>
      <c r="K44" s="9"/>
      <c r="M44" s="24"/>
    </row>
    <row r="45" spans="1:20" ht="15.75" customHeight="1" hidden="1">
      <c r="A45" s="83" t="s">
        <v>171</v>
      </c>
      <c r="B45" s="1"/>
      <c r="C45" s="9">
        <v>0</v>
      </c>
      <c r="D45" s="9"/>
      <c r="E45" s="9"/>
      <c r="F45" s="9"/>
      <c r="G45" s="9"/>
      <c r="H45" s="9">
        <v>0</v>
      </c>
      <c r="I45" s="9">
        <f>SUM(C45:H45)</f>
        <v>0</v>
      </c>
      <c r="J45" s="9">
        <v>0</v>
      </c>
      <c r="K45" s="9">
        <f>SUM(I45:J45)</f>
        <v>0</v>
      </c>
      <c r="M45" s="24"/>
      <c r="Q45" s="44"/>
      <c r="R45" s="44">
        <f>SUM(L45:Q45)</f>
        <v>0</v>
      </c>
      <c r="S45" s="44">
        <v>-1172.944</v>
      </c>
      <c r="T45" s="44">
        <f>SUM(R45:S45)</f>
        <v>-1172.944</v>
      </c>
    </row>
    <row r="46" spans="1:13" ht="15" customHeight="1" hidden="1">
      <c r="A46" s="2"/>
      <c r="B46" s="1"/>
      <c r="C46" s="9"/>
      <c r="D46" s="9"/>
      <c r="E46" s="9"/>
      <c r="F46" s="9"/>
      <c r="G46" s="9"/>
      <c r="H46" s="9"/>
      <c r="I46" s="9"/>
      <c r="J46" s="9"/>
      <c r="K46" s="9"/>
      <c r="M46" s="24"/>
    </row>
    <row r="47" spans="1:13" ht="15" customHeight="1" hidden="1">
      <c r="A47" s="1" t="s">
        <v>179</v>
      </c>
      <c r="B47" s="1"/>
      <c r="C47" s="9"/>
      <c r="D47" s="9">
        <f>'BS'!C45-D34</f>
        <v>0</v>
      </c>
      <c r="E47" s="9"/>
      <c r="F47" s="9"/>
      <c r="G47" s="9"/>
      <c r="H47" s="9"/>
      <c r="I47" s="9">
        <f>SUM(C47:H47)</f>
        <v>0</v>
      </c>
      <c r="J47" s="9"/>
      <c r="K47" s="9">
        <f>SUM(I47:J47)</f>
        <v>0</v>
      </c>
      <c r="M47" s="24"/>
    </row>
    <row r="48" spans="1:13" ht="12.75" customHeight="1" hidden="1">
      <c r="A48" s="1"/>
      <c r="B48" s="1"/>
      <c r="C48" s="9"/>
      <c r="D48" s="9"/>
      <c r="E48" s="9"/>
      <c r="F48" s="9"/>
      <c r="G48" s="9"/>
      <c r="H48" s="9"/>
      <c r="I48" s="9"/>
      <c r="J48" s="9"/>
      <c r="K48" s="9"/>
      <c r="M48" s="24"/>
    </row>
    <row r="49" spans="1:13" ht="15" customHeight="1">
      <c r="A49" s="1" t="s">
        <v>200</v>
      </c>
      <c r="B49" s="6"/>
      <c r="C49" s="18"/>
      <c r="D49" s="9"/>
      <c r="E49" s="9">
        <f>'P&amp;L'!D40</f>
        <v>138</v>
      </c>
      <c r="F49" s="9"/>
      <c r="G49" s="9"/>
      <c r="H49" s="9"/>
      <c r="I49" s="9">
        <f>SUM(C49:H49)</f>
        <v>138</v>
      </c>
      <c r="J49" s="9"/>
      <c r="K49" s="9">
        <f>SUM(I49:J49)</f>
        <v>138</v>
      </c>
      <c r="M49" s="24"/>
    </row>
    <row r="50" spans="1:13" ht="7.5" customHeight="1">
      <c r="A50" s="1"/>
      <c r="B50" s="6"/>
      <c r="C50" s="18"/>
      <c r="D50" s="9"/>
      <c r="E50" s="9"/>
      <c r="F50" s="9"/>
      <c r="G50" s="9"/>
      <c r="H50" s="9"/>
      <c r="I50" s="9"/>
      <c r="J50" s="9"/>
      <c r="K50" s="9"/>
      <c r="M50" s="78"/>
    </row>
    <row r="51" spans="1:16" ht="16.5">
      <c r="A51" s="1" t="s">
        <v>193</v>
      </c>
      <c r="B51" s="6"/>
      <c r="C51" s="18">
        <v>0</v>
      </c>
      <c r="D51" s="9">
        <v>0</v>
      </c>
      <c r="E51" s="9">
        <v>0</v>
      </c>
      <c r="F51" s="84">
        <v>0</v>
      </c>
      <c r="G51" s="9">
        <v>0</v>
      </c>
      <c r="H51" s="81">
        <f>'P&amp;L'!D46</f>
        <v>-15198</v>
      </c>
      <c r="I51" s="9">
        <f>SUM(C51:H51)</f>
        <v>-15198</v>
      </c>
      <c r="J51" s="9">
        <f>'P&amp;L'!D54</f>
        <v>-4</v>
      </c>
      <c r="K51" s="9">
        <f>SUM(I51:J51)</f>
        <v>-15202</v>
      </c>
      <c r="M51" s="24"/>
      <c r="P51" s="44"/>
    </row>
    <row r="52" spans="1:16" ht="16.5">
      <c r="A52" s="1"/>
      <c r="B52" s="1"/>
      <c r="C52" s="9"/>
      <c r="D52" s="9"/>
      <c r="E52" s="9"/>
      <c r="F52" s="81"/>
      <c r="G52" s="9"/>
      <c r="H52" s="81"/>
      <c r="I52" s="9"/>
      <c r="J52" s="9"/>
      <c r="K52" s="9"/>
      <c r="M52" s="24"/>
      <c r="P52" s="79"/>
    </row>
    <row r="53" spans="1:13" ht="15.75">
      <c r="A53" s="1" t="s">
        <v>125</v>
      </c>
      <c r="B53" s="1"/>
      <c r="C53" s="9"/>
      <c r="D53" s="9"/>
      <c r="E53" s="9"/>
      <c r="F53" s="81"/>
      <c r="G53" s="9"/>
      <c r="H53" s="81">
        <v>0</v>
      </c>
      <c r="I53" s="9">
        <f>SUM(C53:H53)</f>
        <v>0</v>
      </c>
      <c r="J53" s="9">
        <v>-441</v>
      </c>
      <c r="K53" s="9">
        <f>SUM(I53:J53)</f>
        <v>-441</v>
      </c>
      <c r="M53" s="24"/>
    </row>
    <row r="54" spans="1:11" ht="9.75" customHeight="1">
      <c r="A54" s="1"/>
      <c r="B54" s="1"/>
      <c r="C54" s="9"/>
      <c r="D54" s="9"/>
      <c r="E54" s="9"/>
      <c r="F54" s="9"/>
      <c r="G54" s="9"/>
      <c r="H54" s="9"/>
      <c r="I54" s="9"/>
      <c r="J54" s="9"/>
      <c r="K54" s="9"/>
    </row>
    <row r="55" spans="1:11" ht="16.5" thickBot="1">
      <c r="A55" s="2" t="s">
        <v>214</v>
      </c>
      <c r="B55" s="1"/>
      <c r="C55" s="17">
        <f aca="true" t="shared" si="4" ref="C55:H55">SUM(C42:C54)</f>
        <v>169041.048</v>
      </c>
      <c r="D55" s="17">
        <f t="shared" si="4"/>
        <v>-5122.54245</v>
      </c>
      <c r="E55" s="17">
        <f t="shared" si="4"/>
        <v>673</v>
      </c>
      <c r="F55" s="17">
        <f t="shared" si="4"/>
        <v>0</v>
      </c>
      <c r="G55" s="17">
        <f t="shared" si="4"/>
        <v>0</v>
      </c>
      <c r="H55" s="17">
        <f t="shared" si="4"/>
        <v>-27987</v>
      </c>
      <c r="I55" s="17">
        <f>SUM(I42:I54)-0.5</f>
        <v>136604.45555</v>
      </c>
      <c r="J55" s="17">
        <f>SUM(J42:J54)</f>
        <v>252</v>
      </c>
      <c r="K55" s="17">
        <f>SUM(K42:K54)</f>
        <v>136855.95555</v>
      </c>
    </row>
    <row r="56" spans="1:13" ht="17.25" thickTop="1">
      <c r="A56" s="28"/>
      <c r="B56" s="27"/>
      <c r="C56" s="27"/>
      <c r="D56" s="27"/>
      <c r="E56" s="38"/>
      <c r="F56" s="38"/>
      <c r="G56" s="27"/>
      <c r="H56" s="38"/>
      <c r="I56" s="38" t="s">
        <v>0</v>
      </c>
      <c r="J56" s="38"/>
      <c r="K56" s="38" t="s">
        <v>0</v>
      </c>
      <c r="M56" s="24"/>
    </row>
    <row r="57" spans="1:11" ht="16.5" hidden="1">
      <c r="A57" s="27" t="s">
        <v>133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3" ht="16.5" hidden="1">
      <c r="A58" s="27" t="s">
        <v>136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M58" s="24"/>
    </row>
    <row r="59" spans="1:13" ht="16.5" hidden="1">
      <c r="A59" s="27" t="s">
        <v>137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M59" s="24"/>
    </row>
    <row r="60" spans="1:11" ht="16.5" hidden="1">
      <c r="A60" s="27" t="s">
        <v>134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6.5" hidden="1">
      <c r="A61" s="27" t="s">
        <v>138</v>
      </c>
      <c r="B61" s="27"/>
      <c r="C61" s="27"/>
      <c r="D61" s="27"/>
      <c r="E61" s="27"/>
      <c r="F61" s="27"/>
      <c r="G61" s="27" t="s">
        <v>0</v>
      </c>
      <c r="H61" s="27"/>
      <c r="I61" s="27"/>
      <c r="J61" s="27"/>
      <c r="K61" s="27"/>
    </row>
    <row r="62" spans="1:11" ht="16.5" hidden="1">
      <c r="A62" s="27" t="s">
        <v>142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6.5" hidden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6.5" hidden="1">
      <c r="A64" s="27" t="s">
        <v>155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6.5" hidden="1">
      <c r="A65" s="27" t="s">
        <v>156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6.5" hidden="1">
      <c r="A66" s="27" t="s">
        <v>145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6.5" hidden="1">
      <c r="A67" s="27" t="s">
        <v>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6.5" hidden="1">
      <c r="A68" s="27" t="s">
        <v>149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6.5" hidden="1">
      <c r="A69" s="27" t="s">
        <v>157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6.5" hidden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6.5" hidden="1">
      <c r="A71" s="27" t="s">
        <v>150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6.5" hidden="1">
      <c r="A72" s="27" t="s">
        <v>146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6.5" hidden="1">
      <c r="A73" s="27" t="s">
        <v>158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6.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6.5">
      <c r="A75" s="2" t="s">
        <v>172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6.5">
      <c r="A76" s="2" t="s">
        <v>206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6.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6.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6.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6.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16.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ht="16.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ht="16.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6.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16.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ht="16.5">
      <c r="A86" s="27"/>
      <c r="B86" s="27"/>
      <c r="C86" s="27"/>
      <c r="D86" s="27"/>
      <c r="E86" s="27"/>
      <c r="F86" s="27"/>
      <c r="G86" s="27"/>
      <c r="H86" s="27"/>
      <c r="I86" s="27"/>
      <c r="J86" s="27" t="s">
        <v>0</v>
      </c>
      <c r="K86" s="27"/>
    </row>
    <row r="87" spans="1:11" ht="16.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6.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6.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6.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6.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6.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6.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6.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</sheetData>
  <sheetProtection/>
  <mergeCells count="7">
    <mergeCell ref="C11:I11"/>
    <mergeCell ref="C9:I9"/>
    <mergeCell ref="C10:I10"/>
    <mergeCell ref="A2:K2"/>
    <mergeCell ref="A3:K3"/>
    <mergeCell ref="A6:K6"/>
    <mergeCell ref="A7:K7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0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2022-02-24T07:00:40Z</cp:lastPrinted>
  <dcterms:created xsi:type="dcterms:W3CDTF">1998-03-21T00:09:32Z</dcterms:created>
  <dcterms:modified xsi:type="dcterms:W3CDTF">2022-02-24T07:00:59Z</dcterms:modified>
  <cp:category/>
  <cp:version/>
  <cp:contentType/>
  <cp:contentStatus/>
</cp:coreProperties>
</file>