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</externalReferences>
  <definedNames>
    <definedName name="_xlnm.Print_Area" localSheetId="1">'BS'!$A$1:$E$85</definedName>
    <definedName name="_xlnm.Print_Area" localSheetId="2">'CFLOW'!$A$1:$E$73</definedName>
    <definedName name="_xlnm.Print_Area" localSheetId="3">'EQUITY'!$A$1:$K$47</definedName>
    <definedName name="_xlnm.Print_Area" localSheetId="0">'P&amp;L'!$A$1:$J$73</definedName>
  </definedNames>
  <calcPr fullCalcOnLoad="1"/>
</workbook>
</file>

<file path=xl/sharedStrings.xml><?xml version="1.0" encoding="utf-8"?>
<sst xmlns="http://schemas.openxmlformats.org/spreadsheetml/2006/main" count="339" uniqueCount="183">
  <si>
    <t xml:space="preserve"> 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</si>
  <si>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</si>
  <si>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</si>
  <si>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</si>
  <si>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</si>
  <si>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</si>
  <si>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</si>
  <si>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</si>
  <si>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</si>
  <si>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</si>
  <si>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</si>
  <si>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</si>
  <si>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</si>
  <si>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</si>
  <si>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</si>
  <si>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</si>
  <si>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</si>
  <si>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</si>
  <si>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</si>
  <si>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</si>
  <si>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GOODWILL ON CONSOLIDATION</t>
  </si>
  <si>
    <t>DEFERRED TAXATION</t>
  </si>
  <si>
    <t>PRECEDING</t>
  </si>
  <si>
    <t>CURRENT ASSETS</t>
  </si>
  <si>
    <t>YEAR</t>
  </si>
  <si>
    <t xml:space="preserve">  </t>
  </si>
  <si>
    <t>PROFIT BEFORE TAXATION</t>
  </si>
  <si>
    <t>REVENUE</t>
  </si>
  <si>
    <t>RM '000</t>
  </si>
  <si>
    <t>Taxation</t>
  </si>
  <si>
    <t>CONDENSED CONSOLIDATED STATEMENT OF CHANGES IN EQUITY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</si>
  <si>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</si>
  <si>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</si>
  <si>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</si>
  <si>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</si>
  <si>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</si>
  <si>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</si>
  <si>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</si>
  <si>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</si>
  <si>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</si>
  <si>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REVALUATION</t>
  </si>
  <si>
    <t>ANALYSIS OF CASH AND CASH EQUIVALENTS :</t>
  </si>
  <si>
    <t>Cash and bank balances</t>
  </si>
  <si>
    <t>Operating Expenses</t>
  </si>
  <si>
    <t>Investing Results</t>
  </si>
  <si>
    <t xml:space="preserve">     Non-cash items</t>
  </si>
  <si>
    <t>TODATE</t>
  </si>
  <si>
    <t>Interest Income</t>
  </si>
  <si>
    <t>Interest Expense</t>
  </si>
  <si>
    <t xml:space="preserve">     Proceeds from disposal of property, plant &amp; equipment</t>
  </si>
  <si>
    <t xml:space="preserve">CASH AND CASH EQUIVALENTS </t>
  </si>
  <si>
    <t>- AT START OF PERIOD</t>
  </si>
  <si>
    <t>OTHER INVESTMENTS</t>
  </si>
  <si>
    <t xml:space="preserve">     Purchase of property, plant &amp; equipment</t>
  </si>
  <si>
    <t xml:space="preserve">PROVISIONS </t>
  </si>
  <si>
    <t>31 DEC</t>
  </si>
  <si>
    <t xml:space="preserve">     Dividend paid</t>
  </si>
  <si>
    <t xml:space="preserve">    Exchange loss</t>
  </si>
  <si>
    <t>TOTAL EQUITY</t>
  </si>
  <si>
    <t>ATTRIBUTABLE TO :</t>
  </si>
  <si>
    <t xml:space="preserve">Basic Profit/(Loss) Per Ordinary Share (Sen) </t>
  </si>
  <si>
    <t>TOTAL ASSETS</t>
  </si>
  <si>
    <t>NON-CURRENT LIABILITIES</t>
  </si>
  <si>
    <t>TOTAL LIABILITIES</t>
  </si>
  <si>
    <t>TOTAL EQUITY AND LIABILITIES</t>
  </si>
  <si>
    <t>INVENTORIES</t>
  </si>
  <si>
    <t>TAX RECOVERABLE</t>
  </si>
  <si>
    <t>NON-CURRENT ASSETS</t>
  </si>
  <si>
    <t>EQUITY AND LIABILITIES :</t>
  </si>
  <si>
    <t>ASSETS :</t>
  </si>
  <si>
    <t>SHARE PREMIUM</t>
  </si>
  <si>
    <t>PROVISIONS</t>
  </si>
  <si>
    <t>BANK OVERDRAFTS &amp; BANKERS' ACCEPTANCE</t>
  </si>
  <si>
    <t>TAX PAYABLE</t>
  </si>
  <si>
    <t>NET ASSETS PER SHARE ATTRIBUTABLE TO ORDINARY</t>
  </si>
  <si>
    <t>INVESTMENT PROPERTIES</t>
  </si>
  <si>
    <t>DISCONTINUED OPERATIONS :</t>
  </si>
  <si>
    <t>from discontinued operations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</si>
  <si>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</si>
  <si>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</si>
  <si>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</si>
  <si>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</si>
  <si>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>ACCUMULATED LOSSES</t>
  </si>
  <si>
    <t xml:space="preserve">     Fixed deposits held as security value</t>
  </si>
  <si>
    <t>Less : Fixed deposits held as security value</t>
  </si>
  <si>
    <t xml:space="preserve">                                                         - Discontinued operations</t>
  </si>
  <si>
    <t>Profit/(Loss) for the period from discontinued operations</t>
  </si>
  <si>
    <t>Fixed deposits</t>
  </si>
  <si>
    <t xml:space="preserve">PROFIT/(LOSS) FOR THE PERIOD </t>
  </si>
  <si>
    <t>REDEEMABLE CONVERTIBLE SECURED LOAN STOCKS</t>
  </si>
  <si>
    <t xml:space="preserve">     Proceeds from disposal of investment/subsidiaries</t>
  </si>
  <si>
    <t>NON CURRENT ASSETS HELD FOR SALE</t>
  </si>
  <si>
    <t xml:space="preserve">     Taxation paid</t>
  </si>
  <si>
    <t xml:space="preserve">IRREDEEMABLE CONVERTIBLE UNSECURED </t>
  </si>
  <si>
    <t xml:space="preserve">   LOAN STOCKS (Equity Component)</t>
  </si>
  <si>
    <t>CASH AND CASH EQUIVALENTS AT END OF FINANCIAL PERIOD</t>
  </si>
  <si>
    <t>CONDENSED CONSOLIDATED STATEMENT OF FINANCIAL POSITION</t>
  </si>
  <si>
    <t>OF THE COMPANY</t>
  </si>
  <si>
    <t>CONDENSED CONSOLIDATED STATEMENT OF COMPREHENSIVE INCOME</t>
  </si>
  <si>
    <t>FOR THE FINANCIAL PERIOD</t>
  </si>
  <si>
    <t xml:space="preserve">The Condensed Consolidated Statement of Comprehensive Income should be read in conjunction with the </t>
  </si>
  <si>
    <t>PROPERTY DEVELOPMENT COSTS</t>
  </si>
  <si>
    <t>Prior Year Adjustment</t>
  </si>
  <si>
    <t>Share</t>
  </si>
  <si>
    <t>Capital</t>
  </si>
  <si>
    <t>Premium</t>
  </si>
  <si>
    <t>Convertible</t>
  </si>
  <si>
    <t>Unsecured</t>
  </si>
  <si>
    <t>Loan</t>
  </si>
  <si>
    <t>Stocks</t>
  </si>
  <si>
    <t>Accumulated</t>
  </si>
  <si>
    <t>Losses</t>
  </si>
  <si>
    <t>Total</t>
  </si>
  <si>
    <t>Interests</t>
  </si>
  <si>
    <t>Equity</t>
  </si>
  <si>
    <t>Balance At 1 April 2010 as restated</t>
  </si>
  <si>
    <t xml:space="preserve">     Net change in amount owing by holding company</t>
  </si>
  <si>
    <t>TRADE &amp; OTHER RECEIVABLES</t>
  </si>
  <si>
    <t>PREPAYMENTS</t>
  </si>
  <si>
    <t>TRADE AND OTHER PAYABLES</t>
  </si>
  <si>
    <t xml:space="preserve">LOANS AND BORROWINGS </t>
  </si>
  <si>
    <t>LOANS AND BORROWINGS</t>
  </si>
  <si>
    <t>LEASEHOLD LAND</t>
  </si>
  <si>
    <t>Non-</t>
  </si>
  <si>
    <t>Controling</t>
  </si>
  <si>
    <t xml:space="preserve">     Proceeds from redemption of preference shares</t>
  </si>
  <si>
    <t xml:space="preserve">     Drawdown of bridging loans</t>
  </si>
  <si>
    <t xml:space="preserve">     Repayment of bridging loans</t>
  </si>
  <si>
    <t xml:space="preserve">     Net change in amount owing to directors</t>
  </si>
  <si>
    <t xml:space="preserve">     Payment to finance lease liabilities</t>
  </si>
  <si>
    <t>NON-CONTROLLING INTERESTS</t>
  </si>
  <si>
    <t>Non-controlling interests</t>
  </si>
  <si>
    <t>EQUITY ATTRIBUTABLE TO EQUITY OWNERS OF THE PARENT</t>
  </si>
  <si>
    <t>EQUITY OWNERS OF THE PARENT (RM)</t>
  </si>
  <si>
    <t>LAND HELD FOR PROPERTY DEVELOPMENT</t>
  </si>
  <si>
    <t>Other Operating Income</t>
  </si>
  <si>
    <t>Fair value adjustment reserve</t>
  </si>
  <si>
    <t>FAIR VALUE ADJUSTMENT RESERVE</t>
  </si>
  <si>
    <t>Fair</t>
  </si>
  <si>
    <t>Value</t>
  </si>
  <si>
    <t>Adjustment</t>
  </si>
  <si>
    <t>Reserve</t>
  </si>
  <si>
    <t>during the financial period</t>
  </si>
  <si>
    <t>Owners Of  The Company</t>
  </si>
  <si>
    <t xml:space="preserve"> Ordinary Shares)</t>
  </si>
  <si>
    <t>CONDENSED CONSOLIDATED STATEMENT OF CASH FLOWS</t>
  </si>
  <si>
    <t xml:space="preserve">The Condensed Consolidated Statement of Cash Flows should be read in conjunction with the </t>
  </si>
  <si>
    <t>&lt;-------------   ATTRIBUTABLE TO OWNERS ------------- &gt;</t>
  </si>
  <si>
    <t>for the financial period</t>
  </si>
  <si>
    <t>Total comprehensive loss</t>
  </si>
  <si>
    <t>Adjustments for :-</t>
  </si>
  <si>
    <t xml:space="preserve">     Liquidated and ascertained damages paid</t>
  </si>
  <si>
    <t>CASH AND CASH EQUIVALENTS</t>
  </si>
  <si>
    <t>Investment fund</t>
  </si>
  <si>
    <t xml:space="preserve">The Condensed Consolidated Statement of Financial Position should be read in conjunction with </t>
  </si>
  <si>
    <t xml:space="preserve">The Condensed Consolidated Statement of Changes In Equity should be read in conjunction with the </t>
  </si>
  <si>
    <t>Diluted Earnings/(Loss) Per Ordinary Share (Sen)</t>
  </si>
  <si>
    <t>TO EQUITY OWNERS OF THE COMPANY :</t>
  </si>
  <si>
    <t>NET CASH USED IN OPERATING ACTIVITIES</t>
  </si>
  <si>
    <t>NET CASH USED IN FINANCING ACTIVITIES</t>
  </si>
  <si>
    <t xml:space="preserve">     Investment income received</t>
  </si>
  <si>
    <t xml:space="preserve">     Purchase of investment fund</t>
  </si>
  <si>
    <t>DEFERRED TAX</t>
  </si>
  <si>
    <t>Annual Financial Report for the financial year ended 31 December 2014.</t>
  </si>
  <si>
    <t>the Annual Financial Report for the financial year ended 31 December 2014.</t>
  </si>
  <si>
    <t>Other Comprehensive Income</t>
  </si>
  <si>
    <t>NET CASH (USED)/FROM INVESTING ACTIVITIES</t>
  </si>
  <si>
    <t>NET (DECREASE)/INCREASE IN CASH AND CASH EQUIVALENTS</t>
  </si>
  <si>
    <t>(Based on 140,326,100 (2014:140,326,100)</t>
  </si>
  <si>
    <t xml:space="preserve">PROFIT/(LOSS) FOR THE FINANCIAL PERIOD </t>
  </si>
  <si>
    <t>TOTAL COMPREHENSIVE PROFIT/(LOSS)</t>
  </si>
  <si>
    <t>PROFIT/(LOSS) ATTRIBUTABLE TO :</t>
  </si>
  <si>
    <t>EARNINGS/(LOSS) PER SHARE ATTRIBUTABLE</t>
  </si>
  <si>
    <t xml:space="preserve">Basic Earnings/(Loss) Per Ordinary Share (Sen) </t>
  </si>
  <si>
    <t>Total comprehensive profit</t>
  </si>
  <si>
    <t>Dividend paid</t>
  </si>
  <si>
    <t>UNAUDITED RESULTS OF THE GROUP FOR THE FOURTH QUARTER ENDED 31 DECEMBER 2015</t>
  </si>
  <si>
    <t>Balance At 1 Oct 2014</t>
  </si>
  <si>
    <t>Balance At 31 Dec 2014</t>
  </si>
  <si>
    <t>Balance At 1 Oct 2015</t>
  </si>
  <si>
    <t>Balance At 31 Dec 2015</t>
  </si>
  <si>
    <t>OPERATING PROFIT BEFORE CHANGES IN WORKING CAPITAL</t>
  </si>
  <si>
    <t>PROFIT FROM OPERATIONS</t>
  </si>
</sst>
</file>

<file path=xl/styles.xml><?xml version="1.0" encoding="utf-8"?>
<styleSheet xmlns="http://schemas.openxmlformats.org/spreadsheetml/2006/main">
  <numFmts count="3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%"/>
    <numFmt numFmtId="179" formatCode="_(* #,##0.00000_);_(* \(#,##0.00000\);_(* &quot;-&quot;??_);_(@_)"/>
    <numFmt numFmtId="180" formatCode="_(* #,##0.000000_);_(* \(#,##0.000000\);_(* &quot;-&quot;??_);_(@_)"/>
    <numFmt numFmtId="181" formatCode="#,##0.00000_);\(#,##0.00000\)"/>
    <numFmt numFmtId="182" formatCode="_-* #,##0_-;\-* #,##0_-;_-* &quot;-&quot;??_-;_-@_-"/>
    <numFmt numFmtId="183" formatCode="_(* #,##0_);_(* \(#,##0\);_(* &quot;-&quot;????_);_(@_)"/>
    <numFmt numFmtId="184" formatCode="0.00_);\(0.00\)"/>
    <numFmt numFmtId="185" formatCode="_(* #,##0.0_);_(* \(#,##0.0\);_(* &quot;-&quot;?_);_(@_)"/>
    <numFmt numFmtId="186" formatCode="_(* #,##0_);_(* \(#,##0\);_(* &quot;-&quot;?_);_(@_)"/>
    <numFmt numFmtId="187" formatCode="_-* #,##0.0_-;\-* #,##0.0_-;_-* &quot;-&quot;??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73" fontId="4" fillId="0" borderId="0" xfId="42" applyFont="1" applyAlignment="1">
      <alignment/>
    </xf>
    <xf numFmtId="175" fontId="4" fillId="0" borderId="0" xfId="42" applyNumberFormat="1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78" fontId="4" fillId="0" borderId="0" xfId="57" applyNumberFormat="1" applyFont="1" applyAlignment="1">
      <alignment horizontal="center"/>
    </xf>
    <xf numFmtId="175" fontId="0" fillId="0" borderId="0" xfId="0" applyNumberFormat="1" applyAlignment="1">
      <alignment/>
    </xf>
    <xf numFmtId="16" fontId="5" fillId="0" borderId="0" xfId="0" applyNumberFormat="1" applyFont="1" applyAlignment="1" quotePrefix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173" fontId="0" fillId="0" borderId="0" xfId="42" applyFont="1" applyAlignment="1">
      <alignment/>
    </xf>
    <xf numFmtId="0" fontId="9" fillId="0" borderId="0" xfId="0" applyFont="1" applyAlignment="1">
      <alignment horizontal="left"/>
    </xf>
    <xf numFmtId="16" fontId="5" fillId="0" borderId="0" xfId="0" applyNumberFormat="1" applyFont="1" applyAlignment="1" quotePrefix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0" fillId="33" borderId="0" xfId="0" applyFont="1" applyFill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6" fontId="10" fillId="0" borderId="0" xfId="0" applyNumberFormat="1" applyFont="1" applyAlignment="1" quotePrefix="1">
      <alignment horizontal="center"/>
    </xf>
    <xf numFmtId="175" fontId="9" fillId="0" borderId="0" xfId="0" applyNumberFormat="1" applyFont="1" applyBorder="1" applyAlignment="1">
      <alignment/>
    </xf>
    <xf numFmtId="17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75" fontId="9" fillId="0" borderId="0" xfId="0" applyNumberFormat="1" applyFont="1" applyAlignment="1">
      <alignment/>
    </xf>
    <xf numFmtId="175" fontId="9" fillId="0" borderId="0" xfId="42" applyNumberFormat="1" applyFont="1" applyAlignment="1">
      <alignment/>
    </xf>
    <xf numFmtId="175" fontId="9" fillId="0" borderId="10" xfId="0" applyNumberFormat="1" applyFont="1" applyBorder="1" applyAlignment="1">
      <alignment/>
    </xf>
    <xf numFmtId="175" fontId="9" fillId="0" borderId="10" xfId="42" applyNumberFormat="1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Alignment="1">
      <alignment horizontal="left"/>
    </xf>
    <xf numFmtId="175" fontId="9" fillId="0" borderId="0" xfId="0" applyNumberFormat="1" applyFont="1" applyAlignment="1">
      <alignment horizontal="center"/>
    </xf>
    <xf numFmtId="175" fontId="9" fillId="0" borderId="0" xfId="42" applyNumberFormat="1" applyFont="1" applyBorder="1" applyAlignment="1">
      <alignment/>
    </xf>
    <xf numFmtId="175" fontId="9" fillId="0" borderId="11" xfId="0" applyNumberFormat="1" applyFont="1" applyBorder="1" applyAlignment="1">
      <alignment/>
    </xf>
    <xf numFmtId="175" fontId="9" fillId="0" borderId="11" xfId="42" applyNumberFormat="1" applyFont="1" applyBorder="1" applyAlignment="1">
      <alignment/>
    </xf>
    <xf numFmtId="175" fontId="9" fillId="0" borderId="12" xfId="0" applyNumberFormat="1" applyFont="1" applyBorder="1" applyAlignment="1">
      <alignment/>
    </xf>
    <xf numFmtId="182" fontId="9" fillId="0" borderId="0" xfId="42" applyNumberFormat="1" applyFont="1" applyAlignment="1">
      <alignment/>
    </xf>
    <xf numFmtId="0" fontId="9" fillId="0" borderId="10" xfId="0" applyFont="1" applyBorder="1" applyAlignment="1">
      <alignment/>
    </xf>
    <xf numFmtId="175" fontId="9" fillId="0" borderId="12" xfId="42" applyNumberFormat="1" applyFont="1" applyBorder="1" applyAlignment="1">
      <alignment/>
    </xf>
    <xf numFmtId="0" fontId="9" fillId="0" borderId="12" xfId="0" applyFont="1" applyBorder="1" applyAlignment="1">
      <alignment/>
    </xf>
    <xf numFmtId="173" fontId="9" fillId="0" borderId="0" xfId="42" applyFont="1" applyAlignment="1">
      <alignment/>
    </xf>
    <xf numFmtId="179" fontId="9" fillId="0" borderId="0" xfId="42" applyNumberFormat="1" applyFont="1" applyAlignment="1">
      <alignment/>
    </xf>
    <xf numFmtId="173" fontId="9" fillId="0" borderId="0" xfId="42" applyNumberFormat="1" applyFont="1" applyAlignment="1">
      <alignment/>
    </xf>
    <xf numFmtId="173" fontId="9" fillId="0" borderId="0" xfId="42" applyFont="1" applyAlignment="1">
      <alignment horizontal="right"/>
    </xf>
    <xf numFmtId="175" fontId="9" fillId="0" borderId="13" xfId="42" applyNumberFormat="1" applyFont="1" applyBorder="1" applyAlignment="1">
      <alignment/>
    </xf>
    <xf numFmtId="175" fontId="10" fillId="0" borderId="12" xfId="42" applyNumberFormat="1" applyFont="1" applyBorder="1" applyAlignment="1">
      <alignment/>
    </xf>
    <xf numFmtId="173" fontId="10" fillId="0" borderId="0" xfId="42" applyFont="1" applyAlignment="1">
      <alignment horizontal="center"/>
    </xf>
    <xf numFmtId="0" fontId="9" fillId="0" borderId="0" xfId="0" applyFont="1" applyAlignment="1">
      <alignment horizontal="center"/>
    </xf>
    <xf numFmtId="175" fontId="11" fillId="0" borderId="0" xfId="42" applyNumberFormat="1" applyFont="1" applyAlignment="1">
      <alignment/>
    </xf>
    <xf numFmtId="175" fontId="9" fillId="0" borderId="0" xfId="42" applyNumberFormat="1" applyFont="1" applyAlignment="1" applyProtection="1">
      <alignment/>
      <protection/>
    </xf>
    <xf numFmtId="182" fontId="9" fillId="0" borderId="12" xfId="42" applyNumberFormat="1" applyFont="1" applyBorder="1" applyAlignment="1">
      <alignment/>
    </xf>
    <xf numFmtId="16" fontId="10" fillId="0" borderId="0" xfId="0" applyNumberFormat="1" applyFont="1" applyAlignment="1">
      <alignment horizontal="center"/>
    </xf>
    <xf numFmtId="175" fontId="10" fillId="0" borderId="0" xfId="0" applyNumberFormat="1" applyFont="1" applyAlignment="1">
      <alignment/>
    </xf>
    <xf numFmtId="175" fontId="10" fillId="0" borderId="0" xfId="42" applyNumberFormat="1" applyFont="1" applyAlignment="1">
      <alignment/>
    </xf>
    <xf numFmtId="175" fontId="10" fillId="0" borderId="13" xfId="42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 quotePrefix="1">
      <alignment/>
    </xf>
    <xf numFmtId="175" fontId="10" fillId="0" borderId="12" xfId="0" applyNumberFormat="1" applyFont="1" applyBorder="1" applyAlignment="1">
      <alignment/>
    </xf>
    <xf numFmtId="183" fontId="9" fillId="0" borderId="0" xfId="42" applyNumberFormat="1" applyFont="1" applyAlignment="1">
      <alignment/>
    </xf>
    <xf numFmtId="10" fontId="0" fillId="0" borderId="0" xfId="57" applyNumberFormat="1" applyFont="1" applyAlignment="1">
      <alignment/>
    </xf>
    <xf numFmtId="184" fontId="9" fillId="0" borderId="0" xfId="42" applyNumberFormat="1" applyFont="1" applyAlignment="1">
      <alignment/>
    </xf>
    <xf numFmtId="184" fontId="9" fillId="0" borderId="0" xfId="0" applyNumberFormat="1" applyFont="1" applyAlignment="1">
      <alignment/>
    </xf>
    <xf numFmtId="184" fontId="9" fillId="0" borderId="0" xfId="42" applyNumberFormat="1" applyFont="1" applyAlignment="1">
      <alignment horizontal="right"/>
    </xf>
    <xf numFmtId="184" fontId="9" fillId="0" borderId="12" xfId="42" applyNumberFormat="1" applyFont="1" applyBorder="1" applyAlignment="1">
      <alignment horizontal="right"/>
    </xf>
    <xf numFmtId="184" fontId="9" fillId="0" borderId="12" xfId="42" applyNumberFormat="1" applyFont="1" applyBorder="1" applyAlignment="1">
      <alignment/>
    </xf>
    <xf numFmtId="184" fontId="9" fillId="0" borderId="12" xfId="0" applyNumberFormat="1" applyFont="1" applyBorder="1" applyAlignment="1">
      <alignment/>
    </xf>
    <xf numFmtId="186" fontId="9" fillId="0" borderId="0" xfId="42" applyNumberFormat="1" applyFont="1" applyAlignment="1">
      <alignment/>
    </xf>
    <xf numFmtId="182" fontId="9" fillId="0" borderId="0" xfId="42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ckie\AppData\Local\Microsoft\Windows\Temporary%20Internet%20Files\Content.Outlook\GANMK02H\LIMCL\CONSODec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BT"/>
      <sheetName val="ConsoGA"/>
      <sheetName val="segmental"/>
      <sheetName val="PDE"/>
      <sheetName val="Others"/>
      <sheetName val="PPE"/>
      <sheetName val="FRS 7 -Fin Assets"/>
      <sheetName val="FRS 7-Fin Liab."/>
      <sheetName val="Credit Risk Analysis"/>
      <sheetName val="Liq.Risk Analysis"/>
      <sheetName val="mgmt ac"/>
      <sheetName val="goodwill NTA &amp; retained"/>
      <sheetName val="Conso"/>
    </sheetNames>
    <sheetDataSet>
      <sheetData sheetId="12">
        <row r="11">
          <cell r="D11">
            <v>0</v>
          </cell>
        </row>
        <row r="103">
          <cell r="Z10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6"/>
  <sheetViews>
    <sheetView tabSelected="1" zoomScalePageLayoutView="0" workbookViewId="0" topLeftCell="A14">
      <selection activeCell="A1" sqref="A1:J73"/>
    </sheetView>
  </sheetViews>
  <sheetFormatPr defaultColWidth="9.140625" defaultRowHeight="12.75"/>
  <cols>
    <col min="1" max="1" width="5.57421875" style="0" customWidth="1"/>
    <col min="2" max="2" width="41.8515625" style="0" customWidth="1"/>
    <col min="3" max="3" width="13.8515625" style="0" customWidth="1"/>
    <col min="4" max="4" width="13.421875" style="0" customWidth="1"/>
    <col min="5" max="5" width="2.57421875" style="0" customWidth="1"/>
    <col min="6" max="6" width="18.140625" style="0" customWidth="1"/>
    <col min="7" max="7" width="4.8515625" style="0" customWidth="1"/>
    <col min="8" max="8" width="12.28125" style="0" customWidth="1"/>
    <col min="9" max="9" width="2.421875" style="0" customWidth="1"/>
    <col min="10" max="10" width="19.8515625" style="0" customWidth="1"/>
    <col min="12" max="13" width="12.00390625" style="0" bestFit="1" customWidth="1"/>
  </cols>
  <sheetData>
    <row r="2" spans="2:10" ht="16.5">
      <c r="B2" s="25" t="s">
        <v>2</v>
      </c>
      <c r="C2" s="26"/>
      <c r="D2" s="26"/>
      <c r="E2" s="26"/>
      <c r="F2" s="26"/>
      <c r="G2" s="26"/>
      <c r="H2" s="26"/>
      <c r="I2" s="26"/>
      <c r="J2" s="27"/>
    </row>
    <row r="3" spans="2:10" ht="16.5">
      <c r="B3" s="25" t="s">
        <v>3</v>
      </c>
      <c r="C3" s="26"/>
      <c r="D3" s="26"/>
      <c r="E3" s="26"/>
      <c r="F3" s="26"/>
      <c r="G3" s="26"/>
      <c r="H3" s="26"/>
      <c r="I3" s="26"/>
      <c r="J3" s="25"/>
    </row>
    <row r="4" spans="2:10" ht="16.5">
      <c r="B4" s="25" t="s">
        <v>0</v>
      </c>
      <c r="C4" s="26"/>
      <c r="D4" s="26"/>
      <c r="E4" s="26"/>
      <c r="F4" s="26"/>
      <c r="G4" s="26"/>
      <c r="H4" s="26" t="s">
        <v>0</v>
      </c>
      <c r="I4" s="26"/>
      <c r="J4" s="28"/>
    </row>
    <row r="5" spans="2:10" ht="16.5">
      <c r="B5" s="25" t="s">
        <v>176</v>
      </c>
      <c r="C5" s="26"/>
      <c r="D5" s="26"/>
      <c r="E5" s="26"/>
      <c r="F5" s="26"/>
      <c r="G5" s="26"/>
      <c r="H5" s="26"/>
      <c r="I5" s="26"/>
      <c r="J5" s="26"/>
    </row>
    <row r="6" spans="2:10" ht="16.5">
      <c r="B6" s="25" t="s">
        <v>98</v>
      </c>
      <c r="C6" s="26"/>
      <c r="D6" s="26"/>
      <c r="E6" s="26"/>
      <c r="F6" s="26"/>
      <c r="G6" s="26"/>
      <c r="H6" s="26"/>
      <c r="I6" s="26"/>
      <c r="J6" s="26"/>
    </row>
    <row r="7" spans="2:10" ht="16.5">
      <c r="B7" s="25"/>
      <c r="C7" s="26"/>
      <c r="D7" s="26"/>
      <c r="E7" s="26"/>
      <c r="F7" s="26"/>
      <c r="G7" s="26"/>
      <c r="H7" s="26"/>
      <c r="I7" s="26"/>
      <c r="J7" s="26"/>
    </row>
    <row r="8" spans="2:10" ht="16.5">
      <c r="B8" s="25"/>
      <c r="C8" s="26"/>
      <c r="D8" s="29" t="s">
        <v>6</v>
      </c>
      <c r="E8" s="29"/>
      <c r="F8" s="29"/>
      <c r="G8" s="19"/>
      <c r="H8" s="29" t="s">
        <v>7</v>
      </c>
      <c r="I8" s="29"/>
      <c r="J8" s="29"/>
    </row>
    <row r="9" spans="2:10" ht="16.5">
      <c r="B9" s="25"/>
      <c r="C9" s="26"/>
      <c r="D9" s="26"/>
      <c r="E9" s="26"/>
      <c r="F9" s="26"/>
      <c r="G9" s="26"/>
      <c r="H9" s="26"/>
      <c r="I9" s="26"/>
      <c r="J9" s="26"/>
    </row>
    <row r="10" spans="2:10" ht="16.5">
      <c r="B10" s="25"/>
      <c r="C10" s="26"/>
      <c r="D10" s="26"/>
      <c r="E10" s="26"/>
      <c r="F10" s="30" t="s">
        <v>22</v>
      </c>
      <c r="G10" s="26"/>
      <c r="H10" s="26"/>
      <c r="I10" s="26"/>
      <c r="J10" s="30" t="s">
        <v>22</v>
      </c>
    </row>
    <row r="11" spans="2:10" ht="16.5">
      <c r="B11" s="25" t="s">
        <v>0</v>
      </c>
      <c r="C11" s="26"/>
      <c r="D11" s="30" t="s">
        <v>8</v>
      </c>
      <c r="E11" s="30"/>
      <c r="F11" s="30" t="s">
        <v>9</v>
      </c>
      <c r="G11" s="26"/>
      <c r="H11" s="30" t="s">
        <v>8</v>
      </c>
      <c r="I11" s="30"/>
      <c r="J11" s="30" t="s">
        <v>9</v>
      </c>
    </row>
    <row r="12" spans="2:10" ht="16.5">
      <c r="B12" s="18"/>
      <c r="C12" s="18"/>
      <c r="D12" s="30" t="s">
        <v>9</v>
      </c>
      <c r="E12" s="30"/>
      <c r="F12" s="30" t="s">
        <v>11</v>
      </c>
      <c r="G12" s="31"/>
      <c r="H12" s="30" t="s">
        <v>9</v>
      </c>
      <c r="I12" s="30"/>
      <c r="J12" s="30" t="s">
        <v>11</v>
      </c>
    </row>
    <row r="13" spans="2:10" ht="16.5">
      <c r="B13" s="18"/>
      <c r="C13" s="18"/>
      <c r="D13" s="30" t="s">
        <v>10</v>
      </c>
      <c r="E13" s="30"/>
      <c r="F13" s="30" t="s">
        <v>10</v>
      </c>
      <c r="G13" s="31"/>
      <c r="H13" s="30" t="s">
        <v>12</v>
      </c>
      <c r="I13" s="30"/>
      <c r="J13" s="30" t="s">
        <v>13</v>
      </c>
    </row>
    <row r="14" spans="2:10" ht="16.5">
      <c r="B14" s="18"/>
      <c r="C14" s="18"/>
      <c r="D14" s="32" t="s">
        <v>55</v>
      </c>
      <c r="E14" s="30"/>
      <c r="F14" s="32" t="str">
        <f>D14</f>
        <v>31 DEC</v>
      </c>
      <c r="G14" s="19"/>
      <c r="H14" s="32" t="str">
        <f>F14</f>
        <v>31 DEC</v>
      </c>
      <c r="I14" s="30"/>
      <c r="J14" s="32" t="str">
        <f>H14</f>
        <v>31 DEC</v>
      </c>
    </row>
    <row r="15" spans="2:10" ht="16.5">
      <c r="B15" s="18"/>
      <c r="C15" s="18"/>
      <c r="D15" s="30">
        <v>2015</v>
      </c>
      <c r="E15" s="30"/>
      <c r="F15" s="30">
        <v>2014</v>
      </c>
      <c r="G15" s="30"/>
      <c r="H15" s="30">
        <v>2015</v>
      </c>
      <c r="I15" s="30"/>
      <c r="J15" s="30">
        <v>2014</v>
      </c>
    </row>
    <row r="16" spans="2:10" ht="16.5">
      <c r="B16" s="18"/>
      <c r="C16" s="18"/>
      <c r="D16" s="30" t="s">
        <v>1</v>
      </c>
      <c r="E16" s="30"/>
      <c r="F16" s="30" t="s">
        <v>1</v>
      </c>
      <c r="G16" s="30"/>
      <c r="H16" s="30" t="s">
        <v>1</v>
      </c>
      <c r="I16" s="30"/>
      <c r="J16" s="30" t="s">
        <v>1</v>
      </c>
    </row>
    <row r="17" spans="2:10" ht="16.5">
      <c r="B17" s="19"/>
      <c r="C17" s="18"/>
      <c r="D17" s="18" t="s">
        <v>0</v>
      </c>
      <c r="E17" s="18"/>
      <c r="F17" s="18"/>
      <c r="G17" s="18"/>
      <c r="H17" s="18"/>
      <c r="I17" s="18"/>
      <c r="J17" s="18"/>
    </row>
    <row r="18" spans="2:10" ht="16.5">
      <c r="B18" s="19" t="s">
        <v>27</v>
      </c>
      <c r="C18" s="18"/>
      <c r="D18" s="33">
        <f>46391-18716</f>
        <v>27675</v>
      </c>
      <c r="E18" s="33"/>
      <c r="F18" s="33">
        <f>24914-10829</f>
        <v>14085</v>
      </c>
      <c r="G18" s="18"/>
      <c r="H18" s="33">
        <v>46391.302930000005</v>
      </c>
      <c r="I18" s="33"/>
      <c r="J18" s="34">
        <v>24914</v>
      </c>
    </row>
    <row r="19" spans="2:10" ht="16.5">
      <c r="B19" s="18"/>
      <c r="C19" s="18"/>
      <c r="D19" s="35"/>
      <c r="E19" s="35"/>
      <c r="F19" s="35"/>
      <c r="G19" s="18"/>
      <c r="H19" s="18"/>
      <c r="I19" s="35"/>
      <c r="J19" s="35"/>
    </row>
    <row r="20" spans="2:10" ht="16.5">
      <c r="B20" s="23" t="s">
        <v>43</v>
      </c>
      <c r="C20" s="18"/>
      <c r="D20" s="36">
        <f>-32861+16847</f>
        <v>-16014</v>
      </c>
      <c r="E20" s="18"/>
      <c r="F20" s="37">
        <f>-24880+14401</f>
        <v>-10479</v>
      </c>
      <c r="G20" s="18"/>
      <c r="H20" s="37">
        <v>-32860.862030000004</v>
      </c>
      <c r="I20" s="18"/>
      <c r="J20" s="37">
        <v>-24880</v>
      </c>
    </row>
    <row r="21" spans="2:10" ht="16.5">
      <c r="B21" s="18" t="s">
        <v>135</v>
      </c>
      <c r="C21" s="31"/>
      <c r="D21" s="36">
        <f>4664-3164</f>
        <v>1500</v>
      </c>
      <c r="E21" s="36"/>
      <c r="F21" s="36">
        <f>57620-56538</f>
        <v>1082</v>
      </c>
      <c r="G21" s="31"/>
      <c r="H21" s="36">
        <v>4663.518059999998</v>
      </c>
      <c r="I21" s="36"/>
      <c r="J21" s="37">
        <v>57620</v>
      </c>
    </row>
    <row r="22" spans="2:10" ht="16.5">
      <c r="B22" s="18"/>
      <c r="C22" s="31"/>
      <c r="D22" s="38" t="s">
        <v>0</v>
      </c>
      <c r="E22" s="36"/>
      <c r="F22" s="39"/>
      <c r="G22" s="31"/>
      <c r="H22" s="38"/>
      <c r="I22" s="36"/>
      <c r="J22" s="40"/>
    </row>
    <row r="23" spans="2:10" ht="16.5">
      <c r="B23" s="19" t="s">
        <v>182</v>
      </c>
      <c r="C23" s="31" t="s">
        <v>0</v>
      </c>
      <c r="D23" s="36">
        <f>SUM(D18:D22)</f>
        <v>13161</v>
      </c>
      <c r="E23" s="36"/>
      <c r="F23" s="37">
        <f>SUM(F18:F22)</f>
        <v>4688</v>
      </c>
      <c r="G23" s="31"/>
      <c r="H23" s="36">
        <f>SUM(H18:H22)</f>
        <v>18193.95896</v>
      </c>
      <c r="I23" s="36"/>
      <c r="J23" s="36">
        <f>SUM(J18:J22)</f>
        <v>57654</v>
      </c>
    </row>
    <row r="24" spans="2:10" ht="16.5">
      <c r="B24" s="19"/>
      <c r="C24" s="31"/>
      <c r="D24" s="36"/>
      <c r="E24" s="36"/>
      <c r="F24" s="37"/>
      <c r="G24" s="31"/>
      <c r="H24" s="36" t="s">
        <v>0</v>
      </c>
      <c r="I24" s="36"/>
      <c r="J24" s="31"/>
    </row>
    <row r="25" spans="2:10" ht="16.5">
      <c r="B25" s="18" t="s">
        <v>47</v>
      </c>
      <c r="C25" s="31"/>
      <c r="D25" s="36">
        <f>148-103</f>
        <v>45</v>
      </c>
      <c r="E25" s="36"/>
      <c r="F25" s="36">
        <f>3331-2968</f>
        <v>363</v>
      </c>
      <c r="G25" s="31"/>
      <c r="H25" s="36">
        <v>148.47622</v>
      </c>
      <c r="I25" s="36"/>
      <c r="J25" s="37">
        <v>3331</v>
      </c>
    </row>
    <row r="26" spans="2:10" ht="16.5">
      <c r="B26" s="18" t="s">
        <v>48</v>
      </c>
      <c r="C26" s="31"/>
      <c r="D26" s="36">
        <f>-22+17</f>
        <v>-5</v>
      </c>
      <c r="E26" s="36"/>
      <c r="F26" s="36">
        <f>-14+7</f>
        <v>-7</v>
      </c>
      <c r="G26" s="31"/>
      <c r="H26" s="36">
        <v>-21.90655000000004</v>
      </c>
      <c r="I26" s="36"/>
      <c r="J26" s="37">
        <v>-14</v>
      </c>
    </row>
    <row r="27" spans="2:10" ht="16.5">
      <c r="B27" s="18" t="s">
        <v>44</v>
      </c>
      <c r="C27" s="31"/>
      <c r="D27" s="37">
        <f>-87+0</f>
        <v>-87</v>
      </c>
      <c r="E27" s="36"/>
      <c r="F27" s="36">
        <f>-4562+0</f>
        <v>-4562</v>
      </c>
      <c r="G27" s="31"/>
      <c r="H27" s="37">
        <v>-87.34400000000005</v>
      </c>
      <c r="I27" s="36"/>
      <c r="J27" s="36">
        <v>-4562</v>
      </c>
    </row>
    <row r="28" spans="2:10" ht="16.5">
      <c r="B28" s="18" t="s">
        <v>0</v>
      </c>
      <c r="C28" s="31"/>
      <c r="D28" s="38" t="s">
        <v>0</v>
      </c>
      <c r="E28" s="38"/>
      <c r="F28" s="39" t="s">
        <v>0</v>
      </c>
      <c r="G28" s="31"/>
      <c r="H28" s="38" t="s">
        <v>0</v>
      </c>
      <c r="I28" s="38"/>
      <c r="J28" s="39"/>
    </row>
    <row r="29" spans="2:10" ht="16.5">
      <c r="B29" s="41" t="s">
        <v>26</v>
      </c>
      <c r="C29" s="31"/>
      <c r="D29" s="37">
        <f>SUM(D23:D28)</f>
        <v>13114</v>
      </c>
      <c r="E29" s="36"/>
      <c r="F29" s="36">
        <f>SUM(F23:F28)</f>
        <v>482</v>
      </c>
      <c r="G29" s="31"/>
      <c r="H29" s="37">
        <f>SUM(H23:H28)</f>
        <v>18233.18463</v>
      </c>
      <c r="I29" s="36"/>
      <c r="J29" s="36">
        <f>SUM(J23:J28)</f>
        <v>56409</v>
      </c>
    </row>
    <row r="30" spans="2:13" ht="16.5">
      <c r="B30" s="41" t="s">
        <v>0</v>
      </c>
      <c r="C30" s="31"/>
      <c r="D30" s="36"/>
      <c r="E30" s="36"/>
      <c r="F30" s="31"/>
      <c r="G30" s="31"/>
      <c r="H30" s="36" t="s">
        <v>0</v>
      </c>
      <c r="I30" s="36"/>
      <c r="J30" s="31"/>
      <c r="M30" s="16"/>
    </row>
    <row r="31" spans="2:10" ht="16.5">
      <c r="B31" s="18" t="s">
        <v>29</v>
      </c>
      <c r="C31" s="18"/>
      <c r="D31" s="33">
        <f>-5277+1957</f>
        <v>-3320</v>
      </c>
      <c r="E31" s="33"/>
      <c r="F31" s="42">
        <f>-9252+8257</f>
        <v>-995</v>
      </c>
      <c r="G31" s="18"/>
      <c r="H31" s="43">
        <v>-5277.11375</v>
      </c>
      <c r="I31" s="33"/>
      <c r="J31" s="42">
        <v>-9252</v>
      </c>
    </row>
    <row r="32" spans="2:10" ht="16.5">
      <c r="B32" s="18" t="s">
        <v>0</v>
      </c>
      <c r="C32" s="18"/>
      <c r="D32" s="38" t="s">
        <v>0</v>
      </c>
      <c r="E32" s="38"/>
      <c r="F32" s="38" t="s">
        <v>0</v>
      </c>
      <c r="G32" s="18"/>
      <c r="H32" s="38" t="s">
        <v>0</v>
      </c>
      <c r="I32" s="38"/>
      <c r="J32" s="38" t="s">
        <v>0</v>
      </c>
    </row>
    <row r="33" spans="2:10" ht="16.5" hidden="1">
      <c r="B33" s="41" t="s">
        <v>88</v>
      </c>
      <c r="C33" s="31"/>
      <c r="D33" s="33">
        <f>SUM(D29:D32)</f>
        <v>9794</v>
      </c>
      <c r="E33" s="33"/>
      <c r="F33" s="33">
        <f>SUM(F29:F32)</f>
        <v>-513</v>
      </c>
      <c r="G33" s="35"/>
      <c r="H33" s="33">
        <f>SUM(H29:H32)</f>
        <v>12956.07088</v>
      </c>
      <c r="I33" s="33"/>
      <c r="J33" s="33">
        <f>SUM(J29:J32)</f>
        <v>47157</v>
      </c>
    </row>
    <row r="34" spans="2:10" ht="16.5" hidden="1">
      <c r="B34" s="41"/>
      <c r="C34" s="31"/>
      <c r="D34" s="36"/>
      <c r="E34" s="36"/>
      <c r="F34" s="36"/>
      <c r="G34" s="31"/>
      <c r="H34" s="36"/>
      <c r="I34" s="36"/>
      <c r="J34" s="36"/>
    </row>
    <row r="35" spans="2:10" ht="16.5" hidden="1">
      <c r="B35" s="41" t="s">
        <v>76</v>
      </c>
      <c r="C35" s="31"/>
      <c r="D35" s="36"/>
      <c r="E35" s="36"/>
      <c r="F35" s="36"/>
      <c r="G35" s="31"/>
      <c r="H35" s="36"/>
      <c r="I35" s="36"/>
      <c r="J35" s="36"/>
    </row>
    <row r="36" spans="2:10" ht="16.5" hidden="1">
      <c r="B36" s="41" t="s">
        <v>86</v>
      </c>
      <c r="C36" s="31"/>
      <c r="D36" s="36">
        <v>0</v>
      </c>
      <c r="E36" s="36"/>
      <c r="F36" s="36">
        <v>0</v>
      </c>
      <c r="G36" s="31"/>
      <c r="H36" s="36">
        <v>0</v>
      </c>
      <c r="I36" s="36"/>
      <c r="J36" s="36">
        <v>0</v>
      </c>
    </row>
    <row r="37" spans="2:10" ht="16.5" hidden="1">
      <c r="B37" s="41"/>
      <c r="C37" s="31"/>
      <c r="D37" s="36"/>
      <c r="E37" s="36"/>
      <c r="F37" s="36"/>
      <c r="G37" s="31"/>
      <c r="H37" s="36"/>
      <c r="I37" s="36"/>
      <c r="J37" s="36"/>
    </row>
    <row r="38" spans="2:10" ht="16.5">
      <c r="B38" s="41" t="s">
        <v>169</v>
      </c>
      <c r="C38" s="31"/>
      <c r="D38" s="44">
        <f>SUM(D33:D37)</f>
        <v>9794</v>
      </c>
      <c r="E38" s="44"/>
      <c r="F38" s="44">
        <f>SUM(F33:F37)</f>
        <v>-513</v>
      </c>
      <c r="G38" s="31"/>
      <c r="H38" s="45">
        <f>SUM(H33:H37)</f>
        <v>12956.07088</v>
      </c>
      <c r="I38" s="44"/>
      <c r="J38" s="44">
        <f>SUM(J33:J37)</f>
        <v>47157</v>
      </c>
    </row>
    <row r="39" spans="2:10" ht="16.5">
      <c r="B39" s="41"/>
      <c r="C39" s="31"/>
      <c r="D39" s="33"/>
      <c r="E39" s="33"/>
      <c r="F39" s="33"/>
      <c r="G39" s="31"/>
      <c r="H39" s="33"/>
      <c r="I39" s="33"/>
      <c r="J39" s="33"/>
    </row>
    <row r="40" spans="2:10" ht="16.5">
      <c r="B40" s="23" t="s">
        <v>165</v>
      </c>
      <c r="C40" s="31"/>
      <c r="D40" s="33">
        <f>(5.79533+1.93177-4.2499+3.09084)-(5.79533+1.93177-4.2499)</f>
        <v>3.09084</v>
      </c>
      <c r="E40" s="33"/>
      <c r="F40" s="33">
        <f>3-12</f>
        <v>-9</v>
      </c>
      <c r="G40" s="31"/>
      <c r="H40" s="33">
        <f>(5.79533+1.93177-4.2499+3.09084)</f>
        <v>6.56804</v>
      </c>
      <c r="I40" s="33"/>
      <c r="J40" s="33">
        <v>3</v>
      </c>
    </row>
    <row r="41" spans="2:10" ht="10.5" customHeight="1">
      <c r="B41" s="41"/>
      <c r="C41" s="31"/>
      <c r="D41" s="33"/>
      <c r="E41" s="33"/>
      <c r="F41" s="33"/>
      <c r="G41" s="31"/>
      <c r="H41" s="33"/>
      <c r="I41" s="33"/>
      <c r="J41" s="33"/>
    </row>
    <row r="42" spans="2:10" ht="16.5">
      <c r="B42" s="41" t="s">
        <v>170</v>
      </c>
      <c r="C42" s="31"/>
      <c r="D42" s="33"/>
      <c r="E42" s="33"/>
      <c r="F42" s="33"/>
      <c r="G42" s="31"/>
      <c r="H42" s="33"/>
      <c r="I42" s="33"/>
      <c r="J42" s="33"/>
    </row>
    <row r="43" spans="2:10" ht="17.25" thickBot="1">
      <c r="B43" s="41" t="s">
        <v>99</v>
      </c>
      <c r="C43" s="31"/>
      <c r="D43" s="46">
        <f>SUM(D38:D42)</f>
        <v>9797.09084</v>
      </c>
      <c r="E43" s="46"/>
      <c r="F43" s="46">
        <f>SUM(F38:F42)</f>
        <v>-522</v>
      </c>
      <c r="G43" s="31"/>
      <c r="H43" s="46">
        <f>SUM(H38:H42)+0.5</f>
        <v>12963.13892</v>
      </c>
      <c r="I43" s="46"/>
      <c r="J43" s="46">
        <f>SUM(J38:J42)</f>
        <v>47160</v>
      </c>
    </row>
    <row r="44" spans="2:10" ht="17.25" thickTop="1">
      <c r="B44" s="41"/>
      <c r="C44" s="31"/>
      <c r="D44" s="33"/>
      <c r="E44" s="33"/>
      <c r="F44" s="33"/>
      <c r="G44" s="31"/>
      <c r="H44" s="33"/>
      <c r="I44" s="33"/>
      <c r="J44" s="33"/>
    </row>
    <row r="45" spans="2:10" ht="16.5">
      <c r="B45" s="41" t="s">
        <v>171</v>
      </c>
      <c r="C45" s="31"/>
      <c r="D45" s="36"/>
      <c r="E45" s="36"/>
      <c r="F45" s="36"/>
      <c r="G45" s="31"/>
      <c r="H45" s="36"/>
      <c r="I45" s="36"/>
      <c r="J45" s="36"/>
    </row>
    <row r="46" spans="2:10" ht="16.5">
      <c r="B46" s="23" t="s">
        <v>143</v>
      </c>
      <c r="C46" s="31"/>
      <c r="D46" s="37">
        <f>12704-3031</f>
        <v>9673</v>
      </c>
      <c r="E46" s="36"/>
      <c r="F46" s="36">
        <f>47097-47626</f>
        <v>-529</v>
      </c>
      <c r="G46" s="31"/>
      <c r="H46" s="77">
        <v>12704.4042273</v>
      </c>
      <c r="I46" s="36"/>
      <c r="J46" s="36">
        <v>47097</v>
      </c>
    </row>
    <row r="47" spans="2:10" ht="16.5">
      <c r="B47" s="18" t="s">
        <v>131</v>
      </c>
      <c r="C47" s="31"/>
      <c r="D47" s="47">
        <f>252-131</f>
        <v>121</v>
      </c>
      <c r="E47" s="36"/>
      <c r="F47" s="42">
        <f>60-44</f>
        <v>16</v>
      </c>
      <c r="G47" s="31"/>
      <c r="H47" s="47">
        <v>252.16665270000018</v>
      </c>
      <c r="I47" s="36"/>
      <c r="J47" s="42">
        <v>60</v>
      </c>
    </row>
    <row r="48" spans="2:10" ht="16.5">
      <c r="B48" s="18"/>
      <c r="C48" s="18"/>
      <c r="D48" s="48"/>
      <c r="E48" s="48"/>
      <c r="F48" s="48"/>
      <c r="G48" s="18"/>
      <c r="H48" s="48"/>
      <c r="I48" s="48"/>
      <c r="J48" s="48"/>
    </row>
    <row r="49" spans="2:10" ht="17.25" thickBot="1">
      <c r="B49" s="41" t="s">
        <v>0</v>
      </c>
      <c r="C49" s="18"/>
      <c r="D49" s="49">
        <f>SUM(D46:D48)</f>
        <v>9794</v>
      </c>
      <c r="E49" s="46"/>
      <c r="F49" s="46">
        <f>SUM(F46:F48)</f>
        <v>-513</v>
      </c>
      <c r="G49" s="18"/>
      <c r="H49" s="46">
        <f>SUM(H46:H48)</f>
        <v>12956.57088</v>
      </c>
      <c r="I49" s="46"/>
      <c r="J49" s="46">
        <f>SUM(J46:J48)</f>
        <v>47157</v>
      </c>
    </row>
    <row r="50" spans="2:10" ht="17.25" thickTop="1">
      <c r="B50" s="18" t="s">
        <v>0</v>
      </c>
      <c r="C50" s="18"/>
      <c r="D50" s="18" t="s">
        <v>0</v>
      </c>
      <c r="E50" s="18"/>
      <c r="F50" s="18"/>
      <c r="G50" s="18"/>
      <c r="H50" s="18" t="s">
        <v>0</v>
      </c>
      <c r="I50" s="18"/>
      <c r="J50" s="18"/>
    </row>
    <row r="51" spans="2:10" ht="16.5">
      <c r="B51" s="41" t="s">
        <v>170</v>
      </c>
      <c r="C51" s="18"/>
      <c r="D51" s="18"/>
      <c r="E51" s="18"/>
      <c r="F51" s="18" t="s">
        <v>0</v>
      </c>
      <c r="G51" s="18"/>
      <c r="H51" s="18" t="s">
        <v>0</v>
      </c>
      <c r="I51" s="18"/>
      <c r="J51" s="18"/>
    </row>
    <row r="52" spans="2:10" ht="16.5">
      <c r="B52" s="41" t="s">
        <v>59</v>
      </c>
      <c r="C52" s="18"/>
      <c r="D52" s="18"/>
      <c r="E52" s="18"/>
      <c r="F52" s="18"/>
      <c r="G52" s="18"/>
      <c r="H52" s="18"/>
      <c r="I52" s="18"/>
      <c r="J52" s="18"/>
    </row>
    <row r="53" spans="2:10" ht="16.5">
      <c r="B53" s="23" t="s">
        <v>143</v>
      </c>
      <c r="C53" s="18"/>
      <c r="D53" s="37">
        <f>D46+D40*0.51-0.5</f>
        <v>9674.0763284</v>
      </c>
      <c r="E53" s="18"/>
      <c r="F53" s="37">
        <f>F46+F40*0.51</f>
        <v>-533.59</v>
      </c>
      <c r="G53" s="18"/>
      <c r="H53" s="77">
        <f>H46+H40*0.51</f>
        <v>12707.7539277</v>
      </c>
      <c r="I53" s="18"/>
      <c r="J53" s="36">
        <v>47098</v>
      </c>
    </row>
    <row r="54" spans="2:10" ht="16.5">
      <c r="B54" s="18" t="s">
        <v>131</v>
      </c>
      <c r="C54" s="18"/>
      <c r="D54" s="37">
        <f>D47+D40*0.49</f>
        <v>122.5145116</v>
      </c>
      <c r="E54" s="18"/>
      <c r="F54" s="37">
        <f>F47+(F40*0.49)</f>
        <v>11.59</v>
      </c>
      <c r="G54" s="18"/>
      <c r="H54" s="47">
        <f>H47+(H40*0.49)</f>
        <v>255.3849923000002</v>
      </c>
      <c r="I54" s="18"/>
      <c r="J54" s="36">
        <v>62</v>
      </c>
    </row>
    <row r="55" spans="2:10" ht="17.25" thickBot="1">
      <c r="B55" s="18"/>
      <c r="C55" s="18"/>
      <c r="D55" s="46">
        <f>SUM(D53:D54)</f>
        <v>9796.59084</v>
      </c>
      <c r="E55" s="50"/>
      <c r="F55" s="46">
        <f>SUM(F53:F54)</f>
        <v>-522</v>
      </c>
      <c r="G55" s="18"/>
      <c r="H55" s="49">
        <f>SUM(H53:H54)</f>
        <v>12963.13892</v>
      </c>
      <c r="I55" s="50"/>
      <c r="J55" s="49">
        <f>SUM(J53:J54)</f>
        <v>47160</v>
      </c>
    </row>
    <row r="56" spans="2:10" ht="17.25" thickTop="1">
      <c r="B56" s="19" t="s">
        <v>0</v>
      </c>
      <c r="C56" s="18"/>
      <c r="D56" s="36"/>
      <c r="E56" s="18"/>
      <c r="F56" s="18"/>
      <c r="G56" s="18"/>
      <c r="H56" s="18" t="s">
        <v>0</v>
      </c>
      <c r="I56" s="18"/>
      <c r="J56" s="18"/>
    </row>
    <row r="57" spans="2:13" ht="16.5">
      <c r="B57" s="19" t="s">
        <v>172</v>
      </c>
      <c r="C57" s="18"/>
      <c r="D57" s="51" t="s">
        <v>0</v>
      </c>
      <c r="E57" s="18"/>
      <c r="F57" s="18"/>
      <c r="G57" s="18"/>
      <c r="H57" s="18"/>
      <c r="I57" s="18"/>
      <c r="J57" s="18"/>
      <c r="M57" s="16"/>
    </row>
    <row r="58" spans="2:10" ht="16.5">
      <c r="B58" s="19" t="s">
        <v>157</v>
      </c>
      <c r="C58" s="18"/>
      <c r="D58" s="52" t="s">
        <v>0</v>
      </c>
      <c r="E58" s="36"/>
      <c r="F58" s="18"/>
      <c r="G58" s="18"/>
      <c r="H58" s="18" t="s">
        <v>0</v>
      </c>
      <c r="I58" s="18"/>
      <c r="J58" s="18"/>
    </row>
    <row r="59" spans="2:10" ht="16.5">
      <c r="B59" s="19" t="s">
        <v>0</v>
      </c>
      <c r="C59" s="31"/>
      <c r="D59" s="31" t="s">
        <v>0</v>
      </c>
      <c r="E59" s="31"/>
      <c r="F59" s="31"/>
      <c r="G59" s="31"/>
      <c r="H59" s="31" t="s">
        <v>0</v>
      </c>
      <c r="I59" s="31"/>
      <c r="J59" s="31"/>
    </row>
    <row r="60" spans="2:13" ht="16.5">
      <c r="B60" s="19" t="s">
        <v>173</v>
      </c>
      <c r="C60" s="31"/>
      <c r="D60" s="71">
        <f>(D33+(-252+131+0)+(0+0))/140326.1*100</f>
        <v>6.893229413487584</v>
      </c>
      <c r="E60" s="71"/>
      <c r="F60" s="71">
        <f>F46/140326.1*100</f>
        <v>-0.3769790509392052</v>
      </c>
      <c r="G60" s="72"/>
      <c r="H60" s="71">
        <f>(H33-H47)/140326.1*100</f>
        <v>9.053129978884897</v>
      </c>
      <c r="I60" s="71"/>
      <c r="J60" s="71">
        <v>33.56</v>
      </c>
      <c r="M60" s="6"/>
    </row>
    <row r="61" spans="2:10" ht="16.5" hidden="1">
      <c r="B61" s="19"/>
      <c r="C61" s="31"/>
      <c r="D61" s="71"/>
      <c r="E61" s="71"/>
      <c r="F61" s="71"/>
      <c r="G61" s="72"/>
      <c r="H61" s="71"/>
      <c r="I61" s="71"/>
      <c r="J61" s="71"/>
    </row>
    <row r="62" spans="2:10" ht="16.5" hidden="1">
      <c r="B62" s="19" t="s">
        <v>60</v>
      </c>
      <c r="C62" s="31"/>
      <c r="D62" s="71"/>
      <c r="E62" s="71"/>
      <c r="F62" s="71"/>
      <c r="G62" s="72"/>
      <c r="H62" s="71"/>
      <c r="I62" s="71"/>
      <c r="J62" s="71"/>
    </row>
    <row r="63" spans="2:13" ht="16.5" hidden="1">
      <c r="B63" s="19" t="s">
        <v>77</v>
      </c>
      <c r="C63" s="31"/>
      <c r="D63" s="71">
        <f>(D36+(0-0))/120000*100</f>
        <v>0</v>
      </c>
      <c r="E63" s="71"/>
      <c r="F63" s="71">
        <f>(F36+(0-0))/120000*100</f>
        <v>0</v>
      </c>
      <c r="G63" s="72"/>
      <c r="H63" s="71">
        <v>0</v>
      </c>
      <c r="I63" s="71"/>
      <c r="J63" s="71">
        <v>0</v>
      </c>
      <c r="M63" s="6"/>
    </row>
    <row r="64" spans="2:10" ht="16.5">
      <c r="B64" s="18" t="s">
        <v>168</v>
      </c>
      <c r="C64" s="31"/>
      <c r="D64" s="71" t="s">
        <v>0</v>
      </c>
      <c r="E64" s="71"/>
      <c r="F64" s="73" t="s">
        <v>0</v>
      </c>
      <c r="G64" s="72"/>
      <c r="H64" s="73" t="s">
        <v>0</v>
      </c>
      <c r="I64" s="71"/>
      <c r="J64" s="73"/>
    </row>
    <row r="65" spans="2:13" ht="17.25" thickBot="1">
      <c r="B65" s="18" t="s">
        <v>144</v>
      </c>
      <c r="C65" s="31"/>
      <c r="D65" s="74">
        <f>SUM(D60:D64)</f>
        <v>6.893229413487584</v>
      </c>
      <c r="E65" s="75"/>
      <c r="F65" s="74">
        <f>SUM(F60:F64)</f>
        <v>-0.3769790509392052</v>
      </c>
      <c r="G65" s="72"/>
      <c r="H65" s="74">
        <f>SUM(H60:H64)</f>
        <v>9.053129978884897</v>
      </c>
      <c r="I65" s="75"/>
      <c r="J65" s="74">
        <f>SUM(J60:J64)</f>
        <v>33.56</v>
      </c>
      <c r="M65" s="20"/>
    </row>
    <row r="66" spans="2:10" ht="17.25" thickTop="1">
      <c r="B66" s="18" t="s">
        <v>0</v>
      </c>
      <c r="C66" s="31"/>
      <c r="D66" s="71"/>
      <c r="E66" s="71"/>
      <c r="F66" s="71"/>
      <c r="G66" s="72"/>
      <c r="H66" s="71"/>
      <c r="I66" s="71"/>
      <c r="J66" s="71"/>
    </row>
    <row r="67" spans="2:10" ht="16.5">
      <c r="B67" s="19" t="s">
        <v>156</v>
      </c>
      <c r="C67" s="18"/>
      <c r="D67" s="71">
        <v>6.893229413487584</v>
      </c>
      <c r="E67" s="72"/>
      <c r="F67" s="73">
        <v>-0.38</v>
      </c>
      <c r="G67" s="72"/>
      <c r="H67" s="73">
        <v>9.053129978884897</v>
      </c>
      <c r="I67" s="71"/>
      <c r="J67" s="73">
        <v>33.56</v>
      </c>
    </row>
    <row r="68" spans="2:10" ht="16.5">
      <c r="B68" s="18" t="s">
        <v>168</v>
      </c>
      <c r="C68" s="18"/>
      <c r="D68" s="71"/>
      <c r="E68" s="72"/>
      <c r="F68" s="73"/>
      <c r="G68" s="72"/>
      <c r="H68" s="73"/>
      <c r="I68" s="71"/>
      <c r="J68" s="73"/>
    </row>
    <row r="69" spans="2:10" ht="17.25" thickBot="1">
      <c r="B69" s="18" t="s">
        <v>144</v>
      </c>
      <c r="C69" s="18"/>
      <c r="D69" s="75">
        <f>SUM(D67:D68)</f>
        <v>6.893229413487584</v>
      </c>
      <c r="E69" s="76"/>
      <c r="F69" s="75">
        <f>SUM(F67:F68)</f>
        <v>-0.38</v>
      </c>
      <c r="G69" s="72"/>
      <c r="H69" s="75">
        <f>SUM(H67:H68)</f>
        <v>9.053129978884897</v>
      </c>
      <c r="I69" s="76"/>
      <c r="J69" s="75">
        <f>SUM(J67:J68)</f>
        <v>33.56</v>
      </c>
    </row>
    <row r="70" spans="2:10" ht="17.25" thickTop="1">
      <c r="B70" s="18"/>
      <c r="C70" s="18"/>
      <c r="D70" s="51"/>
      <c r="E70" s="18"/>
      <c r="F70" s="54"/>
      <c r="G70" s="18"/>
      <c r="H70" s="54"/>
      <c r="I70" s="51"/>
      <c r="J70" s="54"/>
    </row>
    <row r="71" spans="2:10" ht="16.5">
      <c r="B71" s="19"/>
      <c r="C71" s="18"/>
      <c r="D71" s="51"/>
      <c r="E71" s="51"/>
      <c r="F71" s="51"/>
      <c r="G71" s="18"/>
      <c r="H71" s="18"/>
      <c r="I71" s="18"/>
      <c r="J71" s="18"/>
    </row>
    <row r="72" spans="2:10" ht="16.5">
      <c r="B72" s="19" t="s">
        <v>100</v>
      </c>
      <c r="C72" s="18"/>
      <c r="D72" s="51"/>
      <c r="E72" s="51"/>
      <c r="F72" s="51"/>
      <c r="G72" s="18"/>
      <c r="H72" s="18"/>
      <c r="I72" s="18"/>
      <c r="J72" s="18"/>
    </row>
    <row r="73" spans="2:10" ht="16.5">
      <c r="B73" s="19" t="s">
        <v>163</v>
      </c>
      <c r="C73" s="18"/>
      <c r="D73" s="51"/>
      <c r="E73" s="51"/>
      <c r="F73" s="51"/>
      <c r="G73" s="18"/>
      <c r="H73" s="18"/>
      <c r="I73" s="18"/>
      <c r="J73" s="18"/>
    </row>
    <row r="78" ht="16.5">
      <c r="B78" s="18" t="s">
        <v>0</v>
      </c>
    </row>
    <row r="86" ht="16.5">
      <c r="B86" s="18"/>
    </row>
  </sheetData>
  <sheetProtection/>
  <printOptions horizontalCentered="1"/>
  <pageMargins left="0.31496062992125984" right="0.31496062992125984" top="0.5118110236220472" bottom="0.2362204724409449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47">
      <selection activeCell="A1" sqref="A1:E85"/>
    </sheetView>
  </sheetViews>
  <sheetFormatPr defaultColWidth="9.140625" defaultRowHeight="12.75"/>
  <cols>
    <col min="1" max="1" width="64.140625" style="0" customWidth="1"/>
    <col min="2" max="2" width="4.28125" style="0" customWidth="1"/>
    <col min="3" max="3" width="15.28125" style="0" customWidth="1"/>
    <col min="4" max="4" width="4.57421875" style="0" customWidth="1"/>
    <col min="5" max="5" width="16.7109375" style="0" customWidth="1"/>
    <col min="7" max="7" width="11.00390625" style="0" bestFit="1" customWidth="1"/>
    <col min="11" max="11" width="11.140625" style="0" bestFit="1" customWidth="1"/>
  </cols>
  <sheetData>
    <row r="1" spans="1:5" ht="15.75">
      <c r="A1" s="79" t="s">
        <v>2</v>
      </c>
      <c r="B1" s="79"/>
      <c r="C1" s="79"/>
      <c r="D1" s="79"/>
      <c r="E1" s="79"/>
    </row>
    <row r="2" spans="1:5" ht="15.75">
      <c r="A2" s="79" t="s">
        <v>3</v>
      </c>
      <c r="B2" s="79"/>
      <c r="C2" s="79"/>
      <c r="D2" s="79"/>
      <c r="E2" s="79"/>
    </row>
    <row r="3" spans="1:5" ht="15.75">
      <c r="A3" s="14" t="s">
        <v>0</v>
      </c>
      <c r="B3" s="8"/>
      <c r="C3" s="8"/>
      <c r="D3" s="8"/>
      <c r="E3" s="8" t="s">
        <v>0</v>
      </c>
    </row>
    <row r="4" spans="1:5" ht="15.75">
      <c r="A4" s="79" t="s">
        <v>176</v>
      </c>
      <c r="B4" s="79"/>
      <c r="C4" s="79"/>
      <c r="D4" s="79"/>
      <c r="E4" s="79"/>
    </row>
    <row r="5" spans="1:5" ht="15.75">
      <c r="A5" s="79" t="s">
        <v>96</v>
      </c>
      <c r="B5" s="79"/>
      <c r="C5" s="79"/>
      <c r="D5" s="79"/>
      <c r="E5" s="79"/>
    </row>
    <row r="6" spans="1:5" ht="15.75">
      <c r="A6" s="12"/>
      <c r="B6" s="1"/>
      <c r="C6" s="1"/>
      <c r="D6" s="1"/>
      <c r="E6" s="1"/>
    </row>
    <row r="7" spans="1:5" ht="15.75">
      <c r="A7" s="12"/>
      <c r="B7" s="1"/>
      <c r="C7" s="5" t="s">
        <v>14</v>
      </c>
      <c r="D7" s="1"/>
      <c r="E7" s="5" t="s">
        <v>16</v>
      </c>
    </row>
    <row r="8" spans="1:5" ht="15.75">
      <c r="A8" s="12"/>
      <c r="B8" s="1"/>
      <c r="C8" s="5" t="s">
        <v>15</v>
      </c>
      <c r="D8" s="1"/>
      <c r="E8" s="5" t="s">
        <v>22</v>
      </c>
    </row>
    <row r="9" spans="1:5" ht="15.75">
      <c r="A9" s="12"/>
      <c r="B9" s="1"/>
      <c r="C9" s="5" t="s">
        <v>8</v>
      </c>
      <c r="D9" s="1"/>
      <c r="E9" s="5" t="s">
        <v>17</v>
      </c>
    </row>
    <row r="10" spans="1:5" ht="15.75">
      <c r="A10" s="12"/>
      <c r="B10" s="1"/>
      <c r="C10" s="5" t="s">
        <v>10</v>
      </c>
      <c r="D10" s="1"/>
      <c r="E10" s="5" t="s">
        <v>18</v>
      </c>
    </row>
    <row r="11" spans="1:5" ht="15.75">
      <c r="A11" s="12"/>
      <c r="B11" s="1"/>
      <c r="C11" s="24" t="s">
        <v>55</v>
      </c>
      <c r="D11" s="1"/>
      <c r="E11" s="17" t="s">
        <v>55</v>
      </c>
    </row>
    <row r="12" spans="1:5" ht="15.75">
      <c r="A12" s="12"/>
      <c r="B12" s="1"/>
      <c r="C12" s="3">
        <v>2015</v>
      </c>
      <c r="D12" s="1"/>
      <c r="E12" s="3">
        <v>2014</v>
      </c>
    </row>
    <row r="13" spans="1:5" ht="15.75">
      <c r="A13" s="12"/>
      <c r="B13" s="1"/>
      <c r="C13" s="3" t="s">
        <v>1</v>
      </c>
      <c r="D13" s="1"/>
      <c r="E13" s="3" t="s">
        <v>1</v>
      </c>
    </row>
    <row r="14" spans="1:5" ht="15.75">
      <c r="A14" s="12" t="s">
        <v>69</v>
      </c>
      <c r="B14" s="1"/>
      <c r="C14" s="1"/>
      <c r="D14" s="1"/>
      <c r="E14" s="1"/>
    </row>
    <row r="15" spans="1:5" ht="7.5" customHeight="1">
      <c r="A15" s="12"/>
      <c r="B15" s="1"/>
      <c r="C15" s="1" t="s">
        <v>0</v>
      </c>
      <c r="D15" s="1"/>
      <c r="E15" s="1"/>
    </row>
    <row r="16" spans="1:5" ht="15.75">
      <c r="A16" s="4" t="s">
        <v>67</v>
      </c>
      <c r="B16" s="1"/>
      <c r="C16" s="1"/>
      <c r="D16" s="1"/>
      <c r="E16" s="1"/>
    </row>
    <row r="17" spans="1:7" ht="16.5">
      <c r="A17" s="12" t="s">
        <v>31</v>
      </c>
      <c r="B17" s="1"/>
      <c r="C17" s="47">
        <v>5662.003057</v>
      </c>
      <c r="D17" s="37"/>
      <c r="E17" s="37">
        <v>5038.266</v>
      </c>
      <c r="G17" t="s">
        <v>0</v>
      </c>
    </row>
    <row r="18" spans="1:5" ht="16.5">
      <c r="A18" s="12" t="s">
        <v>75</v>
      </c>
      <c r="B18" s="1"/>
      <c r="C18" s="47">
        <v>2021.1280530000004</v>
      </c>
      <c r="D18" s="37"/>
      <c r="E18" s="37">
        <v>2066.266</v>
      </c>
    </row>
    <row r="19" spans="1:5" ht="16.5">
      <c r="A19" s="12" t="s">
        <v>122</v>
      </c>
      <c r="B19" s="1"/>
      <c r="C19" s="47">
        <v>114.84521000000002</v>
      </c>
      <c r="D19" s="37"/>
      <c r="E19" s="37">
        <v>170.656</v>
      </c>
    </row>
    <row r="20" spans="1:5" ht="16.5">
      <c r="A20" s="12" t="s">
        <v>52</v>
      </c>
      <c r="B20" s="1"/>
      <c r="C20" s="47">
        <v>31852.70234</v>
      </c>
      <c r="D20" s="37"/>
      <c r="E20" s="37">
        <v>30612.826</v>
      </c>
    </row>
    <row r="21" spans="1:5" ht="16.5">
      <c r="A21" s="12" t="s">
        <v>134</v>
      </c>
      <c r="B21" s="1"/>
      <c r="C21" s="47">
        <v>17677.270729999997</v>
      </c>
      <c r="D21" s="37"/>
      <c r="E21" s="37">
        <v>351.664</v>
      </c>
    </row>
    <row r="22" spans="1:5" ht="16.5" hidden="1">
      <c r="A22" s="12" t="s">
        <v>117</v>
      </c>
      <c r="B22" s="1"/>
      <c r="C22" s="37">
        <v>0</v>
      </c>
      <c r="D22" s="37"/>
      <c r="E22" s="37">
        <v>0</v>
      </c>
    </row>
    <row r="23" spans="1:5" ht="16.5">
      <c r="A23" s="12" t="s">
        <v>20</v>
      </c>
      <c r="B23" s="1"/>
      <c r="C23" s="47">
        <v>2970</v>
      </c>
      <c r="D23" s="37"/>
      <c r="E23" s="37">
        <v>2970</v>
      </c>
    </row>
    <row r="24" spans="1:5" ht="7.5" customHeight="1">
      <c r="A24" s="12"/>
      <c r="B24" s="1"/>
      <c r="C24" s="37"/>
      <c r="D24" s="37"/>
      <c r="E24" s="37"/>
    </row>
    <row r="25" spans="1:5" ht="16.5">
      <c r="A25" s="12"/>
      <c r="B25" s="1"/>
      <c r="C25" s="55">
        <f>SUM(C17:C24)+0.5</f>
        <v>60298.449389999994</v>
      </c>
      <c r="D25" s="37"/>
      <c r="E25" s="55">
        <f>SUM(E17:E24)</f>
        <v>41209.678</v>
      </c>
    </row>
    <row r="26" spans="1:5" ht="16.5">
      <c r="A26" s="4" t="s">
        <v>23</v>
      </c>
      <c r="B26" s="1"/>
      <c r="C26" s="53" t="s">
        <v>0</v>
      </c>
      <c r="D26" s="37"/>
      <c r="E26" s="37"/>
    </row>
    <row r="27" spans="1:5" ht="16.5">
      <c r="A27" s="12" t="s">
        <v>65</v>
      </c>
      <c r="B27" s="1"/>
      <c r="C27" s="43">
        <v>3750.2015999999994</v>
      </c>
      <c r="D27" s="37"/>
      <c r="E27" s="43">
        <v>3154.268</v>
      </c>
    </row>
    <row r="28" spans="1:5" ht="16.5">
      <c r="A28" s="12" t="s">
        <v>101</v>
      </c>
      <c r="B28" s="1"/>
      <c r="C28" s="78">
        <v>24208.62855</v>
      </c>
      <c r="D28" s="37"/>
      <c r="E28" s="43">
        <v>21285.164</v>
      </c>
    </row>
    <row r="29" spans="1:5" ht="16.5">
      <c r="A29" s="12" t="s">
        <v>117</v>
      </c>
      <c r="B29" s="1"/>
      <c r="C29" s="43">
        <v>14746.53562</v>
      </c>
      <c r="D29" s="37"/>
      <c r="E29" s="43">
        <v>9920.383</v>
      </c>
    </row>
    <row r="30" spans="1:5" ht="16.5">
      <c r="A30" s="12" t="s">
        <v>118</v>
      </c>
      <c r="B30" s="1"/>
      <c r="C30" s="43">
        <v>251.94619</v>
      </c>
      <c r="D30" s="37"/>
      <c r="E30" s="43">
        <v>235.384</v>
      </c>
    </row>
    <row r="31" spans="1:5" ht="16.5">
      <c r="A31" s="12" t="s">
        <v>66</v>
      </c>
      <c r="B31" s="1"/>
      <c r="C31" s="43">
        <v>302.25</v>
      </c>
      <c r="D31" s="37"/>
      <c r="E31" s="43">
        <v>0.154</v>
      </c>
    </row>
    <row r="32" spans="1:5" ht="16.5">
      <c r="A32" s="2" t="s">
        <v>152</v>
      </c>
      <c r="B32" s="1"/>
      <c r="C32" s="43">
        <v>73979.59832</v>
      </c>
      <c r="D32" s="37"/>
      <c r="E32" s="43">
        <v>96815.624</v>
      </c>
    </row>
    <row r="33" spans="1:5" ht="16.5">
      <c r="A33" s="12"/>
      <c r="B33" s="1"/>
      <c r="C33" s="55">
        <f>SUM(C27:C32)+1</f>
        <v>117240.16028000001</v>
      </c>
      <c r="D33" s="37"/>
      <c r="E33" s="55">
        <f>SUM(E27:E32)-1</f>
        <v>131409.977</v>
      </c>
    </row>
    <row r="34" spans="1:5" ht="10.5" customHeight="1">
      <c r="A34" s="12"/>
      <c r="B34" s="1"/>
      <c r="C34" s="43"/>
      <c r="D34" s="37"/>
      <c r="E34" s="43"/>
    </row>
    <row r="35" spans="1:11" ht="16.5" hidden="1">
      <c r="A35" s="12" t="s">
        <v>91</v>
      </c>
      <c r="B35" s="1"/>
      <c r="C35" s="43">
        <f>'[1]Conso'!$D$11/1000</f>
        <v>0</v>
      </c>
      <c r="D35" s="37"/>
      <c r="E35" s="43">
        <v>0</v>
      </c>
      <c r="K35" s="21"/>
    </row>
    <row r="36" spans="1:11" ht="9" customHeight="1" hidden="1">
      <c r="A36" s="12"/>
      <c r="B36" s="1"/>
      <c r="C36" s="37" t="s">
        <v>0</v>
      </c>
      <c r="D36" s="37"/>
      <c r="E36" s="37" t="s">
        <v>0</v>
      </c>
      <c r="K36" s="21"/>
    </row>
    <row r="37" spans="1:8" ht="17.25" thickBot="1">
      <c r="A37" s="12" t="s">
        <v>61</v>
      </c>
      <c r="B37" s="1"/>
      <c r="C37" s="56">
        <f>+C33+C25+C35-0.5</f>
        <v>177538.10967</v>
      </c>
      <c r="D37" s="37"/>
      <c r="E37" s="56">
        <f>+E33+E25+E35</f>
        <v>172619.65500000003</v>
      </c>
      <c r="H37" s="16"/>
    </row>
    <row r="38" spans="1:7" ht="16.5" thickTop="1">
      <c r="A38" s="12"/>
      <c r="B38" s="1"/>
      <c r="C38" s="7"/>
      <c r="D38" s="7"/>
      <c r="E38" s="7"/>
      <c r="G38" s="70"/>
    </row>
    <row r="39" spans="1:5" ht="15.75">
      <c r="A39" s="12" t="s">
        <v>68</v>
      </c>
      <c r="B39" s="1"/>
      <c r="C39" s="7"/>
      <c r="D39" s="7"/>
      <c r="E39" s="7"/>
    </row>
    <row r="40" spans="1:5" ht="9.75" customHeight="1">
      <c r="A40" s="12"/>
      <c r="B40" s="1"/>
      <c r="C40" s="7"/>
      <c r="D40" s="7"/>
      <c r="E40" s="7"/>
    </row>
    <row r="41" spans="1:5" ht="15.75">
      <c r="A41" s="4" t="s">
        <v>132</v>
      </c>
      <c r="B41" s="1"/>
      <c r="C41" s="7"/>
      <c r="D41" s="7"/>
      <c r="E41" s="7"/>
    </row>
    <row r="42" spans="1:5" ht="16.5">
      <c r="A42" s="12" t="s">
        <v>4</v>
      </c>
      <c r="B42" s="1"/>
      <c r="C42" s="37">
        <v>140326.1</v>
      </c>
      <c r="D42" s="37"/>
      <c r="E42" s="37">
        <v>140326.1</v>
      </c>
    </row>
    <row r="43" spans="1:5" ht="16.5">
      <c r="A43" s="12" t="s">
        <v>70</v>
      </c>
      <c r="B43" s="1"/>
      <c r="C43" s="37">
        <v>28715.44755</v>
      </c>
      <c r="D43" s="37"/>
      <c r="E43" s="37">
        <v>28715.44755</v>
      </c>
    </row>
    <row r="44" spans="1:5" ht="16.5">
      <c r="A44" s="12" t="s">
        <v>137</v>
      </c>
      <c r="B44" s="1"/>
      <c r="C44" s="47">
        <v>11.625384500000001</v>
      </c>
      <c r="D44" s="37"/>
      <c r="E44" s="37">
        <v>8.276</v>
      </c>
    </row>
    <row r="45" spans="1:5" ht="16.5" hidden="1">
      <c r="A45" s="12" t="s">
        <v>93</v>
      </c>
      <c r="B45" s="1"/>
      <c r="C45" s="37"/>
      <c r="D45" s="37"/>
      <c r="E45" s="37"/>
    </row>
    <row r="46" spans="1:5" ht="16.5" hidden="1">
      <c r="A46" s="12" t="s">
        <v>94</v>
      </c>
      <c r="B46" s="1"/>
      <c r="C46" s="37">
        <v>0</v>
      </c>
      <c r="D46" s="37"/>
      <c r="E46" s="37">
        <v>0</v>
      </c>
    </row>
    <row r="47" spans="1:5" ht="16.5">
      <c r="A47" s="12" t="s">
        <v>82</v>
      </c>
      <c r="B47" s="1"/>
      <c r="C47" s="37">
        <v>-11904.216458052293</v>
      </c>
      <c r="D47" s="37"/>
      <c r="E47" s="37">
        <v>-17592.31</v>
      </c>
    </row>
    <row r="48" spans="1:5" ht="16.5" hidden="1">
      <c r="A48" s="12" t="s">
        <v>81</v>
      </c>
      <c r="B48" s="1"/>
      <c r="C48" s="37"/>
      <c r="D48" s="37"/>
      <c r="E48" s="37"/>
    </row>
    <row r="49" spans="1:5" ht="16.5" hidden="1">
      <c r="A49" s="12" t="s">
        <v>78</v>
      </c>
      <c r="B49" s="1"/>
      <c r="C49" s="37">
        <v>0</v>
      </c>
      <c r="D49" s="37"/>
      <c r="E49" s="37">
        <v>0</v>
      </c>
    </row>
    <row r="50" spans="1:5" ht="6" customHeight="1">
      <c r="A50" s="12"/>
      <c r="B50" s="1"/>
      <c r="C50" s="39"/>
      <c r="D50" s="37"/>
      <c r="E50" s="39"/>
    </row>
    <row r="51" spans="1:5" ht="16.5">
      <c r="A51" s="12" t="s">
        <v>0</v>
      </c>
      <c r="B51" s="1"/>
      <c r="C51" s="37">
        <f>SUM(C42:C50)</f>
        <v>157148.95647644773</v>
      </c>
      <c r="D51" s="37"/>
      <c r="E51" s="47">
        <f>SUM(E42:E50)-0.5</f>
        <v>151457.01355000003</v>
      </c>
    </row>
    <row r="52" spans="1:5" ht="16.5">
      <c r="A52" s="12" t="s">
        <v>130</v>
      </c>
      <c r="B52" s="1"/>
      <c r="C52" s="37">
        <v>751.1949559000004</v>
      </c>
      <c r="D52" s="37"/>
      <c r="E52" s="37">
        <v>495.811</v>
      </c>
    </row>
    <row r="53" spans="1:5" ht="9.75" customHeight="1">
      <c r="A53" s="12"/>
      <c r="B53" s="1"/>
      <c r="C53" s="39"/>
      <c r="D53" s="37"/>
      <c r="E53" s="39"/>
    </row>
    <row r="54" spans="1:5" ht="16.5">
      <c r="A54" s="12" t="s">
        <v>58</v>
      </c>
      <c r="B54" s="1"/>
      <c r="C54" s="55">
        <f>SUM(C51:C53)</f>
        <v>157900.15143234772</v>
      </c>
      <c r="D54" s="37"/>
      <c r="E54" s="55">
        <f>SUM(E51:E53)</f>
        <v>151952.82455000002</v>
      </c>
    </row>
    <row r="55" spans="1:5" ht="12" customHeight="1">
      <c r="A55" s="12"/>
      <c r="B55" s="1"/>
      <c r="C55" s="37"/>
      <c r="D55" s="37"/>
      <c r="E55" s="37"/>
    </row>
    <row r="56" spans="1:5" ht="16.5">
      <c r="A56" s="4" t="s">
        <v>62</v>
      </c>
      <c r="B56" s="1"/>
      <c r="C56" s="37"/>
      <c r="D56" s="37"/>
      <c r="E56" s="37"/>
    </row>
    <row r="57" spans="1:5" ht="16.5" hidden="1">
      <c r="A57" s="12" t="s">
        <v>54</v>
      </c>
      <c r="B57" s="1"/>
      <c r="C57" s="37">
        <f>'[1]Conso'!$Z103/1000</f>
        <v>0</v>
      </c>
      <c r="D57" s="37"/>
      <c r="E57" s="37">
        <v>0</v>
      </c>
    </row>
    <row r="58" spans="1:8" ht="16.5">
      <c r="A58" s="12" t="s">
        <v>121</v>
      </c>
      <c r="B58" s="1"/>
      <c r="C58" s="37">
        <v>290.21517000000006</v>
      </c>
      <c r="D58" s="37"/>
      <c r="E58" s="37">
        <f>386.527-0.4</f>
        <v>386.127</v>
      </c>
      <c r="H58" s="16"/>
    </row>
    <row r="59" spans="1:5" ht="16.5">
      <c r="A59" s="12" t="s">
        <v>21</v>
      </c>
      <c r="B59" s="1"/>
      <c r="C59" s="37">
        <v>368.802</v>
      </c>
      <c r="D59" s="37"/>
      <c r="E59" s="37">
        <v>19.615</v>
      </c>
    </row>
    <row r="60" spans="1:5" ht="16.5">
      <c r="A60" s="12"/>
      <c r="B60" s="1"/>
      <c r="C60" s="55">
        <f>SUM(C57:C59)</f>
        <v>659.0171700000001</v>
      </c>
      <c r="D60" s="37"/>
      <c r="E60" s="55">
        <f>SUM(E57:E59)</f>
        <v>405.742</v>
      </c>
    </row>
    <row r="61" spans="1:5" ht="7.5" customHeight="1">
      <c r="A61" s="12"/>
      <c r="B61" s="1"/>
      <c r="C61" s="37"/>
      <c r="D61" s="37"/>
      <c r="E61" s="37"/>
    </row>
    <row r="62" spans="1:5" ht="16.5">
      <c r="A62" s="4" t="s">
        <v>19</v>
      </c>
      <c r="B62" s="1"/>
      <c r="C62" s="37" t="s">
        <v>0</v>
      </c>
      <c r="D62" s="37"/>
      <c r="E62" s="37"/>
    </row>
    <row r="63" spans="1:5" ht="16.5">
      <c r="A63" s="12" t="s">
        <v>119</v>
      </c>
      <c r="B63" s="1"/>
      <c r="C63" s="43">
        <v>10848.65778</v>
      </c>
      <c r="D63" s="37"/>
      <c r="E63" s="43">
        <v>9687.99</v>
      </c>
    </row>
    <row r="64" spans="1:8" ht="16.5">
      <c r="A64" s="12" t="s">
        <v>71</v>
      </c>
      <c r="B64" s="1"/>
      <c r="C64" s="43">
        <v>7964.11679</v>
      </c>
      <c r="D64" s="37"/>
      <c r="E64" s="43">
        <v>9723.978</v>
      </c>
      <c r="H64" s="16"/>
    </row>
    <row r="65" spans="1:5" ht="16.5" hidden="1">
      <c r="A65" s="12" t="s">
        <v>72</v>
      </c>
      <c r="B65" s="1"/>
      <c r="C65" s="43">
        <v>0</v>
      </c>
      <c r="D65" s="37"/>
      <c r="E65" s="43">
        <v>0</v>
      </c>
    </row>
    <row r="66" spans="1:9" ht="16.5">
      <c r="A66" s="12" t="s">
        <v>120</v>
      </c>
      <c r="B66" s="1"/>
      <c r="C66" s="43">
        <v>96.31147</v>
      </c>
      <c r="D66" s="37"/>
      <c r="E66" s="43">
        <v>145.372</v>
      </c>
      <c r="I66" s="16"/>
    </row>
    <row r="67" spans="1:5" ht="16.5" hidden="1">
      <c r="A67" s="12" t="s">
        <v>89</v>
      </c>
      <c r="B67" s="1"/>
      <c r="C67" s="43">
        <v>0</v>
      </c>
      <c r="D67" s="37"/>
      <c r="E67" s="43">
        <v>0</v>
      </c>
    </row>
    <row r="68" spans="1:5" ht="16.5" hidden="1">
      <c r="A68" s="12" t="s">
        <v>93</v>
      </c>
      <c r="B68" s="1"/>
      <c r="C68" s="43"/>
      <c r="D68" s="37"/>
      <c r="E68" s="43"/>
    </row>
    <row r="69" spans="1:5" ht="16.5" hidden="1">
      <c r="A69" s="2" t="s">
        <v>162</v>
      </c>
      <c r="B69" s="1"/>
      <c r="C69" s="37">
        <v>0</v>
      </c>
      <c r="D69" s="37"/>
      <c r="E69" s="43">
        <v>0</v>
      </c>
    </row>
    <row r="70" spans="1:5" ht="16.5">
      <c r="A70" s="12" t="s">
        <v>73</v>
      </c>
      <c r="B70" s="1"/>
      <c r="C70" s="43">
        <v>70.35512</v>
      </c>
      <c r="D70" s="37"/>
      <c r="E70" s="43">
        <v>703.848</v>
      </c>
    </row>
    <row r="71" spans="1:5" ht="16.5">
      <c r="A71" s="12"/>
      <c r="B71" s="1"/>
      <c r="C71" s="55">
        <f>SUM(C63:C70)-0.5</f>
        <v>18978.941160000002</v>
      </c>
      <c r="D71" s="37"/>
      <c r="E71" s="55">
        <f>SUM(E63:E70)</f>
        <v>20261.188000000002</v>
      </c>
    </row>
    <row r="72" spans="1:5" ht="16.5" hidden="1">
      <c r="A72" s="12"/>
      <c r="B72" s="1"/>
      <c r="C72" s="45"/>
      <c r="D72" s="43"/>
      <c r="E72" s="45"/>
    </row>
    <row r="73" spans="1:5" ht="16.5" hidden="1">
      <c r="A73" s="12" t="s">
        <v>80</v>
      </c>
      <c r="B73" s="1"/>
      <c r="C73" s="43"/>
      <c r="D73" s="43"/>
      <c r="E73" s="43"/>
    </row>
    <row r="74" spans="1:5" ht="16.5" hidden="1">
      <c r="A74" s="12" t="s">
        <v>79</v>
      </c>
      <c r="B74" s="1"/>
      <c r="C74" s="43">
        <v>0</v>
      </c>
      <c r="D74" s="43"/>
      <c r="E74" s="43">
        <v>0</v>
      </c>
    </row>
    <row r="75" spans="1:5" ht="9" customHeight="1">
      <c r="A75" s="12"/>
      <c r="B75" s="1"/>
      <c r="C75" s="43"/>
      <c r="D75" s="37"/>
      <c r="E75" s="43"/>
    </row>
    <row r="76" spans="1:5" ht="17.25" thickBot="1">
      <c r="A76" s="12" t="s">
        <v>63</v>
      </c>
      <c r="B76" s="1"/>
      <c r="C76" s="49">
        <f>C71+C60+C74</f>
        <v>19637.95833</v>
      </c>
      <c r="D76" s="37"/>
      <c r="E76" s="49">
        <f>E71+E60+E74</f>
        <v>20666.93</v>
      </c>
    </row>
    <row r="77" spans="1:5" ht="10.5" customHeight="1" thickTop="1">
      <c r="A77" s="12"/>
      <c r="B77" s="1"/>
      <c r="C77" s="37"/>
      <c r="D77" s="37"/>
      <c r="E77" s="37"/>
    </row>
    <row r="78" spans="1:7" ht="17.25" thickBot="1">
      <c r="A78" s="12" t="s">
        <v>64</v>
      </c>
      <c r="B78" s="1"/>
      <c r="C78" s="56">
        <f>C71+C60+C54+C74+0.5</f>
        <v>177538.6097623477</v>
      </c>
      <c r="D78" s="37"/>
      <c r="E78" s="56">
        <f>E71+E60+E54+E74</f>
        <v>172619.75455</v>
      </c>
      <c r="G78" s="16"/>
    </row>
    <row r="79" spans="1:5" ht="12.75" customHeight="1" thickTop="1">
      <c r="A79" s="12"/>
      <c r="B79" s="1"/>
      <c r="C79" s="37" t="s">
        <v>0</v>
      </c>
      <c r="D79" s="37"/>
      <c r="E79" s="37"/>
    </row>
    <row r="80" spans="1:5" ht="16.5">
      <c r="A80" s="2" t="s">
        <v>74</v>
      </c>
      <c r="B80" s="1"/>
      <c r="C80" s="33" t="s">
        <v>0</v>
      </c>
      <c r="D80" s="18"/>
      <c r="E80" s="35"/>
    </row>
    <row r="81" spans="1:5" ht="16.5">
      <c r="A81" s="2" t="s">
        <v>133</v>
      </c>
      <c r="B81" s="6"/>
      <c r="C81" s="51">
        <f>(C54)/C42</f>
        <v>1.125237225522178</v>
      </c>
      <c r="D81" s="18"/>
      <c r="E81" s="51">
        <f>(E54)/E42</f>
        <v>1.0828550394402754</v>
      </c>
    </row>
    <row r="82" spans="1:5" ht="15.75">
      <c r="A82" s="12" t="s">
        <v>0</v>
      </c>
      <c r="B82" s="15"/>
      <c r="C82" s="11" t="s">
        <v>0</v>
      </c>
      <c r="D82" s="1"/>
      <c r="E82" s="1" t="s">
        <v>0</v>
      </c>
    </row>
    <row r="83" spans="1:5" ht="15.75">
      <c r="A83" s="12"/>
      <c r="B83" s="15"/>
      <c r="C83" s="11" t="s">
        <v>0</v>
      </c>
      <c r="D83" s="1"/>
      <c r="E83" s="1" t="s">
        <v>0</v>
      </c>
    </row>
    <row r="84" spans="1:5" ht="16.5">
      <c r="A84" s="19" t="s">
        <v>154</v>
      </c>
      <c r="B84" s="13"/>
      <c r="C84" s="13"/>
      <c r="D84" s="1"/>
      <c r="E84" s="1"/>
    </row>
    <row r="85" spans="1:5" ht="16.5">
      <c r="A85" s="19" t="s">
        <v>164</v>
      </c>
      <c r="B85" s="13"/>
      <c r="C85" s="13"/>
      <c r="D85" s="13"/>
      <c r="E85" s="13"/>
    </row>
    <row r="86" spans="1:7" ht="16.5">
      <c r="A86" s="19" t="s">
        <v>0</v>
      </c>
      <c r="G86" s="16" t="s">
        <v>0</v>
      </c>
    </row>
    <row r="87" ht="16.5">
      <c r="A87" s="19" t="s">
        <v>0</v>
      </c>
    </row>
    <row r="88" ht="12.75">
      <c r="C88" s="16"/>
    </row>
    <row r="116" ht="16.5">
      <c r="A116" s="19"/>
    </row>
    <row r="117" ht="16.5">
      <c r="A117" s="19"/>
    </row>
    <row r="119" ht="12.75">
      <c r="F119" t="s">
        <v>0</v>
      </c>
    </row>
    <row r="120" ht="12.75">
      <c r="F120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118110236220472" right="0.5118110236220472" top="0.2362204724409449" bottom="0.2362204724409449" header="0" footer="0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1">
      <selection activeCell="A1" sqref="A1:E73"/>
    </sheetView>
  </sheetViews>
  <sheetFormatPr defaultColWidth="9.140625" defaultRowHeight="12.75"/>
  <cols>
    <col min="1" max="1" width="75.28125" style="0" customWidth="1"/>
    <col min="2" max="2" width="6.7109375" style="0" customWidth="1"/>
    <col min="3" max="3" width="15.8515625" style="0" customWidth="1"/>
    <col min="4" max="4" width="3.421875" style="0" customWidth="1"/>
    <col min="5" max="5" width="15.00390625" style="0" customWidth="1"/>
  </cols>
  <sheetData>
    <row r="1" spans="1:5" ht="16.5">
      <c r="A1" s="80" t="s">
        <v>2</v>
      </c>
      <c r="B1" s="80"/>
      <c r="C1" s="80"/>
      <c r="D1" s="80"/>
      <c r="E1" s="80"/>
    </row>
    <row r="2" spans="1:5" ht="16.5">
      <c r="A2" s="80" t="s">
        <v>3</v>
      </c>
      <c r="B2" s="80"/>
      <c r="C2" s="80"/>
      <c r="D2" s="80"/>
      <c r="E2" s="80"/>
    </row>
    <row r="3" spans="1:5" ht="16.5">
      <c r="A3" s="25"/>
      <c r="B3" s="26"/>
      <c r="C3" s="26"/>
      <c r="D3" s="26"/>
      <c r="E3" s="26"/>
    </row>
    <row r="4" spans="1:5" ht="16.5">
      <c r="A4" s="80" t="s">
        <v>176</v>
      </c>
      <c r="B4" s="80"/>
      <c r="C4" s="80"/>
      <c r="D4" s="80"/>
      <c r="E4" s="80"/>
    </row>
    <row r="5" spans="1:5" ht="16.5">
      <c r="A5" s="80" t="s">
        <v>145</v>
      </c>
      <c r="B5" s="80"/>
      <c r="C5" s="80"/>
      <c r="D5" s="80"/>
      <c r="E5" s="80"/>
    </row>
    <row r="6" spans="1:5" ht="16.5">
      <c r="A6" s="19"/>
      <c r="B6" s="18"/>
      <c r="C6" s="30" t="s">
        <v>0</v>
      </c>
      <c r="D6" s="18"/>
      <c r="E6" s="18"/>
    </row>
    <row r="7" spans="1:5" ht="16.5">
      <c r="A7" s="19"/>
      <c r="B7" s="18"/>
      <c r="C7" s="30" t="s">
        <v>8</v>
      </c>
      <c r="D7" s="18"/>
      <c r="E7" s="30" t="s">
        <v>22</v>
      </c>
    </row>
    <row r="8" spans="1:5" ht="16.5">
      <c r="A8" s="19"/>
      <c r="B8" s="18"/>
      <c r="C8" s="30" t="s">
        <v>24</v>
      </c>
      <c r="D8" s="18"/>
      <c r="E8" s="30" t="s">
        <v>24</v>
      </c>
    </row>
    <row r="9" spans="1:5" ht="16.5">
      <c r="A9" s="19"/>
      <c r="B9" s="18"/>
      <c r="C9" s="30" t="s">
        <v>46</v>
      </c>
      <c r="D9" s="18"/>
      <c r="E9" s="30" t="s">
        <v>46</v>
      </c>
    </row>
    <row r="10" spans="1:5" ht="16.5">
      <c r="A10" s="19"/>
      <c r="B10" s="18"/>
      <c r="C10" s="32" t="s">
        <v>55</v>
      </c>
      <c r="D10" s="62" t="s">
        <v>0</v>
      </c>
      <c r="E10" s="32" t="str">
        <f>C10</f>
        <v>31 DEC</v>
      </c>
    </row>
    <row r="11" spans="1:5" ht="16.5">
      <c r="A11" s="19"/>
      <c r="B11" s="18"/>
      <c r="C11" s="30">
        <v>2015</v>
      </c>
      <c r="D11" s="18"/>
      <c r="E11" s="30">
        <v>2014</v>
      </c>
    </row>
    <row r="12" spans="1:5" ht="16.5">
      <c r="A12" s="19"/>
      <c r="B12" s="18"/>
      <c r="C12" s="30" t="s">
        <v>1</v>
      </c>
      <c r="D12" s="18"/>
      <c r="E12" s="30" t="s">
        <v>1</v>
      </c>
    </row>
    <row r="13" spans="1:5" ht="16.5">
      <c r="A13" s="19"/>
      <c r="B13" s="18"/>
      <c r="C13" s="18"/>
      <c r="D13" s="18"/>
      <c r="E13" s="18"/>
    </row>
    <row r="14" spans="1:5" ht="16.5">
      <c r="A14" s="19" t="s">
        <v>26</v>
      </c>
      <c r="B14" s="18"/>
      <c r="C14" s="63">
        <f>'P&amp;L'!H29</f>
        <v>18233.18463</v>
      </c>
      <c r="D14" s="18"/>
      <c r="E14" s="64">
        <f>'P&amp;L'!J29</f>
        <v>56409</v>
      </c>
    </row>
    <row r="15" spans="1:8" ht="16.5" hidden="1">
      <c r="A15" s="19" t="s">
        <v>85</v>
      </c>
      <c r="B15" s="18"/>
      <c r="C15" s="63">
        <v>0</v>
      </c>
      <c r="D15" s="18"/>
      <c r="E15" s="64">
        <v>0</v>
      </c>
      <c r="H15" s="16">
        <f>E15+E14</f>
        <v>56409</v>
      </c>
    </row>
    <row r="16" spans="1:5" ht="10.5" customHeight="1">
      <c r="A16" s="18" t="s">
        <v>0</v>
      </c>
      <c r="B16" s="18"/>
      <c r="C16" s="18"/>
      <c r="D16" s="18"/>
      <c r="E16" s="18"/>
    </row>
    <row r="17" spans="1:5" ht="16.5">
      <c r="A17" s="18" t="s">
        <v>150</v>
      </c>
      <c r="B17" s="18"/>
      <c r="C17" s="18" t="s">
        <v>0</v>
      </c>
      <c r="D17" s="18"/>
      <c r="E17" s="18"/>
    </row>
    <row r="18" spans="1:5" ht="16.5">
      <c r="A18" s="18" t="s">
        <v>45</v>
      </c>
      <c r="B18" s="18"/>
      <c r="C18" s="47">
        <v>1733.7884399999998</v>
      </c>
      <c r="D18" s="37"/>
      <c r="E18" s="47">
        <v>5344.76</v>
      </c>
    </row>
    <row r="19" spans="1:5" ht="16.5">
      <c r="A19" s="18" t="s">
        <v>36</v>
      </c>
      <c r="B19" s="18"/>
      <c r="C19" s="37">
        <v>-1596.7202200000002</v>
      </c>
      <c r="D19" s="37"/>
      <c r="E19" s="37">
        <v>-58694.511000000006</v>
      </c>
    </row>
    <row r="20" spans="1:5" ht="9" customHeight="1">
      <c r="A20" s="18"/>
      <c r="B20" s="18"/>
      <c r="C20" s="39"/>
      <c r="D20" s="37"/>
      <c r="E20" s="39"/>
    </row>
    <row r="21" spans="1:5" ht="16.5">
      <c r="A21" s="19" t="s">
        <v>181</v>
      </c>
      <c r="B21" s="18"/>
      <c r="C21" s="64">
        <f>SUM(C14:C19)</f>
        <v>18370.25285</v>
      </c>
      <c r="D21" s="37"/>
      <c r="E21" s="64">
        <f>SUM(E14:E19)</f>
        <v>3059.248999999996</v>
      </c>
    </row>
    <row r="22" spans="1:5" ht="11.25" customHeight="1">
      <c r="A22" s="19"/>
      <c r="B22" s="18"/>
      <c r="C22" s="37" t="s">
        <v>0</v>
      </c>
      <c r="D22" s="37"/>
      <c r="E22" s="37"/>
    </row>
    <row r="23" spans="1:5" ht="16.5">
      <c r="A23" s="18" t="s">
        <v>32</v>
      </c>
      <c r="B23" s="18"/>
      <c r="C23" s="37" t="s">
        <v>0</v>
      </c>
      <c r="D23" s="37"/>
      <c r="E23" s="37"/>
    </row>
    <row r="24" spans="1:5" ht="16.5">
      <c r="A24" s="18" t="s">
        <v>34</v>
      </c>
      <c r="B24" s="18"/>
      <c r="C24" s="37">
        <v>-28445.055979999997</v>
      </c>
      <c r="D24" s="37"/>
      <c r="E24" s="37">
        <v>2841.2180000000003</v>
      </c>
    </row>
    <row r="25" spans="1:5" ht="16.5">
      <c r="A25" s="18" t="s">
        <v>35</v>
      </c>
      <c r="B25" s="18"/>
      <c r="C25" s="37">
        <v>1252.5337800000004</v>
      </c>
      <c r="D25" s="37"/>
      <c r="E25" s="37">
        <v>-14849.639000000001</v>
      </c>
    </row>
    <row r="26" spans="1:5" ht="16.5">
      <c r="A26" s="18" t="s">
        <v>39</v>
      </c>
      <c r="B26" s="18"/>
      <c r="C26" s="37">
        <v>153.03014000000002</v>
      </c>
      <c r="D26" s="37"/>
      <c r="E26" s="37">
        <v>1959.666</v>
      </c>
    </row>
    <row r="27" spans="1:5" ht="16.5">
      <c r="A27" s="18" t="s">
        <v>56</v>
      </c>
      <c r="B27" s="18"/>
      <c r="C27" s="37">
        <v>-7016.305</v>
      </c>
      <c r="D27" s="37"/>
      <c r="E27" s="37">
        <v>0</v>
      </c>
    </row>
    <row r="28" spans="1:5" ht="16.5">
      <c r="A28" s="18" t="s">
        <v>151</v>
      </c>
      <c r="B28" s="18"/>
      <c r="C28" s="37">
        <v>-0.6791099999998695</v>
      </c>
      <c r="D28" s="37"/>
      <c r="E28" s="37">
        <v>-171.346</v>
      </c>
    </row>
    <row r="29" spans="1:7" ht="16.5">
      <c r="A29" s="18" t="s">
        <v>92</v>
      </c>
      <c r="B29" s="18"/>
      <c r="C29" s="37">
        <v>-5864.016</v>
      </c>
      <c r="D29" s="37"/>
      <c r="E29" s="37">
        <v>-8069.3859999999995</v>
      </c>
      <c r="G29" s="16"/>
    </row>
    <row r="30" spans="1:5" ht="7.5" customHeight="1">
      <c r="A30" s="18"/>
      <c r="B30" s="18"/>
      <c r="C30" s="39"/>
      <c r="D30" s="37"/>
      <c r="E30" s="39" t="s">
        <v>0</v>
      </c>
    </row>
    <row r="31" spans="1:5" ht="16.5">
      <c r="A31" s="19" t="s">
        <v>158</v>
      </c>
      <c r="B31" s="18"/>
      <c r="C31" s="64">
        <f>SUM(C21:C29)</f>
        <v>-21550.239319999993</v>
      </c>
      <c r="D31" s="37"/>
      <c r="E31" s="64">
        <f>SUM(E21:E29)</f>
        <v>-15230.238000000005</v>
      </c>
    </row>
    <row r="32" spans="1:5" ht="9" customHeight="1">
      <c r="A32" s="19"/>
      <c r="B32" s="18"/>
      <c r="C32" s="37" t="s">
        <v>0</v>
      </c>
      <c r="D32" s="37"/>
      <c r="E32" s="37"/>
    </row>
    <row r="33" spans="1:5" ht="16.5">
      <c r="A33" s="18" t="s">
        <v>33</v>
      </c>
      <c r="B33" s="18"/>
      <c r="C33" s="37" t="s">
        <v>0</v>
      </c>
      <c r="D33" s="37"/>
      <c r="E33" s="37"/>
    </row>
    <row r="34" spans="1:5" ht="16.5">
      <c r="A34" s="18" t="s">
        <v>160</v>
      </c>
      <c r="B34" s="18"/>
      <c r="C34" s="37">
        <v>0</v>
      </c>
      <c r="D34" s="37"/>
      <c r="E34" s="37">
        <v>1371.186</v>
      </c>
    </row>
    <row r="35" spans="1:5" ht="16.5" hidden="1">
      <c r="A35" s="18" t="s">
        <v>39</v>
      </c>
      <c r="B35" s="18"/>
      <c r="C35" s="37">
        <v>0</v>
      </c>
      <c r="D35" s="37"/>
      <c r="E35" s="37">
        <v>0</v>
      </c>
    </row>
    <row r="36" spans="1:8" ht="16.5" hidden="1">
      <c r="A36" s="18" t="s">
        <v>116</v>
      </c>
      <c r="B36" s="18"/>
      <c r="C36" s="37">
        <v>-9.313225746154785E-13</v>
      </c>
      <c r="D36" s="37"/>
      <c r="E36" s="37">
        <v>0</v>
      </c>
      <c r="H36">
        <f>3114.313+34.496-496.85</f>
        <v>2651.9590000000003</v>
      </c>
    </row>
    <row r="37" spans="1:5" ht="16.5" hidden="1">
      <c r="A37" s="18" t="s">
        <v>90</v>
      </c>
      <c r="B37" s="18"/>
      <c r="C37" s="37">
        <v>0</v>
      </c>
      <c r="D37" s="37"/>
      <c r="E37" s="37">
        <v>0</v>
      </c>
    </row>
    <row r="38" spans="1:5" ht="16.5" hidden="1">
      <c r="A38" s="18" t="s">
        <v>125</v>
      </c>
      <c r="B38" s="18"/>
      <c r="C38" s="37">
        <v>0</v>
      </c>
      <c r="D38" s="37"/>
      <c r="E38" s="37">
        <v>0</v>
      </c>
    </row>
    <row r="39" spans="1:5" ht="16.5">
      <c r="A39" s="18" t="s">
        <v>49</v>
      </c>
      <c r="B39" s="18"/>
      <c r="C39" s="37">
        <v>47</v>
      </c>
      <c r="D39" s="37"/>
      <c r="E39" s="37">
        <v>112502.06599999999</v>
      </c>
    </row>
    <row r="40" spans="1:5" ht="15.75" customHeight="1">
      <c r="A40" s="18" t="s">
        <v>161</v>
      </c>
      <c r="B40" s="18"/>
      <c r="C40" s="37">
        <v>0</v>
      </c>
      <c r="D40" s="37"/>
      <c r="E40" s="37">
        <v>-30000</v>
      </c>
    </row>
    <row r="41" spans="1:5" ht="15.75" customHeight="1">
      <c r="A41" s="18" t="s">
        <v>128</v>
      </c>
      <c r="B41" s="18"/>
      <c r="C41" s="37">
        <v>-2.97935</v>
      </c>
      <c r="D41" s="37"/>
      <c r="E41" s="37">
        <v>0</v>
      </c>
    </row>
    <row r="42" spans="1:5" ht="16.5">
      <c r="A42" s="18" t="s">
        <v>53</v>
      </c>
      <c r="B42" s="18"/>
      <c r="C42" s="37">
        <v>-1157.90322</v>
      </c>
      <c r="D42" s="37"/>
      <c r="E42" s="37">
        <v>-1102.278</v>
      </c>
    </row>
    <row r="43" spans="1:5" ht="16.5">
      <c r="A43" s="18" t="s">
        <v>0</v>
      </c>
      <c r="B43" s="18"/>
      <c r="C43" s="37" t="s">
        <v>0</v>
      </c>
      <c r="D43" s="37"/>
      <c r="E43" s="37"/>
    </row>
    <row r="44" spans="1:5" ht="16.5">
      <c r="A44" s="19" t="s">
        <v>166</v>
      </c>
      <c r="B44" s="18"/>
      <c r="C44" s="65">
        <f>SUM(C34:C43)</f>
        <v>-1113.882570000001</v>
      </c>
      <c r="D44" s="37"/>
      <c r="E44" s="65">
        <f>SUM(E34:E43)</f>
        <v>82770.97399999999</v>
      </c>
    </row>
    <row r="45" spans="1:5" ht="16.5">
      <c r="A45" s="18"/>
      <c r="B45" s="18"/>
      <c r="C45" s="37"/>
      <c r="D45" s="37"/>
      <c r="E45" s="37"/>
    </row>
    <row r="46" spans="1:5" ht="16.5">
      <c r="A46" s="18" t="s">
        <v>37</v>
      </c>
      <c r="B46" s="18"/>
      <c r="C46" s="37" t="s">
        <v>0</v>
      </c>
      <c r="D46" s="37"/>
      <c r="E46" s="37"/>
    </row>
    <row r="47" spans="1:5" ht="16.5">
      <c r="A47" s="18" t="s">
        <v>83</v>
      </c>
      <c r="B47" s="18"/>
      <c r="C47" s="37">
        <v>-26.951</v>
      </c>
      <c r="D47" s="37"/>
      <c r="E47" s="37">
        <v>-804.418</v>
      </c>
    </row>
    <row r="48" spans="1:5" ht="16.5" hidden="1">
      <c r="A48" s="18" t="s">
        <v>126</v>
      </c>
      <c r="B48" s="18"/>
      <c r="C48" s="37">
        <v>0</v>
      </c>
      <c r="D48" s="37"/>
      <c r="E48" s="37">
        <v>0</v>
      </c>
    </row>
    <row r="49" spans="1:5" ht="16.5" hidden="1">
      <c r="A49" s="18" t="s">
        <v>127</v>
      </c>
      <c r="B49" s="18"/>
      <c r="C49" s="37">
        <v>0</v>
      </c>
      <c r="D49" s="37"/>
      <c r="E49" s="37">
        <v>0</v>
      </c>
    </row>
    <row r="50" spans="1:5" ht="16.5">
      <c r="A50" s="18" t="s">
        <v>129</v>
      </c>
      <c r="B50" s="18"/>
      <c r="C50" s="37">
        <v>-145.87246999999994</v>
      </c>
      <c r="D50" s="37"/>
      <c r="E50" s="37">
        <v>-187.252</v>
      </c>
    </row>
    <row r="51" spans="1:5" ht="16.5">
      <c r="A51" s="18" t="s">
        <v>38</v>
      </c>
      <c r="B51" s="18"/>
      <c r="C51" s="37">
        <v>-26.46047000000003</v>
      </c>
      <c r="D51" s="37"/>
      <c r="E51" s="37">
        <v>-13.673</v>
      </c>
    </row>
    <row r="52" spans="1:5" ht="16.5" hidden="1">
      <c r="A52" s="18" t="s">
        <v>57</v>
      </c>
      <c r="B52" s="18"/>
      <c r="C52" s="37">
        <v>0</v>
      </c>
      <c r="D52" s="37"/>
      <c r="E52" s="37">
        <v>0</v>
      </c>
    </row>
    <row r="53" spans="1:5" ht="12" customHeight="1">
      <c r="A53" s="18"/>
      <c r="B53" s="18"/>
      <c r="C53" s="37"/>
      <c r="D53" s="37"/>
      <c r="E53" s="37"/>
    </row>
    <row r="54" spans="1:5" ht="16.5">
      <c r="A54" s="19" t="s">
        <v>159</v>
      </c>
      <c r="B54" s="18"/>
      <c r="C54" s="65">
        <f>SUM(C47:C53)</f>
        <v>-199.28393999999997</v>
      </c>
      <c r="D54" s="64"/>
      <c r="E54" s="65">
        <f>SUM(E47:E53)</f>
        <v>-1005.3430000000001</v>
      </c>
    </row>
    <row r="55" spans="1:5" ht="16.5">
      <c r="A55" s="19"/>
      <c r="B55" s="18"/>
      <c r="C55" s="66" t="s">
        <v>0</v>
      </c>
      <c r="D55" s="37"/>
      <c r="E55" s="37"/>
    </row>
    <row r="56" spans="1:5" ht="16.5">
      <c r="A56" s="19" t="s">
        <v>167</v>
      </c>
      <c r="B56" s="18"/>
      <c r="C56" s="64">
        <f>C31+C44+C54</f>
        <v>-22863.405829999996</v>
      </c>
      <c r="D56" s="37"/>
      <c r="E56" s="64">
        <f>E31+E44+E54+0.5</f>
        <v>66535.89299999998</v>
      </c>
    </row>
    <row r="57" spans="1:5" ht="16.5">
      <c r="A57" s="18" t="s">
        <v>50</v>
      </c>
      <c r="B57" s="18"/>
      <c r="C57" s="18" t="s">
        <v>0</v>
      </c>
      <c r="D57" s="37"/>
      <c r="E57" s="37"/>
    </row>
    <row r="58" spans="1:5" ht="16.5">
      <c r="A58" s="67" t="s">
        <v>51</v>
      </c>
      <c r="B58" s="18"/>
      <c r="C58" s="37">
        <v>96011.70572999999</v>
      </c>
      <c r="D58" s="37"/>
      <c r="E58" s="37">
        <v>29476.497</v>
      </c>
    </row>
    <row r="59" spans="1:5" ht="9" customHeight="1">
      <c r="A59" s="19"/>
      <c r="B59" s="18"/>
      <c r="C59" s="18"/>
      <c r="D59" s="37"/>
      <c r="E59" s="37"/>
    </row>
    <row r="60" spans="1:5" ht="17.25" thickBot="1">
      <c r="A60" s="19" t="s">
        <v>95</v>
      </c>
      <c r="B60" s="18"/>
      <c r="C60" s="68">
        <f>SUM(C56:C59)+0.5</f>
        <v>73148.79989999998</v>
      </c>
      <c r="D60" s="37"/>
      <c r="E60" s="56">
        <f>SUM(E56:E59)</f>
        <v>96012.38999999998</v>
      </c>
    </row>
    <row r="61" spans="1:5" ht="17.25" thickTop="1">
      <c r="A61" s="19"/>
      <c r="B61" s="18"/>
      <c r="C61" s="35"/>
      <c r="D61" s="37"/>
      <c r="E61" s="37"/>
    </row>
    <row r="62" spans="1:5" ht="16.5">
      <c r="A62" s="19" t="s">
        <v>41</v>
      </c>
      <c r="B62" s="18"/>
      <c r="C62" s="18"/>
      <c r="D62" s="37"/>
      <c r="E62" s="37"/>
    </row>
    <row r="63" spans="1:5" ht="16.5">
      <c r="A63" s="18" t="s">
        <v>42</v>
      </c>
      <c r="B63" s="18"/>
      <c r="C63" s="37">
        <v>3175.0897099999997</v>
      </c>
      <c r="D63" s="37"/>
      <c r="E63" s="37">
        <v>5781.108</v>
      </c>
    </row>
    <row r="64" spans="1:5" ht="16.5">
      <c r="A64" s="18" t="s">
        <v>87</v>
      </c>
      <c r="B64" s="18"/>
      <c r="C64" s="37">
        <v>1715.4573400000008</v>
      </c>
      <c r="D64" s="37"/>
      <c r="E64" s="37">
        <v>1114.689</v>
      </c>
    </row>
    <row r="65" spans="1:5" ht="16.5">
      <c r="A65" s="18" t="s">
        <v>153</v>
      </c>
      <c r="B65" s="18"/>
      <c r="C65" s="37">
        <v>69089.55127000001</v>
      </c>
      <c r="D65" s="37"/>
      <c r="E65" s="37">
        <v>89919.827</v>
      </c>
    </row>
    <row r="66" spans="1:5" ht="7.5" customHeight="1">
      <c r="A66" s="18" t="s">
        <v>0</v>
      </c>
      <c r="B66" s="18"/>
      <c r="C66" s="39" t="s">
        <v>0</v>
      </c>
      <c r="D66" s="37"/>
      <c r="E66" s="39" t="s">
        <v>0</v>
      </c>
    </row>
    <row r="67" spans="1:5" ht="16.5">
      <c r="A67" s="18"/>
      <c r="B67" s="18"/>
      <c r="C67" s="37">
        <f>SUM(C63:C66)</f>
        <v>73980.09832000002</v>
      </c>
      <c r="D67" s="37"/>
      <c r="E67" s="37">
        <f>SUM(E63:E66)</f>
        <v>96815.62400000001</v>
      </c>
    </row>
    <row r="68" spans="1:5" ht="16.5">
      <c r="A68" s="18" t="s">
        <v>84</v>
      </c>
      <c r="B68" s="18"/>
      <c r="C68" s="37">
        <v>-831.3691400000006</v>
      </c>
      <c r="D68" s="37"/>
      <c r="E68" s="37">
        <v>-804.418</v>
      </c>
    </row>
    <row r="69" spans="1:5" ht="17.25" thickBot="1">
      <c r="A69" s="19" t="s">
        <v>50</v>
      </c>
      <c r="B69" s="18"/>
      <c r="C69" s="56">
        <f>SUM(C67:C68)</f>
        <v>73148.72918000002</v>
      </c>
      <c r="D69" s="37"/>
      <c r="E69" s="56">
        <f>SUM(E67:E68)+0.5</f>
        <v>96011.706</v>
      </c>
    </row>
    <row r="70" spans="1:5" ht="17.25" thickTop="1">
      <c r="A70" s="19"/>
      <c r="B70" s="18"/>
      <c r="C70" s="18" t="s">
        <v>0</v>
      </c>
      <c r="D70" s="18"/>
      <c r="E70" s="18"/>
    </row>
    <row r="71" spans="1:5" ht="16.5">
      <c r="A71" s="19"/>
      <c r="B71" s="18"/>
      <c r="C71" s="18" t="s">
        <v>0</v>
      </c>
      <c r="D71" s="18"/>
      <c r="E71" s="18"/>
    </row>
    <row r="72" spans="1:5" ht="16.5">
      <c r="A72" s="19" t="s">
        <v>146</v>
      </c>
      <c r="B72" s="18"/>
      <c r="C72" s="18"/>
      <c r="D72" s="18"/>
      <c r="E72" s="18"/>
    </row>
    <row r="73" spans="1:5" ht="16.5">
      <c r="A73" s="19" t="s">
        <v>163</v>
      </c>
      <c r="B73" s="18"/>
      <c r="C73" s="18"/>
      <c r="D73" s="18"/>
      <c r="E73" s="18"/>
    </row>
    <row r="74" spans="1:5" ht="16.5">
      <c r="A74" s="31"/>
      <c r="B74" s="31"/>
      <c r="C74" s="31"/>
      <c r="D74" s="31"/>
      <c r="E74" s="31"/>
    </row>
    <row r="75" spans="1:5" ht="16.5">
      <c r="A75" s="31"/>
      <c r="B75" s="31"/>
      <c r="C75" s="31"/>
      <c r="D75" s="31"/>
      <c r="E75" s="31"/>
    </row>
    <row r="82" ht="16.5">
      <c r="A82" s="19"/>
    </row>
    <row r="83" ht="16.5">
      <c r="A83" s="19"/>
    </row>
    <row r="84" ht="16.5">
      <c r="A84" s="19"/>
    </row>
    <row r="85" ht="16.5">
      <c r="A85" s="19"/>
    </row>
    <row r="86" ht="16.5">
      <c r="A86" s="19"/>
    </row>
    <row r="93" ht="12.75">
      <c r="E93" s="22" t="s">
        <v>0</v>
      </c>
    </row>
    <row r="102" ht="12.75">
      <c r="C102" t="s">
        <v>0</v>
      </c>
    </row>
    <row r="103" ht="12.75">
      <c r="E103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118110236220472" right="0.2362204724409449" top="0.2362204724409449" bottom="0.2362204724409449" header="0.5118110236220472" footer="0"/>
  <pageSetup horizontalDpi="600" verticalDpi="600" orientation="portrait" paperSize="9" scale="80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7">
      <selection activeCell="A1" sqref="A1:K47"/>
    </sheetView>
  </sheetViews>
  <sheetFormatPr defaultColWidth="9.140625" defaultRowHeight="12.75"/>
  <cols>
    <col min="1" max="1" width="26.00390625" style="0" customWidth="1"/>
    <col min="2" max="2" width="2.421875" style="0" customWidth="1"/>
    <col min="3" max="3" width="11.140625" style="0" customWidth="1"/>
    <col min="4" max="4" width="10.421875" style="0" customWidth="1"/>
    <col min="5" max="5" width="17.28125" style="0" hidden="1" customWidth="1"/>
    <col min="6" max="6" width="12.00390625" style="0" customWidth="1"/>
    <col min="7" max="7" width="15.140625" style="0" hidden="1" customWidth="1"/>
    <col min="8" max="8" width="14.57421875" style="0" customWidth="1"/>
    <col min="9" max="9" width="11.421875" style="0" customWidth="1"/>
    <col min="10" max="10" width="11.28125" style="0" customWidth="1"/>
    <col min="11" max="11" width="11.421875" style="0" customWidth="1"/>
  </cols>
  <sheetData>
    <row r="1" spans="1:11" ht="16.5">
      <c r="A1" s="80" t="s">
        <v>2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6.5">
      <c r="A2" s="80" t="s">
        <v>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0" ht="15.75">
      <c r="A3" s="14" t="s">
        <v>0</v>
      </c>
      <c r="B3" s="10"/>
      <c r="C3" s="10"/>
      <c r="D3" s="10"/>
      <c r="E3" s="10" t="s">
        <v>0</v>
      </c>
      <c r="F3" s="10"/>
      <c r="G3" s="10"/>
      <c r="H3" s="9"/>
      <c r="I3" s="9"/>
      <c r="J3" s="9"/>
    </row>
    <row r="4" spans="1:10" ht="15.75">
      <c r="A4" s="14"/>
      <c r="B4" s="10"/>
      <c r="C4" s="10"/>
      <c r="D4" s="10"/>
      <c r="E4" s="10"/>
      <c r="F4" s="10"/>
      <c r="G4" s="10"/>
      <c r="H4" s="9"/>
      <c r="I4" s="9"/>
      <c r="J4" s="9"/>
    </row>
    <row r="5" spans="1:11" ht="16.5">
      <c r="A5" s="80" t="s">
        <v>176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16.5">
      <c r="A6" s="80" t="s">
        <v>30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6.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6.5">
      <c r="A8" s="30"/>
      <c r="B8" s="30"/>
      <c r="C8" s="80" t="s">
        <v>147</v>
      </c>
      <c r="D8" s="80"/>
      <c r="E8" s="80"/>
      <c r="F8" s="80"/>
      <c r="G8" s="80"/>
      <c r="H8" s="80"/>
      <c r="I8" s="80"/>
      <c r="J8" s="30"/>
      <c r="K8" s="30"/>
    </row>
    <row r="9" spans="1:11" ht="16.5">
      <c r="A9" s="30"/>
      <c r="B9" s="30"/>
      <c r="C9" s="80" t="s">
        <v>97</v>
      </c>
      <c r="D9" s="80"/>
      <c r="E9" s="80"/>
      <c r="F9" s="80"/>
      <c r="G9" s="80"/>
      <c r="H9" s="80"/>
      <c r="I9" s="80"/>
      <c r="J9" s="30"/>
      <c r="K9" s="30"/>
    </row>
    <row r="10" spans="1:11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6.5">
      <c r="A11" s="18"/>
      <c r="B11" s="18"/>
      <c r="C11" s="51"/>
      <c r="D11" s="51"/>
      <c r="E11" s="18"/>
      <c r="F11" s="30" t="s">
        <v>138</v>
      </c>
      <c r="G11" s="30" t="s">
        <v>106</v>
      </c>
      <c r="H11" s="30" t="s">
        <v>0</v>
      </c>
      <c r="I11" s="30"/>
      <c r="J11" s="30"/>
      <c r="K11" s="31"/>
    </row>
    <row r="12" spans="1:11" ht="16.5">
      <c r="A12" s="18" t="s">
        <v>0</v>
      </c>
      <c r="B12" s="18"/>
      <c r="C12" s="18"/>
      <c r="D12" s="30" t="s">
        <v>0</v>
      </c>
      <c r="E12" s="31"/>
      <c r="F12" s="30" t="s">
        <v>139</v>
      </c>
      <c r="G12" s="30" t="s">
        <v>107</v>
      </c>
      <c r="H12" s="30" t="s">
        <v>0</v>
      </c>
      <c r="I12" s="30"/>
      <c r="J12" s="30" t="s">
        <v>123</v>
      </c>
      <c r="K12" s="31"/>
    </row>
    <row r="13" spans="1:11" ht="16.5">
      <c r="A13" s="18"/>
      <c r="B13" s="18"/>
      <c r="C13" s="57" t="s">
        <v>103</v>
      </c>
      <c r="D13" s="30" t="s">
        <v>103</v>
      </c>
      <c r="E13" s="30" t="s">
        <v>40</v>
      </c>
      <c r="F13" s="30" t="s">
        <v>140</v>
      </c>
      <c r="G13" s="57" t="s">
        <v>108</v>
      </c>
      <c r="H13" s="57" t="s">
        <v>110</v>
      </c>
      <c r="I13" s="57"/>
      <c r="J13" s="57" t="s">
        <v>124</v>
      </c>
      <c r="K13" s="57" t="s">
        <v>112</v>
      </c>
    </row>
    <row r="14" spans="1:11" ht="16.5">
      <c r="A14" s="18" t="s">
        <v>0</v>
      </c>
      <c r="B14" s="18"/>
      <c r="C14" s="30" t="s">
        <v>104</v>
      </c>
      <c r="D14" s="30" t="s">
        <v>105</v>
      </c>
      <c r="E14" s="57" t="s">
        <v>5</v>
      </c>
      <c r="F14" s="30" t="s">
        <v>141</v>
      </c>
      <c r="G14" s="57" t="s">
        <v>109</v>
      </c>
      <c r="H14" s="57" t="s">
        <v>111</v>
      </c>
      <c r="I14" s="57" t="s">
        <v>112</v>
      </c>
      <c r="J14" s="57" t="s">
        <v>113</v>
      </c>
      <c r="K14" s="57" t="s">
        <v>114</v>
      </c>
    </row>
    <row r="15" spans="1:11" ht="16.5">
      <c r="A15" s="18" t="s">
        <v>25</v>
      </c>
      <c r="B15" s="18"/>
      <c r="C15" s="30" t="s">
        <v>1</v>
      </c>
      <c r="D15" s="30" t="s">
        <v>1</v>
      </c>
      <c r="E15" s="30" t="s">
        <v>28</v>
      </c>
      <c r="F15" s="30" t="s">
        <v>1</v>
      </c>
      <c r="G15" s="30" t="s">
        <v>28</v>
      </c>
      <c r="H15" s="30" t="s">
        <v>28</v>
      </c>
      <c r="I15" s="30" t="s">
        <v>28</v>
      </c>
      <c r="J15" s="30" t="s">
        <v>28</v>
      </c>
      <c r="K15" s="30" t="s">
        <v>28</v>
      </c>
    </row>
    <row r="16" spans="1:11" ht="16.5">
      <c r="A16" s="18" t="s">
        <v>0</v>
      </c>
      <c r="B16" s="18"/>
      <c r="C16" s="58" t="s">
        <v>0</v>
      </c>
      <c r="D16" s="18"/>
      <c r="E16" s="18"/>
      <c r="F16" s="18"/>
      <c r="G16" s="31"/>
      <c r="H16" s="31"/>
      <c r="I16" s="31"/>
      <c r="J16" s="31"/>
      <c r="K16" s="31"/>
    </row>
    <row r="17" spans="1:11" ht="16.5">
      <c r="A17" s="19" t="s">
        <v>177</v>
      </c>
      <c r="B17" s="18"/>
      <c r="C17" s="37">
        <v>140326</v>
      </c>
      <c r="D17" s="37">
        <v>28715</v>
      </c>
      <c r="E17" s="37">
        <v>0</v>
      </c>
      <c r="F17" s="37">
        <v>13.879999999999999</v>
      </c>
      <c r="G17" s="37">
        <v>0</v>
      </c>
      <c r="H17" s="37">
        <v>-17064</v>
      </c>
      <c r="I17" s="37">
        <f>SUM(C17:H17)</f>
        <v>151990.88</v>
      </c>
      <c r="J17" s="37">
        <v>484.95</v>
      </c>
      <c r="K17" s="37">
        <f>SUM(I17:J17)</f>
        <v>152475.83000000002</v>
      </c>
    </row>
    <row r="18" spans="1:11" ht="16.5" hidden="1">
      <c r="A18" s="19"/>
      <c r="B18" s="18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6.5" hidden="1">
      <c r="A19" s="18" t="s">
        <v>136</v>
      </c>
      <c r="B19" s="18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6.5" hidden="1">
      <c r="A20" s="18" t="s">
        <v>142</v>
      </c>
      <c r="B20" s="18"/>
      <c r="C20" s="37">
        <v>0</v>
      </c>
      <c r="D20" s="37">
        <v>0</v>
      </c>
      <c r="E20" s="37"/>
      <c r="F20" s="37">
        <v>0</v>
      </c>
      <c r="G20" s="37">
        <f>-G17</f>
        <v>0</v>
      </c>
      <c r="H20" s="37">
        <v>0</v>
      </c>
      <c r="I20" s="37">
        <f>SUM(C20:H20)</f>
        <v>0</v>
      </c>
      <c r="J20" s="37">
        <v>0</v>
      </c>
      <c r="K20" s="37">
        <f>SUM(I20:J20)</f>
        <v>0</v>
      </c>
    </row>
    <row r="21" spans="1:11" ht="11.25" customHeight="1">
      <c r="A21" s="18"/>
      <c r="B21" s="18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6.5">
      <c r="A22" s="18" t="s">
        <v>149</v>
      </c>
      <c r="B22" s="18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6.5">
      <c r="A23" s="18" t="s">
        <v>148</v>
      </c>
      <c r="B23" s="18"/>
      <c r="C23" s="37">
        <v>0</v>
      </c>
      <c r="D23" s="37">
        <v>0</v>
      </c>
      <c r="E23" s="37">
        <v>0</v>
      </c>
      <c r="F23" s="37">
        <f>'P&amp;L'!F40*0.49-0.5</f>
        <v>-4.91</v>
      </c>
      <c r="G23" s="37">
        <v>0</v>
      </c>
      <c r="H23" s="37">
        <f>'P&amp;L'!F46-EQUITY!H20</f>
        <v>-529</v>
      </c>
      <c r="I23" s="37">
        <f>SUM(C23:H23)</f>
        <v>-533.91</v>
      </c>
      <c r="J23" s="37">
        <f>'P&amp;L'!F47+'P&amp;L'!F40*0.49-1</f>
        <v>10.59</v>
      </c>
      <c r="K23" s="37">
        <f>SUM(I23:J23)</f>
        <v>-523.3199999999999</v>
      </c>
    </row>
    <row r="24" spans="1:11" ht="9.75" customHeight="1">
      <c r="A24" s="19"/>
      <c r="B24" s="18"/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17.25" thickBot="1">
      <c r="A25" s="19" t="s">
        <v>178</v>
      </c>
      <c r="B25" s="18"/>
      <c r="C25" s="49">
        <f aca="true" t="shared" si="0" ref="C25:J25">SUM(C17:C24)</f>
        <v>140326</v>
      </c>
      <c r="D25" s="49">
        <f t="shared" si="0"/>
        <v>28715</v>
      </c>
      <c r="E25" s="49">
        <f t="shared" si="0"/>
        <v>0</v>
      </c>
      <c r="F25" s="49">
        <f>SUM(F17:F24)</f>
        <v>8.969999999999999</v>
      </c>
      <c r="G25" s="49">
        <f t="shared" si="0"/>
        <v>0</v>
      </c>
      <c r="H25" s="49">
        <f t="shared" si="0"/>
        <v>-17593</v>
      </c>
      <c r="I25" s="49">
        <f>SUM(I17:I24)+0.5</f>
        <v>151457.47</v>
      </c>
      <c r="J25" s="49">
        <f t="shared" si="0"/>
        <v>495.53999999999996</v>
      </c>
      <c r="K25" s="49">
        <f>SUM(K17:K24)</f>
        <v>151952.51</v>
      </c>
    </row>
    <row r="26" spans="1:11" ht="17.25" thickTop="1">
      <c r="A26" s="19"/>
      <c r="B26" s="18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9.75" customHeight="1">
      <c r="A27" s="19"/>
      <c r="B27" s="18"/>
      <c r="C27" s="37"/>
      <c r="D27" s="37"/>
      <c r="E27" s="37"/>
      <c r="F27" s="37"/>
      <c r="G27" s="59"/>
      <c r="H27" s="59"/>
      <c r="I27" s="59"/>
      <c r="J27" s="59" t="s">
        <v>0</v>
      </c>
      <c r="K27" s="59"/>
    </row>
    <row r="28" spans="1:11" ht="16.5">
      <c r="A28" s="19" t="s">
        <v>179</v>
      </c>
      <c r="B28" s="18"/>
      <c r="C28" s="37">
        <v>140326.1</v>
      </c>
      <c r="D28" s="37">
        <v>28715.448</v>
      </c>
      <c r="E28" s="37">
        <v>0</v>
      </c>
      <c r="F28" s="37">
        <f>10.049372+0.5</f>
        <v>10.549372</v>
      </c>
      <c r="G28" s="37">
        <v>0</v>
      </c>
      <c r="H28" s="37">
        <v>-21577.215</v>
      </c>
      <c r="I28" s="37">
        <f>SUM(C28:H28)</f>
        <v>147474.88237200002</v>
      </c>
      <c r="J28" s="37">
        <f>628.514828-0.5</f>
        <v>628.014828</v>
      </c>
      <c r="K28" s="37">
        <f>SUM(I28:J28)</f>
        <v>148102.89720000004</v>
      </c>
    </row>
    <row r="29" spans="1:11" ht="16.5" hidden="1">
      <c r="A29" s="19"/>
      <c r="B29" s="18"/>
      <c r="C29" s="37"/>
      <c r="D29" s="37"/>
      <c r="E29" s="37"/>
      <c r="F29" s="37"/>
      <c r="G29" s="37"/>
      <c r="H29" s="37"/>
      <c r="I29" s="37"/>
      <c r="J29" s="37"/>
      <c r="K29" s="37"/>
    </row>
    <row r="30" spans="1:11" ht="16.5" hidden="1">
      <c r="A30" s="18" t="s">
        <v>102</v>
      </c>
      <c r="B30" s="18"/>
      <c r="C30" s="37"/>
      <c r="D30" s="37"/>
      <c r="E30" s="37"/>
      <c r="F30" s="37"/>
      <c r="G30" s="37"/>
      <c r="H30" s="60">
        <v>0</v>
      </c>
      <c r="I30" s="37">
        <f>SUM(C30:H30)</f>
        <v>0</v>
      </c>
      <c r="J30" s="37"/>
      <c r="K30" s="37">
        <f>SUM(I30:J30)</f>
        <v>0</v>
      </c>
    </row>
    <row r="31" spans="1:11" ht="16.5" hidden="1">
      <c r="A31" s="19"/>
      <c r="B31" s="18"/>
      <c r="C31" s="39"/>
      <c r="D31" s="39"/>
      <c r="E31" s="39"/>
      <c r="F31" s="39"/>
      <c r="G31" s="39"/>
      <c r="H31" s="39"/>
      <c r="I31" s="39"/>
      <c r="J31" s="39"/>
      <c r="K31" s="39"/>
    </row>
    <row r="32" spans="1:11" ht="16.5" hidden="1">
      <c r="A32" s="19" t="s">
        <v>115</v>
      </c>
      <c r="B32" s="18"/>
      <c r="C32" s="37">
        <f aca="true" t="shared" si="1" ref="C32:K32">SUM(C28:C31)</f>
        <v>140326.1</v>
      </c>
      <c r="D32" s="37">
        <f t="shared" si="1"/>
        <v>28715.448</v>
      </c>
      <c r="E32" s="37">
        <f t="shared" si="1"/>
        <v>0</v>
      </c>
      <c r="F32" s="37">
        <f t="shared" si="1"/>
        <v>10.549372</v>
      </c>
      <c r="G32" s="37">
        <f t="shared" si="1"/>
        <v>0</v>
      </c>
      <c r="H32" s="37">
        <f t="shared" si="1"/>
        <v>-21577.215</v>
      </c>
      <c r="I32" s="37">
        <f t="shared" si="1"/>
        <v>147474.88237200002</v>
      </c>
      <c r="J32" s="37">
        <f t="shared" si="1"/>
        <v>628.014828</v>
      </c>
      <c r="K32" s="37">
        <f t="shared" si="1"/>
        <v>148102.89720000004</v>
      </c>
    </row>
    <row r="33" spans="1:11" ht="9" customHeight="1">
      <c r="A33" s="19"/>
      <c r="B33" s="18"/>
      <c r="C33" s="37"/>
      <c r="D33" s="37"/>
      <c r="E33" s="37"/>
      <c r="F33" s="37"/>
      <c r="G33" s="37"/>
      <c r="H33" s="37"/>
      <c r="I33" s="37"/>
      <c r="J33" s="37"/>
      <c r="K33" s="37"/>
    </row>
    <row r="34" spans="1:11" ht="16.5" hidden="1">
      <c r="A34" s="18" t="s">
        <v>136</v>
      </c>
      <c r="B34" s="18"/>
      <c r="C34" s="37"/>
      <c r="D34" s="37"/>
      <c r="E34" s="37"/>
      <c r="F34" s="37"/>
      <c r="G34" s="37"/>
      <c r="H34" s="37"/>
      <c r="I34" s="37"/>
      <c r="J34" s="37"/>
      <c r="K34" s="37"/>
    </row>
    <row r="35" spans="1:13" ht="16.5" hidden="1">
      <c r="A35" s="18" t="s">
        <v>142</v>
      </c>
      <c r="B35" s="18"/>
      <c r="C35" s="37">
        <v>0</v>
      </c>
      <c r="D35" s="59">
        <v>0</v>
      </c>
      <c r="E35" s="37"/>
      <c r="F35" s="37">
        <v>0</v>
      </c>
      <c r="G35" s="59">
        <v>0</v>
      </c>
      <c r="H35" s="37">
        <v>0</v>
      </c>
      <c r="I35" s="37">
        <f>SUM(C35:H35)</f>
        <v>0</v>
      </c>
      <c r="J35" s="37">
        <v>0</v>
      </c>
      <c r="K35" s="37">
        <f>SUM(I35:J35)</f>
        <v>0</v>
      </c>
      <c r="M35" s="16"/>
    </row>
    <row r="36" spans="1:11" ht="16.5">
      <c r="A36" s="18" t="s">
        <v>174</v>
      </c>
      <c r="B36" s="18"/>
      <c r="C36" s="37"/>
      <c r="D36" s="37"/>
      <c r="E36" s="37"/>
      <c r="F36" s="37"/>
      <c r="G36" s="37"/>
      <c r="H36" s="37"/>
      <c r="I36" s="37"/>
      <c r="J36" s="37"/>
      <c r="K36" s="37"/>
    </row>
    <row r="37" spans="1:13" ht="16.5">
      <c r="A37" s="18" t="s">
        <v>148</v>
      </c>
      <c r="B37" s="18"/>
      <c r="C37" s="37">
        <v>0</v>
      </c>
      <c r="D37" s="37">
        <v>0</v>
      </c>
      <c r="E37" s="37">
        <v>0</v>
      </c>
      <c r="F37" s="69">
        <f>'P&amp;L'!D40*0.51-0.5</f>
        <v>1.0763284</v>
      </c>
      <c r="G37" s="37">
        <v>0</v>
      </c>
      <c r="H37" s="69">
        <f>'P&amp;L'!D46</f>
        <v>9673</v>
      </c>
      <c r="I37" s="37">
        <f>SUM(C37:H37)</f>
        <v>9674.0763284</v>
      </c>
      <c r="J37" s="37">
        <f>'P&amp;L'!D47+'P&amp;L'!D40*0.49</f>
        <v>122.5145116</v>
      </c>
      <c r="K37" s="37">
        <f>SUM(I37:J37)</f>
        <v>9796.59084</v>
      </c>
      <c r="M37" s="16"/>
    </row>
    <row r="38" spans="1:13" ht="16.5" hidden="1">
      <c r="A38" s="18"/>
      <c r="B38" s="18"/>
      <c r="C38" s="37"/>
      <c r="D38" s="37"/>
      <c r="E38" s="37"/>
      <c r="F38" s="69"/>
      <c r="G38" s="37"/>
      <c r="H38" s="69"/>
      <c r="I38" s="37"/>
      <c r="J38" s="37"/>
      <c r="K38" s="37"/>
      <c r="M38" s="16"/>
    </row>
    <row r="39" spans="1:13" ht="16.5" hidden="1">
      <c r="A39" s="18" t="s">
        <v>175</v>
      </c>
      <c r="B39" s="18"/>
      <c r="C39" s="37"/>
      <c r="D39" s="37"/>
      <c r="E39" s="37"/>
      <c r="F39" s="69"/>
      <c r="G39" s="37"/>
      <c r="H39" s="69">
        <v>0</v>
      </c>
      <c r="I39" s="37">
        <f>SUM(C39:H39)</f>
        <v>0</v>
      </c>
      <c r="J39" s="37"/>
      <c r="K39" s="37">
        <f>SUM(I39:J39)</f>
        <v>0</v>
      </c>
      <c r="M39" s="16"/>
    </row>
    <row r="40" spans="1:11" ht="9.75" customHeight="1">
      <c r="A40" s="18"/>
      <c r="B40" s="18"/>
      <c r="C40" s="37"/>
      <c r="D40" s="37"/>
      <c r="E40" s="59"/>
      <c r="F40" s="59"/>
      <c r="G40" s="37"/>
      <c r="H40" s="59"/>
      <c r="I40" s="59"/>
      <c r="J40" s="59"/>
      <c r="K40" s="59"/>
    </row>
    <row r="41" spans="1:11" ht="17.25" thickBot="1">
      <c r="A41" s="19" t="s">
        <v>180</v>
      </c>
      <c r="B41" s="18"/>
      <c r="C41" s="49">
        <f aca="true" t="shared" si="2" ref="C41:J41">SUM(C32:C40)</f>
        <v>140326.1</v>
      </c>
      <c r="D41" s="49">
        <f t="shared" si="2"/>
        <v>28715.448</v>
      </c>
      <c r="E41" s="49">
        <f t="shared" si="2"/>
        <v>0</v>
      </c>
      <c r="F41" s="61">
        <f t="shared" si="2"/>
        <v>11.6257004</v>
      </c>
      <c r="G41" s="49">
        <f t="shared" si="2"/>
        <v>0</v>
      </c>
      <c r="H41" s="49">
        <f t="shared" si="2"/>
        <v>-11904.215</v>
      </c>
      <c r="I41" s="49">
        <f>SUM(I32:I40)</f>
        <v>157148.95870040002</v>
      </c>
      <c r="J41" s="49">
        <f t="shared" si="2"/>
        <v>750.5293396</v>
      </c>
      <c r="K41" s="49">
        <f>SUM(K32:K40)+0.5</f>
        <v>157899.98804000003</v>
      </c>
    </row>
    <row r="42" spans="1:13" ht="17.25" thickTop="1">
      <c r="A42" s="19"/>
      <c r="B42" s="18"/>
      <c r="C42" s="18"/>
      <c r="D42" s="18"/>
      <c r="E42" s="31"/>
      <c r="F42" s="31"/>
      <c r="G42" s="18"/>
      <c r="H42" s="31"/>
      <c r="I42" s="31"/>
      <c r="J42" s="31"/>
      <c r="K42" s="31" t="s">
        <v>0</v>
      </c>
      <c r="M42" s="16"/>
    </row>
    <row r="43" spans="1:11" ht="16.5">
      <c r="A43" s="19"/>
      <c r="B43" s="18"/>
      <c r="C43" s="18"/>
      <c r="D43" s="18"/>
      <c r="E43" s="31"/>
      <c r="F43" s="31"/>
      <c r="G43" s="18"/>
      <c r="H43" s="31" t="s">
        <v>0</v>
      </c>
      <c r="I43" s="31" t="s">
        <v>0</v>
      </c>
      <c r="J43" s="31" t="s">
        <v>0</v>
      </c>
      <c r="K43" s="31"/>
    </row>
    <row r="44" spans="1:11" ht="16.5">
      <c r="A44" s="31"/>
      <c r="B44" s="31"/>
      <c r="C44" s="31"/>
      <c r="D44" s="31"/>
      <c r="E44" s="31"/>
      <c r="F44" s="31"/>
      <c r="G44" s="31" t="s">
        <v>0</v>
      </c>
      <c r="H44" s="31" t="s">
        <v>0</v>
      </c>
      <c r="I44" s="31" t="s">
        <v>0</v>
      </c>
      <c r="J44" s="31"/>
      <c r="K44" s="31" t="s">
        <v>0</v>
      </c>
    </row>
    <row r="45" spans="1:11" ht="16.5">
      <c r="A45" s="18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16.5">
      <c r="A46" s="19" t="s">
        <v>155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16.5">
      <c r="A47" s="19" t="s">
        <v>163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6.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57" ht="12.75">
      <c r="J57" t="s">
        <v>0</v>
      </c>
    </row>
  </sheetData>
  <sheetProtection/>
  <mergeCells count="6">
    <mergeCell ref="C8:I8"/>
    <mergeCell ref="C9:I9"/>
    <mergeCell ref="A1:K1"/>
    <mergeCell ref="A2:K2"/>
    <mergeCell ref="A5:K5"/>
    <mergeCell ref="A6:K6"/>
  </mergeCells>
  <printOptions horizontalCentered="1"/>
  <pageMargins left="0.5" right="0.25" top="0.75" bottom="0.5" header="0.25" footer="0.2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wickie</cp:lastModifiedBy>
  <cp:lastPrinted>2016-02-25T06:56:49Z</cp:lastPrinted>
  <dcterms:created xsi:type="dcterms:W3CDTF">1998-03-21T00:09:32Z</dcterms:created>
  <dcterms:modified xsi:type="dcterms:W3CDTF">2016-02-25T07:00:40Z</dcterms:modified>
  <cp:category/>
  <cp:version/>
  <cp:contentType/>
  <cp:contentStatus/>
</cp:coreProperties>
</file>