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<sst xmlns="http://schemas.openxmlformats.org/spreadsheetml/2006/main" count="340" uniqueCount="186">
  <si>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</si>
  <si>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</si>
  <si>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</si>
  <si>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</si>
  <si>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</si>
  <si>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</si>
  <si>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</si>
  <si>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</si>
  <si>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</si>
  <si>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</si>
  <si>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</si>
  <si>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</si>
  <si>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</si>
  <si>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</si>
  <si>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</si>
  <si>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</si>
  <si>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</si>
  <si>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</si>
  <si>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</si>
  <si>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</si>
  <si>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</si>
  <si>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</si>
  <si>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</si>
  <si>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</si>
  <si>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</si>
  <si>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</si>
  <si>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</si>
  <si>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</si>
  <si>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</si>
  <si>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</si>
  <si>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</si>
  <si>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</si>
  <si>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</si>
  <si>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</si>
  <si>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</si>
  <si>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</si>
  <si>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</si>
  <si>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</si>
  <si>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</si>
  <si>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</si>
  <si>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</si>
  <si>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</si>
  <si>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</si>
  <si>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PROFIT/(LOSS) FROM OPERATIONS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</si>
  <si>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</si>
  <si>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</si>
  <si>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</si>
  <si>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</si>
  <si>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</si>
  <si>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</si>
  <si>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</si>
  <si>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</si>
  <si>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</si>
  <si>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OTHER INVESTMENTS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</si>
  <si>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</si>
  <si>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</si>
  <si>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</si>
  <si>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</si>
  <si>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 xml:space="preserve">    Exchange loss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</si>
  <si>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</si>
  <si>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</si>
  <si>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</si>
  <si>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</si>
  <si>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</si>
  <si>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</si>
  <si>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</si>
  <si>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</si>
  <si>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</si>
  <si>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</si>
  <si>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</si>
  <si>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</si>
  <si>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</si>
  <si>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</si>
  <si>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</si>
  <si>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</si>
  <si>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</si>
  <si>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</si>
  <si>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 xml:space="preserve">The comparative financial statement for the year ended 31 December 2005 has been </t>
  </si>
  <si>
    <t>reclassified to conform with the current year presentation.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</si>
  <si>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</si>
  <si>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</si>
  <si>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</si>
  <si>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</si>
  <si>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</si>
  <si>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</si>
  <si>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</si>
  <si>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</si>
  <si>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</si>
  <si>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</si>
  <si>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</si>
  <si>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</si>
  <si>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</si>
  <si>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REDEEMABLE CONVERTIBLE SECURED LOAN STOCKS</t>
  </si>
  <si>
    <t xml:space="preserve">     Proceeds from disposal of investment/subsidiaries</t>
  </si>
  <si>
    <t>NON CURRENT ASSETS HELD FOR SALE</t>
  </si>
  <si>
    <t xml:space="preserve">     Taxation paid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</si>
  <si>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</si>
  <si>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</si>
  <si>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</si>
  <si>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</si>
  <si>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</si>
  <si>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</si>
  <si>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</si>
  <si>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</si>
  <si>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</si>
  <si>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</si>
  <si>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</si>
  <si>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</si>
  <si>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</si>
  <si>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</si>
  <si>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</si>
  <si>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</si>
  <si>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</si>
  <si>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</si>
  <si>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</si>
  <si>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</si>
  <si>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</si>
  <si>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</si>
  <si>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</si>
  <si>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</si>
  <si>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</si>
  <si>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</si>
  <si>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</si>
  <si>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</si>
  <si>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</si>
  <si>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</si>
  <si>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</si>
  <si>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>Controling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</si>
  <si>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</si>
  <si>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</si>
  <si>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</si>
  <si>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</si>
  <si>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</si>
  <si>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</si>
  <si>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</si>
  <si>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ATTRIBUTABLE TO EQUITY OWNERS OF THE PARENT</t>
  </si>
  <si>
    <t>EQUITY OWNERS OF THE PARENT (RM)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</si>
  <si>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</si>
  <si>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</si>
  <si>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</si>
  <si>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</si>
  <si>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</si>
  <si>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</si>
  <si>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</si>
  <si>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</si>
  <si>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</si>
  <si>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</si>
  <si>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 xml:space="preserve"> Ordinary Shares)</t>
  </si>
  <si>
    <t>CONDENSED CONSOLIDATED STATEMENT OF CASH FLOWS</t>
  </si>
  <si>
    <t xml:space="preserve">The Condensed Consolidated Statement of Cash Flows should be read in conjunction with the </t>
  </si>
  <si>
    <t>&lt;-------------   ATTRIBUTABLE TO OWNERS ------------- &gt;</t>
  </si>
  <si>
    <t>for the financial period</t>
  </si>
  <si>
    <t>Total comprehensive loss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</si>
  <si>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</si>
  <si>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</si>
  <si>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</si>
  <si>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</si>
  <si>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</si>
  <si>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 xml:space="preserve">The Condensed Consolidated Statement of Changes In Equity should be read in conjunction with the </t>
  </si>
  <si>
    <t>Diluted Earnings/(Loss) Per Ordinary Share (Sen)</t>
  </si>
  <si>
    <t>TO EQUITY OWNERS OF THE COMPANY :</t>
  </si>
  <si>
    <t>NET CASH USED IN OPERATING ACTIVITIES</t>
  </si>
  <si>
    <t>NET CASH USED IN FINANCING ACTIVITIES</t>
  </si>
  <si>
    <t xml:space="preserve">     Investment income received</t>
  </si>
  <si>
    <t xml:space="preserve">     Purchase of investment fund</t>
  </si>
  <si>
    <t>DEFERRED TAX</t>
  </si>
  <si>
    <t>Annual Financial Report for the financial year ended 31 December 2014.</t>
  </si>
  <si>
    <t>the Annual Financial Report for the financial year ended 31 December 2014.</t>
  </si>
  <si>
    <t>Other Comprehensive Income</t>
  </si>
  <si>
    <t>NET CASH (USED)/FROM INVESTING ACTIVITIES</t>
  </si>
  <si>
    <t>NET (DECREASE)/INCREASE IN CASH AND CASH EQUIVALENTS</t>
  </si>
  <si>
    <t>(Based on 140,326,100 (2014:140,326,100)</t>
  </si>
  <si>
    <t>UNAUDITED RESULTS OF THE GROUP FOR THE SECOND QUARTER ENDED 30 JUNE 2015</t>
  </si>
  <si>
    <t>30 JUNE</t>
  </si>
  <si>
    <t>Balance At 1 Apr 2014</t>
  </si>
  <si>
    <t>Balance At 30 June 2014</t>
  </si>
  <si>
    <t>Balance At 1 Apr 2015</t>
  </si>
  <si>
    <t>Balance At 30 June 2015</t>
  </si>
  <si>
    <t>PROFIT/(LOSS) BEFORE TAXATION</t>
  </si>
  <si>
    <t xml:space="preserve">PROFIT/(LOSS) FOR THE FINANCIAL PERIOD </t>
  </si>
  <si>
    <t>TOTAL COMPREHENSIVE PROFIT/(LOSS)</t>
  </si>
  <si>
    <t>PROFIT/(LOSS) ATTRIBUTABLE TO :</t>
  </si>
  <si>
    <t>EARNINGS/(LOSS) PER SHARE ATTRIBUTABLE</t>
  </si>
  <si>
    <t xml:space="preserve">Basic Earnings/(Loss) Per Ordinary Share (Sen) </t>
  </si>
  <si>
    <t>OPERATING PROFIT/(LOSS) BEFORE CHANGES IN WORKING CAPITAL</t>
  </si>
  <si>
    <t>Total comprehensive profit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</si>
</sst>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.0_);_(* \(#,##0.0\);_(* &quot;-&quot;?_);_(@_)"/>
    <numFmt numFmtId="186" formatCode="_(* #,##0_);_(* \(#,##0\);_(* &quot;-&quot;?_);_(@_)"/>
    <numFmt numFmtId="187" formatCode="_-* #,##0.0_-;\-* #,##0.0_-;_-* &quot;-&quot;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7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11" fillId="0" borderId="0" xfId="42" applyNumberFormat="1" applyFont="1" applyAlignment="1">
      <alignment/>
    </xf>
    <xf numFmtId="175" fontId="9" fillId="0" borderId="0" xfId="42" applyNumberFormat="1" applyFont="1" applyAlignment="1" applyProtection="1">
      <alignment/>
      <protection/>
    </xf>
    <xf numFmtId="182" fontId="9" fillId="0" borderId="12" xfId="42" applyNumberFormat="1" applyFont="1" applyBorder="1" applyAlignment="1">
      <alignment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6" fontId="9" fillId="0" borderId="0" xfId="42" applyNumberFormat="1" applyFont="1" applyAlignment="1">
      <alignment/>
    </xf>
    <xf numFmtId="182" fontId="9" fillId="0" borderId="0" xfId="42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June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</sheetNames>
    <sheetDataSet>
      <sheetData sheetId="12">
        <row r="11">
          <cell r="D11">
            <v>0</v>
          </cell>
        </row>
        <row r="103">
          <cell r="Z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6"/>
  <sheetViews>
    <sheetView zoomScalePageLayoutView="0" workbookViewId="0" topLeftCell="A1">
      <selection activeCell="A13" sqref="A13"/>
    </sheetView>
  </sheetViews>
  <sheetFormatPr defaultColWidth="9.140625" defaultRowHeight="12.75"/>
  <cols>
    <col min="2" max="2" width="41.8515625" style="0" customWidth="1"/>
    <col min="3" max="3" width="13.85156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2.28125" style="0" customWidth="1"/>
    <col min="9" max="9" width="2.421875" style="0" customWidth="1"/>
    <col min="10" max="10" width="19.8515625" style="0" customWidth="1"/>
    <col min="12" max="13" width="12.00390625" style="0" bestFit="1" customWidth="1"/>
  </cols>
  <sheetData>
    <row r="2" spans="2:10" ht="16.5">
      <c r="B2" s="25" t="s">
        <v>2</v>
      </c>
      <c r="C2" s="26"/>
      <c r="D2" s="26"/>
      <c r="E2" s="26"/>
      <c r="F2" s="26"/>
      <c r="G2" s="26"/>
      <c r="H2" s="26"/>
      <c r="I2" s="26"/>
      <c r="J2" s="27"/>
    </row>
    <row r="3" spans="2:10" ht="16.5">
      <c r="B3" s="25" t="s">
        <v>3</v>
      </c>
      <c r="C3" s="26"/>
      <c r="D3" s="26"/>
      <c r="E3" s="26"/>
      <c r="F3" s="26"/>
      <c r="G3" s="26"/>
      <c r="H3" s="26"/>
      <c r="I3" s="26"/>
      <c r="J3" s="25"/>
    </row>
    <row r="4" spans="2:10" ht="16.5">
      <c r="B4" s="25" t="s">
        <v>0</v>
      </c>
      <c r="C4" s="26"/>
      <c r="D4" s="26"/>
      <c r="E4" s="26"/>
      <c r="F4" s="26"/>
      <c r="G4" s="26"/>
      <c r="H4" s="26" t="s">
        <v>0</v>
      </c>
      <c r="I4" s="26"/>
      <c r="J4" s="28"/>
    </row>
    <row r="5" spans="2:10" ht="16.5">
      <c r="B5" s="25" t="s">
        <v>172</v>
      </c>
      <c r="C5" s="26"/>
      <c r="D5" s="26"/>
      <c r="E5" s="26"/>
      <c r="F5" s="26"/>
      <c r="G5" s="26"/>
      <c r="H5" s="26"/>
      <c r="I5" s="26"/>
      <c r="J5" s="26"/>
    </row>
    <row r="6" spans="2:10" ht="16.5">
      <c r="B6" s="25" t="s">
        <v>101</v>
      </c>
      <c r="C6" s="26"/>
      <c r="D6" s="26"/>
      <c r="E6" s="26"/>
      <c r="F6" s="26"/>
      <c r="G6" s="26"/>
      <c r="H6" s="26"/>
      <c r="I6" s="26"/>
      <c r="J6" s="26"/>
    </row>
    <row r="7" spans="2:10" ht="16.5">
      <c r="B7" s="25"/>
      <c r="C7" s="26"/>
      <c r="D7" s="26"/>
      <c r="E7" s="26"/>
      <c r="F7" s="26"/>
      <c r="G7" s="26"/>
      <c r="H7" s="26"/>
      <c r="I7" s="26"/>
      <c r="J7" s="26"/>
    </row>
    <row r="8" spans="2:10" ht="16.5">
      <c r="B8" s="25"/>
      <c r="C8" s="26"/>
      <c r="D8" s="29" t="s">
        <v>6</v>
      </c>
      <c r="E8" s="29"/>
      <c r="F8" s="29"/>
      <c r="G8" s="19"/>
      <c r="H8" s="29" t="s">
        <v>7</v>
      </c>
      <c r="I8" s="29"/>
      <c r="J8" s="29"/>
    </row>
    <row r="9" spans="2:10" ht="16.5">
      <c r="B9" s="25"/>
      <c r="C9" s="26"/>
      <c r="D9" s="26"/>
      <c r="E9" s="26"/>
      <c r="F9" s="26"/>
      <c r="G9" s="26"/>
      <c r="H9" s="26"/>
      <c r="I9" s="26"/>
      <c r="J9" s="26"/>
    </row>
    <row r="10" spans="2:10" ht="16.5">
      <c r="B10" s="25"/>
      <c r="C10" s="26"/>
      <c r="D10" s="26"/>
      <c r="E10" s="26"/>
      <c r="F10" s="30" t="s">
        <v>22</v>
      </c>
      <c r="G10" s="26"/>
      <c r="H10" s="26"/>
      <c r="I10" s="26"/>
      <c r="J10" s="30" t="s">
        <v>22</v>
      </c>
    </row>
    <row r="11" spans="2:10" ht="16.5">
      <c r="B11" s="25" t="s">
        <v>0</v>
      </c>
      <c r="C11" s="26"/>
      <c r="D11" s="30" t="s">
        <v>8</v>
      </c>
      <c r="E11" s="30"/>
      <c r="F11" s="30" t="s">
        <v>9</v>
      </c>
      <c r="G11" s="26"/>
      <c r="H11" s="30" t="s">
        <v>8</v>
      </c>
      <c r="I11" s="30"/>
      <c r="J11" s="30" t="s">
        <v>9</v>
      </c>
    </row>
    <row r="12" spans="2:10" ht="16.5">
      <c r="B12" s="18"/>
      <c r="C12" s="18"/>
      <c r="D12" s="30" t="s">
        <v>9</v>
      </c>
      <c r="E12" s="30"/>
      <c r="F12" s="30" t="s">
        <v>11</v>
      </c>
      <c r="G12" s="31"/>
      <c r="H12" s="30" t="s">
        <v>9</v>
      </c>
      <c r="I12" s="30"/>
      <c r="J12" s="30" t="s">
        <v>11</v>
      </c>
    </row>
    <row r="13" spans="2:10" ht="16.5">
      <c r="B13" s="18"/>
      <c r="C13" s="18"/>
      <c r="D13" s="30" t="s">
        <v>10</v>
      </c>
      <c r="E13" s="30"/>
      <c r="F13" s="30" t="s">
        <v>10</v>
      </c>
      <c r="G13" s="31"/>
      <c r="H13" s="30" t="s">
        <v>12</v>
      </c>
      <c r="I13" s="30"/>
      <c r="J13" s="30" t="s">
        <v>13</v>
      </c>
    </row>
    <row r="14" spans="2:10" ht="16.5">
      <c r="B14" s="18"/>
      <c r="C14" s="18"/>
      <c r="D14" s="32" t="s">
        <v>173</v>
      </c>
      <c r="E14" s="30"/>
      <c r="F14" s="32" t="str">
        <f>D14</f>
        <v>30 JUNE</v>
      </c>
      <c r="G14" s="19"/>
      <c r="H14" s="32" t="str">
        <f>F14</f>
        <v>30 JUNE</v>
      </c>
      <c r="I14" s="30"/>
      <c r="J14" s="32" t="str">
        <f>H14</f>
        <v>30 JUNE</v>
      </c>
    </row>
    <row r="15" spans="2:10" ht="16.5">
      <c r="B15" s="18"/>
      <c r="C15" s="18"/>
      <c r="D15" s="30">
        <v>2015</v>
      </c>
      <c r="E15" s="30"/>
      <c r="F15" s="30">
        <v>2014</v>
      </c>
      <c r="G15" s="30"/>
      <c r="H15" s="30">
        <v>2015</v>
      </c>
      <c r="I15" s="30"/>
      <c r="J15" s="30">
        <v>2014</v>
      </c>
    </row>
    <row r="16" spans="2:10" ht="16.5">
      <c r="B16" s="18"/>
      <c r="C16" s="18"/>
      <c r="D16" s="30" t="s">
        <v>1</v>
      </c>
      <c r="E16" s="30"/>
      <c r="F16" s="30" t="s">
        <v>1</v>
      </c>
      <c r="G16" s="30"/>
      <c r="H16" s="30" t="s">
        <v>1</v>
      </c>
      <c r="I16" s="30"/>
      <c r="J16" s="30" t="s">
        <v>1</v>
      </c>
    </row>
    <row r="17" spans="2:10" ht="16.5">
      <c r="B17" s="19"/>
      <c r="C17" s="18"/>
      <c r="D17" s="18" t="s">
        <v>0</v>
      </c>
      <c r="E17" s="18"/>
      <c r="F17" s="18"/>
      <c r="G17" s="18"/>
      <c r="H17" s="18"/>
      <c r="I17" s="18"/>
      <c r="J17" s="18"/>
    </row>
    <row r="18" spans="2:10" ht="16.5">
      <c r="B18" s="19" t="s">
        <v>27</v>
      </c>
      <c r="C18" s="18"/>
      <c r="D18" s="33">
        <f>6564-316</f>
        <v>6248</v>
      </c>
      <c r="E18" s="33"/>
      <c r="F18" s="33">
        <f>5454-280</f>
        <v>5174</v>
      </c>
      <c r="G18" s="18"/>
      <c r="H18" s="33">
        <v>6563.95644</v>
      </c>
      <c r="I18" s="33"/>
      <c r="J18" s="34">
        <v>5454</v>
      </c>
    </row>
    <row r="19" spans="2:10" ht="16.5">
      <c r="B19" s="18"/>
      <c r="C19" s="18"/>
      <c r="D19" s="35"/>
      <c r="E19" s="35"/>
      <c r="F19" s="35"/>
      <c r="G19" s="18"/>
      <c r="H19" s="18"/>
      <c r="I19" s="35"/>
      <c r="J19" s="35"/>
    </row>
    <row r="20" spans="2:10" ht="16.5">
      <c r="B20" s="23" t="s">
        <v>44</v>
      </c>
      <c r="C20" s="18"/>
      <c r="D20" s="36">
        <f>-8408+2548</f>
        <v>-5860</v>
      </c>
      <c r="E20" s="18"/>
      <c r="F20" s="37">
        <f>-9595+2613</f>
        <v>-6982</v>
      </c>
      <c r="G20" s="18"/>
      <c r="H20" s="37">
        <v>-8408.3672</v>
      </c>
      <c r="I20" s="18"/>
      <c r="J20" s="37">
        <v>-9595</v>
      </c>
    </row>
    <row r="21" spans="2:10" ht="16.5">
      <c r="B21" s="18" t="s">
        <v>138</v>
      </c>
      <c r="C21" s="31"/>
      <c r="D21" s="36">
        <f>2322-1273</f>
        <v>1049</v>
      </c>
      <c r="E21" s="36"/>
      <c r="F21" s="36">
        <f>55822-55112</f>
        <v>710</v>
      </c>
      <c r="G21" s="31"/>
      <c r="H21" s="36">
        <v>2322.305</v>
      </c>
      <c r="I21" s="36"/>
      <c r="J21" s="37">
        <v>55822</v>
      </c>
    </row>
    <row r="22" spans="2:10" ht="16.5">
      <c r="B22" s="18"/>
      <c r="C22" s="31"/>
      <c r="D22" s="38" t="s">
        <v>0</v>
      </c>
      <c r="E22" s="36"/>
      <c r="F22" s="39"/>
      <c r="G22" s="31"/>
      <c r="H22" s="38"/>
      <c r="I22" s="36"/>
      <c r="J22" s="40"/>
    </row>
    <row r="23" spans="2:10" ht="16.5">
      <c r="B23" s="19" t="s">
        <v>43</v>
      </c>
      <c r="C23" s="31" t="s">
        <v>0</v>
      </c>
      <c r="D23" s="36">
        <f>SUM(D18:D22)</f>
        <v>1437</v>
      </c>
      <c r="E23" s="36"/>
      <c r="F23" s="37">
        <f>SUM(F18:F22)</f>
        <v>-1098</v>
      </c>
      <c r="G23" s="31"/>
      <c r="H23" s="36">
        <f>SUM(H18:H22)</f>
        <v>477.8942399999992</v>
      </c>
      <c r="I23" s="36"/>
      <c r="J23" s="36">
        <f>SUM(J18:J22)</f>
        <v>51681</v>
      </c>
    </row>
    <row r="24" spans="2:10" ht="16.5">
      <c r="B24" s="19"/>
      <c r="C24" s="31"/>
      <c r="D24" s="36"/>
      <c r="E24" s="36"/>
      <c r="F24" s="37"/>
      <c r="G24" s="31"/>
      <c r="H24" s="36" t="s">
        <v>0</v>
      </c>
      <c r="I24" s="36"/>
      <c r="J24" s="31"/>
    </row>
    <row r="25" spans="2:10" ht="16.5">
      <c r="B25" s="18" t="s">
        <v>48</v>
      </c>
      <c r="C25" s="31"/>
      <c r="D25" s="36">
        <f>84-43</f>
        <v>41</v>
      </c>
      <c r="E25" s="36"/>
      <c r="F25" s="36">
        <f>2516-1997</f>
        <v>519</v>
      </c>
      <c r="G25" s="31"/>
      <c r="H25" s="36">
        <v>83.53490000000002</v>
      </c>
      <c r="I25" s="36"/>
      <c r="J25" s="37">
        <v>2516</v>
      </c>
    </row>
    <row r="26" spans="2:10" ht="16.5">
      <c r="B26" s="18" t="s">
        <v>49</v>
      </c>
      <c r="C26" s="31"/>
      <c r="D26" s="36">
        <f>-12+6</f>
        <v>-6</v>
      </c>
      <c r="E26" s="36"/>
      <c r="F26" s="36">
        <f>-5+3</f>
        <v>-2</v>
      </c>
      <c r="G26" s="31"/>
      <c r="H26" s="36">
        <v>-11.96802999999997</v>
      </c>
      <c r="I26" s="36"/>
      <c r="J26" s="37">
        <v>-5</v>
      </c>
    </row>
    <row r="27" spans="2:10" ht="16.5">
      <c r="B27" s="18" t="s">
        <v>45</v>
      </c>
      <c r="C27" s="31"/>
      <c r="D27" s="37">
        <v>0</v>
      </c>
      <c r="E27" s="36"/>
      <c r="F27" s="36">
        <f>0+0</f>
        <v>0</v>
      </c>
      <c r="G27" s="31"/>
      <c r="H27" s="37">
        <v>0</v>
      </c>
      <c r="I27" s="36"/>
      <c r="J27" s="36">
        <v>0</v>
      </c>
    </row>
    <row r="28" spans="2:10" ht="16.5">
      <c r="B28" s="18" t="s">
        <v>0</v>
      </c>
      <c r="C28" s="31"/>
      <c r="D28" s="38" t="s">
        <v>0</v>
      </c>
      <c r="E28" s="38"/>
      <c r="F28" s="39" t="s">
        <v>0</v>
      </c>
      <c r="G28" s="31"/>
      <c r="H28" s="38" t="s">
        <v>0</v>
      </c>
      <c r="I28" s="38"/>
      <c r="J28" s="39"/>
    </row>
    <row r="29" spans="2:10" ht="16.5">
      <c r="B29" s="41" t="s">
        <v>178</v>
      </c>
      <c r="C29" s="31"/>
      <c r="D29" s="37">
        <f>SUM(D23:D28)</f>
        <v>1472</v>
      </c>
      <c r="E29" s="36"/>
      <c r="F29" s="36">
        <f>SUM(F23:F28)</f>
        <v>-581</v>
      </c>
      <c r="G29" s="31"/>
      <c r="H29" s="37">
        <f>SUM(H23:H28)+0.5</f>
        <v>549.9611099999992</v>
      </c>
      <c r="I29" s="36"/>
      <c r="J29" s="36">
        <f>SUM(J23:J28)</f>
        <v>54192</v>
      </c>
    </row>
    <row r="30" spans="2:13" ht="16.5">
      <c r="B30" s="41" t="s">
        <v>0</v>
      </c>
      <c r="C30" s="31"/>
      <c r="D30" s="36"/>
      <c r="E30" s="36"/>
      <c r="F30" s="31"/>
      <c r="G30" s="31"/>
      <c r="H30" s="36" t="s">
        <v>0</v>
      </c>
      <c r="I30" s="36"/>
      <c r="J30" s="31"/>
      <c r="M30" s="16"/>
    </row>
    <row r="31" spans="2:10" ht="16.5">
      <c r="B31" s="18" t="s">
        <v>29</v>
      </c>
      <c r="C31" s="18"/>
      <c r="D31" s="33">
        <f>-122+57</f>
        <v>-65</v>
      </c>
      <c r="E31" s="33"/>
      <c r="F31" s="42">
        <f>-8196+8196</f>
        <v>0</v>
      </c>
      <c r="G31" s="18"/>
      <c r="H31" s="43">
        <v>-122.174</v>
      </c>
      <c r="I31" s="33"/>
      <c r="J31" s="42">
        <v>-8196</v>
      </c>
    </row>
    <row r="32" spans="2:10" ht="16.5">
      <c r="B32" s="18" t="s">
        <v>0</v>
      </c>
      <c r="C32" s="18"/>
      <c r="D32" s="38" t="s">
        <v>0</v>
      </c>
      <c r="E32" s="38"/>
      <c r="F32" s="38" t="s">
        <v>0</v>
      </c>
      <c r="G32" s="18"/>
      <c r="H32" s="38" t="s">
        <v>0</v>
      </c>
      <c r="I32" s="38"/>
      <c r="J32" s="38" t="s">
        <v>0</v>
      </c>
    </row>
    <row r="33" spans="2:10" ht="16.5" hidden="1">
      <c r="B33" s="41" t="s">
        <v>91</v>
      </c>
      <c r="C33" s="31"/>
      <c r="D33" s="33">
        <f>SUM(D29:D32)</f>
        <v>1407</v>
      </c>
      <c r="E33" s="33"/>
      <c r="F33" s="33">
        <f>SUM(F29:F32)</f>
        <v>-581</v>
      </c>
      <c r="G33" s="35"/>
      <c r="H33" s="33">
        <f>SUM(H29:H32)</f>
        <v>427.7871099999992</v>
      </c>
      <c r="I33" s="33"/>
      <c r="J33" s="33">
        <f>SUM(J29:J32)</f>
        <v>45996</v>
      </c>
    </row>
    <row r="34" spans="2:10" ht="16.5" hidden="1">
      <c r="B34" s="41"/>
      <c r="C34" s="31"/>
      <c r="D34" s="36"/>
      <c r="E34" s="36"/>
      <c r="F34" s="36"/>
      <c r="G34" s="31"/>
      <c r="H34" s="36"/>
      <c r="I34" s="36"/>
      <c r="J34" s="36"/>
    </row>
    <row r="35" spans="2:10" ht="16.5" hidden="1">
      <c r="B35" s="41" t="s">
        <v>79</v>
      </c>
      <c r="C35" s="31"/>
      <c r="D35" s="36"/>
      <c r="E35" s="36"/>
      <c r="F35" s="36"/>
      <c r="G35" s="31"/>
      <c r="H35" s="36"/>
      <c r="I35" s="36"/>
      <c r="J35" s="36"/>
    </row>
    <row r="36" spans="2:10" ht="16.5" hidden="1">
      <c r="B36" s="41" t="s">
        <v>89</v>
      </c>
      <c r="C36" s="31"/>
      <c r="D36" s="36">
        <v>0</v>
      </c>
      <c r="E36" s="36"/>
      <c r="F36" s="36">
        <v>0</v>
      </c>
      <c r="G36" s="31"/>
      <c r="H36" s="36">
        <v>0</v>
      </c>
      <c r="I36" s="36"/>
      <c r="J36" s="36">
        <v>0</v>
      </c>
    </row>
    <row r="37" spans="2:10" ht="16.5" hidden="1">
      <c r="B37" s="41"/>
      <c r="C37" s="31"/>
      <c r="D37" s="36"/>
      <c r="E37" s="36"/>
      <c r="F37" s="36"/>
      <c r="G37" s="31"/>
      <c r="H37" s="36"/>
      <c r="I37" s="36"/>
      <c r="J37" s="36"/>
    </row>
    <row r="38" spans="2:10" ht="16.5">
      <c r="B38" s="41" t="s">
        <v>179</v>
      </c>
      <c r="C38" s="31"/>
      <c r="D38" s="44">
        <f>SUM(D33:D37)</f>
        <v>1407</v>
      </c>
      <c r="E38" s="44"/>
      <c r="F38" s="44">
        <f>SUM(F33:F37)</f>
        <v>-581</v>
      </c>
      <c r="G38" s="31"/>
      <c r="H38" s="45">
        <f>SUM(H33:H37)+0.5</f>
        <v>428.2871099999992</v>
      </c>
      <c r="I38" s="44"/>
      <c r="J38" s="44">
        <f>SUM(J33:J37)</f>
        <v>45996</v>
      </c>
    </row>
    <row r="39" spans="2:10" ht="16.5">
      <c r="B39" s="41"/>
      <c r="C39" s="31"/>
      <c r="D39" s="33"/>
      <c r="E39" s="33"/>
      <c r="F39" s="33"/>
      <c r="G39" s="31"/>
      <c r="H39" s="33"/>
      <c r="I39" s="33"/>
      <c r="J39" s="33"/>
    </row>
    <row r="40" spans="2:10" ht="16.5">
      <c r="B40" s="23" t="s">
        <v>168</v>
      </c>
      <c r="C40" s="31"/>
      <c r="D40" s="33">
        <f>(5.79533+1.93177)-(5.79533)</f>
        <v>1.9317700000000002</v>
      </c>
      <c r="E40" s="33"/>
      <c r="F40" s="33">
        <f>9-2</f>
        <v>7</v>
      </c>
      <c r="G40" s="31"/>
      <c r="H40" s="33">
        <f>(5.79533+1.93177)</f>
        <v>7.7271</v>
      </c>
      <c r="I40" s="33"/>
      <c r="J40" s="33">
        <v>9</v>
      </c>
    </row>
    <row r="41" spans="2:10" ht="10.5" customHeight="1">
      <c r="B41" s="41"/>
      <c r="C41" s="31"/>
      <c r="D41" s="33"/>
      <c r="E41" s="33"/>
      <c r="F41" s="33"/>
      <c r="G41" s="31"/>
      <c r="H41" s="33"/>
      <c r="I41" s="33"/>
      <c r="J41" s="33"/>
    </row>
    <row r="42" spans="2:10" ht="16.5">
      <c r="B42" s="41" t="s">
        <v>180</v>
      </c>
      <c r="C42" s="31"/>
      <c r="D42" s="33"/>
      <c r="E42" s="33"/>
      <c r="F42" s="33"/>
      <c r="G42" s="31"/>
      <c r="H42" s="33"/>
      <c r="I42" s="33"/>
      <c r="J42" s="33"/>
    </row>
    <row r="43" spans="2:10" ht="17.25" thickBot="1">
      <c r="B43" s="41" t="s">
        <v>102</v>
      </c>
      <c r="C43" s="31"/>
      <c r="D43" s="46">
        <f>SUM(D38:D42)</f>
        <v>1408.93177</v>
      </c>
      <c r="E43" s="46"/>
      <c r="F43" s="46">
        <f>SUM(F38:F42)</f>
        <v>-574</v>
      </c>
      <c r="G43" s="31"/>
      <c r="H43" s="46">
        <f>SUM(H38:H42)</f>
        <v>436.0142099999992</v>
      </c>
      <c r="I43" s="46"/>
      <c r="J43" s="46">
        <f>SUM(J38:J42)</f>
        <v>46005</v>
      </c>
    </row>
    <row r="44" spans="2:10" ht="17.25" thickTop="1">
      <c r="B44" s="41"/>
      <c r="C44" s="31"/>
      <c r="D44" s="33"/>
      <c r="E44" s="33"/>
      <c r="F44" s="33"/>
      <c r="G44" s="31"/>
      <c r="H44" s="33"/>
      <c r="I44" s="33"/>
      <c r="J44" s="33"/>
    </row>
    <row r="45" spans="2:10" ht="16.5">
      <c r="B45" s="41" t="s">
        <v>181</v>
      </c>
      <c r="C45" s="31"/>
      <c r="D45" s="36"/>
      <c r="E45" s="36"/>
      <c r="F45" s="36"/>
      <c r="G45" s="31"/>
      <c r="H45" s="36"/>
      <c r="I45" s="36"/>
      <c r="J45" s="36"/>
    </row>
    <row r="46" spans="2:10" ht="16.5">
      <c r="B46" s="23" t="s">
        <v>146</v>
      </c>
      <c r="C46" s="31"/>
      <c r="D46" s="37">
        <f>366+990</f>
        <v>1356</v>
      </c>
      <c r="E46" s="36"/>
      <c r="F46" s="36">
        <f>45964-46567</f>
        <v>-603</v>
      </c>
      <c r="G46" s="31"/>
      <c r="H46" s="37">
        <f>H38-H47-0.5</f>
        <v>366.27471959999923</v>
      </c>
      <c r="I46" s="36"/>
      <c r="J46" s="36">
        <v>45964</v>
      </c>
    </row>
    <row r="47" spans="2:10" ht="16.5">
      <c r="B47" s="18" t="s">
        <v>134</v>
      </c>
      <c r="C47" s="31"/>
      <c r="D47" s="47">
        <f>62-11</f>
        <v>51</v>
      </c>
      <c r="E47" s="36"/>
      <c r="F47" s="42">
        <f>32-10</f>
        <v>22</v>
      </c>
      <c r="G47" s="31"/>
      <c r="H47" s="47">
        <v>61.512390399999944</v>
      </c>
      <c r="I47" s="36"/>
      <c r="J47" s="42">
        <v>32</v>
      </c>
    </row>
    <row r="48" spans="2:10" ht="16.5">
      <c r="B48" s="18"/>
      <c r="C48" s="18"/>
      <c r="D48" s="48"/>
      <c r="E48" s="48"/>
      <c r="F48" s="48"/>
      <c r="G48" s="18"/>
      <c r="H48" s="48"/>
      <c r="I48" s="48"/>
      <c r="J48" s="48"/>
    </row>
    <row r="49" spans="2:10" ht="17.25" thickBot="1">
      <c r="B49" s="41" t="s">
        <v>0</v>
      </c>
      <c r="C49" s="18"/>
      <c r="D49" s="49">
        <f>SUM(D46:D48)</f>
        <v>1407</v>
      </c>
      <c r="E49" s="46"/>
      <c r="F49" s="46">
        <f>SUM(F46:F48)</f>
        <v>-581</v>
      </c>
      <c r="G49" s="18"/>
      <c r="H49" s="46">
        <f>SUM(H46:H48)</f>
        <v>427.7871099999992</v>
      </c>
      <c r="I49" s="46"/>
      <c r="J49" s="46">
        <f>SUM(J46:J48)</f>
        <v>45996</v>
      </c>
    </row>
    <row r="50" spans="2:10" ht="17.25" thickTop="1">
      <c r="B50" s="18" t="s">
        <v>0</v>
      </c>
      <c r="C50" s="18"/>
      <c r="D50" s="18" t="s">
        <v>0</v>
      </c>
      <c r="E50" s="18"/>
      <c r="F50" s="18"/>
      <c r="G50" s="18"/>
      <c r="H50" s="18" t="s">
        <v>0</v>
      </c>
      <c r="I50" s="18"/>
      <c r="J50" s="18"/>
    </row>
    <row r="51" spans="2:10" ht="16.5">
      <c r="B51" s="41" t="s">
        <v>180</v>
      </c>
      <c r="C51" s="18"/>
      <c r="D51" s="18"/>
      <c r="E51" s="18"/>
      <c r="F51" s="18" t="s">
        <v>0</v>
      </c>
      <c r="G51" s="18"/>
      <c r="H51" s="18" t="s">
        <v>0</v>
      </c>
      <c r="I51" s="18"/>
      <c r="J51" s="18"/>
    </row>
    <row r="52" spans="2:10" ht="16.5">
      <c r="B52" s="41" t="s">
        <v>60</v>
      </c>
      <c r="C52" s="18"/>
      <c r="D52" s="18"/>
      <c r="E52" s="18"/>
      <c r="F52" s="18"/>
      <c r="G52" s="18"/>
      <c r="H52" s="18"/>
      <c r="I52" s="18"/>
      <c r="J52" s="18"/>
    </row>
    <row r="53" spans="2:10" ht="16.5">
      <c r="B53" s="23" t="s">
        <v>146</v>
      </c>
      <c r="C53" s="18"/>
      <c r="D53" s="37">
        <f>D46+D40*0.51</f>
        <v>1356.9852027</v>
      </c>
      <c r="E53" s="18"/>
      <c r="F53" s="37">
        <f>F46+F40*0.51</f>
        <v>-599.43</v>
      </c>
      <c r="G53" s="18"/>
      <c r="H53" s="77">
        <f>H46+H40*0.51</f>
        <v>370.21554059999926</v>
      </c>
      <c r="I53" s="18"/>
      <c r="J53" s="36">
        <v>45969</v>
      </c>
    </row>
    <row r="54" spans="2:10" ht="16.5">
      <c r="B54" s="18" t="s">
        <v>134</v>
      </c>
      <c r="C54" s="18"/>
      <c r="D54" s="37">
        <f>D47+D40*0.49</f>
        <v>51.9465673</v>
      </c>
      <c r="E54" s="18"/>
      <c r="F54" s="37">
        <f>F47+(F40*0.49)</f>
        <v>25.43</v>
      </c>
      <c r="G54" s="18"/>
      <c r="H54" s="47">
        <f>H47+(H40*0.49)+0.5</f>
        <v>65.79866939999994</v>
      </c>
      <c r="I54" s="18"/>
      <c r="J54" s="36">
        <v>36</v>
      </c>
    </row>
    <row r="55" spans="2:10" ht="17.25" thickBot="1">
      <c r="B55" s="18"/>
      <c r="C55" s="18"/>
      <c r="D55" s="46">
        <f>SUM(D53:D54)</f>
        <v>1408.93177</v>
      </c>
      <c r="E55" s="50"/>
      <c r="F55" s="46">
        <f>SUM(F53:F54)</f>
        <v>-574</v>
      </c>
      <c r="G55" s="18"/>
      <c r="H55" s="49">
        <f>SUM(H53:H54)</f>
        <v>436.0142099999992</v>
      </c>
      <c r="I55" s="50"/>
      <c r="J55" s="49">
        <f>SUM(J53:J54)</f>
        <v>46005</v>
      </c>
    </row>
    <row r="56" spans="2:10" ht="17.25" thickTop="1">
      <c r="B56" s="19" t="s">
        <v>0</v>
      </c>
      <c r="C56" s="18"/>
      <c r="D56" s="36"/>
      <c r="E56" s="18"/>
      <c r="F56" s="18"/>
      <c r="G56" s="18"/>
      <c r="H56" s="18" t="s">
        <v>0</v>
      </c>
      <c r="I56" s="18"/>
      <c r="J56" s="18"/>
    </row>
    <row r="57" spans="2:13" ht="16.5">
      <c r="B57" s="19" t="s">
        <v>182</v>
      </c>
      <c r="C57" s="18"/>
      <c r="D57" s="51" t="s">
        <v>0</v>
      </c>
      <c r="E57" s="18"/>
      <c r="F57" s="18"/>
      <c r="G57" s="18"/>
      <c r="H57" s="18"/>
      <c r="I57" s="18"/>
      <c r="J57" s="18"/>
      <c r="M57" s="16"/>
    </row>
    <row r="58" spans="2:10" ht="16.5">
      <c r="B58" s="19" t="s">
        <v>160</v>
      </c>
      <c r="C58" s="18"/>
      <c r="D58" s="52" t="s">
        <v>0</v>
      </c>
      <c r="E58" s="36"/>
      <c r="F58" s="18"/>
      <c r="G58" s="18"/>
      <c r="H58" s="18" t="s">
        <v>0</v>
      </c>
      <c r="I58" s="18"/>
      <c r="J58" s="18"/>
    </row>
    <row r="59" spans="2:10" ht="16.5">
      <c r="B59" s="19" t="s">
        <v>0</v>
      </c>
      <c r="C59" s="31"/>
      <c r="D59" s="31" t="s">
        <v>0</v>
      </c>
      <c r="E59" s="31"/>
      <c r="F59" s="31"/>
      <c r="G59" s="31"/>
      <c r="H59" s="31" t="s">
        <v>0</v>
      </c>
      <c r="I59" s="31"/>
      <c r="J59" s="31"/>
    </row>
    <row r="60" spans="2:13" ht="16.5">
      <c r="B60" s="19" t="s">
        <v>183</v>
      </c>
      <c r="C60" s="31"/>
      <c r="D60" s="71">
        <f>(D33+(-62+11+0)+(0+0))/140326.1*100</f>
        <v>0.9663205918214787</v>
      </c>
      <c r="E60" s="71"/>
      <c r="F60" s="71">
        <f>F46/140326.1*100</f>
        <v>-0.4297133605223832</v>
      </c>
      <c r="G60" s="72"/>
      <c r="H60" s="71">
        <f>(H33-H47)/140326.1*100</f>
        <v>0.2610168169713255</v>
      </c>
      <c r="I60" s="71"/>
      <c r="J60" s="71">
        <v>32.76</v>
      </c>
      <c r="M60" s="6"/>
    </row>
    <row r="61" spans="2:10" ht="16.5" hidden="1">
      <c r="B61" s="19"/>
      <c r="C61" s="31"/>
      <c r="D61" s="71"/>
      <c r="E61" s="71"/>
      <c r="F61" s="71"/>
      <c r="G61" s="72"/>
      <c r="H61" s="71"/>
      <c r="I61" s="71"/>
      <c r="J61" s="71"/>
    </row>
    <row r="62" spans="2:10" ht="16.5" hidden="1">
      <c r="B62" s="19" t="s">
        <v>61</v>
      </c>
      <c r="C62" s="31"/>
      <c r="D62" s="71"/>
      <c r="E62" s="71"/>
      <c r="F62" s="71"/>
      <c r="G62" s="72"/>
      <c r="H62" s="71"/>
      <c r="I62" s="71"/>
      <c r="J62" s="71"/>
    </row>
    <row r="63" spans="2:13" ht="16.5" hidden="1">
      <c r="B63" s="19" t="s">
        <v>80</v>
      </c>
      <c r="C63" s="31"/>
      <c r="D63" s="71">
        <f>(D36+(0-0))/120000*100</f>
        <v>0</v>
      </c>
      <c r="E63" s="71"/>
      <c r="F63" s="71">
        <f>(F36+(0-0))/120000*100</f>
        <v>0</v>
      </c>
      <c r="G63" s="72"/>
      <c r="H63" s="71" t="e">
        <f>(H36+#REF!)/120000*100</f>
        <v>#REF!</v>
      </c>
      <c r="I63" s="71"/>
      <c r="J63" s="71">
        <v>0</v>
      </c>
      <c r="M63" s="6"/>
    </row>
    <row r="64" spans="2:10" ht="16.5">
      <c r="B64" s="18" t="s">
        <v>171</v>
      </c>
      <c r="C64" s="31"/>
      <c r="D64" s="71" t="s">
        <v>0</v>
      </c>
      <c r="E64" s="71"/>
      <c r="F64" s="73" t="s">
        <v>0</v>
      </c>
      <c r="G64" s="72"/>
      <c r="H64" s="73" t="s">
        <v>0</v>
      </c>
      <c r="I64" s="71"/>
      <c r="J64" s="73"/>
    </row>
    <row r="65" spans="2:13" ht="17.25" thickBot="1">
      <c r="B65" s="18" t="s">
        <v>147</v>
      </c>
      <c r="C65" s="31"/>
      <c r="D65" s="74">
        <f>SUM(D60:D64)</f>
        <v>0.9663205918214787</v>
      </c>
      <c r="E65" s="75"/>
      <c r="F65" s="74">
        <f>SUM(F60:F64)</f>
        <v>-0.4297133605223832</v>
      </c>
      <c r="G65" s="72"/>
      <c r="H65" s="74" t="e">
        <f>SUM(H60:H64)</f>
        <v>#REF!</v>
      </c>
      <c r="I65" s="75"/>
      <c r="J65" s="74">
        <f>SUM(J60:J64)</f>
        <v>32.76</v>
      </c>
      <c r="M65" s="20"/>
    </row>
    <row r="66" spans="2:10" ht="17.25" thickTop="1">
      <c r="B66" s="18" t="s">
        <v>0</v>
      </c>
      <c r="C66" s="31"/>
      <c r="D66" s="71"/>
      <c r="E66" s="71"/>
      <c r="F66" s="71"/>
      <c r="G66" s="72"/>
      <c r="H66" s="71"/>
      <c r="I66" s="71"/>
      <c r="J66" s="71"/>
    </row>
    <row r="67" spans="2:10" ht="16.5">
      <c r="B67" s="19" t="s">
        <v>159</v>
      </c>
      <c r="C67" s="18"/>
      <c r="D67" s="71">
        <v>0.9663205918214787</v>
      </c>
      <c r="E67" s="72"/>
      <c r="F67" s="73">
        <v>-0.43</v>
      </c>
      <c r="G67" s="72"/>
      <c r="H67" s="73">
        <v>0.26101681697132556</v>
      </c>
      <c r="I67" s="71"/>
      <c r="J67" s="73">
        <v>32.76</v>
      </c>
    </row>
    <row r="68" spans="2:10" ht="16.5">
      <c r="B68" s="18" t="s">
        <v>171</v>
      </c>
      <c r="C68" s="18"/>
      <c r="D68" s="71"/>
      <c r="E68" s="72"/>
      <c r="F68" s="73"/>
      <c r="G68" s="72"/>
      <c r="H68" s="73"/>
      <c r="I68" s="71"/>
      <c r="J68" s="73"/>
    </row>
    <row r="69" spans="2:10" ht="17.25" thickBot="1">
      <c r="B69" s="18" t="s">
        <v>147</v>
      </c>
      <c r="C69" s="18"/>
      <c r="D69" s="75">
        <f>SUM(D67:D68)</f>
        <v>0.9663205918214787</v>
      </c>
      <c r="E69" s="76"/>
      <c r="F69" s="75">
        <f>SUM(F67:F68)</f>
        <v>-0.43</v>
      </c>
      <c r="G69" s="72"/>
      <c r="H69" s="75">
        <f>SUM(H67:H68)</f>
        <v>0.26101681697132556</v>
      </c>
      <c r="I69" s="76"/>
      <c r="J69" s="75">
        <f>SUM(J67:J68)</f>
        <v>32.76</v>
      </c>
    </row>
    <row r="70" spans="2:10" ht="17.25" thickTop="1">
      <c r="B70" s="18"/>
      <c r="C70" s="18"/>
      <c r="D70" s="51"/>
      <c r="E70" s="18"/>
      <c r="F70" s="54"/>
      <c r="G70" s="18"/>
      <c r="H70" s="54"/>
      <c r="I70" s="51"/>
      <c r="J70" s="54"/>
    </row>
    <row r="71" spans="2:10" ht="16.5">
      <c r="B71" s="19"/>
      <c r="C71" s="18"/>
      <c r="D71" s="51"/>
      <c r="E71" s="51"/>
      <c r="F71" s="51"/>
      <c r="G71" s="18"/>
      <c r="H71" s="18"/>
      <c r="I71" s="18"/>
      <c r="J71" s="18"/>
    </row>
    <row r="72" spans="2:10" ht="16.5">
      <c r="B72" s="19" t="s">
        <v>103</v>
      </c>
      <c r="C72" s="18"/>
      <c r="D72" s="51"/>
      <c r="E72" s="51"/>
      <c r="F72" s="51"/>
      <c r="G72" s="18"/>
      <c r="H72" s="18"/>
      <c r="I72" s="18"/>
      <c r="J72" s="18"/>
    </row>
    <row r="73" spans="2:10" ht="16.5">
      <c r="B73" s="19" t="s">
        <v>166</v>
      </c>
      <c r="C73" s="18"/>
      <c r="D73" s="51"/>
      <c r="E73" s="51"/>
      <c r="F73" s="51"/>
      <c r="G73" s="18"/>
      <c r="H73" s="18"/>
      <c r="I73" s="18"/>
      <c r="J73" s="18"/>
    </row>
    <row r="78" ht="16.5">
      <c r="B78" s="18" t="s">
        <v>0</v>
      </c>
    </row>
    <row r="86" ht="16.5">
      <c r="B86" s="18" t="s">
        <v>0</v>
      </c>
    </row>
  </sheetData>
  <sheetProtection/>
  <printOptions horizontalCentered="1"/>
  <pageMargins left="0.5118110236220472" right="0.5118110236220472" top="0.5118110236220472" bottom="0.2362204724409449" header="0" footer="0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64.140625" style="0" customWidth="1"/>
    <col min="2" max="2" width="4.28125" style="0" customWidth="1"/>
    <col min="3" max="3" width="15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79" t="s">
        <v>2</v>
      </c>
      <c r="B1" s="79"/>
      <c r="C1" s="79"/>
      <c r="D1" s="79"/>
      <c r="E1" s="79"/>
    </row>
    <row r="2" spans="1:5" ht="15.75">
      <c r="A2" s="79" t="s">
        <v>3</v>
      </c>
      <c r="B2" s="79"/>
      <c r="C2" s="79"/>
      <c r="D2" s="79"/>
      <c r="E2" s="79"/>
    </row>
    <row r="3" spans="1:5" ht="15.75">
      <c r="A3" s="14" t="s">
        <v>0</v>
      </c>
      <c r="B3" s="8"/>
      <c r="C3" s="8"/>
      <c r="D3" s="8"/>
      <c r="E3" s="8" t="s">
        <v>0</v>
      </c>
    </row>
    <row r="4" spans="1:5" ht="15.75">
      <c r="A4" s="79" t="s">
        <v>172</v>
      </c>
      <c r="B4" s="79"/>
      <c r="C4" s="79"/>
      <c r="D4" s="79"/>
      <c r="E4" s="79"/>
    </row>
    <row r="5" spans="1:5" ht="15.75">
      <c r="A5" s="79" t="s">
        <v>99</v>
      </c>
      <c r="B5" s="79"/>
      <c r="C5" s="79"/>
      <c r="D5" s="79"/>
      <c r="E5" s="79"/>
    </row>
    <row r="6" spans="1:5" ht="15.75">
      <c r="A6" s="12"/>
      <c r="B6" s="1"/>
      <c r="C6" s="1"/>
      <c r="D6" s="1"/>
      <c r="E6" s="1"/>
    </row>
    <row r="7" spans="1:5" ht="15.75">
      <c r="A7" s="12"/>
      <c r="B7" s="1"/>
      <c r="C7" s="5" t="s">
        <v>14</v>
      </c>
      <c r="D7" s="1"/>
      <c r="E7" s="5" t="s">
        <v>16</v>
      </c>
    </row>
    <row r="8" spans="1:5" ht="15.75">
      <c r="A8" s="12"/>
      <c r="B8" s="1"/>
      <c r="C8" s="5" t="s">
        <v>15</v>
      </c>
      <c r="D8" s="1"/>
      <c r="E8" s="5" t="s">
        <v>22</v>
      </c>
    </row>
    <row r="9" spans="1:5" ht="15.75">
      <c r="A9" s="12"/>
      <c r="B9" s="1"/>
      <c r="C9" s="5" t="s">
        <v>8</v>
      </c>
      <c r="D9" s="1"/>
      <c r="E9" s="5" t="s">
        <v>17</v>
      </c>
    </row>
    <row r="10" spans="1:5" ht="15.75">
      <c r="A10" s="12"/>
      <c r="B10" s="1"/>
      <c r="C10" s="5" t="s">
        <v>10</v>
      </c>
      <c r="D10" s="1"/>
      <c r="E10" s="5" t="s">
        <v>18</v>
      </c>
    </row>
    <row r="11" spans="1:5" ht="15.75">
      <c r="A11" s="12"/>
      <c r="B11" s="1"/>
      <c r="C11" s="24" t="s">
        <v>173</v>
      </c>
      <c r="D11" s="1"/>
      <c r="E11" s="17" t="s">
        <v>56</v>
      </c>
    </row>
    <row r="12" spans="1:5" ht="15.75">
      <c r="A12" s="12"/>
      <c r="B12" s="1"/>
      <c r="C12" s="3">
        <v>2015</v>
      </c>
      <c r="D12" s="1"/>
      <c r="E12" s="3">
        <v>2014</v>
      </c>
    </row>
    <row r="13" spans="1:5" ht="15.75">
      <c r="A13" s="12"/>
      <c r="B13" s="1"/>
      <c r="C13" s="3" t="s">
        <v>1</v>
      </c>
      <c r="D13" s="1"/>
      <c r="E13" s="3" t="s">
        <v>1</v>
      </c>
    </row>
    <row r="14" spans="1:5" ht="15.75">
      <c r="A14" s="12" t="s">
        <v>70</v>
      </c>
      <c r="B14" s="1"/>
      <c r="C14" s="1"/>
      <c r="D14" s="1"/>
      <c r="E14" s="1"/>
    </row>
    <row r="15" spans="1:5" ht="7.5" customHeight="1">
      <c r="A15" s="12"/>
      <c r="B15" s="1"/>
      <c r="C15" s="1" t="s">
        <v>0</v>
      </c>
      <c r="D15" s="1"/>
      <c r="E15" s="1"/>
    </row>
    <row r="16" spans="1:5" ht="15.75">
      <c r="A16" s="4" t="s">
        <v>68</v>
      </c>
      <c r="B16" s="1"/>
      <c r="C16" s="1"/>
      <c r="D16" s="1"/>
      <c r="E16" s="1"/>
    </row>
    <row r="17" spans="1:5" ht="16.5">
      <c r="A17" s="12" t="s">
        <v>31</v>
      </c>
      <c r="B17" s="1"/>
      <c r="C17" s="47">
        <v>5256.084911499999</v>
      </c>
      <c r="D17" s="37"/>
      <c r="E17" s="37">
        <v>5038.266</v>
      </c>
    </row>
    <row r="18" spans="1:5" ht="16.5">
      <c r="A18" s="12" t="s">
        <v>76</v>
      </c>
      <c r="B18" s="1"/>
      <c r="C18" s="47">
        <v>2043.6985335000002</v>
      </c>
      <c r="D18" s="37"/>
      <c r="E18" s="37">
        <v>2066.266</v>
      </c>
    </row>
    <row r="19" spans="1:5" ht="16.5">
      <c r="A19" s="12" t="s">
        <v>125</v>
      </c>
      <c r="B19" s="1"/>
      <c r="C19" s="47">
        <v>169.787695</v>
      </c>
      <c r="D19" s="37"/>
      <c r="E19" s="37">
        <v>170.656</v>
      </c>
    </row>
    <row r="20" spans="1:5" ht="16.5">
      <c r="A20" s="12" t="s">
        <v>53</v>
      </c>
      <c r="B20" s="1"/>
      <c r="C20" s="47">
        <v>31344.0949</v>
      </c>
      <c r="D20" s="37"/>
      <c r="E20" s="37">
        <v>30612.826</v>
      </c>
    </row>
    <row r="21" spans="1:5" ht="16.5">
      <c r="A21" s="12" t="s">
        <v>137</v>
      </c>
      <c r="B21" s="1"/>
      <c r="C21" s="47">
        <v>19802.251529999998</v>
      </c>
      <c r="D21" s="37"/>
      <c r="E21" s="37">
        <v>351.664</v>
      </c>
    </row>
    <row r="22" spans="1:5" ht="16.5" hidden="1">
      <c r="A22" s="12" t="s">
        <v>120</v>
      </c>
      <c r="B22" s="1"/>
      <c r="C22" s="37">
        <v>0</v>
      </c>
      <c r="D22" s="37"/>
      <c r="E22" s="37">
        <v>0</v>
      </c>
    </row>
    <row r="23" spans="1:5" ht="16.5">
      <c r="A23" s="12" t="s">
        <v>20</v>
      </c>
      <c r="B23" s="1"/>
      <c r="C23" s="47">
        <v>2970</v>
      </c>
      <c r="D23" s="37"/>
      <c r="E23" s="37">
        <v>2970</v>
      </c>
    </row>
    <row r="24" spans="1:5" ht="7.5" customHeight="1">
      <c r="A24" s="12"/>
      <c r="B24" s="1"/>
      <c r="C24" s="37"/>
      <c r="D24" s="37"/>
      <c r="E24" s="37"/>
    </row>
    <row r="25" spans="1:5" ht="16.5">
      <c r="A25" s="12"/>
      <c r="B25" s="1"/>
      <c r="C25" s="55">
        <f>SUM(C17:C24)</f>
        <v>61585.91756999999</v>
      </c>
      <c r="D25" s="37"/>
      <c r="E25" s="55">
        <f>SUM(E17:E24)</f>
        <v>41209.678</v>
      </c>
    </row>
    <row r="26" spans="1:5" ht="16.5">
      <c r="A26" s="4" t="s">
        <v>23</v>
      </c>
      <c r="B26" s="1"/>
      <c r="C26" s="53" t="s">
        <v>0</v>
      </c>
      <c r="D26" s="37"/>
      <c r="E26" s="37"/>
    </row>
    <row r="27" spans="1:5" ht="16.5">
      <c r="A27" s="12" t="s">
        <v>66</v>
      </c>
      <c r="B27" s="1"/>
      <c r="C27" s="43">
        <v>3154.26766</v>
      </c>
      <c r="D27" s="37"/>
      <c r="E27" s="43">
        <v>3154.268</v>
      </c>
    </row>
    <row r="28" spans="1:5" ht="16.5">
      <c r="A28" s="12" t="s">
        <v>104</v>
      </c>
      <c r="B28" s="1"/>
      <c r="C28" s="78">
        <v>21229.689710000002</v>
      </c>
      <c r="D28" s="37"/>
      <c r="E28" s="43">
        <v>21285.164</v>
      </c>
    </row>
    <row r="29" spans="1:5" ht="16.5">
      <c r="A29" s="12" t="s">
        <v>120</v>
      </c>
      <c r="B29" s="1"/>
      <c r="C29" s="43">
        <v>7443.727850000001</v>
      </c>
      <c r="D29" s="37"/>
      <c r="E29" s="43">
        <v>9920.383</v>
      </c>
    </row>
    <row r="30" spans="1:5" ht="16.5">
      <c r="A30" s="12" t="s">
        <v>121</v>
      </c>
      <c r="B30" s="1"/>
      <c r="C30" s="43">
        <v>190.73269</v>
      </c>
      <c r="D30" s="37"/>
      <c r="E30" s="43">
        <v>235.384</v>
      </c>
    </row>
    <row r="31" spans="1:5" ht="16.5" hidden="1">
      <c r="A31" s="12" t="s">
        <v>67</v>
      </c>
      <c r="B31" s="1"/>
      <c r="C31" s="43">
        <v>1.279</v>
      </c>
      <c r="D31" s="37"/>
      <c r="E31" s="43">
        <v>0.154</v>
      </c>
    </row>
    <row r="32" spans="1:5" ht="16.5">
      <c r="A32" s="2" t="s">
        <v>155</v>
      </c>
      <c r="B32" s="1"/>
      <c r="C32" s="43">
        <v>75158.74916</v>
      </c>
      <c r="D32" s="37"/>
      <c r="E32" s="43">
        <v>96815.624</v>
      </c>
    </row>
    <row r="33" spans="1:5" ht="16.5">
      <c r="A33" s="12"/>
      <c r="B33" s="1"/>
      <c r="C33" s="55">
        <f>SUM(C27:C32)</f>
        <v>107178.44607</v>
      </c>
      <c r="D33" s="37"/>
      <c r="E33" s="55">
        <f>SUM(E27:E32)-1</f>
        <v>131409.977</v>
      </c>
    </row>
    <row r="34" spans="1:5" ht="10.5" customHeight="1">
      <c r="A34" s="12"/>
      <c r="B34" s="1"/>
      <c r="C34" s="43"/>
      <c r="D34" s="37"/>
      <c r="E34" s="43"/>
    </row>
    <row r="35" spans="1:11" ht="16.5" hidden="1">
      <c r="A35" s="12" t="s">
        <v>94</v>
      </c>
      <c r="B35" s="1"/>
      <c r="C35" s="43">
        <f>'[1]Conso'!$D$11/1000</f>
        <v>0</v>
      </c>
      <c r="D35" s="37"/>
      <c r="E35" s="43">
        <v>0</v>
      </c>
      <c r="K35" s="21"/>
    </row>
    <row r="36" spans="1:11" ht="9" customHeight="1" hidden="1">
      <c r="A36" s="12"/>
      <c r="B36" s="1"/>
      <c r="C36" s="37" t="s">
        <v>0</v>
      </c>
      <c r="D36" s="37"/>
      <c r="E36" s="37" t="s">
        <v>0</v>
      </c>
      <c r="K36" s="21"/>
    </row>
    <row r="37" spans="1:8" ht="17.25" thickBot="1">
      <c r="A37" s="12" t="s">
        <v>62</v>
      </c>
      <c r="B37" s="1"/>
      <c r="C37" s="56">
        <f>+C33+C25+C35</f>
        <v>168764.36364</v>
      </c>
      <c r="D37" s="37"/>
      <c r="E37" s="56">
        <f>+E33+E25+E35</f>
        <v>172619.65500000003</v>
      </c>
      <c r="H37" s="16"/>
    </row>
    <row r="38" spans="1:7" ht="16.5" thickTop="1">
      <c r="A38" s="12"/>
      <c r="B38" s="1"/>
      <c r="C38" s="7"/>
      <c r="D38" s="7"/>
      <c r="E38" s="7"/>
      <c r="G38" s="70"/>
    </row>
    <row r="39" spans="1:5" ht="15.75">
      <c r="A39" s="12" t="s">
        <v>69</v>
      </c>
      <c r="B39" s="1"/>
      <c r="C39" s="7"/>
      <c r="D39" s="7"/>
      <c r="E39" s="7"/>
    </row>
    <row r="40" spans="1:5" ht="9.75" customHeight="1">
      <c r="A40" s="12"/>
      <c r="B40" s="1"/>
      <c r="C40" s="7"/>
      <c r="D40" s="7"/>
      <c r="E40" s="7"/>
    </row>
    <row r="41" spans="1:5" ht="15.75">
      <c r="A41" s="4" t="s">
        <v>135</v>
      </c>
      <c r="B41" s="1"/>
      <c r="C41" s="7"/>
      <c r="D41" s="7"/>
      <c r="E41" s="7"/>
    </row>
    <row r="42" spans="1:5" ht="16.5">
      <c r="A42" s="12" t="s">
        <v>4</v>
      </c>
      <c r="B42" s="1"/>
      <c r="C42" s="37">
        <v>140326.1</v>
      </c>
      <c r="D42" s="37"/>
      <c r="E42" s="37">
        <v>140326.1</v>
      </c>
    </row>
    <row r="43" spans="1:5" ht="16.5">
      <c r="A43" s="12" t="s">
        <v>71</v>
      </c>
      <c r="B43" s="1"/>
      <c r="C43" s="37">
        <v>28715.44755</v>
      </c>
      <c r="D43" s="37"/>
      <c r="E43" s="37">
        <v>28715.44755</v>
      </c>
    </row>
    <row r="44" spans="1:5" ht="16.5">
      <c r="A44" s="12" t="s">
        <v>140</v>
      </c>
      <c r="B44" s="1"/>
      <c r="C44" s="47">
        <v>12.2165051</v>
      </c>
      <c r="D44" s="37"/>
      <c r="E44" s="37">
        <v>8.276</v>
      </c>
    </row>
    <row r="45" spans="1:5" ht="16.5" hidden="1">
      <c r="A45" s="12" t="s">
        <v>96</v>
      </c>
      <c r="B45" s="1"/>
      <c r="C45" s="37"/>
      <c r="D45" s="37"/>
      <c r="E45" s="37"/>
    </row>
    <row r="46" spans="1:5" ht="16.5" hidden="1">
      <c r="A46" s="12" t="s">
        <v>97</v>
      </c>
      <c r="B46" s="1"/>
      <c r="C46" s="37">
        <v>0</v>
      </c>
      <c r="D46" s="37"/>
      <c r="E46" s="37">
        <v>0</v>
      </c>
    </row>
    <row r="47" spans="1:5" ht="16.5">
      <c r="A47" s="12" t="s">
        <v>85</v>
      </c>
      <c r="B47" s="1"/>
      <c r="C47" s="37">
        <v>-17226.14096575229</v>
      </c>
      <c r="D47" s="37"/>
      <c r="E47" s="37">
        <v>-17592.31</v>
      </c>
    </row>
    <row r="48" spans="1:5" ht="16.5" hidden="1">
      <c r="A48" s="12" t="s">
        <v>84</v>
      </c>
      <c r="B48" s="1"/>
      <c r="C48" s="37"/>
      <c r="D48" s="37"/>
      <c r="E48" s="37"/>
    </row>
    <row r="49" spans="1:5" ht="16.5" hidden="1">
      <c r="A49" s="12" t="s">
        <v>81</v>
      </c>
      <c r="B49" s="1"/>
      <c r="C49" s="37">
        <v>0</v>
      </c>
      <c r="D49" s="37"/>
      <c r="E49" s="37">
        <v>0</v>
      </c>
    </row>
    <row r="50" spans="1:5" ht="6" customHeight="1">
      <c r="A50" s="12"/>
      <c r="B50" s="1"/>
      <c r="C50" s="39"/>
      <c r="D50" s="37"/>
      <c r="E50" s="39"/>
    </row>
    <row r="51" spans="1:5" ht="16.5">
      <c r="A51" s="12" t="s">
        <v>0</v>
      </c>
      <c r="B51" s="1"/>
      <c r="C51" s="37">
        <f>SUM(C42:C50)-0.4</f>
        <v>151827.22308934774</v>
      </c>
      <c r="D51" s="37"/>
      <c r="E51" s="47">
        <f>SUM(E42:E50)-0.5</f>
        <v>151457.01355000003</v>
      </c>
    </row>
    <row r="52" spans="1:5" ht="16.5">
      <c r="A52" s="12" t="s">
        <v>133</v>
      </c>
      <c r="B52" s="1"/>
      <c r="C52" s="37">
        <v>561.6086553000016</v>
      </c>
      <c r="D52" s="37"/>
      <c r="E52" s="37">
        <v>495.811</v>
      </c>
    </row>
    <row r="53" spans="1:5" ht="9.75" customHeight="1">
      <c r="A53" s="12"/>
      <c r="B53" s="1"/>
      <c r="C53" s="39"/>
      <c r="D53" s="37"/>
      <c r="E53" s="39"/>
    </row>
    <row r="54" spans="1:5" ht="16.5">
      <c r="A54" s="12" t="s">
        <v>59</v>
      </c>
      <c r="B54" s="1"/>
      <c r="C54" s="55">
        <f>SUM(C51:C53)</f>
        <v>152388.83174464773</v>
      </c>
      <c r="D54" s="37"/>
      <c r="E54" s="55">
        <f>SUM(E51:E53)</f>
        <v>151952.82455000002</v>
      </c>
    </row>
    <row r="55" spans="1:5" ht="12" customHeight="1">
      <c r="A55" s="12"/>
      <c r="B55" s="1"/>
      <c r="C55" s="37"/>
      <c r="D55" s="37"/>
      <c r="E55" s="37"/>
    </row>
    <row r="56" spans="1:5" ht="16.5">
      <c r="A56" s="4" t="s">
        <v>63</v>
      </c>
      <c r="B56" s="1"/>
      <c r="C56" s="37"/>
      <c r="D56" s="37"/>
      <c r="E56" s="37"/>
    </row>
    <row r="57" spans="1:5" ht="16.5" hidden="1">
      <c r="A57" s="12" t="s">
        <v>55</v>
      </c>
      <c r="B57" s="1"/>
      <c r="C57" s="37">
        <f>'[1]Conso'!$Z103/1000</f>
        <v>0</v>
      </c>
      <c r="D57" s="37"/>
      <c r="E57" s="37">
        <v>0</v>
      </c>
    </row>
    <row r="58" spans="1:8" ht="16.5">
      <c r="A58" s="12" t="s">
        <v>124</v>
      </c>
      <c r="B58" s="1"/>
      <c r="C58" s="37">
        <v>375.30739</v>
      </c>
      <c r="D58" s="37"/>
      <c r="E58" s="37">
        <f>386.527-0.4</f>
        <v>386.127</v>
      </c>
      <c r="H58" s="16"/>
    </row>
    <row r="59" spans="1:5" ht="16.5">
      <c r="A59" s="12" t="s">
        <v>21</v>
      </c>
      <c r="B59" s="1"/>
      <c r="C59" s="37">
        <v>19.615</v>
      </c>
      <c r="D59" s="37"/>
      <c r="E59" s="37">
        <v>19.615</v>
      </c>
    </row>
    <row r="60" spans="1:5" ht="16.5">
      <c r="A60" s="12"/>
      <c r="B60" s="1"/>
      <c r="C60" s="55">
        <f>SUM(C57:C59)</f>
        <v>394.92239</v>
      </c>
      <c r="D60" s="37"/>
      <c r="E60" s="55">
        <f>SUM(E57:E59)</f>
        <v>405.742</v>
      </c>
    </row>
    <row r="61" spans="1:5" ht="7.5" customHeight="1">
      <c r="A61" s="12"/>
      <c r="B61" s="1"/>
      <c r="C61" s="37"/>
      <c r="D61" s="37"/>
      <c r="E61" s="37"/>
    </row>
    <row r="62" spans="1:5" ht="16.5">
      <c r="A62" s="4" t="s">
        <v>19</v>
      </c>
      <c r="B62" s="1"/>
      <c r="C62" s="37" t="s">
        <v>0</v>
      </c>
      <c r="D62" s="37"/>
      <c r="E62" s="37"/>
    </row>
    <row r="63" spans="1:5" ht="16.5">
      <c r="A63" s="12" t="s">
        <v>122</v>
      </c>
      <c r="B63" s="1"/>
      <c r="C63" s="43">
        <v>9414.029889999998</v>
      </c>
      <c r="D63" s="37"/>
      <c r="E63" s="43">
        <v>9687.99</v>
      </c>
    </row>
    <row r="64" spans="1:8" ht="16.5">
      <c r="A64" s="12" t="s">
        <v>72</v>
      </c>
      <c r="B64" s="1"/>
      <c r="C64" s="43">
        <v>5811.32363</v>
      </c>
      <c r="D64" s="37"/>
      <c r="E64" s="43">
        <v>9723.978</v>
      </c>
      <c r="H64" s="16"/>
    </row>
    <row r="65" spans="1:5" ht="16.5" hidden="1">
      <c r="A65" s="12" t="s">
        <v>73</v>
      </c>
      <c r="B65" s="1"/>
      <c r="C65" s="43">
        <v>0</v>
      </c>
      <c r="D65" s="37"/>
      <c r="E65" s="43">
        <v>0</v>
      </c>
    </row>
    <row r="66" spans="1:9" ht="16.5">
      <c r="A66" s="12" t="s">
        <v>123</v>
      </c>
      <c r="B66" s="1"/>
      <c r="C66" s="43">
        <v>57.530730000000005</v>
      </c>
      <c r="D66" s="37"/>
      <c r="E66" s="43">
        <v>145.372</v>
      </c>
      <c r="I66" s="16"/>
    </row>
    <row r="67" spans="1:5" ht="16.5" hidden="1">
      <c r="A67" s="12" t="s">
        <v>92</v>
      </c>
      <c r="B67" s="1"/>
      <c r="C67" s="43">
        <v>0</v>
      </c>
      <c r="D67" s="37"/>
      <c r="E67" s="43">
        <v>0</v>
      </c>
    </row>
    <row r="68" spans="1:5" ht="16.5" hidden="1">
      <c r="A68" s="12" t="s">
        <v>96</v>
      </c>
      <c r="B68" s="1"/>
      <c r="C68" s="43"/>
      <c r="D68" s="37"/>
      <c r="E68" s="43"/>
    </row>
    <row r="69" spans="1:5" ht="16.5" hidden="1">
      <c r="A69" s="2" t="s">
        <v>165</v>
      </c>
      <c r="B69" s="1"/>
      <c r="C69" s="37">
        <v>0</v>
      </c>
      <c r="D69" s="37"/>
      <c r="E69" s="43">
        <v>0</v>
      </c>
    </row>
    <row r="70" spans="1:5" ht="16.5">
      <c r="A70" s="12" t="s">
        <v>74</v>
      </c>
      <c r="B70" s="1"/>
      <c r="C70" s="43">
        <v>697.12537</v>
      </c>
      <c r="D70" s="37"/>
      <c r="E70" s="43">
        <v>703.848</v>
      </c>
    </row>
    <row r="71" spans="1:5" ht="16.5">
      <c r="A71" s="12"/>
      <c r="B71" s="1"/>
      <c r="C71" s="55">
        <f>SUM(C63:C70)</f>
        <v>15980.009619999997</v>
      </c>
      <c r="D71" s="37"/>
      <c r="E71" s="55">
        <f>SUM(E63:E70)</f>
        <v>20261.188000000002</v>
      </c>
    </row>
    <row r="72" spans="1:5" ht="16.5" hidden="1">
      <c r="A72" s="12"/>
      <c r="B72" s="1"/>
      <c r="C72" s="45"/>
      <c r="D72" s="43"/>
      <c r="E72" s="45"/>
    </row>
    <row r="73" spans="1:5" ht="16.5" hidden="1">
      <c r="A73" s="12" t="s">
        <v>83</v>
      </c>
      <c r="B73" s="1"/>
      <c r="C73" s="43"/>
      <c r="D73" s="43"/>
      <c r="E73" s="43"/>
    </row>
    <row r="74" spans="1:5" ht="16.5" hidden="1">
      <c r="A74" s="12" t="s">
        <v>82</v>
      </c>
      <c r="B74" s="1"/>
      <c r="C74" s="43">
        <v>0</v>
      </c>
      <c r="D74" s="43"/>
      <c r="E74" s="43">
        <v>0</v>
      </c>
    </row>
    <row r="75" spans="1:5" ht="9" customHeight="1">
      <c r="A75" s="12"/>
      <c r="B75" s="1"/>
      <c r="C75" s="43"/>
      <c r="D75" s="37"/>
      <c r="E75" s="43"/>
    </row>
    <row r="76" spans="1:5" ht="17.25" thickBot="1">
      <c r="A76" s="12" t="s">
        <v>64</v>
      </c>
      <c r="B76" s="1"/>
      <c r="C76" s="49">
        <f>C71+C60+C74+0.5</f>
        <v>16375.432009999997</v>
      </c>
      <c r="D76" s="37"/>
      <c r="E76" s="49">
        <f>E71+E60+E74</f>
        <v>20666.93</v>
      </c>
    </row>
    <row r="77" spans="1:5" ht="10.5" customHeight="1" thickTop="1">
      <c r="A77" s="12"/>
      <c r="B77" s="1"/>
      <c r="C77" s="37"/>
      <c r="D77" s="37"/>
      <c r="E77" s="37"/>
    </row>
    <row r="78" spans="1:7" ht="17.25" thickBot="1">
      <c r="A78" s="12" t="s">
        <v>65</v>
      </c>
      <c r="B78" s="1"/>
      <c r="C78" s="56">
        <f>C71+C60+C54+C74+0.5</f>
        <v>168764.26375464772</v>
      </c>
      <c r="D78" s="37"/>
      <c r="E78" s="56">
        <f>E71+E60+E54+E74</f>
        <v>172619.75455</v>
      </c>
      <c r="G78" s="16"/>
    </row>
    <row r="79" spans="1:5" ht="12.75" customHeight="1" thickTop="1">
      <c r="A79" s="12"/>
      <c r="B79" s="1"/>
      <c r="C79" s="37" t="s">
        <v>0</v>
      </c>
      <c r="D79" s="37"/>
      <c r="E79" s="37"/>
    </row>
    <row r="80" spans="1:5" ht="16.5">
      <c r="A80" s="2" t="s">
        <v>75</v>
      </c>
      <c r="B80" s="1"/>
      <c r="C80" s="33" t="s">
        <v>0</v>
      </c>
      <c r="D80" s="18"/>
      <c r="E80" s="35"/>
    </row>
    <row r="81" spans="1:5" ht="16.5">
      <c r="A81" s="2" t="s">
        <v>136</v>
      </c>
      <c r="B81" s="6"/>
      <c r="C81" s="51">
        <f>(C54)/C42</f>
        <v>1.085962139221768</v>
      </c>
      <c r="D81" s="18"/>
      <c r="E81" s="51">
        <f>(E54)/E42</f>
        <v>1.0828550394402754</v>
      </c>
    </row>
    <row r="82" spans="1:5" ht="15.75">
      <c r="A82" s="12" t="s">
        <v>0</v>
      </c>
      <c r="B82" s="15"/>
      <c r="C82" s="11" t="s">
        <v>0</v>
      </c>
      <c r="D82" s="1"/>
      <c r="E82" s="1" t="s">
        <v>0</v>
      </c>
    </row>
    <row r="83" spans="1:5" ht="15.75">
      <c r="A83" s="12"/>
      <c r="B83" s="15"/>
      <c r="C83" s="11" t="s">
        <v>0</v>
      </c>
      <c r="D83" s="1"/>
      <c r="E83" s="1" t="s">
        <v>0</v>
      </c>
    </row>
    <row r="84" spans="1:5" ht="16.5">
      <c r="A84" s="19" t="s">
        <v>157</v>
      </c>
      <c r="B84" s="13"/>
      <c r="C84" s="13"/>
      <c r="D84" s="1"/>
      <c r="E84" s="1"/>
    </row>
    <row r="85" spans="1:5" ht="16.5">
      <c r="A85" s="19" t="s">
        <v>167</v>
      </c>
      <c r="B85" s="13"/>
      <c r="C85" s="13"/>
      <c r="D85" s="13"/>
      <c r="E85" s="13"/>
    </row>
    <row r="86" spans="1:7" ht="16.5">
      <c r="A86" s="19" t="s">
        <v>0</v>
      </c>
      <c r="G86" s="16"/>
    </row>
    <row r="87" ht="16.5">
      <c r="A87" s="19" t="s">
        <v>0</v>
      </c>
    </row>
    <row r="88" ht="12.75">
      <c r="C88" s="16"/>
    </row>
    <row r="116" ht="16.5">
      <c r="A116" s="19" t="s">
        <v>77</v>
      </c>
    </row>
    <row r="117" ht="16.5">
      <c r="A117" s="19" t="s">
        <v>78</v>
      </c>
    </row>
    <row r="119" ht="12.75">
      <c r="F119" t="s">
        <v>0</v>
      </c>
    </row>
    <row r="120" ht="12.75">
      <c r="F120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77.28125" style="0" customWidth="1"/>
    <col min="2" max="2" width="6.4218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0" t="s">
        <v>2</v>
      </c>
      <c r="B1" s="80"/>
      <c r="C1" s="80"/>
      <c r="D1" s="80"/>
      <c r="E1" s="80"/>
    </row>
    <row r="2" spans="1:5" ht="16.5">
      <c r="A2" s="80" t="s">
        <v>3</v>
      </c>
      <c r="B2" s="80"/>
      <c r="C2" s="80"/>
      <c r="D2" s="80"/>
      <c r="E2" s="80"/>
    </row>
    <row r="3" spans="1:5" ht="16.5">
      <c r="A3" s="25"/>
      <c r="B3" s="26"/>
      <c r="C3" s="26"/>
      <c r="D3" s="26"/>
      <c r="E3" s="26"/>
    </row>
    <row r="4" spans="1:5" ht="16.5">
      <c r="A4" s="80" t="s">
        <v>172</v>
      </c>
      <c r="B4" s="80"/>
      <c r="C4" s="80"/>
      <c r="D4" s="80"/>
      <c r="E4" s="80"/>
    </row>
    <row r="5" spans="1:5" ht="16.5">
      <c r="A5" s="80" t="s">
        <v>148</v>
      </c>
      <c r="B5" s="80"/>
      <c r="C5" s="80"/>
      <c r="D5" s="80"/>
      <c r="E5" s="80"/>
    </row>
    <row r="6" spans="1:5" ht="16.5">
      <c r="A6" s="19"/>
      <c r="B6" s="18"/>
      <c r="C6" s="30" t="s">
        <v>0</v>
      </c>
      <c r="D6" s="18"/>
      <c r="E6" s="18"/>
    </row>
    <row r="7" spans="1:5" ht="16.5">
      <c r="A7" s="19"/>
      <c r="B7" s="18"/>
      <c r="C7" s="30" t="s">
        <v>8</v>
      </c>
      <c r="D7" s="18"/>
      <c r="E7" s="30" t="s">
        <v>22</v>
      </c>
    </row>
    <row r="8" spans="1:5" ht="16.5">
      <c r="A8" s="19"/>
      <c r="B8" s="18"/>
      <c r="C8" s="30" t="s">
        <v>24</v>
      </c>
      <c r="D8" s="18"/>
      <c r="E8" s="30" t="s">
        <v>24</v>
      </c>
    </row>
    <row r="9" spans="1:5" ht="16.5">
      <c r="A9" s="19"/>
      <c r="B9" s="18"/>
      <c r="C9" s="30" t="s">
        <v>47</v>
      </c>
      <c r="D9" s="18"/>
      <c r="E9" s="30" t="s">
        <v>47</v>
      </c>
    </row>
    <row r="10" spans="1:5" ht="16.5">
      <c r="A10" s="19"/>
      <c r="B10" s="18"/>
      <c r="C10" s="32" t="s">
        <v>173</v>
      </c>
      <c r="D10" s="62" t="s">
        <v>0</v>
      </c>
      <c r="E10" s="32" t="str">
        <f>C10</f>
        <v>30 JUNE</v>
      </c>
    </row>
    <row r="11" spans="1:5" ht="16.5">
      <c r="A11" s="19"/>
      <c r="B11" s="18"/>
      <c r="C11" s="30">
        <v>2015</v>
      </c>
      <c r="D11" s="18"/>
      <c r="E11" s="30">
        <v>2014</v>
      </c>
    </row>
    <row r="12" spans="1:5" ht="16.5">
      <c r="A12" s="19"/>
      <c r="B12" s="18"/>
      <c r="C12" s="30" t="s">
        <v>1</v>
      </c>
      <c r="D12" s="18"/>
      <c r="E12" s="30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26</v>
      </c>
      <c r="B14" s="18"/>
      <c r="C14" s="63">
        <f>'P&amp;L'!H29</f>
        <v>549.9611099999992</v>
      </c>
      <c r="D14" s="18"/>
      <c r="E14" s="64">
        <f>'P&amp;L'!J29</f>
        <v>54192</v>
      </c>
    </row>
    <row r="15" spans="1:8" ht="16.5" hidden="1">
      <c r="A15" s="19" t="s">
        <v>88</v>
      </c>
      <c r="B15" s="18"/>
      <c r="C15" s="63">
        <v>0</v>
      </c>
      <c r="D15" s="18"/>
      <c r="E15" s="64">
        <v>0</v>
      </c>
      <c r="H15" s="16">
        <f>E15+E14</f>
        <v>54192</v>
      </c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153</v>
      </c>
      <c r="B17" s="18"/>
      <c r="C17" s="18" t="s">
        <v>0</v>
      </c>
      <c r="D17" s="18"/>
      <c r="E17" s="18"/>
    </row>
    <row r="18" spans="1:5" ht="16.5">
      <c r="A18" s="18" t="s">
        <v>46</v>
      </c>
      <c r="B18" s="18"/>
      <c r="C18" s="47">
        <v>315.66047</v>
      </c>
      <c r="D18" s="37"/>
      <c r="E18" s="37">
        <v>289</v>
      </c>
    </row>
    <row r="19" spans="1:5" ht="16.5">
      <c r="A19" s="18" t="s">
        <v>36</v>
      </c>
      <c r="B19" s="18"/>
      <c r="C19" s="37">
        <v>-842.0946399999999</v>
      </c>
      <c r="D19" s="37"/>
      <c r="E19" s="37">
        <v>-57395</v>
      </c>
    </row>
    <row r="20" spans="1:5" ht="9" customHeight="1">
      <c r="A20" s="18"/>
      <c r="B20" s="18"/>
      <c r="C20" s="39"/>
      <c r="D20" s="37"/>
      <c r="E20" s="39"/>
    </row>
    <row r="21" spans="1:5" ht="16.5">
      <c r="A21" s="19" t="s">
        <v>184</v>
      </c>
      <c r="B21" s="18"/>
      <c r="C21" s="64">
        <f>SUM(C14:C19)</f>
        <v>23.526939999999172</v>
      </c>
      <c r="D21" s="37"/>
      <c r="E21" s="64">
        <f>SUM(E14:E19)</f>
        <v>-2914</v>
      </c>
    </row>
    <row r="22" spans="1:5" ht="11.25" customHeight="1">
      <c r="A22" s="19"/>
      <c r="B22" s="18"/>
      <c r="C22" s="37" t="s">
        <v>0</v>
      </c>
      <c r="D22" s="37"/>
      <c r="E22" s="37"/>
    </row>
    <row r="23" spans="1:5" ht="16.5">
      <c r="A23" s="18" t="s">
        <v>32</v>
      </c>
      <c r="B23" s="18"/>
      <c r="C23" s="37" t="s">
        <v>0</v>
      </c>
      <c r="D23" s="37"/>
      <c r="E23" s="37"/>
    </row>
    <row r="24" spans="1:5" ht="16.5">
      <c r="A24" s="18" t="s">
        <v>34</v>
      </c>
      <c r="B24" s="18"/>
      <c r="C24" s="37">
        <v>-20822.95886</v>
      </c>
      <c r="D24" s="37"/>
      <c r="E24" s="37">
        <v>-5658</v>
      </c>
    </row>
    <row r="25" spans="1:5" ht="16.5">
      <c r="A25" s="18" t="s">
        <v>35</v>
      </c>
      <c r="B25" s="18"/>
      <c r="C25" s="37">
        <v>-298.9624599999996</v>
      </c>
      <c r="D25" s="37"/>
      <c r="E25" s="37">
        <v>-19548</v>
      </c>
    </row>
    <row r="26" spans="1:5" ht="16.5">
      <c r="A26" s="18" t="s">
        <v>39</v>
      </c>
      <c r="B26" s="18"/>
      <c r="C26" s="37">
        <v>83.5349</v>
      </c>
      <c r="D26" s="37"/>
      <c r="E26" s="37">
        <v>2432</v>
      </c>
    </row>
    <row r="27" spans="1:5" ht="16.5" hidden="1">
      <c r="A27" s="18" t="s">
        <v>57</v>
      </c>
      <c r="B27" s="18"/>
      <c r="C27" s="53">
        <v>0</v>
      </c>
      <c r="D27" s="37"/>
      <c r="E27" s="37">
        <v>0</v>
      </c>
    </row>
    <row r="28" spans="1:5" ht="16.5">
      <c r="A28" s="18" t="s">
        <v>154</v>
      </c>
      <c r="B28" s="18"/>
      <c r="C28" s="37">
        <v>-0.5791100000001024</v>
      </c>
      <c r="D28" s="37"/>
      <c r="E28" s="37">
        <v>-9</v>
      </c>
    </row>
    <row r="29" spans="1:7" ht="16.5">
      <c r="A29" s="18" t="s">
        <v>95</v>
      </c>
      <c r="B29" s="18"/>
      <c r="C29" s="37">
        <v>-130.022</v>
      </c>
      <c r="D29" s="37"/>
      <c r="E29" s="37">
        <v>-1886</v>
      </c>
      <c r="G29" s="16"/>
    </row>
    <row r="30" spans="1:5" ht="7.5" customHeight="1">
      <c r="A30" s="18"/>
      <c r="B30" s="18"/>
      <c r="C30" s="39"/>
      <c r="D30" s="37"/>
      <c r="E30" s="39" t="s">
        <v>0</v>
      </c>
    </row>
    <row r="31" spans="1:5" ht="16.5">
      <c r="A31" s="19" t="s">
        <v>161</v>
      </c>
      <c r="B31" s="18"/>
      <c r="C31" s="64">
        <f>SUM(C21:C29)</f>
        <v>-21145.46059</v>
      </c>
      <c r="D31" s="37"/>
      <c r="E31" s="64">
        <f>SUM(E21:E29)</f>
        <v>-27583</v>
      </c>
    </row>
    <row r="32" spans="1:5" ht="9" customHeight="1">
      <c r="A32" s="19"/>
      <c r="B32" s="18"/>
      <c r="C32" s="37" t="s">
        <v>0</v>
      </c>
      <c r="D32" s="37"/>
      <c r="E32" s="37"/>
    </row>
    <row r="33" spans="1:5" ht="16.5">
      <c r="A33" s="18" t="s">
        <v>33</v>
      </c>
      <c r="B33" s="18"/>
      <c r="C33" s="37" t="s">
        <v>0</v>
      </c>
      <c r="D33" s="37"/>
      <c r="E33" s="37"/>
    </row>
    <row r="34" spans="1:8" ht="16.5">
      <c r="A34" s="18" t="s">
        <v>163</v>
      </c>
      <c r="B34" s="18"/>
      <c r="C34" s="37">
        <v>0</v>
      </c>
      <c r="D34" s="37"/>
      <c r="E34" s="37">
        <v>83</v>
      </c>
      <c r="H34">
        <f>1163986+10000+278821</f>
        <v>1452807</v>
      </c>
    </row>
    <row r="35" spans="1:5" ht="16.5" hidden="1">
      <c r="A35" s="18" t="s">
        <v>39</v>
      </c>
      <c r="B35" s="18"/>
      <c r="C35" s="37">
        <v>0</v>
      </c>
      <c r="D35" s="37"/>
      <c r="E35" s="37">
        <v>0</v>
      </c>
    </row>
    <row r="36" spans="1:8" ht="16.5" hidden="1">
      <c r="A36" s="18" t="s">
        <v>119</v>
      </c>
      <c r="B36" s="18"/>
      <c r="C36" s="37">
        <v>2.3283064365386963E-13</v>
      </c>
      <c r="D36" s="37"/>
      <c r="E36" s="37">
        <v>0</v>
      </c>
      <c r="H36">
        <f>3114.313+34.496-496.85</f>
        <v>2651.9590000000003</v>
      </c>
    </row>
    <row r="37" spans="1:5" ht="16.5" hidden="1">
      <c r="A37" s="18" t="s">
        <v>93</v>
      </c>
      <c r="B37" s="18"/>
      <c r="C37" s="37">
        <v>0</v>
      </c>
      <c r="D37" s="37"/>
      <c r="E37" s="37">
        <v>0</v>
      </c>
    </row>
    <row r="38" spans="1:5" ht="16.5" hidden="1">
      <c r="A38" s="18" t="s">
        <v>128</v>
      </c>
      <c r="B38" s="18"/>
      <c r="C38" s="37">
        <v>0</v>
      </c>
      <c r="D38" s="37"/>
      <c r="E38" s="37">
        <v>0</v>
      </c>
    </row>
    <row r="39" spans="1:5" ht="16.5">
      <c r="A39" s="18" t="s">
        <v>50</v>
      </c>
      <c r="B39" s="18"/>
      <c r="C39" s="37">
        <v>47</v>
      </c>
      <c r="D39" s="37"/>
      <c r="E39" s="37">
        <v>112502</v>
      </c>
    </row>
    <row r="40" spans="1:5" ht="15.75" customHeight="1" hidden="1">
      <c r="A40" s="18" t="s">
        <v>164</v>
      </c>
      <c r="B40" s="18"/>
      <c r="C40" s="37">
        <v>0</v>
      </c>
      <c r="D40" s="37"/>
      <c r="E40" s="37">
        <v>0</v>
      </c>
    </row>
    <row r="41" spans="1:5" ht="15.75" customHeight="1">
      <c r="A41" s="18" t="s">
        <v>131</v>
      </c>
      <c r="B41" s="18"/>
      <c r="C41" s="37">
        <v>0</v>
      </c>
      <c r="D41" s="37"/>
      <c r="E41" s="37">
        <v>4</v>
      </c>
    </row>
    <row r="42" spans="1:5" ht="16.5">
      <c r="A42" s="18" t="s">
        <v>54</v>
      </c>
      <c r="B42" s="18"/>
      <c r="C42" s="37">
        <v>-448.0841</v>
      </c>
      <c r="D42" s="37"/>
      <c r="E42" s="37">
        <v>-200</v>
      </c>
    </row>
    <row r="43" spans="1:5" ht="16.5">
      <c r="A43" s="18" t="s">
        <v>0</v>
      </c>
      <c r="B43" s="18"/>
      <c r="C43" s="37" t="s">
        <v>0</v>
      </c>
      <c r="D43" s="37"/>
      <c r="E43" s="37"/>
    </row>
    <row r="44" spans="1:5" ht="16.5">
      <c r="A44" s="19" t="s">
        <v>169</v>
      </c>
      <c r="B44" s="18"/>
      <c r="C44" s="65">
        <f>SUM(C34:C43)</f>
        <v>-401.08409999999975</v>
      </c>
      <c r="D44" s="37"/>
      <c r="E44" s="65">
        <f>SUM(E34:E43)</f>
        <v>112389</v>
      </c>
    </row>
    <row r="45" spans="1:5" ht="16.5">
      <c r="A45" s="18"/>
      <c r="B45" s="18"/>
      <c r="C45" s="37"/>
      <c r="D45" s="37"/>
      <c r="E45" s="37"/>
    </row>
    <row r="46" spans="1:5" ht="16.5">
      <c r="A46" s="18" t="s">
        <v>37</v>
      </c>
      <c r="B46" s="18"/>
      <c r="C46" s="37" t="s">
        <v>0</v>
      </c>
      <c r="D46" s="37"/>
      <c r="E46" s="37"/>
    </row>
    <row r="47" spans="1:5" ht="16.5">
      <c r="A47" s="18" t="s">
        <v>86</v>
      </c>
      <c r="B47" s="18"/>
      <c r="C47" s="37">
        <v>-13.327620000004769</v>
      </c>
      <c r="D47" s="37"/>
      <c r="E47" s="37">
        <v>0</v>
      </c>
    </row>
    <row r="48" spans="1:5" ht="16.5" hidden="1">
      <c r="A48" s="18" t="s">
        <v>129</v>
      </c>
      <c r="B48" s="18"/>
      <c r="C48" s="37">
        <v>0</v>
      </c>
      <c r="D48" s="37"/>
      <c r="E48" s="37">
        <v>0</v>
      </c>
    </row>
    <row r="49" spans="1:5" ht="16.5" hidden="1">
      <c r="A49" s="18" t="s">
        <v>130</v>
      </c>
      <c r="B49" s="18"/>
      <c r="C49" s="37">
        <v>0</v>
      </c>
      <c r="D49" s="37"/>
      <c r="E49" s="37">
        <v>0</v>
      </c>
    </row>
    <row r="50" spans="1:5" ht="16.5">
      <c r="A50" s="18" t="s">
        <v>132</v>
      </c>
      <c r="B50" s="18"/>
      <c r="C50" s="37">
        <v>-99.06098999999998</v>
      </c>
      <c r="D50" s="37"/>
      <c r="E50" s="37">
        <v>-83</v>
      </c>
    </row>
    <row r="51" spans="1:5" ht="16.5">
      <c r="A51" s="18" t="s">
        <v>38</v>
      </c>
      <c r="B51" s="18"/>
      <c r="C51" s="37">
        <v>-11.968030000000027</v>
      </c>
      <c r="D51" s="37"/>
      <c r="E51" s="37">
        <v>-5</v>
      </c>
    </row>
    <row r="52" spans="1:5" ht="16.5" hidden="1">
      <c r="A52" s="18" t="s">
        <v>58</v>
      </c>
      <c r="B52" s="18"/>
      <c r="C52" s="37">
        <v>0</v>
      </c>
      <c r="D52" s="37"/>
      <c r="E52" s="37">
        <v>0</v>
      </c>
    </row>
    <row r="53" spans="1:5" ht="12" customHeight="1">
      <c r="A53" s="18"/>
      <c r="B53" s="18"/>
      <c r="C53" s="37"/>
      <c r="D53" s="37"/>
      <c r="E53" s="37"/>
    </row>
    <row r="54" spans="1:5" ht="16.5">
      <c r="A54" s="19" t="s">
        <v>162</v>
      </c>
      <c r="B54" s="18"/>
      <c r="C54" s="65">
        <f>SUM(C47:C53)</f>
        <v>-124.35664000000477</v>
      </c>
      <c r="D54" s="64"/>
      <c r="E54" s="65">
        <f>SUM(E47:E53)</f>
        <v>-88</v>
      </c>
    </row>
    <row r="55" spans="1:5" ht="16.5">
      <c r="A55" s="19"/>
      <c r="B55" s="18"/>
      <c r="C55" s="66" t="s">
        <v>0</v>
      </c>
      <c r="D55" s="37"/>
      <c r="E55" s="37"/>
    </row>
    <row r="56" spans="1:5" ht="16.5">
      <c r="A56" s="19" t="s">
        <v>170</v>
      </c>
      <c r="B56" s="18"/>
      <c r="C56" s="64">
        <f>C31+C44+C54+0.5</f>
        <v>-21670.401330000004</v>
      </c>
      <c r="D56" s="37"/>
      <c r="E56" s="64">
        <f>E31+E44+E54</f>
        <v>84718</v>
      </c>
    </row>
    <row r="57" spans="1:5" ht="16.5">
      <c r="A57" s="18" t="s">
        <v>51</v>
      </c>
      <c r="B57" s="18"/>
      <c r="C57" s="18" t="s">
        <v>0</v>
      </c>
      <c r="D57" s="37"/>
      <c r="E57" s="37"/>
    </row>
    <row r="58" spans="1:5" ht="16.5">
      <c r="A58" s="67" t="s">
        <v>52</v>
      </c>
      <c r="B58" s="18"/>
      <c r="C58" s="37">
        <v>96011.20572999999</v>
      </c>
      <c r="D58" s="37"/>
      <c r="E58" s="37">
        <v>29477</v>
      </c>
    </row>
    <row r="59" spans="1:5" ht="9" customHeight="1">
      <c r="A59" s="19"/>
      <c r="B59" s="18"/>
      <c r="C59" s="18"/>
      <c r="D59" s="37"/>
      <c r="E59" s="37"/>
    </row>
    <row r="60" spans="1:5" ht="17.25" thickBot="1">
      <c r="A60" s="19" t="s">
        <v>98</v>
      </c>
      <c r="B60" s="18"/>
      <c r="C60" s="68">
        <f>SUM(C56:C59)</f>
        <v>74340.80439999998</v>
      </c>
      <c r="D60" s="37"/>
      <c r="E60" s="56">
        <f>SUM(E56:E59)</f>
        <v>114195</v>
      </c>
    </row>
    <row r="61" spans="1:5" ht="17.25" thickTop="1">
      <c r="A61" s="19"/>
      <c r="B61" s="18"/>
      <c r="C61" s="35"/>
      <c r="D61" s="37"/>
      <c r="E61" s="37"/>
    </row>
    <row r="62" spans="1:5" ht="16.5">
      <c r="A62" s="19" t="s">
        <v>41</v>
      </c>
      <c r="B62" s="18"/>
      <c r="C62" s="18"/>
      <c r="D62" s="37"/>
      <c r="E62" s="37"/>
    </row>
    <row r="63" spans="1:5" ht="16.5">
      <c r="A63" s="18" t="s">
        <v>42</v>
      </c>
      <c r="B63" s="18"/>
      <c r="C63" s="37">
        <v>3643.4719</v>
      </c>
      <c r="D63" s="37"/>
      <c r="E63" s="37">
        <v>10836</v>
      </c>
    </row>
    <row r="64" spans="1:5" ht="16.5">
      <c r="A64" s="18" t="s">
        <v>90</v>
      </c>
      <c r="B64" s="18"/>
      <c r="C64" s="37">
        <v>1176.5972300000053</v>
      </c>
      <c r="D64" s="37"/>
      <c r="E64" s="37">
        <v>42324</v>
      </c>
    </row>
    <row r="65" spans="1:5" ht="16.5">
      <c r="A65" s="18" t="s">
        <v>156</v>
      </c>
      <c r="B65" s="18"/>
      <c r="C65" s="37">
        <v>70338.68003</v>
      </c>
      <c r="D65" s="37"/>
      <c r="E65" s="37">
        <v>61035</v>
      </c>
    </row>
    <row r="66" spans="1:5" ht="7.5" customHeight="1">
      <c r="A66" s="18" t="s">
        <v>0</v>
      </c>
      <c r="B66" s="18"/>
      <c r="C66" s="39" t="s">
        <v>0</v>
      </c>
      <c r="D66" s="37"/>
      <c r="E66" s="39" t="s">
        <v>0</v>
      </c>
    </row>
    <row r="67" spans="1:5" ht="16.5">
      <c r="A67" s="18"/>
      <c r="B67" s="18"/>
      <c r="C67" s="37">
        <f>SUM(C63:C66)</f>
        <v>75158.74916</v>
      </c>
      <c r="D67" s="37"/>
      <c r="E67" s="37">
        <f>SUM(E63:E66)</f>
        <v>114195</v>
      </c>
    </row>
    <row r="68" spans="1:5" ht="16.5">
      <c r="A68" s="18" t="s">
        <v>87</v>
      </c>
      <c r="B68" s="18"/>
      <c r="C68" s="37">
        <v>-817.7457600000054</v>
      </c>
      <c r="D68" s="37"/>
      <c r="E68" s="37">
        <v>0</v>
      </c>
    </row>
    <row r="69" spans="1:5" ht="17.25" thickBot="1">
      <c r="A69" s="19" t="s">
        <v>51</v>
      </c>
      <c r="B69" s="18"/>
      <c r="C69" s="56">
        <f>SUM(C67:C68)</f>
        <v>74341.0034</v>
      </c>
      <c r="D69" s="37"/>
      <c r="E69" s="56">
        <f>SUM(E67:E68)</f>
        <v>114195</v>
      </c>
    </row>
    <row r="70" spans="1:5" ht="17.25" thickTop="1">
      <c r="A70" s="19"/>
      <c r="B70" s="18"/>
      <c r="C70" s="18" t="s">
        <v>0</v>
      </c>
      <c r="D70" s="18"/>
      <c r="E70" s="18"/>
    </row>
    <row r="71" spans="1:5" ht="16.5">
      <c r="A71" s="19"/>
      <c r="B71" s="18"/>
      <c r="C71" s="18" t="s">
        <v>0</v>
      </c>
      <c r="D71" s="18"/>
      <c r="E71" s="18"/>
    </row>
    <row r="72" spans="1:5" ht="16.5">
      <c r="A72" s="19" t="s">
        <v>149</v>
      </c>
      <c r="B72" s="18"/>
      <c r="C72" s="18"/>
      <c r="D72" s="18"/>
      <c r="E72" s="18"/>
    </row>
    <row r="73" spans="1:5" ht="16.5">
      <c r="A73" s="19" t="s">
        <v>166</v>
      </c>
      <c r="B73" s="18"/>
      <c r="C73" s="18"/>
      <c r="D73" s="18"/>
      <c r="E73" s="18"/>
    </row>
    <row r="74" spans="1:5" ht="16.5">
      <c r="A74" s="31"/>
      <c r="B74" s="31"/>
      <c r="C74" s="31"/>
      <c r="D74" s="31"/>
      <c r="E74" s="31"/>
    </row>
    <row r="75" spans="1:5" ht="16.5">
      <c r="A75" s="31"/>
      <c r="B75" s="31"/>
      <c r="C75" s="31"/>
      <c r="D75" s="31"/>
      <c r="E75" s="31"/>
    </row>
    <row r="82" ht="16.5">
      <c r="A82" s="19"/>
    </row>
    <row r="83" ht="16.5">
      <c r="A83" s="19"/>
    </row>
    <row r="84" ht="16.5">
      <c r="A84" s="19"/>
    </row>
    <row r="85" ht="16.5">
      <c r="A85" s="19"/>
    </row>
    <row r="86" ht="16.5">
      <c r="A86" s="19"/>
    </row>
    <row r="93" ht="12.75">
      <c r="E93" s="22" t="s">
        <v>0</v>
      </c>
    </row>
    <row r="102" ht="12.75">
      <c r="C102" t="s">
        <v>0</v>
      </c>
    </row>
    <row r="103" ht="12.75">
      <c r="E103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80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6.00390625" style="0" customWidth="1"/>
    <col min="2" max="2" width="2.421875" style="0" customWidth="1"/>
    <col min="3" max="3" width="11.140625" style="0" customWidth="1"/>
    <col min="4" max="4" width="10.42187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6.5">
      <c r="A1" s="80" t="s">
        <v>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6.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80" t="s">
        <v>172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6.5">
      <c r="A6" s="80" t="s">
        <v>30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6.5">
      <c r="A8" s="30"/>
      <c r="B8" s="30"/>
      <c r="C8" s="80" t="s">
        <v>150</v>
      </c>
      <c r="D8" s="80"/>
      <c r="E8" s="80"/>
      <c r="F8" s="80"/>
      <c r="G8" s="80"/>
      <c r="H8" s="80"/>
      <c r="I8" s="80"/>
      <c r="J8" s="30"/>
      <c r="K8" s="30"/>
    </row>
    <row r="9" spans="1:11" ht="16.5">
      <c r="A9" s="30"/>
      <c r="B9" s="30"/>
      <c r="C9" s="80" t="s">
        <v>100</v>
      </c>
      <c r="D9" s="80"/>
      <c r="E9" s="80"/>
      <c r="F9" s="80"/>
      <c r="G9" s="80"/>
      <c r="H9" s="80"/>
      <c r="I9" s="80"/>
      <c r="J9" s="30"/>
      <c r="K9" s="30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18"/>
      <c r="B11" s="18"/>
      <c r="C11" s="51"/>
      <c r="D11" s="51"/>
      <c r="E11" s="18"/>
      <c r="F11" s="30" t="s">
        <v>141</v>
      </c>
      <c r="G11" s="30" t="s">
        <v>109</v>
      </c>
      <c r="H11" s="30" t="s">
        <v>0</v>
      </c>
      <c r="I11" s="30"/>
      <c r="J11" s="30"/>
      <c r="K11" s="31"/>
    </row>
    <row r="12" spans="1:11" ht="16.5">
      <c r="A12" s="18" t="s">
        <v>0</v>
      </c>
      <c r="B12" s="18"/>
      <c r="C12" s="18"/>
      <c r="D12" s="30" t="s">
        <v>0</v>
      </c>
      <c r="E12" s="31"/>
      <c r="F12" s="30" t="s">
        <v>142</v>
      </c>
      <c r="G12" s="30" t="s">
        <v>110</v>
      </c>
      <c r="H12" s="30" t="s">
        <v>0</v>
      </c>
      <c r="I12" s="30"/>
      <c r="J12" s="30" t="s">
        <v>126</v>
      </c>
      <c r="K12" s="31"/>
    </row>
    <row r="13" spans="1:11" ht="16.5">
      <c r="A13" s="18"/>
      <c r="B13" s="18"/>
      <c r="C13" s="57" t="s">
        <v>106</v>
      </c>
      <c r="D13" s="30" t="s">
        <v>106</v>
      </c>
      <c r="E13" s="30" t="s">
        <v>40</v>
      </c>
      <c r="F13" s="30" t="s">
        <v>143</v>
      </c>
      <c r="G13" s="57" t="s">
        <v>111</v>
      </c>
      <c r="H13" s="57" t="s">
        <v>113</v>
      </c>
      <c r="I13" s="57"/>
      <c r="J13" s="57" t="s">
        <v>127</v>
      </c>
      <c r="K13" s="57" t="s">
        <v>115</v>
      </c>
    </row>
    <row r="14" spans="1:11" ht="16.5">
      <c r="A14" s="18" t="s">
        <v>0</v>
      </c>
      <c r="B14" s="18"/>
      <c r="C14" s="30" t="s">
        <v>107</v>
      </c>
      <c r="D14" s="30" t="s">
        <v>108</v>
      </c>
      <c r="E14" s="57" t="s">
        <v>5</v>
      </c>
      <c r="F14" s="30" t="s">
        <v>144</v>
      </c>
      <c r="G14" s="57" t="s">
        <v>112</v>
      </c>
      <c r="H14" s="57" t="s">
        <v>114</v>
      </c>
      <c r="I14" s="57" t="s">
        <v>115</v>
      </c>
      <c r="J14" s="57" t="s">
        <v>116</v>
      </c>
      <c r="K14" s="57" t="s">
        <v>117</v>
      </c>
    </row>
    <row r="15" spans="1:11" ht="16.5">
      <c r="A15" s="18" t="s">
        <v>25</v>
      </c>
      <c r="B15" s="18"/>
      <c r="C15" s="30" t="s">
        <v>1</v>
      </c>
      <c r="D15" s="30" t="s">
        <v>1</v>
      </c>
      <c r="E15" s="30" t="s">
        <v>28</v>
      </c>
      <c r="F15" s="30" t="s">
        <v>1</v>
      </c>
      <c r="G15" s="30" t="s">
        <v>28</v>
      </c>
      <c r="H15" s="30" t="s">
        <v>28</v>
      </c>
      <c r="I15" s="30" t="s">
        <v>28</v>
      </c>
      <c r="J15" s="30" t="s">
        <v>28</v>
      </c>
      <c r="K15" s="30" t="s">
        <v>28</v>
      </c>
    </row>
    <row r="16" spans="1:11" ht="16.5">
      <c r="A16" s="18" t="s">
        <v>0</v>
      </c>
      <c r="B16" s="18"/>
      <c r="C16" s="58" t="s">
        <v>0</v>
      </c>
      <c r="D16" s="18"/>
      <c r="E16" s="18"/>
      <c r="F16" s="18"/>
      <c r="G16" s="31"/>
      <c r="H16" s="31"/>
      <c r="I16" s="31"/>
      <c r="J16" s="31"/>
      <c r="K16" s="31"/>
    </row>
    <row r="17" spans="1:11" ht="16.5">
      <c r="A17" s="19" t="s">
        <v>174</v>
      </c>
      <c r="B17" s="18"/>
      <c r="C17" s="37">
        <v>140326</v>
      </c>
      <c r="D17" s="37">
        <v>28715</v>
      </c>
      <c r="E17" s="37">
        <v>0</v>
      </c>
      <c r="F17" s="37">
        <v>8</v>
      </c>
      <c r="G17" s="37">
        <v>0</v>
      </c>
      <c r="H17" s="37">
        <v>-18123</v>
      </c>
      <c r="I17" s="37">
        <f>SUM(C17:H17)</f>
        <v>150926</v>
      </c>
      <c r="J17" s="37">
        <v>446</v>
      </c>
      <c r="K17" s="37">
        <f>SUM(I17:J17)-0.5</f>
        <v>151371.5</v>
      </c>
    </row>
    <row r="18" spans="1:11" ht="16.5" hidden="1">
      <c r="A18" s="19"/>
      <c r="B18" s="18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hidden="1">
      <c r="A19" s="18" t="s">
        <v>139</v>
      </c>
      <c r="B19" s="18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6.5" hidden="1">
      <c r="A20" s="18" t="s">
        <v>145</v>
      </c>
      <c r="B20" s="18"/>
      <c r="C20" s="37">
        <v>0</v>
      </c>
      <c r="D20" s="37">
        <v>0</v>
      </c>
      <c r="E20" s="37"/>
      <c r="F20" s="37">
        <v>0</v>
      </c>
      <c r="G20" s="37">
        <f>-G17</f>
        <v>0</v>
      </c>
      <c r="H20" s="37">
        <v>0</v>
      </c>
      <c r="I20" s="37">
        <f>SUM(C20:H20)</f>
        <v>0</v>
      </c>
      <c r="J20" s="37">
        <v>0</v>
      </c>
      <c r="K20" s="37">
        <f>SUM(I20:J20)</f>
        <v>0</v>
      </c>
    </row>
    <row r="21" spans="1:11" ht="11.25" customHeight="1">
      <c r="A21" s="18"/>
      <c r="B21" s="18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6.5">
      <c r="A22" s="18" t="s">
        <v>152</v>
      </c>
      <c r="B22" s="18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6.5">
      <c r="A23" s="18" t="s">
        <v>151</v>
      </c>
      <c r="B23" s="18"/>
      <c r="C23" s="37">
        <v>0</v>
      </c>
      <c r="D23" s="37">
        <v>0</v>
      </c>
      <c r="E23" s="37">
        <v>0</v>
      </c>
      <c r="F23" s="37">
        <f>'P&amp;L'!F40*0.49+0.49</f>
        <v>3.92</v>
      </c>
      <c r="G23" s="37">
        <v>0</v>
      </c>
      <c r="H23" s="37">
        <f>'P&amp;L'!F46-EQUITY!H20</f>
        <v>-603</v>
      </c>
      <c r="I23" s="37">
        <f>SUM(C23:H23)</f>
        <v>-599.08</v>
      </c>
      <c r="J23" s="37">
        <f>'P&amp;L'!F47+'P&amp;L'!F40*0.49</f>
        <v>25.43</v>
      </c>
      <c r="K23" s="37">
        <f>SUM(I23:J23)</f>
        <v>-573.6500000000001</v>
      </c>
    </row>
    <row r="24" spans="1:11" ht="9.75" customHeight="1">
      <c r="A24" s="19"/>
      <c r="B24" s="18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7.25" thickBot="1">
      <c r="A25" s="19" t="s">
        <v>175</v>
      </c>
      <c r="B25" s="18"/>
      <c r="C25" s="49">
        <f aca="true" t="shared" si="0" ref="C25:J25">SUM(C17:C24)</f>
        <v>140326</v>
      </c>
      <c r="D25" s="49">
        <f t="shared" si="0"/>
        <v>28715</v>
      </c>
      <c r="E25" s="49">
        <f t="shared" si="0"/>
        <v>0</v>
      </c>
      <c r="F25" s="49">
        <f>SUM(F17:F24)</f>
        <v>11.92</v>
      </c>
      <c r="G25" s="49">
        <f t="shared" si="0"/>
        <v>0</v>
      </c>
      <c r="H25" s="49">
        <f t="shared" si="0"/>
        <v>-18726</v>
      </c>
      <c r="I25" s="49">
        <f>SUM(I17:I24)</f>
        <v>150326.92</v>
      </c>
      <c r="J25" s="49">
        <f t="shared" si="0"/>
        <v>471.43</v>
      </c>
      <c r="K25" s="49">
        <f>SUM(K17:K24)</f>
        <v>150797.85</v>
      </c>
    </row>
    <row r="26" spans="1:11" ht="17.25" thickTop="1">
      <c r="A26" s="19"/>
      <c r="B26" s="18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9.75" customHeight="1">
      <c r="A27" s="19"/>
      <c r="B27" s="18"/>
      <c r="C27" s="37"/>
      <c r="D27" s="37"/>
      <c r="E27" s="37"/>
      <c r="F27" s="37"/>
      <c r="G27" s="59"/>
      <c r="H27" s="59"/>
      <c r="I27" s="59"/>
      <c r="J27" s="59" t="s">
        <v>0</v>
      </c>
      <c r="K27" s="59"/>
    </row>
    <row r="28" spans="1:11" ht="16.5">
      <c r="A28" s="19" t="s">
        <v>176</v>
      </c>
      <c r="B28" s="18"/>
      <c r="C28" s="37">
        <v>140326.1</v>
      </c>
      <c r="D28" s="37">
        <f>28715.448</f>
        <v>28715.448</v>
      </c>
      <c r="E28" s="37">
        <v>0</v>
      </c>
      <c r="F28" s="37">
        <v>11.2316183</v>
      </c>
      <c r="G28" s="37">
        <v>0</v>
      </c>
      <c r="H28" s="37">
        <v>-18582.31</v>
      </c>
      <c r="I28" s="37">
        <f>SUM(C28:H28)-0.5</f>
        <v>150469.9696183</v>
      </c>
      <c r="J28" s="37">
        <v>509.6507117</v>
      </c>
      <c r="K28" s="37">
        <f>SUM(I28:J28)</f>
        <v>150979.62033</v>
      </c>
    </row>
    <row r="29" spans="1:11" ht="16.5" hidden="1">
      <c r="A29" s="19"/>
      <c r="B29" s="18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6.5" hidden="1">
      <c r="A30" s="18" t="s">
        <v>105</v>
      </c>
      <c r="B30" s="18"/>
      <c r="C30" s="37"/>
      <c r="D30" s="37"/>
      <c r="E30" s="37"/>
      <c r="F30" s="37"/>
      <c r="G30" s="37"/>
      <c r="H30" s="60">
        <v>0</v>
      </c>
      <c r="I30" s="37">
        <f>SUM(C30:H30)</f>
        <v>0</v>
      </c>
      <c r="J30" s="37"/>
      <c r="K30" s="37">
        <f>SUM(I30:J30)</f>
        <v>0</v>
      </c>
    </row>
    <row r="31" spans="1:11" ht="16.5" hidden="1">
      <c r="A31" s="19"/>
      <c r="B31" s="18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6.5" hidden="1">
      <c r="A32" s="19" t="s">
        <v>118</v>
      </c>
      <c r="B32" s="18"/>
      <c r="C32" s="37">
        <f aca="true" t="shared" si="1" ref="C32:K32">SUM(C28:C31)</f>
        <v>140326.1</v>
      </c>
      <c r="D32" s="37">
        <f t="shared" si="1"/>
        <v>28715.448</v>
      </c>
      <c r="E32" s="37">
        <f t="shared" si="1"/>
        <v>0</v>
      </c>
      <c r="F32" s="37">
        <f t="shared" si="1"/>
        <v>11.2316183</v>
      </c>
      <c r="G32" s="37">
        <f t="shared" si="1"/>
        <v>0</v>
      </c>
      <c r="H32" s="37">
        <f t="shared" si="1"/>
        <v>-18582.31</v>
      </c>
      <c r="I32" s="37">
        <f t="shared" si="1"/>
        <v>150469.9696183</v>
      </c>
      <c r="J32" s="37">
        <f t="shared" si="1"/>
        <v>509.6507117</v>
      </c>
      <c r="K32" s="37">
        <f t="shared" si="1"/>
        <v>150979.62033</v>
      </c>
    </row>
    <row r="33" spans="1:11" ht="9" customHeight="1">
      <c r="A33" s="19"/>
      <c r="B33" s="18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6.5" hidden="1">
      <c r="A34" s="18" t="s">
        <v>139</v>
      </c>
      <c r="B34" s="18"/>
      <c r="C34" s="37"/>
      <c r="D34" s="37"/>
      <c r="E34" s="37"/>
      <c r="F34" s="37"/>
      <c r="G34" s="37"/>
      <c r="H34" s="37"/>
      <c r="I34" s="37"/>
      <c r="J34" s="37"/>
      <c r="K34" s="37"/>
    </row>
    <row r="35" spans="1:13" ht="16.5" hidden="1">
      <c r="A35" s="18" t="s">
        <v>145</v>
      </c>
      <c r="B35" s="18"/>
      <c r="C35" s="37">
        <v>0</v>
      </c>
      <c r="D35" s="59">
        <v>0</v>
      </c>
      <c r="E35" s="37"/>
      <c r="F35" s="37">
        <v>0</v>
      </c>
      <c r="G35" s="59">
        <v>0</v>
      </c>
      <c r="H35" s="37">
        <v>0</v>
      </c>
      <c r="I35" s="37">
        <f>SUM(C35:H35)</f>
        <v>0</v>
      </c>
      <c r="J35" s="37">
        <v>0</v>
      </c>
      <c r="K35" s="37">
        <f>SUM(I35:J35)</f>
        <v>0</v>
      </c>
      <c r="M35" s="16"/>
    </row>
    <row r="36" spans="1:11" ht="16.5">
      <c r="A36" s="18" t="s">
        <v>185</v>
      </c>
      <c r="B36" s="18"/>
      <c r="C36" s="37"/>
      <c r="D36" s="37"/>
      <c r="E36" s="37"/>
      <c r="F36" s="37"/>
      <c r="G36" s="37"/>
      <c r="H36" s="37"/>
      <c r="I36" s="37"/>
      <c r="J36" s="37"/>
      <c r="K36" s="37"/>
    </row>
    <row r="37" spans="1:13" ht="16.5">
      <c r="A37" s="18" t="s">
        <v>151</v>
      </c>
      <c r="B37" s="18"/>
      <c r="C37" s="37">
        <v>0</v>
      </c>
      <c r="D37" s="37">
        <v>0</v>
      </c>
      <c r="E37" s="37">
        <v>0</v>
      </c>
      <c r="F37" s="69">
        <f>'P&amp;L'!D40*0.51</f>
        <v>0.9852027000000001</v>
      </c>
      <c r="G37" s="37">
        <v>0</v>
      </c>
      <c r="H37" s="69">
        <f>'P&amp;L'!D46</f>
        <v>1356</v>
      </c>
      <c r="I37" s="37">
        <f>SUM(C37:H37)</f>
        <v>1356.9852027</v>
      </c>
      <c r="J37" s="37">
        <f>'P&amp;L'!D47+'P&amp;L'!D40*0.49</f>
        <v>51.9465673</v>
      </c>
      <c r="K37" s="37">
        <f>SUM(I37:J37)</f>
        <v>1408.93177</v>
      </c>
      <c r="M37" s="16"/>
    </row>
    <row r="38" spans="1:11" ht="9.75" customHeight="1">
      <c r="A38" s="18"/>
      <c r="B38" s="18"/>
      <c r="C38" s="37"/>
      <c r="D38" s="37"/>
      <c r="E38" s="59"/>
      <c r="F38" s="59"/>
      <c r="G38" s="37"/>
      <c r="H38" s="59"/>
      <c r="I38" s="59"/>
      <c r="J38" s="59"/>
      <c r="K38" s="59"/>
    </row>
    <row r="39" spans="1:11" ht="17.25" thickBot="1">
      <c r="A39" s="19" t="s">
        <v>177</v>
      </c>
      <c r="B39" s="18"/>
      <c r="C39" s="49">
        <f aca="true" t="shared" si="2" ref="C39:H39">SUM(C32:C38)</f>
        <v>140326.1</v>
      </c>
      <c r="D39" s="49">
        <f t="shared" si="2"/>
        <v>28715.448</v>
      </c>
      <c r="E39" s="49">
        <f t="shared" si="2"/>
        <v>0</v>
      </c>
      <c r="F39" s="61">
        <f t="shared" si="2"/>
        <v>12.216821</v>
      </c>
      <c r="G39" s="49">
        <f t="shared" si="2"/>
        <v>0</v>
      </c>
      <c r="H39" s="49">
        <f t="shared" si="2"/>
        <v>-17226.31</v>
      </c>
      <c r="I39" s="49">
        <f>SUM(I32:I38)</f>
        <v>151826.954821</v>
      </c>
      <c r="J39" s="49">
        <f>SUM(J32:J38)</f>
        <v>561.597279</v>
      </c>
      <c r="K39" s="49">
        <f>SUM(K32:K38)</f>
        <v>152388.5521</v>
      </c>
    </row>
    <row r="40" spans="1:13" ht="17.25" thickTop="1">
      <c r="A40" s="19"/>
      <c r="B40" s="18"/>
      <c r="C40" s="18"/>
      <c r="D40" s="18"/>
      <c r="E40" s="31"/>
      <c r="F40" s="31"/>
      <c r="G40" s="18"/>
      <c r="H40" s="31"/>
      <c r="I40" s="31"/>
      <c r="J40" s="31"/>
      <c r="K40" s="31" t="s">
        <v>0</v>
      </c>
      <c r="M40" s="16"/>
    </row>
    <row r="41" spans="1:11" ht="16.5">
      <c r="A41" s="19"/>
      <c r="B41" s="18"/>
      <c r="C41" s="18"/>
      <c r="D41" s="18"/>
      <c r="E41" s="31"/>
      <c r="F41" s="31"/>
      <c r="G41" s="18"/>
      <c r="H41" s="31" t="s">
        <v>0</v>
      </c>
      <c r="I41" s="31" t="s">
        <v>0</v>
      </c>
      <c r="J41" s="31" t="s">
        <v>0</v>
      </c>
      <c r="K41" s="31" t="s">
        <v>0</v>
      </c>
    </row>
    <row r="42" spans="1:11" ht="16.5">
      <c r="A42" s="31"/>
      <c r="B42" s="31"/>
      <c r="C42" s="31"/>
      <c r="D42" s="31"/>
      <c r="E42" s="31"/>
      <c r="F42" s="31"/>
      <c r="G42" s="31" t="s">
        <v>0</v>
      </c>
      <c r="H42" s="31" t="s">
        <v>0</v>
      </c>
      <c r="I42" s="31" t="s">
        <v>0</v>
      </c>
      <c r="J42" s="31"/>
      <c r="K42" s="31" t="s">
        <v>0</v>
      </c>
    </row>
    <row r="43" spans="1:11" ht="16.5">
      <c r="A43" s="18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6.5">
      <c r="A44" s="19" t="s">
        <v>158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6.5">
      <c r="A45" s="19" t="s">
        <v>166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6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55" ht="12.75">
      <c r="J55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" right="0.25" top="0.75" bottom="0.5" header="0.25" footer="0.2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2015-08-27T08:27:06Z</cp:lastPrinted>
  <dcterms:created xsi:type="dcterms:W3CDTF">1998-03-21T00:09:32Z</dcterms:created>
  <dcterms:modified xsi:type="dcterms:W3CDTF">2015-08-27T08:27:32Z</dcterms:modified>
  <cp:category/>
  <cp:version/>
  <cp:contentType/>
  <cp:contentStatus/>
</cp:coreProperties>
</file>