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65" windowWidth="15180" windowHeight="727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<sst xmlns="http://schemas.openxmlformats.org/spreadsheetml/2006/main" count="372" uniqueCount="186">
  <si>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</si>
  <si>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</si>
  <si>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</si>
  <si>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</si>
  <si>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</si>
  <si>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</si>
  <si>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</si>
  <si>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</si>
  <si>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</si>
  <si>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</si>
  <si>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</si>
  <si>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</si>
  <si>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</si>
  <si>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</si>
  <si>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</si>
  <si>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</si>
  <si>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</si>
  <si>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</si>
  <si>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</si>
  <si>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</si>
  <si>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</si>
  <si>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</si>
  <si>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</si>
  <si>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</si>
  <si>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</si>
  <si>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</si>
  <si>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</si>
  <si>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</si>
  <si>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</si>
  <si>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</si>
  <si>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</si>
  <si>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</si>
  <si>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</si>
  <si>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</si>
  <si>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</si>
  <si>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</si>
  <si>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</si>
  <si>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</si>
  <si>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</si>
  <si>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</si>
  <si>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</si>
  <si>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</si>
  <si>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</si>
  <si>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</si>
  <si>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</si>
  <si>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</si>
  <si>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</si>
  <si>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</si>
  <si>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</si>
  <si>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</si>
  <si>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</si>
  <si>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</si>
  <si>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</si>
  <si>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</si>
  <si>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</si>
  <si>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</si>
  <si>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>LOSS FROM OPERATIONS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</si>
  <si>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</si>
  <si>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</si>
  <si>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</si>
  <si>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</si>
  <si>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</si>
  <si>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</si>
  <si>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</si>
  <si>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</si>
  <si>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</si>
  <si>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</si>
  <si>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</si>
  <si>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</si>
  <si>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</si>
  <si>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</si>
  <si>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</si>
  <si>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</si>
  <si>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</si>
  <si>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</si>
  <si>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</si>
  <si>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</si>
  <si>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LOSS BEFORE TAXATION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</si>
  <si>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</si>
  <si>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</si>
  <si>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</si>
  <si>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</si>
  <si>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</si>
  <si>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</si>
  <si>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</si>
  <si>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</si>
  <si>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</si>
  <si>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</si>
  <si>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</si>
  <si>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</si>
  <si>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</si>
  <si>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</si>
  <si>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</si>
  <si>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</si>
  <si>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</si>
  <si>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</si>
  <si>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</si>
  <si>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</si>
  <si>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</si>
  <si>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</si>
  <si>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</si>
  <si>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</si>
  <si>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</si>
  <si>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</si>
  <si>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</si>
  <si>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</si>
  <si>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</si>
  <si>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</si>
  <si>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</si>
  <si>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</si>
  <si>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</si>
  <si>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</si>
  <si>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</si>
  <si>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</si>
  <si>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</si>
  <si>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</si>
  <si>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</si>
  <si>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</si>
  <si>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</si>
  <si>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</si>
  <si>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</si>
  <si>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</si>
  <si>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</si>
  <si>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</si>
  <si>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</si>
  <si>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</si>
  <si>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</si>
  <si>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</si>
  <si>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</si>
  <si>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</si>
  <si>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</si>
  <si>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</si>
  <si>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</si>
  <si>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</si>
  <si>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</si>
  <si>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</si>
  <si>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</si>
  <si>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</si>
  <si>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</si>
  <si>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</si>
  <si>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</si>
  <si>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</si>
  <si>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</si>
  <si>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</si>
  <si>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</si>
  <si>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</si>
  <si>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</si>
  <si>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</si>
  <si>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</si>
  <si>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</si>
  <si>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</si>
  <si>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</si>
  <si>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</si>
  <si>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</si>
  <si>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</si>
  <si>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</si>
  <si>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</si>
  <si>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</si>
  <si>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&lt;-------------   ATTRIBUTABLE TO OWNERS ------------- &gt;</t>
  </si>
  <si>
    <t>for the financial period</t>
  </si>
  <si>
    <t>Report for the financial year ended 31 December 2012.</t>
  </si>
  <si>
    <t>Annual Financial Report for the financial year ended 31 December 2012.</t>
  </si>
  <si>
    <t>(Based on 140,326,100 (2012:140,326,100)</t>
  </si>
  <si>
    <t>OPERATING LOSS BEFORE CHANGES IN WORKING CAPITAL</t>
  </si>
  <si>
    <t>Total comprehensive loss</t>
  </si>
  <si>
    <t>Deposit received kept in Escrow Account</t>
  </si>
  <si>
    <t>NET CASH USED IN INVESTING ACTIVITIES</t>
  </si>
  <si>
    <t>NET INCREASE IN CASH AND CASH EQUIVALENTS</t>
  </si>
  <si>
    <t>Other Comprehensive (Loss)/Income</t>
  </si>
  <si>
    <t>Adjustments for :-</t>
  </si>
  <si>
    <t>UNAUDITED RESULTS OF THE GROUP FOR THE FOURTH QUARTER ENDED 31 DECEMBER 2013</t>
  </si>
  <si>
    <t>Balance At 1 October 2012</t>
  </si>
  <si>
    <t>Balance At 31 Dec 2012</t>
  </si>
  <si>
    <t>Balance At 1 October 2013</t>
  </si>
  <si>
    <t>Balance At 31 December 2013</t>
  </si>
  <si>
    <t xml:space="preserve">     Additional of investment properties</t>
  </si>
  <si>
    <t xml:space="preserve">     Inestment in investment fund</t>
  </si>
  <si>
    <t>NET CASH FROM OPERATING ACTIVITIES</t>
  </si>
  <si>
    <t>NET CASH USED IN FINANCING ACTIVITIES</t>
  </si>
  <si>
    <t xml:space="preserve">LOSS FOR THE FINANCIAL PERIOD </t>
  </si>
  <si>
    <t>TOTAL COMPREHENSIVE LOSS</t>
  </si>
  <si>
    <t>LOSS ATTRIBUTABLE TO :</t>
  </si>
  <si>
    <t>LOSS PER SHARE ATTRIBUTABLE TO</t>
  </si>
  <si>
    <t xml:space="preserve">Basic Loss Per Ordinary Share (Sen) </t>
  </si>
  <si>
    <t>Diluted Loss Per Ordinary Share (Sen)</t>
  </si>
  <si>
    <t xml:space="preserve">     Liquidated and ascertained damages paid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</si>
</sst>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  <numFmt numFmtId="201" formatCode="_(* #,##0.0000_);_(* \(#,##0.0000\);_(* &quot;-&quot;????_);_(@_)"/>
    <numFmt numFmtId="202" formatCode="_(* #,##0.00000_);_(* \(#,##0.00000\);_(* &quot;-&quot;???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_(* #,##0.000000000000_);_(* \(#,##0.00000000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" fontId="5" fillId="0" borderId="0" xfId="0" applyNumberFormat="1" applyFont="1" applyAlignment="1" quotePrefix="1">
      <alignment horizontal="center"/>
    </xf>
    <xf numFmtId="181" fontId="7" fillId="0" borderId="0" xfId="42" applyNumberFormat="1" applyFont="1" applyAlignment="1">
      <alignment/>
    </xf>
    <xf numFmtId="181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XCWBXDOH\LIMCL\CONSODec13(Impairmen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XCWBXDOH\LIMCL\consoCflowDec13(Impair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03">
          <cell r="Z103">
            <v>0</v>
          </cell>
        </row>
        <row r="104">
          <cell r="Z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54">
          <cell r="C54">
            <v>0.12853000000002793</v>
          </cell>
          <cell r="F54">
            <v>0.111</v>
          </cell>
        </row>
        <row r="93">
          <cell r="C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57421875" style="0" customWidth="1"/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8515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2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3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170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106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6</v>
      </c>
      <c r="E8" s="7"/>
      <c r="F8" s="7"/>
      <c r="G8" s="3"/>
      <c r="H8" s="7" t="s">
        <v>7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22</v>
      </c>
      <c r="G10" s="18"/>
      <c r="H10" s="18"/>
      <c r="I10" s="18"/>
      <c r="J10" s="8" t="s">
        <v>22</v>
      </c>
    </row>
    <row r="11" spans="2:10" ht="15.75">
      <c r="B11" s="6" t="s">
        <v>0</v>
      </c>
      <c r="C11" s="18"/>
      <c r="D11" s="8" t="s">
        <v>8</v>
      </c>
      <c r="E11" s="8"/>
      <c r="F11" s="8" t="s">
        <v>9</v>
      </c>
      <c r="G11" s="18"/>
      <c r="H11" s="8" t="s">
        <v>8</v>
      </c>
      <c r="I11" s="8"/>
      <c r="J11" s="8" t="s">
        <v>9</v>
      </c>
    </row>
    <row r="12" spans="2:10" ht="15.75">
      <c r="B12" s="2"/>
      <c r="C12" s="2"/>
      <c r="D12" s="8" t="s">
        <v>9</v>
      </c>
      <c r="E12" s="8"/>
      <c r="F12" s="8" t="s">
        <v>11</v>
      </c>
      <c r="G12" s="19"/>
      <c r="H12" s="8" t="s">
        <v>9</v>
      </c>
      <c r="I12" s="8"/>
      <c r="J12" s="8" t="s">
        <v>11</v>
      </c>
    </row>
    <row r="13" spans="2:10" ht="15.75">
      <c r="B13" s="2"/>
      <c r="C13" s="2"/>
      <c r="D13" s="8" t="s">
        <v>10</v>
      </c>
      <c r="E13" s="8"/>
      <c r="F13" s="8" t="s">
        <v>10</v>
      </c>
      <c r="H13" s="8" t="s">
        <v>12</v>
      </c>
      <c r="I13" s="8"/>
      <c r="J13" s="8" t="s">
        <v>13</v>
      </c>
    </row>
    <row r="14" spans="2:10" ht="15.75">
      <c r="B14" s="2"/>
      <c r="C14" s="2"/>
      <c r="D14" s="64" t="s">
        <v>54</v>
      </c>
      <c r="E14" s="8"/>
      <c r="F14" s="38" t="str">
        <f>D14</f>
        <v>31 DEC</v>
      </c>
      <c r="G14" s="3"/>
      <c r="H14" s="38" t="str">
        <f>F14</f>
        <v>31 DEC</v>
      </c>
      <c r="I14" s="8"/>
      <c r="J14" s="38" t="str">
        <f>H14</f>
        <v>31 DEC</v>
      </c>
    </row>
    <row r="15" spans="2:10" ht="15.75">
      <c r="B15" s="2"/>
      <c r="C15" s="2"/>
      <c r="D15" s="4">
        <v>2013</v>
      </c>
      <c r="E15" s="4"/>
      <c r="F15" s="4">
        <v>2012</v>
      </c>
      <c r="G15" s="4"/>
      <c r="H15" s="4">
        <v>2013</v>
      </c>
      <c r="I15" s="4"/>
      <c r="J15" s="4">
        <v>2012</v>
      </c>
    </row>
    <row r="16" spans="2:10" ht="15.75">
      <c r="B16" s="2"/>
      <c r="C16" s="2"/>
      <c r="D16" s="4" t="s">
        <v>1</v>
      </c>
      <c r="E16" s="4"/>
      <c r="F16" s="4" t="s">
        <v>1</v>
      </c>
      <c r="G16" s="4"/>
      <c r="H16" s="4" t="s">
        <v>1</v>
      </c>
      <c r="I16" s="4"/>
      <c r="J16" s="4" t="s">
        <v>1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3"/>
      <c r="C18" s="2"/>
      <c r="D18" s="2" t="s">
        <v>0</v>
      </c>
      <c r="E18" s="2"/>
      <c r="F18" s="2"/>
      <c r="G18" s="2"/>
      <c r="H18" s="2"/>
      <c r="I18" s="2"/>
      <c r="J18" s="2"/>
    </row>
    <row r="19" spans="2:10" ht="15.75">
      <c r="B19" s="23" t="s">
        <v>26</v>
      </c>
      <c r="C19" s="2"/>
      <c r="D19" s="31">
        <f>22040-13496</f>
        <v>8544</v>
      </c>
      <c r="E19" s="31"/>
      <c r="F19" s="31">
        <f>31126-15698</f>
        <v>15428</v>
      </c>
      <c r="G19" s="2"/>
      <c r="H19" s="31">
        <v>22039.99144</v>
      </c>
      <c r="I19" s="31"/>
      <c r="J19" s="49">
        <v>31126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6.5">
      <c r="B21" s="61" t="s">
        <v>42</v>
      </c>
      <c r="C21" s="2"/>
      <c r="D21" s="12">
        <f>-29447+16652</f>
        <v>-12795</v>
      </c>
      <c r="E21" s="2"/>
      <c r="F21" s="16">
        <f>-39086+17484</f>
        <v>-21602</v>
      </c>
      <c r="G21" s="2"/>
      <c r="H21" s="16">
        <v>-29447.136250000003</v>
      </c>
      <c r="I21" s="2"/>
      <c r="J21" s="16">
        <v>-39086</v>
      </c>
    </row>
    <row r="22" spans="2:10" ht="16.5">
      <c r="B22" s="42" t="s">
        <v>146</v>
      </c>
      <c r="C22" s="19"/>
      <c r="D22" s="12">
        <f>831-562</f>
        <v>269</v>
      </c>
      <c r="E22" s="12"/>
      <c r="F22" s="12">
        <f>913-645</f>
        <v>268</v>
      </c>
      <c r="G22" s="19"/>
      <c r="H22" s="12">
        <v>830.5845000000002</v>
      </c>
      <c r="I22" s="12"/>
      <c r="J22" s="16">
        <v>913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3" t="s">
        <v>56</v>
      </c>
      <c r="C24" s="19" t="s">
        <v>0</v>
      </c>
      <c r="D24" s="12">
        <f>SUM(D19:D23)</f>
        <v>-3982</v>
      </c>
      <c r="E24" s="12"/>
      <c r="F24" s="16">
        <f>SUM(F19:F23)</f>
        <v>-5906</v>
      </c>
      <c r="G24" s="19"/>
      <c r="H24" s="12">
        <f>SUM(H19:H23)+0.5</f>
        <v>-6576.060310000002</v>
      </c>
      <c r="I24" s="12"/>
      <c r="J24" s="12">
        <f>SUM(J19:J23)</f>
        <v>-7047</v>
      </c>
    </row>
    <row r="25" spans="2:10" ht="15.75">
      <c r="B25" s="23"/>
      <c r="C25" s="19"/>
      <c r="D25" s="12"/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46</v>
      </c>
      <c r="C26" s="19"/>
      <c r="D26" s="12">
        <f>512-317</f>
        <v>195</v>
      </c>
      <c r="E26" s="12"/>
      <c r="F26" s="12">
        <f>2722-2004</f>
        <v>718</v>
      </c>
      <c r="G26" s="19"/>
      <c r="H26" s="12">
        <v>512.4258999999998</v>
      </c>
      <c r="I26" s="12"/>
      <c r="J26" s="16">
        <v>2722</v>
      </c>
    </row>
    <row r="27" spans="2:10" ht="16.5">
      <c r="B27" s="42" t="s">
        <v>47</v>
      </c>
      <c r="C27" s="19"/>
      <c r="D27" s="12">
        <f>-17+14</f>
        <v>-3</v>
      </c>
      <c r="E27" s="12"/>
      <c r="F27" s="12">
        <f>-29+23</f>
        <v>-6</v>
      </c>
      <c r="G27" s="19"/>
      <c r="H27" s="12">
        <v>-17.414120000000025</v>
      </c>
      <c r="I27" s="12"/>
      <c r="J27" s="16">
        <v>-29</v>
      </c>
    </row>
    <row r="28" spans="2:10" ht="16.5">
      <c r="B28" s="42" t="s">
        <v>43</v>
      </c>
      <c r="C28" s="19"/>
      <c r="D28" s="16">
        <f>-5403+0</f>
        <v>-5403</v>
      </c>
      <c r="E28" s="12"/>
      <c r="F28" s="12">
        <v>0</v>
      </c>
      <c r="G28" s="19"/>
      <c r="H28" s="16">
        <v>-5402.832</v>
      </c>
      <c r="I28" s="12"/>
      <c r="J28" s="16">
        <v>0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/>
    </row>
    <row r="30" spans="2:10" ht="15.75">
      <c r="B30" s="30" t="s">
        <v>77</v>
      </c>
      <c r="C30" s="19"/>
      <c r="D30" s="16">
        <f>SUM(D24:D29)</f>
        <v>-9193</v>
      </c>
      <c r="E30" s="12"/>
      <c r="F30" s="12">
        <f>SUM(F24:F29)</f>
        <v>-5194</v>
      </c>
      <c r="G30" s="19"/>
      <c r="H30" s="16">
        <f>SUM(H24:H29)</f>
        <v>-11483.880530000002</v>
      </c>
      <c r="I30" s="12"/>
      <c r="J30" s="12">
        <f>SUM(J24:J29)</f>
        <v>-4354</v>
      </c>
    </row>
    <row r="31" spans="2:13" ht="15.75">
      <c r="B31" s="41" t="s">
        <v>0</v>
      </c>
      <c r="C31" s="19"/>
      <c r="D31" s="12"/>
      <c r="E31" s="12"/>
      <c r="F31" s="19"/>
      <c r="G31" s="19"/>
      <c r="H31" s="12" t="s">
        <v>0</v>
      </c>
      <c r="I31" s="12"/>
      <c r="J31" s="19"/>
      <c r="M31" s="35"/>
    </row>
    <row r="32" spans="2:10" ht="16.5">
      <c r="B32" s="42" t="s">
        <v>28</v>
      </c>
      <c r="C32" s="2"/>
      <c r="D32" s="31">
        <f>-30+85</f>
        <v>55</v>
      </c>
      <c r="E32" s="31"/>
      <c r="F32" s="36">
        <f>-276+270</f>
        <v>-6</v>
      </c>
      <c r="G32" s="2"/>
      <c r="H32" s="28">
        <v>-29.62525</v>
      </c>
      <c r="I32" s="31"/>
      <c r="J32" s="36">
        <v>-276</v>
      </c>
    </row>
    <row r="33" spans="2:10" ht="15.75">
      <c r="B33" s="2" t="s">
        <v>0</v>
      </c>
      <c r="C33" s="2"/>
      <c r="D33" s="14" t="s">
        <v>0</v>
      </c>
      <c r="E33" s="14"/>
      <c r="F33" s="14" t="s">
        <v>0</v>
      </c>
      <c r="G33" s="2"/>
      <c r="H33" s="14" t="s">
        <v>0</v>
      </c>
      <c r="I33" s="14"/>
      <c r="J33" s="14" t="s">
        <v>0</v>
      </c>
    </row>
    <row r="34" spans="2:10" ht="15.75" hidden="1">
      <c r="B34" s="41" t="s">
        <v>94</v>
      </c>
      <c r="C34" s="19"/>
      <c r="D34" s="31">
        <f>SUM(D30:D33)</f>
        <v>-9138</v>
      </c>
      <c r="E34" s="31"/>
      <c r="F34" s="31">
        <f>SUM(F30:F33)</f>
        <v>-5200</v>
      </c>
      <c r="G34" s="11"/>
      <c r="H34" s="31">
        <f>SUM(H30:H33)</f>
        <v>-11513.505780000001</v>
      </c>
      <c r="I34" s="31"/>
      <c r="J34" s="31">
        <f>SUM(J30:J33)</f>
        <v>-4630</v>
      </c>
    </row>
    <row r="35" spans="2:10" ht="15.75" hidden="1">
      <c r="B35" s="41"/>
      <c r="C35" s="19"/>
      <c r="D35" s="12"/>
      <c r="E35" s="12"/>
      <c r="F35" s="12"/>
      <c r="G35" s="19"/>
      <c r="H35" s="12"/>
      <c r="I35" s="12"/>
      <c r="J35" s="12"/>
    </row>
    <row r="36" spans="2:10" ht="15.75" hidden="1">
      <c r="B36" s="41" t="s">
        <v>80</v>
      </c>
      <c r="C36" s="19"/>
      <c r="D36" s="12"/>
      <c r="E36" s="12"/>
      <c r="F36" s="12"/>
      <c r="G36" s="19"/>
      <c r="H36" s="12"/>
      <c r="I36" s="12"/>
      <c r="J36" s="12"/>
    </row>
    <row r="37" spans="2:10" ht="15.75" hidden="1">
      <c r="B37" s="41" t="s">
        <v>91</v>
      </c>
      <c r="C37" s="19"/>
      <c r="D37" s="12">
        <v>0</v>
      </c>
      <c r="E37" s="12"/>
      <c r="F37" s="12">
        <v>0</v>
      </c>
      <c r="G37" s="19"/>
      <c r="H37" s="12">
        <v>0</v>
      </c>
      <c r="I37" s="12"/>
      <c r="J37" s="12">
        <v>0</v>
      </c>
    </row>
    <row r="38" spans="2:10" ht="15.75" hidden="1">
      <c r="B38" s="41"/>
      <c r="C38" s="19"/>
      <c r="D38" s="12"/>
      <c r="E38" s="12"/>
      <c r="F38" s="12"/>
      <c r="G38" s="19"/>
      <c r="H38" s="12"/>
      <c r="I38" s="12"/>
      <c r="J38" s="12"/>
    </row>
    <row r="39" spans="2:10" ht="15.75">
      <c r="B39" s="30" t="s">
        <v>179</v>
      </c>
      <c r="C39" s="19"/>
      <c r="D39" s="62">
        <f>SUM(D34:D38)</f>
        <v>-9138</v>
      </c>
      <c r="E39" s="62"/>
      <c r="F39" s="62">
        <f>SUM(F34:F38)</f>
        <v>-5200</v>
      </c>
      <c r="G39" s="19"/>
      <c r="H39" s="24">
        <f>SUM(H34:H38)</f>
        <v>-11513.505780000001</v>
      </c>
      <c r="I39" s="62"/>
      <c r="J39" s="62">
        <f>SUM(J34:J38)</f>
        <v>-4630</v>
      </c>
    </row>
    <row r="40" spans="2:10" ht="15.75">
      <c r="B40" s="41"/>
      <c r="C40" s="19"/>
      <c r="D40" s="31"/>
      <c r="E40" s="31"/>
      <c r="F40" s="31"/>
      <c r="G40" s="19"/>
      <c r="H40" s="31"/>
      <c r="I40" s="31"/>
      <c r="J40" s="31"/>
    </row>
    <row r="41" spans="2:10" ht="16.5">
      <c r="B41" s="61" t="s">
        <v>168</v>
      </c>
      <c r="C41" s="19"/>
      <c r="D41" s="31">
        <f>(7.7271)-(10.81794-0.77271)</f>
        <v>-2.31813</v>
      </c>
      <c r="E41" s="31"/>
      <c r="F41" s="31">
        <f>-1+3</f>
        <v>2</v>
      </c>
      <c r="G41" s="19"/>
      <c r="H41" s="31">
        <v>7.7271</v>
      </c>
      <c r="I41" s="31"/>
      <c r="J41" s="31">
        <v>-2</v>
      </c>
    </row>
    <row r="42" spans="2:10" ht="15.75">
      <c r="B42" s="41"/>
      <c r="C42" s="19"/>
      <c r="D42" s="31"/>
      <c r="E42" s="31"/>
      <c r="F42" s="31"/>
      <c r="G42" s="19"/>
      <c r="H42" s="31"/>
      <c r="I42" s="31"/>
      <c r="J42" s="31"/>
    </row>
    <row r="43" spans="2:10" ht="15.75">
      <c r="B43" s="30" t="s">
        <v>180</v>
      </c>
      <c r="C43" s="19"/>
      <c r="D43" s="31"/>
      <c r="E43" s="31"/>
      <c r="F43" s="31"/>
      <c r="G43" s="19"/>
      <c r="H43" s="31"/>
      <c r="I43" s="31"/>
      <c r="J43" s="31"/>
    </row>
    <row r="44" spans="2:10" ht="16.5" thickBot="1">
      <c r="B44" s="41" t="s">
        <v>108</v>
      </c>
      <c r="C44" s="19"/>
      <c r="D44" s="13">
        <f>SUM(D39:D43)</f>
        <v>-9140.31813</v>
      </c>
      <c r="E44" s="13"/>
      <c r="F44" s="13">
        <f>SUM(F39:F43)</f>
        <v>-5198</v>
      </c>
      <c r="G44" s="19"/>
      <c r="H44" s="13">
        <f>SUM(H39:H43)</f>
        <v>-11505.778680000001</v>
      </c>
      <c r="I44" s="13"/>
      <c r="J44" s="13">
        <f>SUM(J39:J43)</f>
        <v>-4632</v>
      </c>
    </row>
    <row r="45" spans="2:10" ht="16.5" thickTop="1">
      <c r="B45" s="41"/>
      <c r="C45" s="19"/>
      <c r="D45" s="31"/>
      <c r="E45" s="31"/>
      <c r="F45" s="31"/>
      <c r="G45" s="19"/>
      <c r="H45" s="31"/>
      <c r="I45" s="31"/>
      <c r="J45" s="31"/>
    </row>
    <row r="46" spans="2:10" ht="15.75">
      <c r="B46" s="30" t="s">
        <v>181</v>
      </c>
      <c r="C46" s="19"/>
      <c r="D46" s="12"/>
      <c r="E46" s="12"/>
      <c r="F46" s="12"/>
      <c r="G46" s="19"/>
      <c r="H46" s="12"/>
      <c r="I46" s="12"/>
      <c r="J46" s="12"/>
    </row>
    <row r="47" spans="2:10" ht="16.5">
      <c r="B47" s="61" t="s">
        <v>154</v>
      </c>
      <c r="C47" s="19"/>
      <c r="D47" s="16">
        <f>-11547+2415</f>
        <v>-9132</v>
      </c>
      <c r="E47" s="12"/>
      <c r="F47" s="12">
        <f>-4738-438</f>
        <v>-5176</v>
      </c>
      <c r="G47" s="19"/>
      <c r="H47" s="16">
        <v>-11546.785376000002</v>
      </c>
      <c r="I47" s="12"/>
      <c r="J47" s="12">
        <v>-4738</v>
      </c>
    </row>
    <row r="48" spans="2:10" ht="16.5">
      <c r="B48" s="42" t="s">
        <v>142</v>
      </c>
      <c r="C48" s="19"/>
      <c r="D48" s="12">
        <f>33-39</f>
        <v>-6</v>
      </c>
      <c r="E48" s="12"/>
      <c r="F48" s="36">
        <f>108-132</f>
        <v>-24</v>
      </c>
      <c r="G48" s="19"/>
      <c r="H48" s="16">
        <v>32.77959599999997</v>
      </c>
      <c r="I48" s="12"/>
      <c r="J48" s="36">
        <v>108</v>
      </c>
    </row>
    <row r="49" spans="2:10" ht="15.75">
      <c r="B49" s="2"/>
      <c r="C49" s="2"/>
      <c r="D49" s="9"/>
      <c r="E49" s="9"/>
      <c r="F49" s="9"/>
      <c r="G49" s="2"/>
      <c r="H49" s="9"/>
      <c r="I49" s="9"/>
      <c r="J49" s="9"/>
    </row>
    <row r="50" spans="2:10" ht="16.5" thickBot="1">
      <c r="B50" s="41" t="s">
        <v>0</v>
      </c>
      <c r="C50" s="2"/>
      <c r="D50" s="25">
        <f>SUM(D47:D49)</f>
        <v>-9138</v>
      </c>
      <c r="E50" s="13"/>
      <c r="F50" s="13">
        <f>SUM(F47:F49)</f>
        <v>-5200</v>
      </c>
      <c r="G50" s="2"/>
      <c r="H50" s="13">
        <f>SUM(H47:H49)</f>
        <v>-11514.005780000001</v>
      </c>
      <c r="I50" s="13"/>
      <c r="J50" s="13">
        <f>SUM(J47:J49)</f>
        <v>-4630</v>
      </c>
    </row>
    <row r="51" spans="2:10" ht="16.5" thickTop="1">
      <c r="B51" s="2" t="s">
        <v>0</v>
      </c>
      <c r="C51" s="2"/>
      <c r="D51" s="2" t="s">
        <v>0</v>
      </c>
      <c r="E51" s="2"/>
      <c r="F51" s="2"/>
      <c r="G51" s="2"/>
      <c r="H51" s="2" t="s">
        <v>0</v>
      </c>
      <c r="I51" s="2"/>
      <c r="J51" s="2"/>
    </row>
    <row r="52" spans="2:10" ht="15.75">
      <c r="B52" s="30" t="s">
        <v>180</v>
      </c>
      <c r="C52" s="2"/>
      <c r="D52" s="2"/>
      <c r="E52" s="2"/>
      <c r="F52" s="2" t="s">
        <v>0</v>
      </c>
      <c r="G52" s="2"/>
      <c r="H52" s="2" t="s">
        <v>0</v>
      </c>
      <c r="I52" s="2"/>
      <c r="J52" s="2"/>
    </row>
    <row r="53" spans="2:10" ht="15.75">
      <c r="B53" s="41" t="s">
        <v>59</v>
      </c>
      <c r="C53" s="2"/>
      <c r="D53" s="2"/>
      <c r="E53" s="2"/>
      <c r="F53" s="2"/>
      <c r="G53" s="2"/>
      <c r="H53" s="2"/>
      <c r="I53" s="2"/>
      <c r="J53" s="2"/>
    </row>
    <row r="54" spans="2:10" ht="16.5">
      <c r="B54" s="61" t="s">
        <v>154</v>
      </c>
      <c r="C54" s="2"/>
      <c r="D54" s="16">
        <f>D47+D41*0.51</f>
        <v>-9133.1822463</v>
      </c>
      <c r="E54" s="2"/>
      <c r="F54" s="16">
        <f>F47+F41*0.51</f>
        <v>-5174.98</v>
      </c>
      <c r="G54" s="2"/>
      <c r="H54" s="16">
        <f>H47+H41*0.51</f>
        <v>-11542.844555000001</v>
      </c>
      <c r="I54" s="2"/>
      <c r="J54" s="12">
        <v>-4739</v>
      </c>
    </row>
    <row r="55" spans="2:10" ht="16.5">
      <c r="B55" s="42" t="s">
        <v>142</v>
      </c>
      <c r="C55" s="2"/>
      <c r="D55" s="16">
        <f>D48+D41*0.49</f>
        <v>-7.1358837</v>
      </c>
      <c r="E55" s="2"/>
      <c r="F55" s="16">
        <f>F48+(F41*0.49)</f>
        <v>-23.02</v>
      </c>
      <c r="G55" s="2"/>
      <c r="H55" s="16">
        <f>H48+(H41*0.49)</f>
        <v>36.56587499999997</v>
      </c>
      <c r="I55" s="2"/>
      <c r="J55" s="12">
        <v>107</v>
      </c>
    </row>
    <row r="56" spans="2:10" ht="16.5" thickBot="1">
      <c r="B56" s="2"/>
      <c r="C56" s="2"/>
      <c r="D56" s="13">
        <f>SUM(D54:D55)</f>
        <v>-9140.318130000001</v>
      </c>
      <c r="E56" s="59"/>
      <c r="F56" s="13">
        <f>SUM(F54:F55)</f>
        <v>-5198</v>
      </c>
      <c r="G56" s="2"/>
      <c r="H56" s="25">
        <f>SUM(H54:H55)</f>
        <v>-11506.278680000001</v>
      </c>
      <c r="I56" s="59"/>
      <c r="J56" s="25">
        <f>SUM(J54:J55)</f>
        <v>-4632</v>
      </c>
    </row>
    <row r="57" spans="2:10" ht="16.5" thickTop="1">
      <c r="B57" s="23" t="s">
        <v>0</v>
      </c>
      <c r="C57" s="2"/>
      <c r="D57" s="12"/>
      <c r="E57" s="2"/>
      <c r="F57" s="2"/>
      <c r="G57" s="2"/>
      <c r="H57" s="2" t="s">
        <v>0</v>
      </c>
      <c r="I57" s="2"/>
      <c r="J57" s="2"/>
    </row>
    <row r="58" spans="2:13" ht="15.75">
      <c r="B58" s="3" t="s">
        <v>182</v>
      </c>
      <c r="C58" s="2"/>
      <c r="D58" s="15" t="s">
        <v>0</v>
      </c>
      <c r="E58" s="2"/>
      <c r="F58" s="2"/>
      <c r="G58" s="2"/>
      <c r="H58" s="2"/>
      <c r="I58" s="2"/>
      <c r="J58" s="2"/>
      <c r="M58" s="35"/>
    </row>
    <row r="59" spans="2:10" ht="15.75">
      <c r="B59" s="23" t="s">
        <v>141</v>
      </c>
      <c r="C59" s="2"/>
      <c r="D59" s="39" t="s">
        <v>0</v>
      </c>
      <c r="E59" s="12"/>
      <c r="F59" s="2"/>
      <c r="G59" s="2"/>
      <c r="H59" s="2" t="s">
        <v>0</v>
      </c>
      <c r="I59" s="2"/>
      <c r="J59" s="2"/>
    </row>
    <row r="60" spans="2:8" ht="15.75">
      <c r="B60" s="23" t="s">
        <v>0</v>
      </c>
      <c r="D60" t="s">
        <v>0</v>
      </c>
      <c r="H60" t="s">
        <v>0</v>
      </c>
    </row>
    <row r="61" spans="2:13" ht="16.5">
      <c r="B61" s="43" t="s">
        <v>183</v>
      </c>
      <c r="D61" s="15">
        <f>(D34+(-33+39)+(0+0))/140326.1*100</f>
        <v>-6.507698852886241</v>
      </c>
      <c r="E61" s="15"/>
      <c r="F61" s="37">
        <f>F47/140326.1*100</f>
        <v>-3.68855116760175</v>
      </c>
      <c r="G61" s="2"/>
      <c r="H61" s="15">
        <f>(H34-H48)/140326.1*100</f>
        <v>-8.22818091288791</v>
      </c>
      <c r="I61" s="15"/>
      <c r="J61" s="37">
        <v>-3.38</v>
      </c>
      <c r="M61" s="15"/>
    </row>
    <row r="62" spans="2:10" ht="16.5" hidden="1">
      <c r="B62" s="43"/>
      <c r="D62" s="15"/>
      <c r="E62" s="15"/>
      <c r="F62" s="15"/>
      <c r="G62" s="2"/>
      <c r="H62" s="15"/>
      <c r="I62" s="15"/>
      <c r="J62" s="15"/>
    </row>
    <row r="63" spans="2:10" ht="16.5" hidden="1">
      <c r="B63" s="43" t="s">
        <v>60</v>
      </c>
      <c r="D63" s="15"/>
      <c r="E63" s="15"/>
      <c r="F63" s="15"/>
      <c r="G63" s="2"/>
      <c r="H63" s="15"/>
      <c r="I63" s="15"/>
      <c r="J63" s="15"/>
    </row>
    <row r="64" spans="2:13" ht="16.5" hidden="1">
      <c r="B64" s="43" t="s">
        <v>81</v>
      </c>
      <c r="D64" s="15">
        <f>(D37+(0-0))/120000*100</f>
        <v>0</v>
      </c>
      <c r="E64" s="15"/>
      <c r="F64" s="15">
        <f>(F37+(0-0))/120000*100</f>
        <v>0</v>
      </c>
      <c r="G64" s="2"/>
      <c r="H64" s="15">
        <v>0</v>
      </c>
      <c r="I64" s="15"/>
      <c r="J64" s="15">
        <v>0</v>
      </c>
      <c r="M64" s="15"/>
    </row>
    <row r="65" spans="2:10" ht="16.5">
      <c r="B65" s="42" t="s">
        <v>162</v>
      </c>
      <c r="D65" s="15" t="s">
        <v>0</v>
      </c>
      <c r="E65" s="15"/>
      <c r="F65" s="51" t="s">
        <v>0</v>
      </c>
      <c r="G65" s="2"/>
      <c r="H65" s="51" t="s">
        <v>0</v>
      </c>
      <c r="I65" s="15"/>
      <c r="J65" s="51"/>
    </row>
    <row r="66" spans="2:13" ht="17.25" thickBot="1">
      <c r="B66" s="42" t="s">
        <v>155</v>
      </c>
      <c r="D66" s="55">
        <f>SUM(D61:D65)</f>
        <v>-6.507698852886241</v>
      </c>
      <c r="E66" s="54"/>
      <c r="F66" s="55">
        <f>SUM(F61:F65)</f>
        <v>-3.68855116760175</v>
      </c>
      <c r="G66" s="2"/>
      <c r="H66" s="55">
        <f>SUM(H61:H65)</f>
        <v>-8.22818091288791</v>
      </c>
      <c r="I66" s="54"/>
      <c r="J66" s="55">
        <f>SUM(J61:J65)</f>
        <v>-3.38</v>
      </c>
      <c r="M66" s="52"/>
    </row>
    <row r="67" spans="2:10" ht="17.25" thickTop="1">
      <c r="B67" s="42" t="s">
        <v>0</v>
      </c>
      <c r="D67" s="15"/>
      <c r="E67" s="15"/>
      <c r="F67" s="15"/>
      <c r="G67" s="2"/>
      <c r="H67" s="15"/>
      <c r="I67" s="15"/>
      <c r="J67" s="15"/>
    </row>
    <row r="68" spans="2:10" ht="16.5">
      <c r="B68" s="43" t="s">
        <v>184</v>
      </c>
      <c r="C68" s="2"/>
      <c r="D68" s="15">
        <v>-6.507698852886241</v>
      </c>
      <c r="E68" s="2"/>
      <c r="F68" s="51">
        <v>-3.69</v>
      </c>
      <c r="G68" s="2"/>
      <c r="H68" s="51">
        <v>-8.228180912887911</v>
      </c>
      <c r="I68" s="15"/>
      <c r="J68" s="51">
        <v>-3.38</v>
      </c>
    </row>
    <row r="69" spans="2:10" ht="16.5">
      <c r="B69" s="42" t="s">
        <v>162</v>
      </c>
      <c r="C69" s="2"/>
      <c r="D69" s="15"/>
      <c r="E69" s="2"/>
      <c r="F69" s="51"/>
      <c r="G69" s="2"/>
      <c r="H69" s="51"/>
      <c r="I69" s="15"/>
      <c r="J69" s="51"/>
    </row>
    <row r="70" spans="2:10" ht="17.25" thickBot="1">
      <c r="B70" s="42" t="s">
        <v>155</v>
      </c>
      <c r="C70" s="2"/>
      <c r="D70" s="54">
        <f>SUM(D68:D69)</f>
        <v>-6.507698852886241</v>
      </c>
      <c r="E70" s="59"/>
      <c r="F70" s="54">
        <f>SUM(F68:F69)</f>
        <v>-3.69</v>
      </c>
      <c r="G70" s="2"/>
      <c r="H70" s="54">
        <f>SUM(H68:H69)</f>
        <v>-8.228180912887911</v>
      </c>
      <c r="I70" s="59"/>
      <c r="J70" s="54">
        <f>SUM(J68:J69)</f>
        <v>-3.38</v>
      </c>
    </row>
    <row r="71" spans="2:10" ht="17.25" thickTop="1">
      <c r="B71" s="42"/>
      <c r="C71" s="2"/>
      <c r="D71" s="15"/>
      <c r="E71" s="2"/>
      <c r="F71" s="51"/>
      <c r="G71" s="2"/>
      <c r="H71" s="51"/>
      <c r="I71" s="15"/>
      <c r="J71" s="51"/>
    </row>
    <row r="72" spans="2:10" ht="16.5">
      <c r="B72" s="42"/>
      <c r="C72" s="2"/>
      <c r="D72" s="39" t="s">
        <v>0</v>
      </c>
      <c r="E72" s="2"/>
      <c r="F72" s="51"/>
      <c r="G72" s="2"/>
      <c r="H72" s="51"/>
      <c r="I72" s="15"/>
      <c r="J72" s="51"/>
    </row>
    <row r="73" spans="2:10" ht="15.75">
      <c r="B73" s="23"/>
      <c r="C73" s="2"/>
      <c r="D73" s="15"/>
      <c r="E73" s="2"/>
      <c r="F73" s="51" t="s">
        <v>0</v>
      </c>
      <c r="G73" s="2"/>
      <c r="H73" s="51"/>
      <c r="I73" s="15"/>
      <c r="J73" s="51" t="s">
        <v>0</v>
      </c>
    </row>
    <row r="74" spans="2:10" ht="15.75">
      <c r="B74" s="23"/>
      <c r="C74" s="2"/>
      <c r="D74" s="15"/>
      <c r="E74" s="15"/>
      <c r="F74" s="58" t="s">
        <v>0</v>
      </c>
      <c r="G74" s="2"/>
      <c r="H74" s="29"/>
      <c r="I74" s="29"/>
      <c r="J74" s="2"/>
    </row>
    <row r="75" spans="2:10" ht="15.75">
      <c r="B75" s="23"/>
      <c r="C75" s="2"/>
      <c r="D75" s="15"/>
      <c r="E75" s="15"/>
      <c r="F75" s="15"/>
      <c r="G75" s="2"/>
      <c r="H75" s="29"/>
      <c r="I75" s="29"/>
      <c r="J75" s="2"/>
    </row>
    <row r="76" spans="2:10" ht="15.75">
      <c r="B76" s="23" t="s">
        <v>109</v>
      </c>
      <c r="C76" s="2"/>
      <c r="D76" s="15"/>
      <c r="E76" s="15"/>
      <c r="F76" s="15"/>
      <c r="G76" s="2"/>
      <c r="H76" s="29"/>
      <c r="I76" s="29"/>
      <c r="J76" s="2"/>
    </row>
    <row r="77" spans="2:10" ht="15.75">
      <c r="B77" s="3" t="s">
        <v>161</v>
      </c>
      <c r="C77" s="2"/>
      <c r="D77" s="15"/>
      <c r="E77" s="15"/>
      <c r="F77" s="15"/>
      <c r="G77" s="2"/>
      <c r="H77" s="29"/>
      <c r="I77" s="29"/>
      <c r="J77" s="2"/>
    </row>
    <row r="82" ht="16.5">
      <c r="B82" s="42" t="s">
        <v>0</v>
      </c>
    </row>
    <row r="90" ht="16.5">
      <c r="B90" s="42" t="s">
        <v>0</v>
      </c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7" t="s">
        <v>2</v>
      </c>
      <c r="B1" s="67"/>
      <c r="C1" s="67"/>
      <c r="D1" s="67"/>
      <c r="E1" s="67"/>
    </row>
    <row r="2" spans="1:5" ht="15.75">
      <c r="A2" s="67" t="s">
        <v>3</v>
      </c>
      <c r="B2" s="67"/>
      <c r="C2" s="67"/>
      <c r="D2" s="67"/>
      <c r="E2" s="67"/>
    </row>
    <row r="3" spans="1:5" ht="15.75">
      <c r="A3" s="30" t="s">
        <v>0</v>
      </c>
      <c r="B3" s="18"/>
      <c r="C3" s="18"/>
      <c r="D3" s="18"/>
      <c r="E3" s="18" t="s">
        <v>0</v>
      </c>
    </row>
    <row r="4" spans="1:5" ht="15.75">
      <c r="A4" s="67" t="s">
        <v>170</v>
      </c>
      <c r="B4" s="67"/>
      <c r="C4" s="67"/>
      <c r="D4" s="67"/>
      <c r="E4" s="67"/>
    </row>
    <row r="5" spans="1:5" ht="15.75">
      <c r="A5" s="67" t="s">
        <v>104</v>
      </c>
      <c r="B5" s="67"/>
      <c r="C5" s="67"/>
      <c r="D5" s="67"/>
      <c r="E5" s="67"/>
    </row>
    <row r="6" spans="1:5" ht="15.75">
      <c r="A6" s="23"/>
      <c r="B6" s="2"/>
      <c r="C6" s="2"/>
      <c r="D6" s="2"/>
      <c r="E6" s="2"/>
    </row>
    <row r="7" spans="1:5" ht="15.75">
      <c r="A7" s="23"/>
      <c r="B7" s="2"/>
      <c r="C7" s="2"/>
      <c r="D7" s="2"/>
      <c r="E7" s="2"/>
    </row>
    <row r="8" spans="1:5" ht="15.75">
      <c r="A8" s="23"/>
      <c r="B8" s="2"/>
      <c r="C8" s="8" t="s">
        <v>14</v>
      </c>
      <c r="D8" s="2"/>
      <c r="E8" s="8" t="s">
        <v>16</v>
      </c>
    </row>
    <row r="9" spans="1:5" ht="15.75">
      <c r="A9" s="23"/>
      <c r="B9" s="2"/>
      <c r="C9" s="8" t="s">
        <v>15</v>
      </c>
      <c r="D9" s="2"/>
      <c r="E9" s="8" t="s">
        <v>22</v>
      </c>
    </row>
    <row r="10" spans="1:5" ht="15.75">
      <c r="A10" s="23"/>
      <c r="B10" s="2"/>
      <c r="C10" s="8" t="s">
        <v>8</v>
      </c>
      <c r="D10" s="2"/>
      <c r="E10" s="8" t="s">
        <v>17</v>
      </c>
    </row>
    <row r="11" spans="1:5" ht="15.75">
      <c r="A11" s="23"/>
      <c r="B11" s="2"/>
      <c r="C11" s="8" t="s">
        <v>10</v>
      </c>
      <c r="D11" s="2"/>
      <c r="E11" s="8" t="s">
        <v>18</v>
      </c>
    </row>
    <row r="12" spans="1:5" ht="15.75">
      <c r="A12" s="23"/>
      <c r="B12" s="2"/>
      <c r="C12" s="64" t="s">
        <v>54</v>
      </c>
      <c r="D12" s="2"/>
      <c r="E12" s="38" t="s">
        <v>54</v>
      </c>
    </row>
    <row r="13" spans="1:5" ht="15.75">
      <c r="A13" s="23"/>
      <c r="B13" s="2"/>
      <c r="C13" s="4">
        <v>2013</v>
      </c>
      <c r="D13" s="2"/>
      <c r="E13" s="4">
        <v>2012</v>
      </c>
    </row>
    <row r="14" spans="1:5" ht="15.75">
      <c r="A14" s="23"/>
      <c r="B14" s="2"/>
      <c r="C14" s="4" t="s">
        <v>1</v>
      </c>
      <c r="D14" s="2"/>
      <c r="E14" s="4" t="s">
        <v>1</v>
      </c>
    </row>
    <row r="15" spans="1:5" ht="15.75">
      <c r="A15" s="23"/>
      <c r="B15" s="2"/>
      <c r="C15" s="2"/>
      <c r="D15" s="2"/>
      <c r="E15" s="2"/>
    </row>
    <row r="16" spans="1:5" ht="15.75">
      <c r="A16" s="23" t="s">
        <v>70</v>
      </c>
      <c r="B16" s="2"/>
      <c r="C16" s="2"/>
      <c r="D16" s="2"/>
      <c r="E16" s="2"/>
    </row>
    <row r="17" spans="1:5" ht="15.75">
      <c r="A17" s="23"/>
      <c r="B17" s="2"/>
      <c r="C17" s="2" t="s">
        <v>0</v>
      </c>
      <c r="D17" s="2"/>
      <c r="E17" s="2"/>
    </row>
    <row r="18" spans="1:5" ht="15.75">
      <c r="A18" s="5" t="s">
        <v>68</v>
      </c>
      <c r="B18" s="2"/>
      <c r="C18" s="2"/>
      <c r="D18" s="2"/>
      <c r="E18" s="2"/>
    </row>
    <row r="19" spans="1:7" ht="15.75">
      <c r="A19" s="23" t="s">
        <v>30</v>
      </c>
      <c r="B19" s="2"/>
      <c r="C19" s="16">
        <v>3908.563344999997</v>
      </c>
      <c r="D19" s="16"/>
      <c r="E19" s="16">
        <f>3964.8-0.5</f>
        <v>3964.3</v>
      </c>
      <c r="G19" t="s">
        <v>0</v>
      </c>
    </row>
    <row r="20" spans="1:7" ht="15.75">
      <c r="A20" s="23" t="s">
        <v>76</v>
      </c>
      <c r="B20" s="2"/>
      <c r="C20" s="16">
        <v>2111.906944999995</v>
      </c>
      <c r="D20" s="16"/>
      <c r="E20" s="16">
        <v>59774.026</v>
      </c>
      <c r="G20" t="s">
        <v>0</v>
      </c>
    </row>
    <row r="21" spans="1:7" ht="15.75">
      <c r="A21" s="23" t="s">
        <v>132</v>
      </c>
      <c r="B21" s="2"/>
      <c r="C21" s="16">
        <v>172.8467</v>
      </c>
      <c r="D21" s="16"/>
      <c r="E21" s="16">
        <v>175.036</v>
      </c>
      <c r="G21" t="s">
        <v>0</v>
      </c>
    </row>
    <row r="22" spans="1:7" ht="15.75">
      <c r="A22" s="23" t="s">
        <v>51</v>
      </c>
      <c r="B22" s="2"/>
      <c r="C22" s="16">
        <v>2120.96337</v>
      </c>
      <c r="D22" s="16"/>
      <c r="E22" s="16">
        <v>510.985</v>
      </c>
      <c r="G22" t="s">
        <v>0</v>
      </c>
    </row>
    <row r="23" spans="1:7" ht="15.75">
      <c r="A23" s="23" t="s">
        <v>145</v>
      </c>
      <c r="B23" s="2"/>
      <c r="C23" s="16">
        <v>4568.77788</v>
      </c>
      <c r="D23" s="16"/>
      <c r="E23" s="16">
        <v>4567.59</v>
      </c>
      <c r="G23" t="s">
        <v>0</v>
      </c>
    </row>
    <row r="24" spans="1:8" ht="15.75" hidden="1">
      <c r="A24" s="23" t="s">
        <v>127</v>
      </c>
      <c r="B24" s="2"/>
      <c r="C24" s="16">
        <v>0</v>
      </c>
      <c r="D24" s="16"/>
      <c r="E24" s="16">
        <v>0</v>
      </c>
      <c r="H24" t="s">
        <v>0</v>
      </c>
    </row>
    <row r="25" spans="1:5" ht="15.75">
      <c r="A25" s="23" t="s">
        <v>20</v>
      </c>
      <c r="B25" s="2"/>
      <c r="C25" s="16">
        <v>7532.189</v>
      </c>
      <c r="D25" s="16"/>
      <c r="E25" s="16">
        <v>14016.968</v>
      </c>
    </row>
    <row r="26" spans="1:5" ht="15.75">
      <c r="A26" s="23"/>
      <c r="B26" s="2"/>
      <c r="C26" s="16"/>
      <c r="D26" s="16"/>
      <c r="E26" s="16"/>
    </row>
    <row r="27" spans="1:5" ht="15.75">
      <c r="A27" s="23"/>
      <c r="B27" s="2"/>
      <c r="C27" s="33">
        <f>SUM(C19:C26)+1</f>
        <v>20416.24723999999</v>
      </c>
      <c r="D27" s="16"/>
      <c r="E27" s="33">
        <f>SUM(E19:E26)</f>
        <v>83008.905</v>
      </c>
    </row>
    <row r="28" spans="1:5" ht="15.75">
      <c r="A28" s="23"/>
      <c r="B28" s="2"/>
      <c r="C28" s="16" t="s">
        <v>0</v>
      </c>
      <c r="D28" s="16"/>
      <c r="E28" s="16" t="s">
        <v>0</v>
      </c>
    </row>
    <row r="29" spans="1:5" ht="15.75">
      <c r="A29" s="5" t="s">
        <v>23</v>
      </c>
      <c r="B29" s="2"/>
      <c r="C29" s="37" t="s">
        <v>0</v>
      </c>
      <c r="D29" s="16"/>
      <c r="E29" s="16"/>
    </row>
    <row r="30" spans="1:5" ht="15.75">
      <c r="A30" s="23" t="s">
        <v>65</v>
      </c>
      <c r="B30" s="2"/>
      <c r="C30" s="28">
        <v>3154.26766</v>
      </c>
      <c r="D30" s="16"/>
      <c r="E30" s="28">
        <v>4294.563</v>
      </c>
    </row>
    <row r="31" spans="1:5" ht="15.75">
      <c r="A31" s="23" t="s">
        <v>110</v>
      </c>
      <c r="B31" s="2"/>
      <c r="C31" s="28">
        <v>15329.472139999998</v>
      </c>
      <c r="D31" s="16"/>
      <c r="E31" s="28">
        <v>17826.823</v>
      </c>
    </row>
    <row r="32" spans="1:5" ht="15.75">
      <c r="A32" s="23" t="s">
        <v>127</v>
      </c>
      <c r="B32" s="2"/>
      <c r="C32" s="28">
        <v>10322.496829999998</v>
      </c>
      <c r="D32" s="16"/>
      <c r="E32" s="28">
        <v>19995.885</v>
      </c>
    </row>
    <row r="33" spans="1:5" ht="15.75">
      <c r="A33" s="23" t="s">
        <v>128</v>
      </c>
      <c r="B33" s="2"/>
      <c r="C33" s="28">
        <v>366.62682000000007</v>
      </c>
      <c r="D33" s="16"/>
      <c r="E33" s="28">
        <v>1747.218</v>
      </c>
    </row>
    <row r="34" spans="1:5" ht="15.75">
      <c r="A34" s="23" t="s">
        <v>66</v>
      </c>
      <c r="B34" s="2"/>
      <c r="C34" s="28">
        <v>528.876</v>
      </c>
      <c r="D34" s="16"/>
      <c r="E34" s="28">
        <v>393.147</v>
      </c>
    </row>
    <row r="35" spans="1:5" ht="15.75">
      <c r="A35" s="23" t="s">
        <v>87</v>
      </c>
      <c r="B35" s="2"/>
      <c r="C35" s="28">
        <v>17050.52803</v>
      </c>
      <c r="D35" s="16"/>
      <c r="E35" s="28">
        <v>7408.093</v>
      </c>
    </row>
    <row r="36" spans="1:5" ht="15.75">
      <c r="A36" s="23" t="s">
        <v>67</v>
      </c>
      <c r="B36" s="2"/>
      <c r="C36" s="28">
        <v>10421.08922</v>
      </c>
      <c r="D36" s="16"/>
      <c r="E36" s="28">
        <v>11977.209</v>
      </c>
    </row>
    <row r="37" spans="1:5" ht="15.75">
      <c r="A37" s="23"/>
      <c r="B37" s="2"/>
      <c r="C37" s="33">
        <f>SUM(C30:C36)</f>
        <v>57173.356700000004</v>
      </c>
      <c r="D37" s="16"/>
      <c r="E37" s="33">
        <f>SUM(E30:E36)</f>
        <v>63642.937999999995</v>
      </c>
    </row>
    <row r="38" spans="1:5" ht="15.75">
      <c r="A38" s="23"/>
      <c r="B38" s="2"/>
      <c r="C38" s="28"/>
      <c r="D38" s="16"/>
      <c r="E38" s="28"/>
    </row>
    <row r="39" spans="1:11" ht="15.75">
      <c r="A39" s="23" t="s">
        <v>98</v>
      </c>
      <c r="B39" s="2"/>
      <c r="C39" s="28">
        <v>57617.478390000004</v>
      </c>
      <c r="D39" s="16"/>
      <c r="E39" s="28">
        <v>0</v>
      </c>
      <c r="K39" s="53"/>
    </row>
    <row r="40" spans="1:11" ht="15.75">
      <c r="A40" s="23"/>
      <c r="B40" s="2"/>
      <c r="C40" s="16" t="s">
        <v>0</v>
      </c>
      <c r="D40" s="16"/>
      <c r="E40" s="16" t="s">
        <v>0</v>
      </c>
      <c r="K40" s="53"/>
    </row>
    <row r="41" spans="1:8" ht="16.5" thickBot="1">
      <c r="A41" s="23" t="s">
        <v>61</v>
      </c>
      <c r="B41" s="2"/>
      <c r="C41" s="50">
        <f>+C37+C27+C39-0.5</f>
        <v>135206.58233</v>
      </c>
      <c r="D41" s="16"/>
      <c r="E41" s="50">
        <f>+E37+E27+E39</f>
        <v>146651.843</v>
      </c>
      <c r="H41" s="35"/>
    </row>
    <row r="42" spans="1:5" ht="16.5" thickTop="1">
      <c r="A42" s="23"/>
      <c r="B42" s="2"/>
      <c r="C42" s="16"/>
      <c r="D42" s="16"/>
      <c r="E42" s="16"/>
    </row>
    <row r="43" spans="1:5" ht="15.75">
      <c r="A43" s="23"/>
      <c r="B43" s="2"/>
      <c r="C43" s="16"/>
      <c r="D43" s="16"/>
      <c r="E43" s="16"/>
    </row>
    <row r="44" spans="1:5" ht="15.75">
      <c r="A44" s="23" t="s">
        <v>69</v>
      </c>
      <c r="B44" s="2"/>
      <c r="C44" s="16"/>
      <c r="D44" s="16"/>
      <c r="E44" s="16"/>
    </row>
    <row r="45" spans="1:5" ht="15.75">
      <c r="A45" s="23"/>
      <c r="B45" s="2"/>
      <c r="C45" s="16"/>
      <c r="D45" s="16"/>
      <c r="E45" s="16"/>
    </row>
    <row r="46" spans="1:5" ht="15.75">
      <c r="A46" s="5" t="s">
        <v>143</v>
      </c>
      <c r="B46" s="2"/>
      <c r="C46" s="16"/>
      <c r="D46" s="16"/>
      <c r="E46" s="16"/>
    </row>
    <row r="47" spans="1:5" ht="15.75">
      <c r="A47" s="23" t="s">
        <v>4</v>
      </c>
      <c r="B47" s="2"/>
      <c r="C47" s="16">
        <v>140326.1</v>
      </c>
      <c r="D47" s="16"/>
      <c r="E47" s="16">
        <v>140326.1</v>
      </c>
    </row>
    <row r="48" spans="1:5" ht="15.75">
      <c r="A48" s="23" t="s">
        <v>71</v>
      </c>
      <c r="B48" s="2"/>
      <c r="C48" s="16">
        <v>28715.44755</v>
      </c>
      <c r="D48" s="16"/>
      <c r="E48" s="16">
        <v>28715.448</v>
      </c>
    </row>
    <row r="49" spans="1:5" ht="15.75">
      <c r="A49" s="23" t="s">
        <v>148</v>
      </c>
      <c r="B49" s="2"/>
      <c r="C49" s="16">
        <v>7.002317199999999</v>
      </c>
      <c r="D49" s="16"/>
      <c r="E49" s="16">
        <v>2.562</v>
      </c>
    </row>
    <row r="50" spans="1:5" ht="15.75" hidden="1">
      <c r="A50" s="23" t="s">
        <v>101</v>
      </c>
      <c r="B50" s="2"/>
      <c r="C50" s="16"/>
      <c r="D50" s="16"/>
      <c r="E50" s="16"/>
    </row>
    <row r="51" spans="1:5" ht="15.75" hidden="1">
      <c r="A51" s="23" t="s">
        <v>102</v>
      </c>
      <c r="B51" s="2"/>
      <c r="C51" s="16">
        <v>0</v>
      </c>
      <c r="D51" s="16"/>
      <c r="E51" s="16">
        <v>0</v>
      </c>
    </row>
    <row r="52" spans="1:5" ht="15.75">
      <c r="A52" s="23" t="s">
        <v>86</v>
      </c>
      <c r="B52" s="2"/>
      <c r="C52" s="16">
        <v>-64686.907023352294</v>
      </c>
      <c r="D52" s="16"/>
      <c r="E52" s="16">
        <v>-53142.117</v>
      </c>
    </row>
    <row r="53" spans="1:5" ht="15.75" hidden="1">
      <c r="A53" s="23" t="s">
        <v>85</v>
      </c>
      <c r="B53" s="2"/>
      <c r="C53" s="16"/>
      <c r="D53" s="16"/>
      <c r="E53" s="16"/>
    </row>
    <row r="54" spans="1:5" ht="15.75" hidden="1">
      <c r="A54" s="23" t="s">
        <v>82</v>
      </c>
      <c r="B54" s="2"/>
      <c r="C54" s="16">
        <v>0</v>
      </c>
      <c r="D54" s="16"/>
      <c r="E54" s="16">
        <v>0</v>
      </c>
    </row>
    <row r="55" spans="1:5" ht="15.75">
      <c r="A55" s="23"/>
      <c r="B55" s="2"/>
      <c r="C55" s="17"/>
      <c r="D55" s="16"/>
      <c r="E55" s="17"/>
    </row>
    <row r="56" spans="1:5" ht="15.75">
      <c r="A56" s="23" t="s">
        <v>0</v>
      </c>
      <c r="B56" s="2"/>
      <c r="C56" s="16">
        <f>SUM(C47:C55)-0.5</f>
        <v>104361.14284384773</v>
      </c>
      <c r="D56" s="16"/>
      <c r="E56" s="16">
        <f>SUM(E47:E55)</f>
        <v>115901.99300000002</v>
      </c>
    </row>
    <row r="57" spans="1:5" ht="15.75">
      <c r="A57" s="23" t="s">
        <v>140</v>
      </c>
      <c r="B57" s="2"/>
      <c r="C57" s="16">
        <v>432.94035320000165</v>
      </c>
      <c r="D57" s="16"/>
      <c r="E57" s="16">
        <v>397.374</v>
      </c>
    </row>
    <row r="58" spans="1:5" ht="15.75">
      <c r="A58" s="23"/>
      <c r="B58" s="2"/>
      <c r="C58" s="17"/>
      <c r="D58" s="16"/>
      <c r="E58" s="17"/>
    </row>
    <row r="59" spans="1:5" ht="15.75">
      <c r="A59" s="23" t="s">
        <v>58</v>
      </c>
      <c r="B59" s="2"/>
      <c r="C59" s="33">
        <f>SUM(C56:C58)</f>
        <v>104794.08319704773</v>
      </c>
      <c r="D59" s="16"/>
      <c r="E59" s="33">
        <f>SUM(E56:E58)</f>
        <v>116299.36700000001</v>
      </c>
    </row>
    <row r="60" spans="1:5" ht="15.75">
      <c r="A60" s="23"/>
      <c r="B60" s="2"/>
      <c r="C60" s="16"/>
      <c r="D60" s="16"/>
      <c r="E60" s="16"/>
    </row>
    <row r="61" spans="1:5" ht="15.75">
      <c r="A61" s="5" t="s">
        <v>62</v>
      </c>
      <c r="B61" s="2"/>
      <c r="C61" s="16"/>
      <c r="D61" s="16"/>
      <c r="E61" s="16"/>
    </row>
    <row r="62" spans="1:5" ht="15.75" hidden="1">
      <c r="A62" s="23" t="s">
        <v>53</v>
      </c>
      <c r="B62" s="2"/>
      <c r="C62" s="16">
        <f>'[1]Conso'!$Z103/1000</f>
        <v>0</v>
      </c>
      <c r="D62" s="16"/>
      <c r="E62" s="16">
        <v>0</v>
      </c>
    </row>
    <row r="63" spans="1:8" ht="15.75">
      <c r="A63" s="23" t="s">
        <v>131</v>
      </c>
      <c r="B63" s="2"/>
      <c r="C63" s="16">
        <v>53.979009999999995</v>
      </c>
      <c r="D63" s="16"/>
      <c r="E63" s="16">
        <v>219.151</v>
      </c>
      <c r="H63" s="35"/>
    </row>
    <row r="64" spans="1:5" ht="15.75" hidden="1">
      <c r="A64" s="23" t="s">
        <v>21</v>
      </c>
      <c r="B64" s="2"/>
      <c r="C64" s="16">
        <f>'[1]Conso'!$Z$104/1000</f>
        <v>0</v>
      </c>
      <c r="D64" s="16"/>
      <c r="E64" s="16">
        <v>0</v>
      </c>
    </row>
    <row r="65" spans="1:5" ht="15.75">
      <c r="A65" s="23"/>
      <c r="B65" s="2"/>
      <c r="C65" s="33">
        <f>SUM(C62:C64)</f>
        <v>53.979009999999995</v>
      </c>
      <c r="D65" s="16"/>
      <c r="E65" s="33">
        <f>SUM(E62:E64)</f>
        <v>219.151</v>
      </c>
    </row>
    <row r="66" spans="1:5" ht="15.75">
      <c r="A66" s="23"/>
      <c r="B66" s="2"/>
      <c r="C66" s="16"/>
      <c r="D66" s="16"/>
      <c r="E66" s="16"/>
    </row>
    <row r="67" spans="1:5" ht="15.75">
      <c r="A67" s="5" t="s">
        <v>19</v>
      </c>
      <c r="B67" s="2"/>
      <c r="C67" s="16" t="s">
        <v>0</v>
      </c>
      <c r="D67" s="16"/>
      <c r="E67" s="16"/>
    </row>
    <row r="69" spans="1:5" ht="15.75">
      <c r="A69" s="23" t="s">
        <v>129</v>
      </c>
      <c r="B69" s="2"/>
      <c r="C69" s="28">
        <v>24538.42817</v>
      </c>
      <c r="D69" s="16"/>
      <c r="E69" s="28">
        <f>16921.49+0.3</f>
        <v>16921.79</v>
      </c>
    </row>
    <row r="70" spans="1:8" ht="15.75">
      <c r="A70" s="23" t="s">
        <v>72</v>
      </c>
      <c r="B70" s="2"/>
      <c r="C70" s="28">
        <v>5585.75559</v>
      </c>
      <c r="D70" s="16"/>
      <c r="E70" s="28">
        <v>12942.168</v>
      </c>
      <c r="H70" s="35"/>
    </row>
    <row r="71" spans="1:5" ht="15.75" hidden="1">
      <c r="A71" s="23" t="s">
        <v>73</v>
      </c>
      <c r="B71" s="2"/>
      <c r="C71" s="28">
        <v>0</v>
      </c>
      <c r="D71" s="16"/>
      <c r="E71" s="28">
        <v>0</v>
      </c>
    </row>
    <row r="72" spans="1:9" ht="15.75">
      <c r="A72" s="23" t="s">
        <v>130</v>
      </c>
      <c r="B72" s="2"/>
      <c r="C72" s="28">
        <v>165.17228999999998</v>
      </c>
      <c r="D72" s="16"/>
      <c r="E72" s="28">
        <v>189.37</v>
      </c>
      <c r="I72" s="35"/>
    </row>
    <row r="73" spans="1:5" ht="15.75" hidden="1">
      <c r="A73" s="23" t="s">
        <v>95</v>
      </c>
      <c r="B73" s="2"/>
      <c r="C73" s="28">
        <v>0</v>
      </c>
      <c r="D73" s="16"/>
      <c r="E73" s="28">
        <v>0</v>
      </c>
    </row>
    <row r="74" spans="1:5" ht="15.75" hidden="1">
      <c r="A74" s="23" t="s">
        <v>101</v>
      </c>
      <c r="B74" s="2"/>
      <c r="C74" s="28"/>
      <c r="D74" s="16"/>
      <c r="E74" s="28"/>
    </row>
    <row r="75" spans="1:5" ht="15.75" hidden="1">
      <c r="A75" s="23" t="s">
        <v>100</v>
      </c>
      <c r="B75" s="2"/>
      <c r="C75" s="16">
        <v>0</v>
      </c>
      <c r="D75" s="16"/>
      <c r="E75" s="28">
        <v>0</v>
      </c>
    </row>
    <row r="76" spans="1:5" ht="15.75">
      <c r="A76" s="23" t="s">
        <v>74</v>
      </c>
      <c r="B76" s="2"/>
      <c r="C76" s="28">
        <v>69.16436999999999</v>
      </c>
      <c r="D76" s="16"/>
      <c r="E76" s="28">
        <v>80.797</v>
      </c>
    </row>
    <row r="77" spans="1:5" ht="15.75">
      <c r="A77" s="23"/>
      <c r="B77" s="2"/>
      <c r="C77" s="33">
        <f>SUM(C69:C76)</f>
        <v>30358.520419999997</v>
      </c>
      <c r="D77" s="16"/>
      <c r="E77" s="33">
        <f>SUM(E69:E76)</f>
        <v>30134.124999999996</v>
      </c>
    </row>
    <row r="78" spans="1:5" ht="15.75" hidden="1">
      <c r="A78" s="23"/>
      <c r="B78" s="2"/>
      <c r="C78" s="24"/>
      <c r="D78" s="28"/>
      <c r="E78" s="24"/>
    </row>
    <row r="79" spans="1:5" ht="15.75" hidden="1">
      <c r="A79" s="23" t="s">
        <v>84</v>
      </c>
      <c r="B79" s="2"/>
      <c r="C79" s="28"/>
      <c r="D79" s="28"/>
      <c r="E79" s="28"/>
    </row>
    <row r="80" spans="1:5" ht="15.75" hidden="1">
      <c r="A80" s="23" t="s">
        <v>83</v>
      </c>
      <c r="B80" s="2"/>
      <c r="C80" s="28">
        <v>0</v>
      </c>
      <c r="D80" s="28"/>
      <c r="E80" s="28">
        <v>0</v>
      </c>
    </row>
    <row r="81" spans="1:5" ht="15.75">
      <c r="A81" s="23"/>
      <c r="B81" s="2"/>
      <c r="C81" s="28"/>
      <c r="D81" s="16"/>
      <c r="E81" s="28"/>
    </row>
    <row r="82" spans="1:5" ht="16.5" thickBot="1">
      <c r="A82" s="23" t="s">
        <v>63</v>
      </c>
      <c r="B82" s="2"/>
      <c r="C82" s="25">
        <f>C77+C65+C80</f>
        <v>30412.499429999996</v>
      </c>
      <c r="D82" s="16"/>
      <c r="E82" s="25">
        <f>E77+E65+E80-0.5</f>
        <v>30352.775999999998</v>
      </c>
    </row>
    <row r="83" spans="1:5" ht="16.5" thickTop="1">
      <c r="A83" s="23"/>
      <c r="B83" s="2"/>
      <c r="C83" s="16"/>
      <c r="D83" s="16"/>
      <c r="E83" s="16"/>
    </row>
    <row r="84" spans="1:7" ht="16.5" thickBot="1">
      <c r="A84" s="23" t="s">
        <v>64</v>
      </c>
      <c r="B84" s="2"/>
      <c r="C84" s="50">
        <f>C77+C65+C59+C80</f>
        <v>135206.58262704773</v>
      </c>
      <c r="D84" s="16"/>
      <c r="E84" s="50">
        <f>E77+E65+E59+E80-0.5</f>
        <v>146652.143</v>
      </c>
      <c r="G84" s="35"/>
    </row>
    <row r="85" spans="1:5" ht="16.5" thickTop="1">
      <c r="A85" s="23"/>
      <c r="B85" s="2"/>
      <c r="C85" s="16" t="s">
        <v>0</v>
      </c>
      <c r="D85" s="16"/>
      <c r="E85" s="16"/>
    </row>
    <row r="86" spans="1:5" ht="15.75">
      <c r="A86" s="23"/>
      <c r="B86" s="2"/>
      <c r="C86" s="16" t="s">
        <v>0</v>
      </c>
      <c r="D86" s="16"/>
      <c r="E86" s="16"/>
    </row>
    <row r="87" spans="1:5" ht="15.75">
      <c r="A87" s="3" t="s">
        <v>75</v>
      </c>
      <c r="B87" s="2"/>
      <c r="C87" s="31" t="s">
        <v>0</v>
      </c>
      <c r="D87" s="2"/>
      <c r="E87" s="11"/>
    </row>
    <row r="88" spans="1:5" ht="15.75">
      <c r="A88" s="3" t="s">
        <v>144</v>
      </c>
      <c r="B88" s="15"/>
      <c r="C88" s="15">
        <f>(C59)/C47</f>
        <v>0.74678967916195</v>
      </c>
      <c r="D88" s="2"/>
      <c r="E88" s="15">
        <f>(E59)/E47</f>
        <v>0.8287793005007622</v>
      </c>
    </row>
    <row r="89" spans="1:5" ht="15.75">
      <c r="A89" s="23" t="s">
        <v>0</v>
      </c>
      <c r="B89" s="34"/>
      <c r="C89" s="22" t="s">
        <v>0</v>
      </c>
      <c r="D89" s="2"/>
      <c r="E89" s="2" t="s">
        <v>0</v>
      </c>
    </row>
    <row r="90" spans="1:5" ht="15.75">
      <c r="A90" s="23"/>
      <c r="B90" s="34"/>
      <c r="C90" s="22" t="s">
        <v>0</v>
      </c>
      <c r="D90" s="2"/>
      <c r="E90" s="2" t="s">
        <v>0</v>
      </c>
    </row>
    <row r="91" spans="1:5" ht="16.5">
      <c r="A91" s="43" t="s">
        <v>107</v>
      </c>
      <c r="B91" s="29"/>
      <c r="C91" s="29"/>
      <c r="D91" s="2"/>
      <c r="E91" s="2"/>
    </row>
    <row r="92" spans="1:5" ht="16.5">
      <c r="A92" s="43" t="s">
        <v>161</v>
      </c>
      <c r="B92" s="29"/>
      <c r="C92" s="29"/>
      <c r="D92" s="29"/>
      <c r="E92" s="29"/>
    </row>
    <row r="93" spans="1:7" ht="16.5">
      <c r="A93" s="43" t="s">
        <v>0</v>
      </c>
      <c r="G93" s="35"/>
    </row>
    <row r="94" ht="16.5">
      <c r="A94" s="43" t="s">
        <v>0</v>
      </c>
    </row>
    <row r="95" ht="12.75">
      <c r="C95" s="35"/>
    </row>
    <row r="123" ht="16.5">
      <c r="A123" s="43" t="s">
        <v>78</v>
      </c>
    </row>
    <row r="124" ht="16.5">
      <c r="A124" s="43" t="s">
        <v>79</v>
      </c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77" sqref="A77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7" t="s">
        <v>2</v>
      </c>
      <c r="B1" s="67"/>
      <c r="C1" s="67"/>
      <c r="D1" s="67"/>
      <c r="E1" s="67"/>
      <c r="F1" s="67"/>
      <c r="G1" s="67"/>
    </row>
    <row r="2" spans="1:7" ht="15.75">
      <c r="A2" s="67" t="s">
        <v>3</v>
      </c>
      <c r="B2" s="67"/>
      <c r="C2" s="67"/>
      <c r="D2" s="67"/>
      <c r="E2" s="67"/>
      <c r="F2" s="67"/>
      <c r="G2" s="67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7" t="s">
        <v>170</v>
      </c>
      <c r="B5" s="67"/>
      <c r="C5" s="67"/>
      <c r="D5" s="67"/>
      <c r="E5" s="67"/>
      <c r="F5" s="67"/>
      <c r="G5" s="67"/>
    </row>
    <row r="6" spans="1:7" ht="15.75">
      <c r="A6" s="67" t="s">
        <v>156</v>
      </c>
      <c r="B6" s="67"/>
      <c r="C6" s="67"/>
      <c r="D6" s="67"/>
      <c r="E6" s="67"/>
      <c r="F6" s="67"/>
      <c r="G6" s="67"/>
    </row>
    <row r="7" spans="1:7" ht="15.75">
      <c r="A7" s="23"/>
      <c r="B7" s="29"/>
      <c r="C7" s="2"/>
      <c r="D7" s="2"/>
      <c r="E7" s="8" t="s">
        <v>0</v>
      </c>
      <c r="F7" s="2"/>
      <c r="G7" s="2"/>
    </row>
    <row r="8" spans="1:7" ht="15.75">
      <c r="A8" s="23"/>
      <c r="B8" s="29"/>
      <c r="C8" s="2"/>
      <c r="D8" s="2"/>
      <c r="E8" s="8" t="s">
        <v>0</v>
      </c>
      <c r="F8" s="2"/>
      <c r="G8" s="2"/>
    </row>
    <row r="9" spans="1:7" ht="15.75">
      <c r="A9" s="23"/>
      <c r="B9" s="29"/>
      <c r="C9" s="2"/>
      <c r="D9" s="2"/>
      <c r="E9" s="8" t="s">
        <v>8</v>
      </c>
      <c r="F9" s="2"/>
      <c r="G9" s="8" t="s">
        <v>22</v>
      </c>
    </row>
    <row r="10" spans="1:7" ht="15.75">
      <c r="A10" s="23"/>
      <c r="B10" s="29"/>
      <c r="C10" s="2"/>
      <c r="D10" s="2"/>
      <c r="E10" s="8" t="s">
        <v>24</v>
      </c>
      <c r="F10" s="2"/>
      <c r="G10" s="8" t="s">
        <v>24</v>
      </c>
    </row>
    <row r="11" spans="1:7" ht="15.75">
      <c r="A11" s="23"/>
      <c r="B11" s="29"/>
      <c r="C11" s="2"/>
      <c r="D11" s="2"/>
      <c r="E11" s="8" t="s">
        <v>45</v>
      </c>
      <c r="F11" s="2"/>
      <c r="G11" s="8" t="s">
        <v>45</v>
      </c>
    </row>
    <row r="12" spans="1:7" ht="15.75">
      <c r="A12" s="23"/>
      <c r="B12" s="29"/>
      <c r="C12" s="2"/>
      <c r="D12" s="2"/>
      <c r="E12" s="64" t="s">
        <v>54</v>
      </c>
      <c r="F12" s="57" t="s">
        <v>0</v>
      </c>
      <c r="G12" s="38" t="str">
        <f>E12</f>
        <v>31 DEC</v>
      </c>
    </row>
    <row r="13" spans="1:7" ht="15.75">
      <c r="A13" s="23"/>
      <c r="B13" s="29"/>
      <c r="C13" s="2"/>
      <c r="D13" s="2"/>
      <c r="E13" s="4">
        <v>2013</v>
      </c>
      <c r="F13" s="2"/>
      <c r="G13" s="4">
        <v>2012</v>
      </c>
    </row>
    <row r="14" spans="1:7" ht="15.75">
      <c r="A14" s="23"/>
      <c r="B14" s="29"/>
      <c r="C14" s="2"/>
      <c r="D14" s="2"/>
      <c r="E14" s="4" t="s">
        <v>1</v>
      </c>
      <c r="F14" s="2"/>
      <c r="G14" s="4" t="s">
        <v>1</v>
      </c>
    </row>
    <row r="15" spans="1:7" ht="15.75">
      <c r="A15" s="23"/>
      <c r="B15" s="29"/>
      <c r="C15" s="2"/>
      <c r="D15" s="2"/>
      <c r="E15" s="2"/>
      <c r="F15" s="2"/>
      <c r="G15" s="2"/>
    </row>
    <row r="16" spans="1:7" ht="15.75">
      <c r="A16" s="3" t="s">
        <v>77</v>
      </c>
      <c r="B16" s="29"/>
      <c r="C16" s="12"/>
      <c r="D16" s="2"/>
      <c r="E16" s="47">
        <f>'P&amp;L'!H30</f>
        <v>-11483.880530000002</v>
      </c>
      <c r="F16" s="2"/>
      <c r="G16" s="46">
        <f>'P&amp;L'!J30</f>
        <v>-4354</v>
      </c>
    </row>
    <row r="17" spans="1:10" ht="15.75" hidden="1">
      <c r="A17" s="23" t="s">
        <v>90</v>
      </c>
      <c r="B17" s="29"/>
      <c r="C17" s="2"/>
      <c r="D17" s="2"/>
      <c r="E17" s="47">
        <v>0</v>
      </c>
      <c r="F17" s="2"/>
      <c r="G17" s="46">
        <v>0</v>
      </c>
      <c r="J17" s="35"/>
    </row>
    <row r="18" spans="1:7" ht="16.5">
      <c r="A18" s="42" t="s">
        <v>0</v>
      </c>
      <c r="B18" s="29"/>
      <c r="C18" s="2"/>
      <c r="D18" s="2"/>
      <c r="E18" s="2"/>
      <c r="F18" s="2"/>
      <c r="G18" s="2"/>
    </row>
    <row r="19" spans="1:7" ht="15.75">
      <c r="A19" s="2" t="s">
        <v>169</v>
      </c>
      <c r="B19" s="29"/>
      <c r="C19" s="2"/>
      <c r="D19" s="2"/>
      <c r="E19" s="2" t="s">
        <v>0</v>
      </c>
      <c r="F19" s="2"/>
      <c r="G19" s="2"/>
    </row>
    <row r="20" spans="1:7" ht="15.75">
      <c r="A20" s="2" t="s">
        <v>44</v>
      </c>
      <c r="B20" s="29"/>
      <c r="C20" s="2"/>
      <c r="D20" s="2"/>
      <c r="E20" s="16">
        <v>8894.93085</v>
      </c>
      <c r="F20" s="16"/>
      <c r="G20" s="16">
        <v>6802.053999999998</v>
      </c>
    </row>
    <row r="21" spans="1:7" ht="15.75">
      <c r="A21" s="2" t="s">
        <v>35</v>
      </c>
      <c r="B21" s="29"/>
      <c r="C21" s="2"/>
      <c r="D21" s="2"/>
      <c r="E21" s="16">
        <v>-655.38861</v>
      </c>
      <c r="F21" s="16"/>
      <c r="G21" s="16">
        <v>-2689.081</v>
      </c>
    </row>
    <row r="22" spans="1:7" ht="16.5">
      <c r="A22" s="42"/>
      <c r="B22" s="29"/>
      <c r="C22" s="2"/>
      <c r="D22" s="2"/>
      <c r="E22" s="17"/>
      <c r="F22" s="16"/>
      <c r="G22" s="17"/>
    </row>
    <row r="23" spans="1:7" ht="15.75">
      <c r="A23" s="3" t="s">
        <v>163</v>
      </c>
      <c r="B23" s="29"/>
      <c r="C23" s="2"/>
      <c r="D23" s="2"/>
      <c r="E23" s="46">
        <f>SUM(E16:E21)</f>
        <v>-3244.3382900000015</v>
      </c>
      <c r="F23" s="16"/>
      <c r="G23" s="46">
        <f>SUM(G16:G21)</f>
        <v>-241.02700000000186</v>
      </c>
    </row>
    <row r="24" spans="1:7" ht="15.75">
      <c r="A24" s="23"/>
      <c r="B24" s="29"/>
      <c r="C24" s="2"/>
      <c r="D24" s="2"/>
      <c r="E24" s="16" t="s">
        <v>0</v>
      </c>
      <c r="F24" s="16"/>
      <c r="G24" s="16"/>
    </row>
    <row r="25" spans="1:7" ht="15.75">
      <c r="A25" s="2" t="s">
        <v>31</v>
      </c>
      <c r="B25" s="29"/>
      <c r="C25" s="2"/>
      <c r="D25" s="2"/>
      <c r="E25" s="16" t="s">
        <v>0</v>
      </c>
      <c r="F25" s="16"/>
      <c r="G25" s="16"/>
    </row>
    <row r="26" spans="1:7" ht="15.75">
      <c r="A26" s="2" t="s">
        <v>33</v>
      </c>
      <c r="B26" s="29"/>
      <c r="C26" s="12"/>
      <c r="D26" s="2"/>
      <c r="E26" s="16">
        <v>5664.687200000002</v>
      </c>
      <c r="F26" s="16"/>
      <c r="G26" s="16">
        <v>14158.291000000001</v>
      </c>
    </row>
    <row r="27" spans="1:7" ht="15.75">
      <c r="A27" s="2" t="s">
        <v>34</v>
      </c>
      <c r="B27" s="29"/>
      <c r="C27" s="2"/>
      <c r="D27" s="2"/>
      <c r="E27" s="16">
        <v>7699.449940000004</v>
      </c>
      <c r="F27" s="16"/>
      <c r="G27" s="16">
        <v>-3486.948</v>
      </c>
    </row>
    <row r="28" spans="1:7" ht="15.75">
      <c r="A28" s="2" t="s">
        <v>38</v>
      </c>
      <c r="B28" s="29"/>
      <c r="C28" s="2"/>
      <c r="D28" s="2"/>
      <c r="E28" s="16">
        <v>507.54606999999993</v>
      </c>
      <c r="F28" s="16"/>
      <c r="G28" s="16">
        <v>2721.723</v>
      </c>
    </row>
    <row r="29" spans="1:7" ht="15.75" hidden="1">
      <c r="A29" s="2" t="s">
        <v>55</v>
      </c>
      <c r="B29" s="29"/>
      <c r="C29" s="2"/>
      <c r="D29" s="2"/>
      <c r="E29" s="16">
        <v>0</v>
      </c>
      <c r="F29" s="16"/>
      <c r="G29" s="16">
        <v>0</v>
      </c>
    </row>
    <row r="30" spans="1:7" ht="15.75">
      <c r="A30" s="2" t="s">
        <v>185</v>
      </c>
      <c r="B30" s="29"/>
      <c r="C30" s="2"/>
      <c r="D30" s="2"/>
      <c r="E30" s="16">
        <v>-47.923579999999845</v>
      </c>
      <c r="F30" s="16"/>
      <c r="G30" s="16">
        <v>0</v>
      </c>
    </row>
    <row r="31" spans="1:9" ht="15.75">
      <c r="A31" s="2" t="s">
        <v>99</v>
      </c>
      <c r="B31" s="29"/>
      <c r="C31" s="2"/>
      <c r="D31" s="2"/>
      <c r="E31" s="16">
        <v>-176.98675</v>
      </c>
      <c r="F31" s="16"/>
      <c r="G31" s="16">
        <v>-744.2610000000001</v>
      </c>
      <c r="I31" s="35"/>
    </row>
    <row r="32" spans="1:7" ht="15.75">
      <c r="A32" s="2"/>
      <c r="B32" s="29"/>
      <c r="C32" s="2"/>
      <c r="D32" s="2"/>
      <c r="E32" s="17"/>
      <c r="F32" s="16"/>
      <c r="G32" s="17" t="s">
        <v>0</v>
      </c>
    </row>
    <row r="33" spans="1:7" ht="15.75">
      <c r="A33" s="3" t="s">
        <v>177</v>
      </c>
      <c r="B33" s="29"/>
      <c r="C33" s="2"/>
      <c r="D33" s="2"/>
      <c r="E33" s="46">
        <f>SUM(E23:E31)+0.5</f>
        <v>10402.934590000004</v>
      </c>
      <c r="F33" s="16"/>
      <c r="G33" s="46">
        <f>SUM(G23:G31)</f>
        <v>12407.777999999998</v>
      </c>
    </row>
    <row r="34" spans="1:7" ht="15.75">
      <c r="A34" s="23"/>
      <c r="B34" s="29"/>
      <c r="C34" s="2"/>
      <c r="D34" s="2"/>
      <c r="E34" s="16" t="s">
        <v>0</v>
      </c>
      <c r="F34" s="16"/>
      <c r="G34" s="16"/>
    </row>
    <row r="35" spans="1:7" ht="15.75">
      <c r="A35" s="2" t="s">
        <v>32</v>
      </c>
      <c r="B35" s="29"/>
      <c r="C35" s="2"/>
      <c r="D35" s="2"/>
      <c r="E35" s="16" t="s">
        <v>0</v>
      </c>
      <c r="F35" s="16"/>
      <c r="G35" s="16"/>
    </row>
    <row r="36" spans="1:7" ht="15.75" hidden="1">
      <c r="A36" s="2" t="s">
        <v>93</v>
      </c>
      <c r="B36" s="29"/>
      <c r="C36" s="2"/>
      <c r="D36" s="2"/>
      <c r="E36" s="16">
        <f>'[2]SUMMARY'!$C54</f>
        <v>0.12853000000002793</v>
      </c>
      <c r="F36" s="16"/>
      <c r="G36" s="16">
        <f>'[2]SUMMARY'!$F54</f>
        <v>0.111</v>
      </c>
    </row>
    <row r="37" spans="1:7" ht="15.75">
      <c r="A37" s="2" t="s">
        <v>38</v>
      </c>
      <c r="B37" s="29"/>
      <c r="C37" s="2"/>
      <c r="D37" s="2"/>
      <c r="E37" s="16">
        <v>4.87983</v>
      </c>
      <c r="F37" s="16"/>
      <c r="G37" s="16">
        <v>0</v>
      </c>
    </row>
    <row r="38" spans="1:7" ht="15.75">
      <c r="A38" s="2" t="s">
        <v>126</v>
      </c>
      <c r="B38" s="29"/>
      <c r="C38" s="2"/>
      <c r="D38" s="2"/>
      <c r="E38" s="16">
        <v>0</v>
      </c>
      <c r="F38" s="16"/>
      <c r="G38" s="16">
        <v>-1851.333</v>
      </c>
    </row>
    <row r="39" spans="1:7" ht="15.75" hidden="1">
      <c r="A39" s="2" t="s">
        <v>97</v>
      </c>
      <c r="B39" s="29"/>
      <c r="C39" s="2"/>
      <c r="D39" s="2"/>
      <c r="E39" s="16">
        <v>0</v>
      </c>
      <c r="F39" s="16"/>
      <c r="G39" s="16">
        <v>0</v>
      </c>
    </row>
    <row r="40" spans="1:7" ht="15.75" hidden="1">
      <c r="A40" s="2" t="s">
        <v>135</v>
      </c>
      <c r="B40" s="29"/>
      <c r="C40" s="2"/>
      <c r="D40" s="2"/>
      <c r="E40" s="16">
        <v>0</v>
      </c>
      <c r="F40" s="16"/>
      <c r="G40" s="16">
        <v>0</v>
      </c>
    </row>
    <row r="41" spans="1:7" ht="15.75">
      <c r="A41" s="2" t="s">
        <v>48</v>
      </c>
      <c r="B41" s="29"/>
      <c r="C41" s="2"/>
      <c r="D41" s="2"/>
      <c r="E41" s="16">
        <v>222.001</v>
      </c>
      <c r="F41" s="16"/>
      <c r="G41" s="16">
        <v>1.01</v>
      </c>
    </row>
    <row r="42" spans="1:7" ht="15.75" customHeight="1">
      <c r="A42" s="2" t="s">
        <v>176</v>
      </c>
      <c r="B42" s="29"/>
      <c r="C42" s="2"/>
      <c r="D42" s="2"/>
      <c r="E42" s="16">
        <v>-2000</v>
      </c>
      <c r="F42" s="16"/>
      <c r="G42" s="16">
        <v>0</v>
      </c>
    </row>
    <row r="43" spans="1:7" ht="15.75" customHeight="1">
      <c r="A43" s="2" t="s">
        <v>175</v>
      </c>
      <c r="B43" s="29"/>
      <c r="C43" s="2"/>
      <c r="D43" s="2"/>
      <c r="E43" s="16">
        <v>0</v>
      </c>
      <c r="F43" s="16"/>
      <c r="G43" s="16">
        <v>-275.898</v>
      </c>
    </row>
    <row r="44" spans="1:7" ht="15.75">
      <c r="A44" s="2" t="s">
        <v>52</v>
      </c>
      <c r="B44" s="29"/>
      <c r="C44" s="2"/>
      <c r="D44" s="2"/>
      <c r="E44" s="16">
        <v>-333.5704</v>
      </c>
      <c r="F44" s="16"/>
      <c r="G44" s="16">
        <v>-67.564</v>
      </c>
    </row>
    <row r="45" spans="1:7" ht="15.75">
      <c r="A45" s="2" t="s">
        <v>0</v>
      </c>
      <c r="B45" s="29"/>
      <c r="C45" s="2"/>
      <c r="D45" s="2"/>
      <c r="E45" s="16" t="s">
        <v>0</v>
      </c>
      <c r="F45" s="16"/>
      <c r="G45" s="16"/>
    </row>
    <row r="46" spans="1:7" ht="15.75">
      <c r="A46" s="3" t="s">
        <v>166</v>
      </c>
      <c r="B46" s="29"/>
      <c r="C46" s="2"/>
      <c r="D46" s="2"/>
      <c r="E46" s="60">
        <f>SUM(E36:E45)</f>
        <v>-2106.56104</v>
      </c>
      <c r="F46" s="16"/>
      <c r="G46" s="60">
        <f>SUM(G36:G45)</f>
        <v>-2193.674</v>
      </c>
    </row>
    <row r="47" spans="1:7" ht="15.75">
      <c r="A47" s="2"/>
      <c r="B47" s="29"/>
      <c r="C47" s="2"/>
      <c r="D47" s="2"/>
      <c r="E47" s="16"/>
      <c r="F47" s="16"/>
      <c r="G47" s="16"/>
    </row>
    <row r="48" spans="1:7" ht="15.75">
      <c r="A48" s="2" t="s">
        <v>36</v>
      </c>
      <c r="B48" s="29"/>
      <c r="C48" s="2"/>
      <c r="D48" s="2"/>
      <c r="E48" s="16" t="s">
        <v>0</v>
      </c>
      <c r="F48" s="16"/>
      <c r="G48" s="16"/>
    </row>
    <row r="49" spans="1:7" ht="15.75">
      <c r="A49" s="2" t="s">
        <v>88</v>
      </c>
      <c r="B49" s="29"/>
      <c r="C49" s="2"/>
      <c r="D49" s="2"/>
      <c r="E49" s="16">
        <v>0</v>
      </c>
      <c r="F49" s="16"/>
      <c r="G49" s="16">
        <v>210.842</v>
      </c>
    </row>
    <row r="50" spans="1:7" ht="15.75">
      <c r="A50" s="2" t="s">
        <v>136</v>
      </c>
      <c r="B50" s="29"/>
      <c r="C50" s="2"/>
      <c r="D50" s="2"/>
      <c r="E50" s="16">
        <v>826.88797</v>
      </c>
      <c r="F50" s="16"/>
      <c r="G50" s="16">
        <v>4318.148</v>
      </c>
    </row>
    <row r="51" spans="1:7" ht="15.75">
      <c r="A51" s="2" t="s">
        <v>137</v>
      </c>
      <c r="B51" s="29"/>
      <c r="C51" s="2"/>
      <c r="D51" s="2"/>
      <c r="E51" s="16">
        <v>-826.88797</v>
      </c>
      <c r="F51" s="16"/>
      <c r="G51" s="16">
        <v>-4343.774</v>
      </c>
    </row>
    <row r="52" spans="1:7" ht="15.75">
      <c r="A52" s="2" t="s">
        <v>138</v>
      </c>
      <c r="B52" s="29"/>
      <c r="C52" s="2"/>
      <c r="D52" s="2"/>
      <c r="E52" s="16">
        <v>4.9874</v>
      </c>
      <c r="F52" s="16"/>
      <c r="G52" s="16">
        <v>-104.963</v>
      </c>
    </row>
    <row r="53" spans="1:7" ht="15.75">
      <c r="A53" s="2" t="s">
        <v>139</v>
      </c>
      <c r="B53" s="29"/>
      <c r="C53" s="2"/>
      <c r="D53" s="2"/>
      <c r="E53" s="16">
        <v>-189.36988</v>
      </c>
      <c r="F53" s="16"/>
      <c r="G53" s="16">
        <v>-230.281</v>
      </c>
    </row>
    <row r="54" spans="1:7" ht="15.75">
      <c r="A54" s="2" t="s">
        <v>37</v>
      </c>
      <c r="B54" s="29"/>
      <c r="C54" s="2"/>
      <c r="D54" s="2"/>
      <c r="E54" s="16">
        <v>-25.173820000000006</v>
      </c>
      <c r="F54" s="16"/>
      <c r="G54" s="16">
        <v>-100.911</v>
      </c>
    </row>
    <row r="55" spans="1:7" ht="15.75" hidden="1">
      <c r="A55" s="2" t="s">
        <v>57</v>
      </c>
      <c r="B55" s="29"/>
      <c r="C55" s="2"/>
      <c r="D55" s="2"/>
      <c r="E55" s="16">
        <v>0</v>
      </c>
      <c r="F55" s="16"/>
      <c r="G55" s="16">
        <v>0</v>
      </c>
    </row>
    <row r="56" spans="1:7" ht="15.75">
      <c r="A56" s="2"/>
      <c r="B56" s="29"/>
      <c r="C56" s="2"/>
      <c r="D56" s="2"/>
      <c r="E56" s="16"/>
      <c r="F56" s="16"/>
      <c r="G56" s="16"/>
    </row>
    <row r="57" spans="1:7" ht="15.75">
      <c r="A57" s="3" t="s">
        <v>178</v>
      </c>
      <c r="B57" s="29"/>
      <c r="C57" s="2"/>
      <c r="D57" s="2"/>
      <c r="E57" s="60">
        <f>SUM(E49:E56)+0.5</f>
        <v>-209.0563</v>
      </c>
      <c r="F57" s="46"/>
      <c r="G57" s="60">
        <f>SUM(G49:G56)</f>
        <v>-250.93900000000056</v>
      </c>
    </row>
    <row r="58" spans="1:7" ht="15.75">
      <c r="A58" s="23"/>
      <c r="B58" s="29"/>
      <c r="C58" s="2"/>
      <c r="D58" s="2"/>
      <c r="E58" s="45" t="s">
        <v>0</v>
      </c>
      <c r="F58" s="16"/>
      <c r="G58" s="16"/>
    </row>
    <row r="59" spans="1:7" ht="15.75">
      <c r="A59" s="3" t="s">
        <v>167</v>
      </c>
      <c r="B59" s="29"/>
      <c r="C59" s="2"/>
      <c r="D59" s="2"/>
      <c r="E59" s="46">
        <f>E33+E46+E57-0.5</f>
        <v>8086.817250000004</v>
      </c>
      <c r="F59" s="16"/>
      <c r="G59" s="46">
        <f>G33+G46+G57</f>
        <v>9963.164999999999</v>
      </c>
    </row>
    <row r="60" spans="1:7" ht="15.75">
      <c r="A60" s="2" t="s">
        <v>49</v>
      </c>
      <c r="B60" s="29"/>
      <c r="C60" s="2"/>
      <c r="D60" s="2"/>
      <c r="E60" s="2" t="s">
        <v>0</v>
      </c>
      <c r="F60" s="16"/>
      <c r="G60" s="16"/>
    </row>
    <row r="61" spans="1:7" ht="15.75">
      <c r="A61" s="27" t="s">
        <v>50</v>
      </c>
      <c r="B61" s="29"/>
      <c r="C61" s="2"/>
      <c r="D61" s="2"/>
      <c r="E61" s="16">
        <v>19385.300980000007</v>
      </c>
      <c r="F61" s="16"/>
      <c r="G61" s="16">
        <v>9422</v>
      </c>
    </row>
    <row r="62" spans="1:7" ht="15.75">
      <c r="A62" s="23"/>
      <c r="B62" s="29"/>
      <c r="C62" s="2"/>
      <c r="D62" s="2"/>
      <c r="E62" s="2"/>
      <c r="F62" s="16"/>
      <c r="G62" s="16"/>
    </row>
    <row r="63" spans="1:7" ht="16.5" thickBot="1">
      <c r="A63" s="23" t="s">
        <v>103</v>
      </c>
      <c r="B63" s="29"/>
      <c r="C63" s="2"/>
      <c r="D63" s="2"/>
      <c r="E63" s="48">
        <f>SUM(E59:E62)-0.5</f>
        <v>27471.61823000001</v>
      </c>
      <c r="F63" s="16"/>
      <c r="G63" s="50">
        <f>SUM(G59:G62)</f>
        <v>19385.165</v>
      </c>
    </row>
    <row r="64" spans="1:7" ht="16.5" thickTop="1">
      <c r="A64" s="23"/>
      <c r="B64" s="29"/>
      <c r="C64" s="2"/>
      <c r="D64" s="2"/>
      <c r="E64" s="11"/>
      <c r="F64" s="16"/>
      <c r="G64" s="16"/>
    </row>
    <row r="65" spans="1:7" ht="15.75">
      <c r="A65" s="23"/>
      <c r="B65" s="29"/>
      <c r="C65" s="2"/>
      <c r="D65" s="2"/>
      <c r="E65" s="2" t="s">
        <v>0</v>
      </c>
      <c r="F65" s="16"/>
      <c r="G65" s="16"/>
    </row>
    <row r="66" spans="1:7" ht="15.75">
      <c r="A66" s="23" t="s">
        <v>40</v>
      </c>
      <c r="B66" s="29"/>
      <c r="C66" s="2"/>
      <c r="D66" s="2"/>
      <c r="E66" s="2"/>
      <c r="F66" s="16"/>
      <c r="G66" s="16"/>
    </row>
    <row r="67" spans="1:7" ht="15.75">
      <c r="A67" s="2" t="s">
        <v>41</v>
      </c>
      <c r="B67" s="29"/>
      <c r="C67" s="2"/>
      <c r="D67" s="2"/>
      <c r="E67" s="16">
        <v>10421.09022</v>
      </c>
      <c r="F67" s="16"/>
      <c r="G67" s="16">
        <v>11977.209</v>
      </c>
    </row>
    <row r="68" spans="1:7" ht="15.75">
      <c r="A68" s="2" t="s">
        <v>92</v>
      </c>
      <c r="B68" s="29"/>
      <c r="C68" s="2"/>
      <c r="D68" s="2"/>
      <c r="E68" s="16">
        <v>17050.52803</v>
      </c>
      <c r="F68" s="16"/>
      <c r="G68" s="16">
        <v>7408.093</v>
      </c>
    </row>
    <row r="69" spans="1:7" ht="15.75" hidden="1">
      <c r="A69" s="2" t="s">
        <v>165</v>
      </c>
      <c r="B69" s="29"/>
      <c r="C69" s="2"/>
      <c r="D69" s="2"/>
      <c r="E69" s="16">
        <f>'[2]SUMMARY'!$C93</f>
        <v>0</v>
      </c>
      <c r="F69" s="16"/>
      <c r="G69" s="16">
        <v>0</v>
      </c>
    </row>
    <row r="70" spans="1:7" ht="15.75">
      <c r="A70" s="2" t="s">
        <v>0</v>
      </c>
      <c r="B70" s="29"/>
      <c r="C70" s="2"/>
      <c r="D70" s="2"/>
      <c r="E70" s="17" t="s">
        <v>0</v>
      </c>
      <c r="F70" s="16"/>
      <c r="G70" s="17" t="s">
        <v>0</v>
      </c>
    </row>
    <row r="71" spans="1:7" ht="15.75">
      <c r="A71" s="2"/>
      <c r="B71" s="29"/>
      <c r="C71" s="2"/>
      <c r="D71" s="2"/>
      <c r="E71" s="16">
        <f>SUM(E67:E70)</f>
        <v>27471.61825</v>
      </c>
      <c r="F71" s="16"/>
      <c r="G71" s="16">
        <f>SUM(G67:G70)</f>
        <v>19385.302</v>
      </c>
    </row>
    <row r="72" spans="1:7" ht="15.75">
      <c r="A72" s="2" t="s">
        <v>89</v>
      </c>
      <c r="B72" s="29"/>
      <c r="C72" s="2"/>
      <c r="D72" s="2"/>
      <c r="E72" s="16">
        <v>0</v>
      </c>
      <c r="F72" s="16"/>
      <c r="G72" s="16">
        <v>0</v>
      </c>
    </row>
    <row r="73" spans="1:7" ht="16.5" thickBot="1">
      <c r="A73" s="23" t="s">
        <v>49</v>
      </c>
      <c r="B73" s="29"/>
      <c r="C73" s="2"/>
      <c r="D73" s="2"/>
      <c r="E73" s="50">
        <f>SUM(E71:E72)</f>
        <v>27471.61825</v>
      </c>
      <c r="F73" s="16"/>
      <c r="G73" s="50">
        <f>SUM(G71:G72)</f>
        <v>19385.302</v>
      </c>
    </row>
    <row r="74" spans="1:7" ht="16.5" thickTop="1">
      <c r="A74" s="23"/>
      <c r="B74" s="29"/>
      <c r="C74" s="2"/>
      <c r="D74" s="2"/>
      <c r="E74" s="2" t="s">
        <v>0</v>
      </c>
      <c r="F74" s="2"/>
      <c r="G74" s="2"/>
    </row>
    <row r="75" spans="1:7" ht="16.5">
      <c r="A75" s="43"/>
      <c r="B75" s="29"/>
      <c r="C75" s="2"/>
      <c r="D75" s="2"/>
      <c r="E75" s="12"/>
      <c r="F75" s="2"/>
      <c r="G75" s="2"/>
    </row>
    <row r="76" spans="1:7" ht="15.75">
      <c r="A76" s="23"/>
      <c r="B76" s="29"/>
      <c r="C76" s="2"/>
      <c r="D76" s="2"/>
      <c r="E76" s="2" t="s">
        <v>0</v>
      </c>
      <c r="F76" s="2"/>
      <c r="G76" s="2"/>
    </row>
    <row r="77" spans="1:7" ht="15.75">
      <c r="A77" s="3" t="s">
        <v>157</v>
      </c>
      <c r="B77" s="29"/>
      <c r="C77" s="2"/>
      <c r="D77" s="2"/>
      <c r="E77" s="2"/>
      <c r="F77" s="2"/>
      <c r="G77" s="2"/>
    </row>
    <row r="78" spans="1:7" ht="15.75">
      <c r="A78" s="3" t="s">
        <v>161</v>
      </c>
      <c r="B78" s="29"/>
      <c r="C78" s="2"/>
      <c r="D78" s="2"/>
      <c r="E78" s="2"/>
      <c r="F78" s="2"/>
      <c r="G78" s="2"/>
    </row>
    <row r="87" ht="16.5">
      <c r="A87" s="43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8" ht="12.75">
      <c r="G98" s="56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27.7109375" style="0" customWidth="1"/>
    <col min="2" max="2" width="2.421875" style="0" customWidth="1"/>
    <col min="3" max="3" width="11.281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5.7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0" ht="15.75">
      <c r="A3" s="30" t="s">
        <v>0</v>
      </c>
      <c r="B3" s="20"/>
      <c r="C3" s="20"/>
      <c r="D3" s="20"/>
      <c r="E3" s="20" t="s">
        <v>0</v>
      </c>
      <c r="F3" s="20"/>
      <c r="G3" s="20"/>
      <c r="H3" s="19"/>
      <c r="I3" s="19"/>
      <c r="J3" s="19"/>
    </row>
    <row r="4" spans="1:10" ht="15.75">
      <c r="A4" s="30"/>
      <c r="B4" s="20"/>
      <c r="C4" s="20"/>
      <c r="D4" s="20"/>
      <c r="E4" s="20"/>
      <c r="F4" s="20"/>
      <c r="G4" s="20"/>
      <c r="H4" s="19"/>
      <c r="I4" s="19"/>
      <c r="J4" s="19"/>
    </row>
    <row r="5" spans="1:11" ht="15.75">
      <c r="A5" s="67" t="s">
        <v>170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67" t="s">
        <v>158</v>
      </c>
      <c r="D8" s="67"/>
      <c r="E8" s="67"/>
      <c r="F8" s="67"/>
      <c r="G8" s="67"/>
      <c r="H8" s="67"/>
      <c r="I8" s="67"/>
      <c r="J8" s="4"/>
      <c r="K8" s="4"/>
    </row>
    <row r="9" spans="1:11" ht="15.75">
      <c r="A9" s="4"/>
      <c r="B9" s="4"/>
      <c r="C9" s="67" t="s">
        <v>105</v>
      </c>
      <c r="D9" s="67"/>
      <c r="E9" s="67"/>
      <c r="F9" s="67"/>
      <c r="G9" s="67"/>
      <c r="H9" s="67"/>
      <c r="I9" s="67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.75">
      <c r="A11" s="26" t="s">
        <v>0</v>
      </c>
      <c r="B11" s="2"/>
      <c r="C11" s="15"/>
      <c r="D11" s="15"/>
      <c r="E11" s="2"/>
      <c r="F11" s="2"/>
      <c r="G11" s="8" t="s">
        <v>115</v>
      </c>
      <c r="H11" s="19"/>
      <c r="I11" s="19"/>
      <c r="J11" s="19"/>
    </row>
    <row r="12" spans="1:10" ht="15.75">
      <c r="A12" s="26"/>
      <c r="B12" s="2"/>
      <c r="C12" s="15"/>
      <c r="D12" s="15"/>
      <c r="E12" s="2"/>
      <c r="F12" s="8" t="s">
        <v>149</v>
      </c>
      <c r="G12" s="8" t="s">
        <v>116</v>
      </c>
      <c r="H12" s="8" t="s">
        <v>0</v>
      </c>
      <c r="I12" s="8"/>
      <c r="J12" s="8"/>
    </row>
    <row r="13" spans="1:10" ht="15.75">
      <c r="A13" s="2" t="s">
        <v>0</v>
      </c>
      <c r="B13" s="29"/>
      <c r="C13" s="29"/>
      <c r="D13" s="8" t="s">
        <v>0</v>
      </c>
      <c r="F13" s="8" t="s">
        <v>150</v>
      </c>
      <c r="G13" s="8" t="s">
        <v>117</v>
      </c>
      <c r="H13" s="8" t="s">
        <v>0</v>
      </c>
      <c r="I13" s="8"/>
      <c r="J13" s="8" t="s">
        <v>133</v>
      </c>
    </row>
    <row r="14" spans="1:11" ht="15.75">
      <c r="A14" s="2"/>
      <c r="B14" s="29"/>
      <c r="C14" s="44" t="s">
        <v>112</v>
      </c>
      <c r="D14" s="8" t="s">
        <v>112</v>
      </c>
      <c r="E14" s="8" t="s">
        <v>39</v>
      </c>
      <c r="F14" s="8" t="s">
        <v>151</v>
      </c>
      <c r="G14" s="44" t="s">
        <v>118</v>
      </c>
      <c r="H14" s="44" t="s">
        <v>120</v>
      </c>
      <c r="I14" s="44"/>
      <c r="J14" s="44" t="s">
        <v>134</v>
      </c>
      <c r="K14" s="44" t="s">
        <v>122</v>
      </c>
    </row>
    <row r="15" spans="1:11" ht="15.75">
      <c r="A15" s="2" t="s">
        <v>0</v>
      </c>
      <c r="B15" s="29"/>
      <c r="C15" s="8" t="s">
        <v>113</v>
      </c>
      <c r="D15" s="8" t="s">
        <v>114</v>
      </c>
      <c r="E15" s="44" t="s">
        <v>5</v>
      </c>
      <c r="F15" s="8" t="s">
        <v>152</v>
      </c>
      <c r="G15" s="44" t="s">
        <v>119</v>
      </c>
      <c r="H15" s="44" t="s">
        <v>121</v>
      </c>
      <c r="I15" s="44" t="s">
        <v>122</v>
      </c>
      <c r="J15" s="44" t="s">
        <v>123</v>
      </c>
      <c r="K15" s="44" t="s">
        <v>124</v>
      </c>
    </row>
    <row r="16" spans="1:11" ht="15.75">
      <c r="A16" s="2" t="s">
        <v>25</v>
      </c>
      <c r="B16" s="29"/>
      <c r="C16" s="8" t="s">
        <v>1</v>
      </c>
      <c r="D16" s="8" t="s">
        <v>1</v>
      </c>
      <c r="E16" s="8" t="s">
        <v>27</v>
      </c>
      <c r="F16" s="8" t="s">
        <v>1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</row>
    <row r="17" spans="1:10" ht="15.75">
      <c r="A17" s="2" t="s">
        <v>0</v>
      </c>
      <c r="B17" s="29"/>
      <c r="C17" s="2" t="s">
        <v>0</v>
      </c>
      <c r="D17" s="2"/>
      <c r="E17" s="2"/>
      <c r="F17" s="2"/>
      <c r="H17" s="19" t="s">
        <v>0</v>
      </c>
      <c r="I17" s="19"/>
      <c r="J17" s="19"/>
    </row>
    <row r="18" spans="1:10" ht="15.75">
      <c r="A18" s="2" t="s">
        <v>0</v>
      </c>
      <c r="B18" s="29"/>
      <c r="C18" s="32" t="s">
        <v>0</v>
      </c>
      <c r="D18" s="2"/>
      <c r="E18" s="2"/>
      <c r="F18" s="2"/>
      <c r="H18" s="19"/>
      <c r="I18" s="19"/>
      <c r="J18" s="19"/>
    </row>
    <row r="19" spans="1:11" ht="15.75">
      <c r="A19" s="3" t="s">
        <v>171</v>
      </c>
      <c r="B19" s="29"/>
      <c r="C19" s="16">
        <v>140326</v>
      </c>
      <c r="D19" s="16">
        <v>28715</v>
      </c>
      <c r="E19" s="16">
        <v>0</v>
      </c>
      <c r="F19" s="16">
        <v>2.4</v>
      </c>
      <c r="G19" s="16">
        <v>0</v>
      </c>
      <c r="H19" s="16">
        <v>-47966</v>
      </c>
      <c r="I19" s="16">
        <f>SUM(C19:H19)</f>
        <v>121077.4</v>
      </c>
      <c r="J19" s="16">
        <f>420</f>
        <v>420</v>
      </c>
      <c r="K19" s="16">
        <f>SUM(I19:J19)-0.5</f>
        <v>121496.9</v>
      </c>
    </row>
    <row r="20" spans="1:11" ht="15.75" hidden="1">
      <c r="A20" s="23"/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hidden="1">
      <c r="A21" s="2" t="s">
        <v>147</v>
      </c>
      <c r="B21" s="2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 hidden="1">
      <c r="A22" s="2" t="s">
        <v>153</v>
      </c>
      <c r="B22" s="29"/>
      <c r="C22" s="16">
        <v>0</v>
      </c>
      <c r="D22" s="16">
        <v>0</v>
      </c>
      <c r="E22" s="16"/>
      <c r="F22" s="16">
        <v>0</v>
      </c>
      <c r="G22" s="16">
        <f>-G19</f>
        <v>0</v>
      </c>
      <c r="H22" s="16">
        <v>0</v>
      </c>
      <c r="I22" s="16">
        <f>SUM(C22:H22)</f>
        <v>0</v>
      </c>
      <c r="J22" s="16">
        <v>0</v>
      </c>
      <c r="K22" s="16">
        <f>SUM(I22:J22)</f>
        <v>0</v>
      </c>
    </row>
    <row r="23" spans="1:11" ht="15.75">
      <c r="A23" s="2"/>
      <c r="B23" s="2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2" t="s">
        <v>164</v>
      </c>
      <c r="B24" s="2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2" t="s">
        <v>159</v>
      </c>
      <c r="B25" s="29"/>
      <c r="C25" s="16">
        <v>0</v>
      </c>
      <c r="D25" s="16">
        <v>0</v>
      </c>
      <c r="E25" s="16">
        <v>0</v>
      </c>
      <c r="F25" s="16">
        <f>'P&amp;L'!F41*0.49+0.49</f>
        <v>1.47</v>
      </c>
      <c r="G25" s="16">
        <v>0</v>
      </c>
      <c r="H25" s="16">
        <f>'P&amp;L'!F47-EQUITY!H22</f>
        <v>-5176</v>
      </c>
      <c r="I25" s="16">
        <f>SUM(C25:H25)</f>
        <v>-5174.53</v>
      </c>
      <c r="J25" s="16">
        <f>'P&amp;L'!F48+'P&amp;L'!F41*0.49</f>
        <v>-23.02</v>
      </c>
      <c r="K25" s="16">
        <f>SUM(I25:J25)</f>
        <v>-5197.55</v>
      </c>
    </row>
    <row r="26" spans="1:11" ht="15.75">
      <c r="A26" s="23"/>
      <c r="B26" s="2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6.5" thickBot="1">
      <c r="A27" s="3" t="s">
        <v>172</v>
      </c>
      <c r="B27" s="29"/>
      <c r="C27" s="25">
        <f aca="true" t="shared" si="0" ref="C27:J27">SUM(C19:C26)</f>
        <v>140326</v>
      </c>
      <c r="D27" s="25">
        <f t="shared" si="0"/>
        <v>28715</v>
      </c>
      <c r="E27" s="25">
        <f t="shared" si="0"/>
        <v>0</v>
      </c>
      <c r="F27" s="25">
        <f>SUM(F19:F26)-0.5</f>
        <v>3.37</v>
      </c>
      <c r="G27" s="25">
        <f t="shared" si="0"/>
        <v>0</v>
      </c>
      <c r="H27" s="25">
        <f t="shared" si="0"/>
        <v>-53142</v>
      </c>
      <c r="I27" s="25">
        <f>SUM(I19:I26)-0.5</f>
        <v>115902.37</v>
      </c>
      <c r="J27" s="25">
        <f t="shared" si="0"/>
        <v>396.98</v>
      </c>
      <c r="K27" s="25">
        <f>SUM(K19:K26)</f>
        <v>116299.34999999999</v>
      </c>
    </row>
    <row r="28" spans="1:11" ht="16.5" thickTop="1">
      <c r="A28" s="23"/>
      <c r="B28" s="29"/>
      <c r="C28" s="16"/>
      <c r="D28" s="16"/>
      <c r="E28" s="16"/>
      <c r="F28" s="16"/>
      <c r="G28" s="1"/>
      <c r="H28" s="65"/>
      <c r="I28" s="65"/>
      <c r="J28" s="65" t="s">
        <v>0</v>
      </c>
      <c r="K28" s="1"/>
    </row>
    <row r="29" spans="1:11" ht="15.75">
      <c r="A29" s="23"/>
      <c r="B29" s="29"/>
      <c r="C29" s="16"/>
      <c r="D29" s="16"/>
      <c r="E29" s="1"/>
      <c r="F29" s="1"/>
      <c r="G29" s="16"/>
      <c r="H29" s="65" t="s">
        <v>0</v>
      </c>
      <c r="I29" s="65"/>
      <c r="J29" s="65"/>
      <c r="K29" s="1" t="s">
        <v>0</v>
      </c>
    </row>
    <row r="30" spans="1:11" ht="15.75">
      <c r="A30" s="23" t="s">
        <v>0</v>
      </c>
      <c r="B30" s="29"/>
      <c r="C30" s="16"/>
      <c r="D30" s="16"/>
      <c r="E30" s="1"/>
      <c r="F30" s="1"/>
      <c r="G30" s="16"/>
      <c r="H30" s="65"/>
      <c r="I30" s="66"/>
      <c r="J30" s="65"/>
      <c r="K30" s="1"/>
    </row>
    <row r="31" spans="1:11" ht="15.75">
      <c r="A31" s="3" t="s">
        <v>173</v>
      </c>
      <c r="B31" s="29"/>
      <c r="C31" s="16">
        <v>140326.1</v>
      </c>
      <c r="D31" s="16">
        <f>28715.448</f>
        <v>28715.448</v>
      </c>
      <c r="E31" s="16">
        <v>0</v>
      </c>
      <c r="F31" s="16">
        <f>7.6845635</f>
        <v>7.6845635</v>
      </c>
      <c r="G31" s="16">
        <v>0</v>
      </c>
      <c r="H31" s="16">
        <f>-55555.8642113523+0.5</f>
        <v>-55555.3642113523</v>
      </c>
      <c r="I31" s="16">
        <f>SUM(C31:H31)</f>
        <v>113493.86835214769</v>
      </c>
      <c r="J31" s="16">
        <v>440</v>
      </c>
      <c r="K31" s="16">
        <f>SUM(I31:J31)</f>
        <v>113933.86835214769</v>
      </c>
    </row>
    <row r="32" spans="1:11" ht="15.75" hidden="1">
      <c r="A32" s="23"/>
      <c r="B32" s="2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 hidden="1">
      <c r="A33" s="2" t="s">
        <v>111</v>
      </c>
      <c r="B33" s="29"/>
      <c r="C33" s="16"/>
      <c r="D33" s="16"/>
      <c r="E33" s="16"/>
      <c r="F33" s="16"/>
      <c r="G33" s="16"/>
      <c r="H33" s="40">
        <v>0</v>
      </c>
      <c r="I33" s="16">
        <f>SUM(C33:H33)</f>
        <v>0</v>
      </c>
      <c r="J33" s="16"/>
      <c r="K33" s="16">
        <f>SUM(I33:J33)</f>
        <v>0</v>
      </c>
    </row>
    <row r="34" spans="1:11" ht="15.75" hidden="1">
      <c r="A34" s="23"/>
      <c r="B34" s="29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.75" hidden="1">
      <c r="A35" s="23" t="s">
        <v>125</v>
      </c>
      <c r="B35" s="29"/>
      <c r="C35" s="16">
        <f aca="true" t="shared" si="1" ref="C35:K35">SUM(C31:C34)</f>
        <v>140326.1</v>
      </c>
      <c r="D35" s="16">
        <f t="shared" si="1"/>
        <v>28715.448</v>
      </c>
      <c r="E35" s="16">
        <f t="shared" si="1"/>
        <v>0</v>
      </c>
      <c r="F35" s="16">
        <f t="shared" si="1"/>
        <v>7.6845635</v>
      </c>
      <c r="G35" s="16">
        <f t="shared" si="1"/>
        <v>0</v>
      </c>
      <c r="H35" s="16">
        <f t="shared" si="1"/>
        <v>-55555.3642113523</v>
      </c>
      <c r="I35" s="16">
        <f t="shared" si="1"/>
        <v>113493.86835214769</v>
      </c>
      <c r="J35" s="16">
        <f t="shared" si="1"/>
        <v>440</v>
      </c>
      <c r="K35" s="16">
        <f t="shared" si="1"/>
        <v>113933.86835214769</v>
      </c>
    </row>
    <row r="36" spans="1:11" ht="15.75">
      <c r="A36" s="23"/>
      <c r="B36" s="29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 hidden="1">
      <c r="A37" s="2" t="s">
        <v>147</v>
      </c>
      <c r="B37" s="29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5.75" hidden="1">
      <c r="A38" s="2" t="s">
        <v>153</v>
      </c>
      <c r="B38" s="29"/>
      <c r="C38" s="16">
        <v>0</v>
      </c>
      <c r="D38" s="1">
        <v>0</v>
      </c>
      <c r="E38" s="16"/>
      <c r="F38" s="16">
        <v>0</v>
      </c>
      <c r="G38" s="1">
        <v>0</v>
      </c>
      <c r="H38" s="16">
        <v>0</v>
      </c>
      <c r="I38" s="16">
        <f>SUM(C38:H38)</f>
        <v>0</v>
      </c>
      <c r="J38" s="16">
        <v>0</v>
      </c>
      <c r="K38" s="16">
        <f>SUM(I38:J38)</f>
        <v>0</v>
      </c>
      <c r="M38" s="35"/>
    </row>
    <row r="39" spans="1:11" ht="15.75">
      <c r="A39" s="2" t="s">
        <v>164</v>
      </c>
      <c r="B39" s="29"/>
      <c r="C39" s="16"/>
      <c r="D39" s="16"/>
      <c r="E39" s="16"/>
      <c r="F39" s="16"/>
      <c r="G39" s="16"/>
      <c r="H39" s="16"/>
      <c r="I39" s="16"/>
      <c r="J39" s="16"/>
      <c r="K39" s="16"/>
    </row>
    <row r="40" spans="1:13" ht="15.75">
      <c r="A40" s="2" t="s">
        <v>159</v>
      </c>
      <c r="B40" s="29"/>
      <c r="C40" s="16">
        <v>0</v>
      </c>
      <c r="D40" s="16">
        <v>0</v>
      </c>
      <c r="E40" s="16">
        <v>0</v>
      </c>
      <c r="F40" s="16">
        <f>'P&amp;L'!D41*0.51</f>
        <v>-1.1822463</v>
      </c>
      <c r="G40" s="16">
        <v>0</v>
      </c>
      <c r="H40" s="16">
        <f>'P&amp;L'!D47+0.5</f>
        <v>-9131.5</v>
      </c>
      <c r="I40" s="16">
        <f>SUM(C40:H40)</f>
        <v>-9132.6822463</v>
      </c>
      <c r="J40" s="16">
        <f>'P&amp;L'!D48+'P&amp;L'!D41*0.49</f>
        <v>-7.1358837</v>
      </c>
      <c r="K40" s="16">
        <f>SUM(I40:J40)</f>
        <v>-9139.818130000001</v>
      </c>
      <c r="M40" s="35"/>
    </row>
    <row r="41" spans="1:11" ht="15.75">
      <c r="A41" s="2"/>
      <c r="B41" s="29"/>
      <c r="C41" s="16"/>
      <c r="D41" s="16"/>
      <c r="E41" s="1"/>
      <c r="F41" s="1"/>
      <c r="G41" s="16"/>
      <c r="H41" s="65"/>
      <c r="I41" s="65"/>
      <c r="J41" s="65"/>
      <c r="K41" s="1"/>
    </row>
    <row r="42" spans="1:11" ht="16.5" thickBot="1">
      <c r="A42" s="3" t="s">
        <v>174</v>
      </c>
      <c r="B42" s="29"/>
      <c r="C42" s="25">
        <f aca="true" t="shared" si="2" ref="C42:H42">SUM(C35:C41)</f>
        <v>140326.1</v>
      </c>
      <c r="D42" s="25">
        <f t="shared" si="2"/>
        <v>28715.448</v>
      </c>
      <c r="E42" s="25">
        <f t="shared" si="2"/>
        <v>0</v>
      </c>
      <c r="F42" s="25">
        <f t="shared" si="2"/>
        <v>6.5023172</v>
      </c>
      <c r="G42" s="25">
        <f t="shared" si="2"/>
        <v>0</v>
      </c>
      <c r="H42" s="25">
        <f t="shared" si="2"/>
        <v>-64686.8642113523</v>
      </c>
      <c r="I42" s="25">
        <f>SUM(I35:I41)</f>
        <v>104361.1861058477</v>
      </c>
      <c r="J42" s="25">
        <f>SUM(J35:J41)+0.5</f>
        <v>433.3641163</v>
      </c>
      <c r="K42" s="25">
        <f>SUM(K35:K41)-0.5</f>
        <v>104793.55022214769</v>
      </c>
    </row>
    <row r="43" spans="1:13" ht="16.5" thickTop="1">
      <c r="A43" s="23"/>
      <c r="B43" s="29"/>
      <c r="C43" s="2"/>
      <c r="D43" s="2"/>
      <c r="G43" s="2"/>
      <c r="H43" s="19"/>
      <c r="I43" s="19"/>
      <c r="J43" s="19"/>
      <c r="K43" t="s">
        <v>0</v>
      </c>
      <c r="M43" s="35"/>
    </row>
    <row r="44" spans="1:11" ht="15.75">
      <c r="A44" s="23"/>
      <c r="B44" s="29"/>
      <c r="C44" s="2"/>
      <c r="D44" s="2"/>
      <c r="G44" s="2"/>
      <c r="H44" s="19" t="s">
        <v>0</v>
      </c>
      <c r="I44" s="19" t="s">
        <v>0</v>
      </c>
      <c r="J44" s="19" t="s">
        <v>0</v>
      </c>
      <c r="K44" s="63" t="s">
        <v>0</v>
      </c>
    </row>
    <row r="45" spans="7:11" ht="12.75">
      <c r="G45" t="s">
        <v>0</v>
      </c>
      <c r="H45" t="s">
        <v>0</v>
      </c>
      <c r="I45" t="s">
        <v>0</v>
      </c>
      <c r="K45" t="s">
        <v>0</v>
      </c>
    </row>
    <row r="46" spans="1:8" ht="15.75">
      <c r="A46" s="23" t="s">
        <v>0</v>
      </c>
      <c r="H46" t="s">
        <v>0</v>
      </c>
    </row>
    <row r="47" ht="15.75">
      <c r="A47" s="23" t="s">
        <v>0</v>
      </c>
    </row>
    <row r="48" ht="15.75">
      <c r="A48" s="2"/>
    </row>
    <row r="49" ht="15.75">
      <c r="A49" s="23" t="s">
        <v>96</v>
      </c>
    </row>
    <row r="50" ht="15.75">
      <c r="A50" s="3" t="s">
        <v>160</v>
      </c>
    </row>
    <row r="60" ht="12.75">
      <c r="J60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2014-02-27T05:14:58Z</cp:lastPrinted>
  <dcterms:created xsi:type="dcterms:W3CDTF">1998-03-21T00:09:32Z</dcterms:created>
  <dcterms:modified xsi:type="dcterms:W3CDTF">2014-02-26T08:47:02Z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