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05" windowWidth="15180" windowHeight="7635" activeTab="0"/>
  </bookViews>
  <sheets>
    <sheet name="P&amp;L" sheetId="1" r:id="rId1"/>
    <sheet name="BS" sheetId="2" r:id="rId2"/>
    <sheet name="CFLOW" sheetId="3" r:id="rId3"/>
    <sheet name="EQUITY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<sst xmlns="http://schemas.openxmlformats.org/spreadsheetml/2006/main" count="362" uniqueCount="186">
  <si>
    <t xml:space="preserve"> </t>
  </si>
  <si>
    <t>RM'000</t>
  </si>
  <si>
    <t>FARLIM GROUP (MALAYSIA) BHD (82275 A)</t>
  </si>
  <si>
    <t>(Incorporated In Malaysia)</t>
  </si>
  <si>
    <t>SHARE CAPITAL</t>
  </si>
  <si>
    <t>RESERVE</t>
  </si>
  <si>
    <t>INDIVIDUAL QUARTER</t>
  </si>
  <si>
    <t>CUMULATIVE QUARTER</t>
  </si>
  <si>
    <t>CURRENT</t>
  </si>
  <si>
    <t xml:space="preserve">YEAR </t>
  </si>
  <si>
    <t>QUARTER</t>
  </si>
  <si>
    <t>CORRESPONDING</t>
  </si>
  <si>
    <t>TO DATE</t>
  </si>
  <si>
    <t>PERIOD</t>
  </si>
  <si>
    <t xml:space="preserve">AS AT </t>
  </si>
  <si>
    <t xml:space="preserve">END OF </t>
  </si>
  <si>
    <t>AS AT</t>
  </si>
  <si>
    <t>FINANCIAL</t>
  </si>
  <si>
    <t>YEAR ENDED</t>
  </si>
  <si>
    <t>CURRENT LIABILITIES</t>
  </si>
  <si>
    <t>GOODWILL ON CONSOLIDATION</t>
  </si>
  <si>
    <t>DEFERRED TAXATION</t>
  </si>
  <si>
    <t>PRECEDING</t>
  </si>
  <si>
    <t>CURRENT ASSETS</t>
  </si>
  <si>
    <t>YEAR</t>
  </si>
  <si>
    <t xml:space="preserve">  </t>
  </si>
  <si>
    <t>REVENUE</t>
  </si>
  <si>
    <t>RM '000</t>
  </si>
  <si>
    <t>Taxation</t>
  </si>
  <si>
    <t>CONDENSED CONSOLIDATED STATEMENT OF CHANGES IN EQUITY</t>
  </si>
  <si>
    <t>PROPERTY, PLANT AND EQUIPMENT</t>
  </si>
  <si>
    <t>Changes in working capital :</t>
  </si>
  <si>
    <t>Investing activities :</t>
  </si>
  <si>
    <t xml:space="preserve">     Net change in current assets</t>
  </si>
  <si>
    <t xml:space="preserve">     Net change in current liabilities</t>
  </si>
  <si>
    <t xml:space="preserve">     Non-operating items</t>
  </si>
  <si>
    <t>Financing activities :</t>
  </si>
  <si>
    <t xml:space="preserve">     Interest paid</t>
  </si>
  <si>
    <t xml:space="preserve">     Interest received</t>
  </si>
  <si>
    <t>REVALUATION</t>
  </si>
  <si>
    <t>ANALYSIS OF CASH AND CASH EQUIVALENTS :</t>
  </si>
  <si>
    <t>Cash and bank balances</t>
  </si>
  <si>
    <t>Operating Expenses</t>
  </si>
  <si>
    <t>Investing Results</t>
  </si>
  <si>
    <t>Adjustments for non-cash flow :-</t>
  </si>
  <si>
    <t xml:space="preserve">     Non-cash items</t>
  </si>
  <si>
    <t>TODATE</t>
  </si>
  <si>
    <t>Interest Income</t>
  </si>
  <si>
    <t>Interest Expense</t>
  </si>
  <si>
    <t xml:space="preserve">     Proceeds from disposal of property, plant &amp; equipment</t>
  </si>
  <si>
    <t xml:space="preserve">CASH AND CASH EQUIVALENTS </t>
  </si>
  <si>
    <t>- AT START OF PERIOD</t>
  </si>
  <si>
    <t xml:space="preserve">     Net cash from acquisition of a subsidiary comapny</t>
  </si>
  <si>
    <t>OTHER INVESTMENTS</t>
  </si>
  <si>
    <t xml:space="preserve">     Purchase of property, plant &amp; equipment</t>
  </si>
  <si>
    <t xml:space="preserve">PROVISIONS </t>
  </si>
  <si>
    <t>31 DEC</t>
  </si>
  <si>
    <t xml:space="preserve">     Dividend paid</t>
  </si>
  <si>
    <t>LOSS FROM OPERATIONS</t>
  </si>
  <si>
    <t xml:space="preserve">     Incidental cost from disposal of property, plant &amp; equipment</t>
  </si>
  <si>
    <t xml:space="preserve">    Exchange loss</t>
  </si>
  <si>
    <t>TOTAL EQUITY</t>
  </si>
  <si>
    <t>ATTRIBUTABLE TO :</t>
  </si>
  <si>
    <t xml:space="preserve">Basic Profit/(Loss) Per Ordinary Share (Sen) </t>
  </si>
  <si>
    <t>TOTAL ASSETS</t>
  </si>
  <si>
    <t>NON-CURRENT LIABILITIES</t>
  </si>
  <si>
    <t>TOTAL LIABILITIES</t>
  </si>
  <si>
    <t>TOTAL EQUITY AND LIABILITIES</t>
  </si>
  <si>
    <t>INVENTORIES</t>
  </si>
  <si>
    <t>TAX RECOVERABLE</t>
  </si>
  <si>
    <t>CASH AND BANK BALANCES</t>
  </si>
  <si>
    <t>NON-CURRENT ASSETS</t>
  </si>
  <si>
    <t>EQUITY AND LIABILITIES :</t>
  </si>
  <si>
    <t>ASSETS :</t>
  </si>
  <si>
    <t>SHARE PREMIUM</t>
  </si>
  <si>
    <t>PROVISIONS</t>
  </si>
  <si>
    <t>BANK OVERDRAFTS &amp; BANKERS' ACCEPTANCE</t>
  </si>
  <si>
    <t>TAX PAYABLE</t>
  </si>
  <si>
    <t>NET ASSETS PER SHARE ATTRIBUTABLE TO ORDINARY</t>
  </si>
  <si>
    <t>INVESTMENT PROPERTIES</t>
  </si>
  <si>
    <t>LOSS BEFORE TAXATION</t>
  </si>
  <si>
    <t>DISCONTINUED OPERATIONS :</t>
  </si>
  <si>
    <t>from discontinued operations</t>
  </si>
  <si>
    <t>ASSETS OF DISPOSAL GROUP CLASSIFIED AS HELD FOR SALE</t>
  </si>
  <si>
    <t>ASSETS CLASSIFIED AS HELD FOR SALE</t>
  </si>
  <si>
    <t xml:space="preserve">LIABILITY DIRECTLY ASSOCIATED WITH THE </t>
  </si>
  <si>
    <t>AMOUNT RECOGNISED DIRECTLY IN EQUITY RELATING TO</t>
  </si>
  <si>
    <t>ACCUMULATED LOSSES</t>
  </si>
  <si>
    <t>FIXED DEPOSITS</t>
  </si>
  <si>
    <t xml:space="preserve">     Fixed deposits held as security value</t>
  </si>
  <si>
    <t>Less : Fixed deposits held as security value</t>
  </si>
  <si>
    <t xml:space="preserve">                                                         - Discontinued operations</t>
  </si>
  <si>
    <t>Profit/(Loss) for the period from discontinued operations</t>
  </si>
  <si>
    <t>Fixed deposits</t>
  </si>
  <si>
    <t xml:space="preserve">     Dividend received</t>
  </si>
  <si>
    <t xml:space="preserve">PROFIT/(LOSS) FOR THE PERIOD </t>
  </si>
  <si>
    <t>REDEEMABLE CONVERTIBLE SECURED LOAN STOCKS</t>
  </si>
  <si>
    <t>The Condensed Consolidated Statement of Changes In Equity should be read in conjunction with the Annual Financial</t>
  </si>
  <si>
    <t xml:space="preserve">     Proceeds from disposal of investment/subsidiaries</t>
  </si>
  <si>
    <t>NON CURRENT ASSETS HELD FOR SALE</t>
  </si>
  <si>
    <t xml:space="preserve">     Taxation paid</t>
  </si>
  <si>
    <t xml:space="preserve">   LOAN STOCKS (Liability Component)</t>
  </si>
  <si>
    <t xml:space="preserve">IRREDEEMABLE CONVERTIBLE UNSECURED </t>
  </si>
  <si>
    <t xml:space="preserve">   LOAN STOCKS (Equity Component)</t>
  </si>
  <si>
    <t>CASH AND CASH EQUIVALENTS AT END OF FINANCIAL PERIOD</t>
  </si>
  <si>
    <t>CONDENSED CONSOLIDATED STATEMENT OF FINANCIAL POSITION</t>
  </si>
  <si>
    <t>OF THE COMPANY</t>
  </si>
  <si>
    <t>CONDENSED CONSOLIDATED STATEMENT OF COMPREHENSIVE INCOME</t>
  </si>
  <si>
    <t>The Condensed Consolidated Statement of Financial Position should be read in conjunction with the</t>
  </si>
  <si>
    <t>FOR THE FINANCIAL PERIOD</t>
  </si>
  <si>
    <t xml:space="preserve">The Condensed Consolidated Statement of Comprehensive Income should be read in conjunction with the </t>
  </si>
  <si>
    <t>PROPERTY DEVELOPMENT COSTS</t>
  </si>
  <si>
    <t>Prior Year Adjustment</t>
  </si>
  <si>
    <t>Share</t>
  </si>
  <si>
    <t>Capital</t>
  </si>
  <si>
    <t>Premium</t>
  </si>
  <si>
    <t>Irredeemable</t>
  </si>
  <si>
    <t>Convertible</t>
  </si>
  <si>
    <t>Unsecured</t>
  </si>
  <si>
    <t>Loan</t>
  </si>
  <si>
    <t>Stocks</t>
  </si>
  <si>
    <t>Accumulated</t>
  </si>
  <si>
    <t>Losses</t>
  </si>
  <si>
    <t>Total</t>
  </si>
  <si>
    <t>Interests</t>
  </si>
  <si>
    <t>Equity</t>
  </si>
  <si>
    <t>Balance At 1 April 2010 as restated</t>
  </si>
  <si>
    <t xml:space="preserve">     Net change in amount owing by holding company</t>
  </si>
  <si>
    <t>TRADE &amp; OTHER RECEIVABLES</t>
  </si>
  <si>
    <t>PREPAYMENTS</t>
  </si>
  <si>
    <t>TRADE AND OTHER PAYABLES</t>
  </si>
  <si>
    <t xml:space="preserve">LOANS AND BORROWINGS </t>
  </si>
  <si>
    <t>LOANS AND BORROWINGS</t>
  </si>
  <si>
    <t>LEASEHOLD LAND</t>
  </si>
  <si>
    <t>Non-</t>
  </si>
  <si>
    <t>Controling</t>
  </si>
  <si>
    <t xml:space="preserve">     Proceeds from redemption of preference shares</t>
  </si>
  <si>
    <t xml:space="preserve">     Drawdown of bridging loans</t>
  </si>
  <si>
    <t xml:space="preserve">     Repayment of bridging loans</t>
  </si>
  <si>
    <t xml:space="preserve">     Net change in amount owing to directors</t>
  </si>
  <si>
    <t xml:space="preserve">     Payment to finance lease liabilities</t>
  </si>
  <si>
    <t>NON-CONTROLLING INTERESTS</t>
  </si>
  <si>
    <t>EQUITY OWNERS OF THE COMPANY :</t>
  </si>
  <si>
    <t>Non-controlling interests</t>
  </si>
  <si>
    <t>EQUITY ATTRIBUTABLE TO EQUITY OWNERS OF THE PARENT</t>
  </si>
  <si>
    <t>EQUITY OWNERS OF THE PARENT (RM)</t>
  </si>
  <si>
    <t>LAND HELD FOR PROPERTY DEVELOPMENT</t>
  </si>
  <si>
    <t>Other Operating Income</t>
  </si>
  <si>
    <t>Fair value adjustment reserve</t>
  </si>
  <si>
    <t>FAIR VALUE ADJUSTMENT RESERVE</t>
  </si>
  <si>
    <t>Fair</t>
  </si>
  <si>
    <t>Value</t>
  </si>
  <si>
    <t>Adjustment</t>
  </si>
  <si>
    <t>Reserve</t>
  </si>
  <si>
    <t>during the financial period</t>
  </si>
  <si>
    <t>Owners Of  The Company</t>
  </si>
  <si>
    <t xml:space="preserve"> Ordinary Shares)</t>
  </si>
  <si>
    <t>CONDENSED CONSOLIDATED STATEMENT OF CASH FLOWS</t>
  </si>
  <si>
    <t xml:space="preserve">The Condensed Consolidated Statement of Cash Flows should be read in conjunction with the </t>
  </si>
  <si>
    <t>Redemption sum at bank</t>
  </si>
  <si>
    <t>Other Comprehensive Income/(Loss)</t>
  </si>
  <si>
    <t>&lt;-------------   ATTRIBUTABLE TO OWNERS ------------- &gt;</t>
  </si>
  <si>
    <t>for the financial period</t>
  </si>
  <si>
    <t>Report for the financial year ended 31 December 2012.</t>
  </si>
  <si>
    <t>Annual Financial Report for the financial year ended 31 December 2012.</t>
  </si>
  <si>
    <t>(Based on 140,326,100 (2012:140,326,100)</t>
  </si>
  <si>
    <t>OPERATING LOSS BEFORE CHANGES IN WORKING CAPITAL</t>
  </si>
  <si>
    <t>NET CASH (USED IN)/FROM OPERATING ACTIVITIES</t>
  </si>
  <si>
    <t>NET (DECREASE)/INCREASE IN CASH AND CASH EQUIVALENTS</t>
  </si>
  <si>
    <t>UNAUDITED RESULTS OF THE GROUP FOR THE SECOND QUARTER ENDED 30 JUNE 2013</t>
  </si>
  <si>
    <t>30 JUNE</t>
  </si>
  <si>
    <t>Balance At 30 June 2013</t>
  </si>
  <si>
    <t>Balance At 1 April 2013</t>
  </si>
  <si>
    <t>Balance At 1 April 2012</t>
  </si>
  <si>
    <t>Balance At 30 June 2012</t>
  </si>
  <si>
    <t>(LOSS)/PROFIT BEFORE TAXATION</t>
  </si>
  <si>
    <t xml:space="preserve">(LOSS)/PROFIT FOR THE FINANCIAL PERIOD </t>
  </si>
  <si>
    <t>(LOSS)/PROFIT ATTRIBUTABLE TO :</t>
  </si>
  <si>
    <t>(LOSS)/PROFIT PER SHARE ATTRIBUTABLE TO</t>
  </si>
  <si>
    <t xml:space="preserve">Basic (Loss)/Profit Per Ordinary Share (Sen) </t>
  </si>
  <si>
    <t>Diluted (Loss)/Profit Per Ordinary Share (Sen)</t>
  </si>
  <si>
    <t>NET CASH FROM/(USED IN) INVESTING ACTIVITIES</t>
  </si>
  <si>
    <t>NET CASH FROM FINANCING ACTIVITIES</t>
  </si>
  <si>
    <t>TOTAL COMPREHENSIVE (LOSS)/INCOME</t>
  </si>
  <si>
    <t>Total comprehensive income</t>
  </si>
  <si>
    <t>Total comprehensive loss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</si>
</sst>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.0%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.0000000"/>
    <numFmt numFmtId="191" formatCode="0.0"/>
    <numFmt numFmtId="192" formatCode="_(* #,##0.0_);_(* \(#,##0.0\);_(* &quot;-&quot;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_);_(* \(#,##0.000000\);_(* &quot;-&quot;??????_);_(@_)"/>
    <numFmt numFmtId="196" formatCode="_(* #,##0.0000000_);_(* \(#,##0.0000000\);_(* &quot;-&quot;??_);_(@_)"/>
    <numFmt numFmtId="197" formatCode="#,##0.00000_);\(#,##0.00000\)"/>
    <numFmt numFmtId="198" formatCode="_(* #,##0.000_);_(* \(#,##0.000\);_(* &quot;-&quot;???_);_(@_)"/>
    <numFmt numFmtId="199" formatCode="General_)"/>
    <numFmt numFmtId="200" formatCode="_(* #,##0.00000000_);_(* \(#,##0.00000000\);_(* &quot;-&quot;??_);_(@_)"/>
    <numFmt numFmtId="201" formatCode="_(* #,##0.0000_);_(* \(#,##0.0000\);_(* &quot;-&quot;????_);_(@_)"/>
    <numFmt numFmtId="202" formatCode="_(* #,##0.00000_);_(* \(#,##0.00000\);_(* &quot;-&quot;?????_);_(@_)"/>
    <numFmt numFmtId="203" formatCode="_(* #,##0.000000000_);_(* \(#,##0.000000000\);_(* &quot;-&quot;??_);_(@_)"/>
    <numFmt numFmtId="204" formatCode="_(* #,##0.0000000000_);_(* \(#,##0.0000000000\);_(* &quot;-&quot;??_);_(@_)"/>
    <numFmt numFmtId="205" formatCode="_(* #,##0.00000000000_);_(* \(#,##0.00000000000\);_(* &quot;-&quot;??_);_(@_)"/>
    <numFmt numFmtId="206" formatCode="_(* #,##0.000000000000_);_(* \(#,##0.000000000000\);_(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81" fontId="0" fillId="0" borderId="0" xfId="42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181" fontId="4" fillId="0" borderId="0" xfId="0" applyNumberFormat="1" applyFont="1" applyAlignment="1">
      <alignment/>
    </xf>
    <xf numFmtId="181" fontId="4" fillId="0" borderId="11" xfId="0" applyNumberFormat="1" applyFont="1" applyBorder="1" applyAlignment="1">
      <alignment/>
    </xf>
    <xf numFmtId="181" fontId="4" fillId="0" borderId="10" xfId="0" applyNumberFormat="1" applyFont="1" applyBorder="1" applyAlignment="1">
      <alignment/>
    </xf>
    <xf numFmtId="43" fontId="4" fillId="0" borderId="0" xfId="42" applyFont="1" applyAlignment="1">
      <alignment/>
    </xf>
    <xf numFmtId="181" fontId="4" fillId="0" borderId="0" xfId="42" applyNumberFormat="1" applyFont="1" applyAlignment="1">
      <alignment/>
    </xf>
    <xf numFmtId="181" fontId="4" fillId="0" borderId="10" xfId="42" applyNumberFormat="1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181" fontId="4" fillId="0" borderId="12" xfId="42" applyNumberFormat="1" applyFont="1" applyBorder="1" applyAlignment="1">
      <alignment/>
    </xf>
    <xf numFmtId="181" fontId="4" fillId="0" borderId="11" xfId="42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181" fontId="4" fillId="0" borderId="0" xfId="42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181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181" fontId="4" fillId="0" borderId="13" xfId="42" applyNumberFormat="1" applyFont="1" applyBorder="1" applyAlignment="1">
      <alignment/>
    </xf>
    <xf numFmtId="184" fontId="4" fillId="0" borderId="0" xfId="57" applyNumberFormat="1" applyFont="1" applyAlignment="1">
      <alignment horizontal="center"/>
    </xf>
    <xf numFmtId="181" fontId="0" fillId="0" borderId="0" xfId="0" applyNumberFormat="1" applyAlignment="1">
      <alignment/>
    </xf>
    <xf numFmtId="181" fontId="4" fillId="0" borderId="0" xfId="0" applyNumberFormat="1" applyFont="1" applyAlignment="1">
      <alignment horizontal="center"/>
    </xf>
    <xf numFmtId="43" fontId="4" fillId="0" borderId="0" xfId="42" applyNumberFormat="1" applyFont="1" applyAlignment="1">
      <alignment/>
    </xf>
    <xf numFmtId="16" fontId="5" fillId="0" borderId="0" xfId="0" applyNumberFormat="1" applyFont="1" applyAlignment="1" quotePrefix="1">
      <alignment horizontal="center"/>
    </xf>
    <xf numFmtId="193" fontId="4" fillId="0" borderId="0" xfId="42" applyNumberFormat="1" applyFont="1" applyAlignment="1">
      <alignment/>
    </xf>
    <xf numFmtId="181" fontId="4" fillId="0" borderId="0" xfId="42" applyNumberFormat="1" applyFont="1" applyAlignment="1" applyProtection="1">
      <alignment/>
      <protection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3" fontId="5" fillId="0" borderId="0" xfId="42" applyFont="1" applyAlignment="1">
      <alignment horizontal="center"/>
    </xf>
    <xf numFmtId="0" fontId="4" fillId="0" borderId="12" xfId="0" applyFont="1" applyBorder="1" applyAlignment="1">
      <alignment/>
    </xf>
    <xf numFmtId="181" fontId="5" fillId="0" borderId="0" xfId="42" applyNumberFormat="1" applyFont="1" applyAlignment="1">
      <alignment/>
    </xf>
    <xf numFmtId="181" fontId="5" fillId="0" borderId="0" xfId="0" applyNumberFormat="1" applyFont="1" applyAlignment="1">
      <alignment/>
    </xf>
    <xf numFmtId="181" fontId="5" fillId="0" borderId="11" xfId="0" applyNumberFormat="1" applyFont="1" applyBorder="1" applyAlignment="1">
      <alignment/>
    </xf>
    <xf numFmtId="181" fontId="4" fillId="0" borderId="0" xfId="0" applyNumberFormat="1" applyFont="1" applyBorder="1" applyAlignment="1">
      <alignment horizontal="center"/>
    </xf>
    <xf numFmtId="181" fontId="5" fillId="0" borderId="11" xfId="42" applyNumberFormat="1" applyFont="1" applyBorder="1" applyAlignment="1">
      <alignment/>
    </xf>
    <xf numFmtId="43" fontId="4" fillId="0" borderId="0" xfId="42" applyFont="1" applyAlignment="1">
      <alignment horizontal="right"/>
    </xf>
    <xf numFmtId="43" fontId="0" fillId="0" borderId="0" xfId="0" applyNumberFormat="1" applyAlignment="1">
      <alignment/>
    </xf>
    <xf numFmtId="37" fontId="4" fillId="0" borderId="0" xfId="0" applyNumberFormat="1" applyFont="1" applyAlignment="1" applyProtection="1">
      <alignment/>
      <protection/>
    </xf>
    <xf numFmtId="43" fontId="4" fillId="0" borderId="11" xfId="42" applyFont="1" applyBorder="1" applyAlignment="1">
      <alignment/>
    </xf>
    <xf numFmtId="43" fontId="4" fillId="0" borderId="11" xfId="42" applyFont="1" applyBorder="1" applyAlignment="1">
      <alignment horizontal="right"/>
    </xf>
    <xf numFmtId="43" fontId="0" fillId="0" borderId="0" xfId="42" applyFont="1" applyAlignment="1">
      <alignment/>
    </xf>
    <xf numFmtId="16" fontId="5" fillId="0" borderId="0" xfId="0" applyNumberFormat="1" applyFont="1" applyAlignment="1">
      <alignment horizontal="center"/>
    </xf>
    <xf numFmtId="196" fontId="4" fillId="0" borderId="0" xfId="42" applyNumberFormat="1" applyFont="1" applyAlignment="1">
      <alignment/>
    </xf>
    <xf numFmtId="0" fontId="4" fillId="0" borderId="11" xfId="0" applyFont="1" applyBorder="1" applyAlignment="1">
      <alignment/>
    </xf>
    <xf numFmtId="181" fontId="5" fillId="0" borderId="13" xfId="42" applyNumberFormat="1" applyFont="1" applyBorder="1" applyAlignment="1">
      <alignment/>
    </xf>
    <xf numFmtId="0" fontId="9" fillId="0" borderId="0" xfId="0" applyFont="1" applyAlignment="1">
      <alignment horizontal="left"/>
    </xf>
    <xf numFmtId="181" fontId="4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6" fontId="5" fillId="0" borderId="0" xfId="0" applyNumberFormat="1" applyFont="1" applyAlignment="1" quotePrefix="1">
      <alignment horizontal="center"/>
    </xf>
    <xf numFmtId="181" fontId="7" fillId="0" borderId="0" xfId="42" applyNumberFormat="1" applyFont="1" applyAlignment="1">
      <alignment/>
    </xf>
    <xf numFmtId="181" fontId="0" fillId="0" borderId="0" xfId="42" applyNumberFormat="1" applyFont="1" applyAlignment="1">
      <alignment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MCL\consoCflowJune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GMB"/>
      <sheetName val="SUMMARY"/>
      <sheetName val="GROUP"/>
    </sheetNames>
    <sheetDataSet>
      <sheetData sheetId="1">
        <row r="54">
          <cell r="C54">
            <v>0</v>
          </cell>
          <cell r="F54">
            <v>0.052</v>
          </cell>
        </row>
        <row r="55">
          <cell r="C55">
            <v>0</v>
          </cell>
          <cell r="F5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90"/>
  <sheetViews>
    <sheetView tabSelected="1" zoomScalePageLayoutView="0" workbookViewId="0" topLeftCell="A42">
      <selection activeCell="B53" sqref="B53"/>
    </sheetView>
  </sheetViews>
  <sheetFormatPr defaultColWidth="9.140625" defaultRowHeight="12.75"/>
  <cols>
    <col min="2" max="2" width="51.421875" style="0" customWidth="1"/>
    <col min="3" max="3" width="4.421875" style="0" customWidth="1"/>
    <col min="4" max="4" width="15.8515625" style="0" customWidth="1"/>
    <col min="5" max="5" width="3.57421875" style="0" customWidth="1"/>
    <col min="6" max="6" width="20.421875" style="0" customWidth="1"/>
    <col min="7" max="7" width="4.8515625" style="0" customWidth="1"/>
    <col min="8" max="8" width="15.28125" style="0" customWidth="1"/>
    <col min="9" max="9" width="4.140625" style="0" customWidth="1"/>
    <col min="10" max="10" width="19.421875" style="0" customWidth="1"/>
    <col min="12" max="13" width="12.00390625" style="0" bestFit="1" customWidth="1"/>
  </cols>
  <sheetData>
    <row r="2" spans="2:10" ht="15.75">
      <c r="B2" s="6" t="s">
        <v>2</v>
      </c>
      <c r="C2" s="18"/>
      <c r="D2" s="18"/>
      <c r="E2" s="18"/>
      <c r="F2" s="18"/>
      <c r="G2" s="18"/>
      <c r="H2" s="18"/>
      <c r="I2" s="18"/>
      <c r="J2" s="10"/>
    </row>
    <row r="3" spans="2:10" ht="15.75">
      <c r="B3" s="6" t="s">
        <v>3</v>
      </c>
      <c r="C3" s="18"/>
      <c r="D3" s="18"/>
      <c r="E3" s="18"/>
      <c r="F3" s="18"/>
      <c r="G3" s="18"/>
      <c r="H3" s="18"/>
      <c r="I3" s="18"/>
      <c r="J3" s="6"/>
    </row>
    <row r="4" spans="2:10" ht="15.75">
      <c r="B4" s="6" t="s">
        <v>0</v>
      </c>
      <c r="C4" s="18"/>
      <c r="D4" s="18"/>
      <c r="E4" s="18"/>
      <c r="F4" s="18"/>
      <c r="G4" s="18"/>
      <c r="H4" s="18" t="s">
        <v>0</v>
      </c>
      <c r="I4" s="18"/>
      <c r="J4" s="20"/>
    </row>
    <row r="5" spans="2:10" ht="15.75">
      <c r="B5" s="6" t="s">
        <v>169</v>
      </c>
      <c r="C5" s="18"/>
      <c r="D5" s="18"/>
      <c r="E5" s="18"/>
      <c r="F5" s="18"/>
      <c r="G5" s="18"/>
      <c r="H5" s="18"/>
      <c r="I5" s="18"/>
      <c r="J5" s="18"/>
    </row>
    <row r="6" spans="2:10" ht="15.75">
      <c r="B6" s="6" t="s">
        <v>107</v>
      </c>
      <c r="C6" s="18"/>
      <c r="D6" s="18"/>
      <c r="E6" s="18"/>
      <c r="F6" s="18"/>
      <c r="G6" s="18"/>
      <c r="H6" s="18"/>
      <c r="I6" s="18"/>
      <c r="J6" s="18"/>
    </row>
    <row r="7" spans="2:10" ht="15.75">
      <c r="B7" s="6"/>
      <c r="C7" s="18"/>
      <c r="D7" s="18"/>
      <c r="E7" s="18"/>
      <c r="F7" s="18"/>
      <c r="G7" s="18"/>
      <c r="H7" s="18"/>
      <c r="I7" s="18"/>
      <c r="J7" s="18"/>
    </row>
    <row r="8" spans="2:10" ht="15.75">
      <c r="B8" s="6"/>
      <c r="C8" s="18"/>
      <c r="D8" s="7" t="s">
        <v>6</v>
      </c>
      <c r="E8" s="7"/>
      <c r="F8" s="7"/>
      <c r="G8" s="3"/>
      <c r="H8" s="7" t="s">
        <v>7</v>
      </c>
      <c r="I8" s="7"/>
      <c r="J8" s="7"/>
    </row>
    <row r="9" spans="2:10" ht="15.75">
      <c r="B9" s="6"/>
      <c r="C9" s="18"/>
      <c r="D9" s="18"/>
      <c r="E9" s="18"/>
      <c r="F9" s="18"/>
      <c r="G9" s="18"/>
      <c r="H9" s="18"/>
      <c r="I9" s="18"/>
      <c r="J9" s="18"/>
    </row>
    <row r="10" spans="2:10" ht="15.75">
      <c r="B10" s="6"/>
      <c r="C10" s="18"/>
      <c r="D10" s="18"/>
      <c r="E10" s="18"/>
      <c r="F10" s="8" t="s">
        <v>22</v>
      </c>
      <c r="G10" s="18"/>
      <c r="H10" s="18"/>
      <c r="I10" s="18"/>
      <c r="J10" s="8" t="s">
        <v>22</v>
      </c>
    </row>
    <row r="11" spans="2:10" ht="15.75">
      <c r="B11" s="6" t="s">
        <v>0</v>
      </c>
      <c r="C11" s="18"/>
      <c r="D11" s="8" t="s">
        <v>8</v>
      </c>
      <c r="E11" s="8"/>
      <c r="F11" s="8" t="s">
        <v>9</v>
      </c>
      <c r="G11" s="18"/>
      <c r="H11" s="8" t="s">
        <v>8</v>
      </c>
      <c r="I11" s="8"/>
      <c r="J11" s="8" t="s">
        <v>9</v>
      </c>
    </row>
    <row r="12" spans="2:10" ht="15.75">
      <c r="B12" s="2"/>
      <c r="C12" s="2"/>
      <c r="D12" s="8" t="s">
        <v>9</v>
      </c>
      <c r="E12" s="8"/>
      <c r="F12" s="8" t="s">
        <v>11</v>
      </c>
      <c r="G12" s="19"/>
      <c r="H12" s="8" t="s">
        <v>9</v>
      </c>
      <c r="I12" s="8"/>
      <c r="J12" s="8" t="s">
        <v>11</v>
      </c>
    </row>
    <row r="13" spans="2:10" ht="15.75">
      <c r="B13" s="2"/>
      <c r="C13" s="2"/>
      <c r="D13" s="8" t="s">
        <v>10</v>
      </c>
      <c r="E13" s="8"/>
      <c r="F13" s="8" t="s">
        <v>10</v>
      </c>
      <c r="H13" s="8" t="s">
        <v>12</v>
      </c>
      <c r="I13" s="8"/>
      <c r="J13" s="8" t="s">
        <v>13</v>
      </c>
    </row>
    <row r="14" spans="2:10" ht="15.75">
      <c r="B14" s="2"/>
      <c r="C14" s="2"/>
      <c r="D14" s="64" t="s">
        <v>170</v>
      </c>
      <c r="E14" s="8"/>
      <c r="F14" s="38" t="str">
        <f>D14</f>
        <v>30 JUNE</v>
      </c>
      <c r="G14" s="3"/>
      <c r="H14" s="38" t="str">
        <f>F14</f>
        <v>30 JUNE</v>
      </c>
      <c r="I14" s="8"/>
      <c r="J14" s="38" t="str">
        <f>H14</f>
        <v>30 JUNE</v>
      </c>
    </row>
    <row r="15" spans="2:10" ht="15.75">
      <c r="B15" s="2"/>
      <c r="C15" s="2"/>
      <c r="D15" s="4">
        <v>2013</v>
      </c>
      <c r="E15" s="4"/>
      <c r="F15" s="4">
        <v>2012</v>
      </c>
      <c r="G15" s="4"/>
      <c r="H15" s="4">
        <v>2013</v>
      </c>
      <c r="I15" s="4"/>
      <c r="J15" s="4">
        <v>2012</v>
      </c>
    </row>
    <row r="16" spans="2:10" ht="15.75">
      <c r="B16" s="2"/>
      <c r="C16" s="2"/>
      <c r="D16" s="4" t="s">
        <v>1</v>
      </c>
      <c r="E16" s="4"/>
      <c r="F16" s="4" t="s">
        <v>1</v>
      </c>
      <c r="G16" s="4"/>
      <c r="H16" s="4" t="s">
        <v>1</v>
      </c>
      <c r="I16" s="4"/>
      <c r="J16" s="4" t="s">
        <v>1</v>
      </c>
    </row>
    <row r="17" spans="2:10" ht="15.75">
      <c r="B17" s="2"/>
      <c r="C17" s="2"/>
      <c r="D17" s="2" t="s">
        <v>0</v>
      </c>
      <c r="E17" s="2"/>
      <c r="F17" s="2"/>
      <c r="G17" s="2"/>
      <c r="H17" s="2" t="s">
        <v>0</v>
      </c>
      <c r="I17" s="2"/>
      <c r="J17" s="2"/>
    </row>
    <row r="18" spans="2:10" ht="15.75">
      <c r="B18" s="23"/>
      <c r="C18" s="2"/>
      <c r="D18" s="2" t="s">
        <v>0</v>
      </c>
      <c r="E18" s="2"/>
      <c r="F18" s="2"/>
      <c r="G18" s="2"/>
      <c r="H18" s="2"/>
      <c r="I18" s="2"/>
      <c r="J18" s="2"/>
    </row>
    <row r="19" spans="2:10" ht="15.75">
      <c r="B19" s="23" t="s">
        <v>26</v>
      </c>
      <c r="C19" s="2"/>
      <c r="D19" s="31">
        <f>11623-7735</f>
        <v>3888</v>
      </c>
      <c r="E19" s="31"/>
      <c r="F19" s="31">
        <f>10916-3727</f>
        <v>7189</v>
      </c>
      <c r="G19" s="2"/>
      <c r="H19" s="31">
        <v>11623.45838</v>
      </c>
      <c r="I19" s="31"/>
      <c r="J19" s="49">
        <v>10916</v>
      </c>
    </row>
    <row r="20" spans="2:10" ht="15.75">
      <c r="B20" s="2"/>
      <c r="C20" s="2"/>
      <c r="D20" s="11"/>
      <c r="E20" s="11"/>
      <c r="F20" s="11"/>
      <c r="G20" s="2"/>
      <c r="H20" s="2"/>
      <c r="I20" s="11"/>
      <c r="J20" s="11"/>
    </row>
    <row r="21" spans="2:10" ht="16.5">
      <c r="B21" s="61" t="s">
        <v>42</v>
      </c>
      <c r="C21" s="2"/>
      <c r="D21" s="12">
        <f>-12989+7820</f>
        <v>-5169</v>
      </c>
      <c r="E21" s="2"/>
      <c r="F21" s="16">
        <f>-13009+5613</f>
        <v>-7396</v>
      </c>
      <c r="G21" s="2"/>
      <c r="H21" s="16">
        <v>-12988.599350000002</v>
      </c>
      <c r="I21" s="2"/>
      <c r="J21" s="16">
        <v>-13009</v>
      </c>
    </row>
    <row r="22" spans="2:10" ht="16.5">
      <c r="B22" s="42" t="s">
        <v>147</v>
      </c>
      <c r="C22" s="19"/>
      <c r="D22" s="12">
        <f>418-99</f>
        <v>319</v>
      </c>
      <c r="E22" s="12"/>
      <c r="F22" s="12">
        <f>440-321</f>
        <v>119</v>
      </c>
      <c r="G22" s="19"/>
      <c r="H22" s="12">
        <v>418.79629000000006</v>
      </c>
      <c r="I22" s="12"/>
      <c r="J22" s="16">
        <v>440</v>
      </c>
    </row>
    <row r="23" spans="2:10" ht="15.75">
      <c r="B23" s="2"/>
      <c r="C23" s="19"/>
      <c r="D23" s="14" t="s">
        <v>0</v>
      </c>
      <c r="E23" s="12"/>
      <c r="F23" s="17"/>
      <c r="G23" s="19"/>
      <c r="H23" s="14"/>
      <c r="I23" s="12"/>
      <c r="J23" s="21"/>
    </row>
    <row r="24" spans="2:10" ht="15.75">
      <c r="B24" s="3" t="s">
        <v>58</v>
      </c>
      <c r="C24" s="19" t="s">
        <v>0</v>
      </c>
      <c r="D24" s="12">
        <f>SUM(D19:D23)</f>
        <v>-962</v>
      </c>
      <c r="E24" s="12"/>
      <c r="F24" s="16">
        <f>SUM(F19:F23)</f>
        <v>-88</v>
      </c>
      <c r="G24" s="19"/>
      <c r="H24" s="12">
        <f>SUM(H19:H23)-0.5</f>
        <v>-946.8446800000022</v>
      </c>
      <c r="I24" s="12"/>
      <c r="J24" s="12">
        <f>SUM(J19:J23)</f>
        <v>-1653</v>
      </c>
    </row>
    <row r="25" spans="2:10" ht="15.75">
      <c r="B25" s="23"/>
      <c r="C25" s="19"/>
      <c r="D25" s="12"/>
      <c r="E25" s="12"/>
      <c r="F25" s="16"/>
      <c r="G25" s="19"/>
      <c r="H25" s="12" t="s">
        <v>0</v>
      </c>
      <c r="I25" s="12"/>
      <c r="J25" s="19"/>
    </row>
    <row r="26" spans="2:10" ht="16.5">
      <c r="B26" s="42" t="s">
        <v>47</v>
      </c>
      <c r="C26" s="19"/>
      <c r="D26" s="12">
        <f>182-73</f>
        <v>109</v>
      </c>
      <c r="E26" s="12"/>
      <c r="F26" s="12">
        <f>1302-644</f>
        <v>658</v>
      </c>
      <c r="G26" s="19"/>
      <c r="H26" s="12">
        <v>182.08881000000002</v>
      </c>
      <c r="I26" s="12"/>
      <c r="J26" s="16">
        <v>1302</v>
      </c>
    </row>
    <row r="27" spans="2:10" ht="16.5">
      <c r="B27" s="42" t="s">
        <v>48</v>
      </c>
      <c r="C27" s="19"/>
      <c r="D27" s="12">
        <f>-10+5</f>
        <v>-5</v>
      </c>
      <c r="E27" s="12"/>
      <c r="F27" s="12">
        <f>-16+8</f>
        <v>-8</v>
      </c>
      <c r="G27" s="19"/>
      <c r="H27" s="12">
        <v>-10.070869999999985</v>
      </c>
      <c r="I27" s="12"/>
      <c r="J27" s="16">
        <v>-16</v>
      </c>
    </row>
    <row r="28" spans="2:10" ht="16.5">
      <c r="B28" s="42" t="s">
        <v>43</v>
      </c>
      <c r="C28" s="19"/>
      <c r="D28" s="16">
        <f>0+0</f>
        <v>0</v>
      </c>
      <c r="E28" s="12"/>
      <c r="F28" s="12">
        <v>0</v>
      </c>
      <c r="G28" s="19"/>
      <c r="H28" s="16">
        <v>0</v>
      </c>
      <c r="I28" s="12"/>
      <c r="J28" s="16">
        <v>0</v>
      </c>
    </row>
    <row r="29" spans="2:10" ht="15.75">
      <c r="B29" s="2" t="s">
        <v>0</v>
      </c>
      <c r="C29" s="19"/>
      <c r="D29" s="14" t="s">
        <v>0</v>
      </c>
      <c r="E29" s="14"/>
      <c r="F29" s="17" t="s">
        <v>0</v>
      </c>
      <c r="G29" s="19"/>
      <c r="H29" s="14" t="s">
        <v>0</v>
      </c>
      <c r="I29" s="14"/>
      <c r="J29" s="17"/>
    </row>
    <row r="30" spans="2:10" ht="15.75">
      <c r="B30" s="30" t="s">
        <v>175</v>
      </c>
      <c r="C30" s="19"/>
      <c r="D30" s="16">
        <f>SUM(D24:D29)</f>
        <v>-858</v>
      </c>
      <c r="E30" s="12"/>
      <c r="F30" s="12">
        <f>SUM(F24:F29)</f>
        <v>562</v>
      </c>
      <c r="G30" s="19"/>
      <c r="H30" s="16">
        <f>SUM(H24:H29)</f>
        <v>-774.8267400000022</v>
      </c>
      <c r="I30" s="12"/>
      <c r="J30" s="12">
        <f>SUM(J24:J29)</f>
        <v>-367</v>
      </c>
    </row>
    <row r="31" spans="2:13" ht="15.75">
      <c r="B31" s="41" t="s">
        <v>0</v>
      </c>
      <c r="C31" s="19"/>
      <c r="D31" s="12"/>
      <c r="E31" s="12"/>
      <c r="F31" s="19"/>
      <c r="G31" s="19"/>
      <c r="H31" s="12" t="s">
        <v>0</v>
      </c>
      <c r="I31" s="12"/>
      <c r="J31" s="19"/>
      <c r="M31" s="35"/>
    </row>
    <row r="32" spans="2:10" ht="16.5">
      <c r="B32" s="42" t="s">
        <v>28</v>
      </c>
      <c r="C32" s="2"/>
      <c r="D32" s="31">
        <f>-188+245</f>
        <v>57</v>
      </c>
      <c r="E32" s="31"/>
      <c r="F32" s="36">
        <f>-136+25</f>
        <v>-111</v>
      </c>
      <c r="G32" s="2"/>
      <c r="H32" s="28">
        <v>-188.45275</v>
      </c>
      <c r="I32" s="31"/>
      <c r="J32" s="36">
        <v>-136</v>
      </c>
    </row>
    <row r="33" spans="2:10" ht="15.75">
      <c r="B33" s="2" t="s">
        <v>0</v>
      </c>
      <c r="C33" s="2"/>
      <c r="D33" s="14" t="s">
        <v>0</v>
      </c>
      <c r="E33" s="14"/>
      <c r="F33" s="14" t="s">
        <v>0</v>
      </c>
      <c r="G33" s="2"/>
      <c r="H33" s="14" t="s">
        <v>0</v>
      </c>
      <c r="I33" s="14"/>
      <c r="J33" s="14" t="s">
        <v>0</v>
      </c>
    </row>
    <row r="34" spans="2:10" ht="15.75" hidden="1">
      <c r="B34" s="41" t="s">
        <v>95</v>
      </c>
      <c r="C34" s="19"/>
      <c r="D34" s="31">
        <f>SUM(D30:D33)</f>
        <v>-801</v>
      </c>
      <c r="E34" s="31"/>
      <c r="F34" s="31">
        <f>SUM(F30:F33)</f>
        <v>451</v>
      </c>
      <c r="G34" s="11"/>
      <c r="H34" s="31">
        <f>SUM(H30:H33)</f>
        <v>-963.2794900000023</v>
      </c>
      <c r="I34" s="31"/>
      <c r="J34" s="31">
        <f>SUM(J30:J33)</f>
        <v>-503</v>
      </c>
    </row>
    <row r="35" spans="2:10" ht="15.75" hidden="1">
      <c r="B35" s="41"/>
      <c r="C35" s="19"/>
      <c r="D35" s="12"/>
      <c r="E35" s="12"/>
      <c r="F35" s="12"/>
      <c r="G35" s="19"/>
      <c r="H35" s="12"/>
      <c r="I35" s="12"/>
      <c r="J35" s="12"/>
    </row>
    <row r="36" spans="2:10" ht="15.75" hidden="1">
      <c r="B36" s="41" t="s">
        <v>81</v>
      </c>
      <c r="C36" s="19"/>
      <c r="D36" s="12"/>
      <c r="E36" s="12"/>
      <c r="F36" s="12"/>
      <c r="G36" s="19"/>
      <c r="H36" s="12"/>
      <c r="I36" s="12"/>
      <c r="J36" s="12"/>
    </row>
    <row r="37" spans="2:10" ht="15.75" hidden="1">
      <c r="B37" s="41" t="s">
        <v>92</v>
      </c>
      <c r="C37" s="19"/>
      <c r="D37" s="12">
        <v>0</v>
      </c>
      <c r="E37" s="12"/>
      <c r="F37" s="12">
        <v>0</v>
      </c>
      <c r="G37" s="19"/>
      <c r="H37" s="12">
        <v>0</v>
      </c>
      <c r="I37" s="12"/>
      <c r="J37" s="12">
        <v>0</v>
      </c>
    </row>
    <row r="38" spans="2:10" ht="15.75" hidden="1">
      <c r="B38" s="41"/>
      <c r="C38" s="19"/>
      <c r="D38" s="12"/>
      <c r="E38" s="12"/>
      <c r="F38" s="12"/>
      <c r="G38" s="19"/>
      <c r="H38" s="12"/>
      <c r="I38" s="12"/>
      <c r="J38" s="12"/>
    </row>
    <row r="39" spans="2:10" ht="15.75">
      <c r="B39" s="30" t="s">
        <v>176</v>
      </c>
      <c r="C39" s="19"/>
      <c r="D39" s="62">
        <f>SUM(D34:D38)</f>
        <v>-801</v>
      </c>
      <c r="E39" s="62"/>
      <c r="F39" s="62">
        <f>SUM(F34:F38)</f>
        <v>451</v>
      </c>
      <c r="G39" s="19"/>
      <c r="H39" s="24">
        <f>SUM(H34:H38)</f>
        <v>-963.2794900000023</v>
      </c>
      <c r="I39" s="62"/>
      <c r="J39" s="62">
        <f>SUM(J34:J38)</f>
        <v>-503</v>
      </c>
    </row>
    <row r="40" spans="2:10" ht="15.75">
      <c r="B40" s="41"/>
      <c r="C40" s="19"/>
      <c r="D40" s="31"/>
      <c r="E40" s="31"/>
      <c r="F40" s="31"/>
      <c r="G40" s="19"/>
      <c r="H40" s="31"/>
      <c r="I40" s="31"/>
      <c r="J40" s="31"/>
    </row>
    <row r="41" spans="2:10" ht="16.5">
      <c r="B41" s="61" t="s">
        <v>160</v>
      </c>
      <c r="C41" s="19"/>
      <c r="D41" s="31">
        <f>10.81794-0</f>
        <v>10.81794</v>
      </c>
      <c r="E41" s="31"/>
      <c r="F41" s="31">
        <v>-2</v>
      </c>
      <c r="G41" s="19"/>
      <c r="H41" s="31">
        <v>10.81794</v>
      </c>
      <c r="I41" s="31"/>
      <c r="J41" s="31">
        <v>-2</v>
      </c>
    </row>
    <row r="42" spans="2:10" ht="15.75">
      <c r="B42" s="41"/>
      <c r="C42" s="19"/>
      <c r="D42" s="31"/>
      <c r="E42" s="31"/>
      <c r="F42" s="31"/>
      <c r="G42" s="19"/>
      <c r="H42" s="31"/>
      <c r="I42" s="31"/>
      <c r="J42" s="31"/>
    </row>
    <row r="43" spans="2:10" ht="15.75">
      <c r="B43" s="30" t="s">
        <v>183</v>
      </c>
      <c r="C43" s="19"/>
      <c r="D43" s="31"/>
      <c r="E43" s="31"/>
      <c r="F43" s="31"/>
      <c r="G43" s="19"/>
      <c r="H43" s="31"/>
      <c r="I43" s="31"/>
      <c r="J43" s="31"/>
    </row>
    <row r="44" spans="2:10" ht="16.5" thickBot="1">
      <c r="B44" s="41" t="s">
        <v>109</v>
      </c>
      <c r="C44" s="19"/>
      <c r="D44" s="13">
        <f>SUM(D39:D43)</f>
        <v>-790.18206</v>
      </c>
      <c r="E44" s="13"/>
      <c r="F44" s="13">
        <f>SUM(F39:F43)</f>
        <v>449</v>
      </c>
      <c r="G44" s="19"/>
      <c r="H44" s="13">
        <f>SUM(H39:H43)</f>
        <v>-952.4615500000023</v>
      </c>
      <c r="I44" s="13"/>
      <c r="J44" s="13">
        <f>SUM(J39:J43)</f>
        <v>-505</v>
      </c>
    </row>
    <row r="45" spans="2:10" ht="16.5" thickTop="1">
      <c r="B45" s="41"/>
      <c r="C45" s="19"/>
      <c r="D45" s="31"/>
      <c r="E45" s="31"/>
      <c r="F45" s="31"/>
      <c r="G45" s="19"/>
      <c r="H45" s="31"/>
      <c r="I45" s="31"/>
      <c r="J45" s="31"/>
    </row>
    <row r="46" spans="2:10" ht="15.75">
      <c r="B46" s="30" t="s">
        <v>177</v>
      </c>
      <c r="C46" s="19"/>
      <c r="D46" s="12"/>
      <c r="E46" s="12"/>
      <c r="F46" s="12"/>
      <c r="G46" s="19"/>
      <c r="H46" s="12"/>
      <c r="I46" s="12"/>
      <c r="J46" s="12"/>
    </row>
    <row r="47" spans="2:10" ht="16.5">
      <c r="B47" s="61" t="s">
        <v>155</v>
      </c>
      <c r="C47" s="19"/>
      <c r="D47" s="16">
        <f>-979+163</f>
        <v>-816</v>
      </c>
      <c r="E47" s="12"/>
      <c r="F47" s="12">
        <f>-629+1052</f>
        <v>423</v>
      </c>
      <c r="G47" s="19"/>
      <c r="H47" s="16">
        <f>H39-H48</f>
        <v>-978.3912163000023</v>
      </c>
      <c r="I47" s="12"/>
      <c r="J47" s="12">
        <v>-629</v>
      </c>
    </row>
    <row r="48" spans="2:10" ht="16.5">
      <c r="B48" s="42" t="s">
        <v>143</v>
      </c>
      <c r="C48" s="19"/>
      <c r="D48" s="12">
        <f>15+0.1</f>
        <v>15.1</v>
      </c>
      <c r="E48" s="12"/>
      <c r="F48" s="36">
        <f>126-98</f>
        <v>28</v>
      </c>
      <c r="G48" s="19"/>
      <c r="H48" s="16">
        <v>15.111726300000026</v>
      </c>
      <c r="I48" s="12"/>
      <c r="J48" s="36">
        <v>126</v>
      </c>
    </row>
    <row r="49" spans="2:10" ht="15.75">
      <c r="B49" s="2"/>
      <c r="C49" s="2"/>
      <c r="D49" s="9"/>
      <c r="E49" s="9"/>
      <c r="F49" s="9"/>
      <c r="G49" s="2"/>
      <c r="H49" s="9"/>
      <c r="I49" s="9"/>
      <c r="J49" s="9"/>
    </row>
    <row r="50" spans="2:10" ht="16.5" thickBot="1">
      <c r="B50" s="41" t="s">
        <v>0</v>
      </c>
      <c r="C50" s="2"/>
      <c r="D50" s="25">
        <f>SUM(D47:D49)</f>
        <v>-800.9</v>
      </c>
      <c r="E50" s="13"/>
      <c r="F50" s="13">
        <f>SUM(F47:F49)</f>
        <v>451</v>
      </c>
      <c r="G50" s="2"/>
      <c r="H50" s="13">
        <f>SUM(H47:H49)</f>
        <v>-963.2794900000023</v>
      </c>
      <c r="I50" s="13"/>
      <c r="J50" s="13">
        <f>SUM(J47:J49)</f>
        <v>-503</v>
      </c>
    </row>
    <row r="51" spans="2:10" ht="16.5" thickTop="1">
      <c r="B51" s="2" t="s">
        <v>0</v>
      </c>
      <c r="C51" s="2"/>
      <c r="D51" s="2" t="s">
        <v>0</v>
      </c>
      <c r="E51" s="2"/>
      <c r="F51" s="2"/>
      <c r="G51" s="2"/>
      <c r="H51" s="2" t="s">
        <v>0</v>
      </c>
      <c r="I51" s="2"/>
      <c r="J51" s="2"/>
    </row>
    <row r="52" spans="2:10" ht="15.75">
      <c r="B52" s="30" t="s">
        <v>183</v>
      </c>
      <c r="C52" s="2"/>
      <c r="D52" s="2"/>
      <c r="E52" s="2"/>
      <c r="F52" s="2" t="s">
        <v>0</v>
      </c>
      <c r="G52" s="2"/>
      <c r="H52" s="2" t="s">
        <v>0</v>
      </c>
      <c r="I52" s="2"/>
      <c r="J52" s="2"/>
    </row>
    <row r="53" spans="2:10" ht="15.75">
      <c r="B53" s="41" t="s">
        <v>62</v>
      </c>
      <c r="C53" s="2"/>
      <c r="D53" s="2"/>
      <c r="E53" s="2"/>
      <c r="F53" s="2"/>
      <c r="G53" s="2"/>
      <c r="H53" s="2"/>
      <c r="I53" s="2"/>
      <c r="J53" s="2"/>
    </row>
    <row r="54" spans="2:10" ht="16.5">
      <c r="B54" s="61" t="s">
        <v>155</v>
      </c>
      <c r="C54" s="2"/>
      <c r="D54" s="16">
        <f>D47+D41*0.51</f>
        <v>-810.4828506</v>
      </c>
      <c r="E54" s="2"/>
      <c r="F54" s="16">
        <f>F47+F41*0.51</f>
        <v>421.98</v>
      </c>
      <c r="G54" s="2"/>
      <c r="H54" s="16">
        <f>H47+H41*0.51+0.5</f>
        <v>-972.3740669000023</v>
      </c>
      <c r="I54" s="2"/>
      <c r="J54" s="12">
        <v>-630</v>
      </c>
    </row>
    <row r="55" spans="2:10" ht="16.5">
      <c r="B55" s="42" t="s">
        <v>143</v>
      </c>
      <c r="C55" s="2"/>
      <c r="D55" s="16">
        <f>D48+D41*0.49</f>
        <v>20.4007906</v>
      </c>
      <c r="E55" s="2"/>
      <c r="F55" s="16">
        <f>F48+(F41*0.49)</f>
        <v>27.02</v>
      </c>
      <c r="G55" s="2"/>
      <c r="H55" s="16">
        <f>H48+(H41*0.49)</f>
        <v>20.412516900000025</v>
      </c>
      <c r="I55" s="2"/>
      <c r="J55" s="12">
        <v>125</v>
      </c>
    </row>
    <row r="56" spans="2:10" ht="16.5" thickBot="1">
      <c r="B56" s="2"/>
      <c r="C56" s="2"/>
      <c r="D56" s="13">
        <f>SUM(D54:D55)</f>
        <v>-790.08206</v>
      </c>
      <c r="E56" s="59"/>
      <c r="F56" s="13">
        <f>SUM(F54:F55)</f>
        <v>449</v>
      </c>
      <c r="G56" s="2"/>
      <c r="H56" s="25">
        <f>SUM(H54:H55)</f>
        <v>-951.9615500000023</v>
      </c>
      <c r="I56" s="59"/>
      <c r="J56" s="25">
        <f>SUM(J54:J55)</f>
        <v>-505</v>
      </c>
    </row>
    <row r="57" spans="2:10" ht="16.5" thickTop="1">
      <c r="B57" s="23" t="s">
        <v>0</v>
      </c>
      <c r="C57" s="2"/>
      <c r="D57" s="12"/>
      <c r="E57" s="2"/>
      <c r="F57" s="2"/>
      <c r="G57" s="2"/>
      <c r="H57" s="2" t="s">
        <v>0</v>
      </c>
      <c r="I57" s="2"/>
      <c r="J57" s="2"/>
    </row>
    <row r="58" spans="2:13" ht="15.75">
      <c r="B58" s="3" t="s">
        <v>178</v>
      </c>
      <c r="C58" s="2"/>
      <c r="D58" s="15" t="s">
        <v>0</v>
      </c>
      <c r="E58" s="2"/>
      <c r="F58" s="2"/>
      <c r="G58" s="2"/>
      <c r="H58" s="2"/>
      <c r="I58" s="2"/>
      <c r="J58" s="2"/>
      <c r="M58" s="35"/>
    </row>
    <row r="59" spans="2:10" ht="15.75">
      <c r="B59" s="23" t="s">
        <v>142</v>
      </c>
      <c r="C59" s="2"/>
      <c r="D59" s="39" t="s">
        <v>0</v>
      </c>
      <c r="E59" s="12"/>
      <c r="F59" s="2"/>
      <c r="G59" s="2"/>
      <c r="H59" s="2" t="s">
        <v>0</v>
      </c>
      <c r="I59" s="2"/>
      <c r="J59" s="2"/>
    </row>
    <row r="60" spans="2:8" ht="15.75">
      <c r="B60" s="23" t="s">
        <v>0</v>
      </c>
      <c r="D60" t="s">
        <v>0</v>
      </c>
      <c r="H60" t="s">
        <v>0</v>
      </c>
    </row>
    <row r="61" spans="2:13" ht="16.5">
      <c r="B61" s="43" t="s">
        <v>179</v>
      </c>
      <c r="D61" s="15">
        <f>(D34+(-15-0.1)+(0+0))/140326.1*100</f>
        <v>-0.5815739196058325</v>
      </c>
      <c r="E61" s="15"/>
      <c r="F61" s="37">
        <f>F47/140326.1*100</f>
        <v>0.30144071559032853</v>
      </c>
      <c r="G61" s="2"/>
      <c r="H61" s="15">
        <f>(H34-H48)/140326.1*100</f>
        <v>-0.6972268282949518</v>
      </c>
      <c r="I61" s="15"/>
      <c r="J61" s="37">
        <v>-0.45</v>
      </c>
      <c r="M61" s="15"/>
    </row>
    <row r="62" spans="2:10" ht="16.5" hidden="1">
      <c r="B62" s="43"/>
      <c r="D62" s="15"/>
      <c r="E62" s="15"/>
      <c r="F62" s="15"/>
      <c r="G62" s="2"/>
      <c r="H62" s="15"/>
      <c r="I62" s="15"/>
      <c r="J62" s="15"/>
    </row>
    <row r="63" spans="2:10" ht="16.5" hidden="1">
      <c r="B63" s="43" t="s">
        <v>63</v>
      </c>
      <c r="D63" s="15"/>
      <c r="E63" s="15"/>
      <c r="F63" s="15"/>
      <c r="G63" s="2"/>
      <c r="H63" s="15"/>
      <c r="I63" s="15"/>
      <c r="J63" s="15"/>
    </row>
    <row r="64" spans="2:13" ht="16.5" hidden="1">
      <c r="B64" s="43" t="s">
        <v>82</v>
      </c>
      <c r="D64" s="15">
        <f>(D37+(0-0))/120000*100</f>
        <v>0</v>
      </c>
      <c r="E64" s="15"/>
      <c r="F64" s="15">
        <f>(F37+(0-0))/120000*100</f>
        <v>0</v>
      </c>
      <c r="G64" s="2"/>
      <c r="H64" s="15">
        <v>0</v>
      </c>
      <c r="I64" s="15"/>
      <c r="J64" s="15">
        <v>0</v>
      </c>
      <c r="M64" s="15"/>
    </row>
    <row r="65" spans="2:10" ht="16.5">
      <c r="B65" s="42" t="s">
        <v>165</v>
      </c>
      <c r="D65" s="15" t="s">
        <v>0</v>
      </c>
      <c r="E65" s="15"/>
      <c r="F65" s="51" t="s">
        <v>0</v>
      </c>
      <c r="G65" s="2"/>
      <c r="H65" s="51" t="s">
        <v>0</v>
      </c>
      <c r="I65" s="15"/>
      <c r="J65" s="51"/>
    </row>
    <row r="66" spans="2:13" ht="17.25" thickBot="1">
      <c r="B66" s="42" t="s">
        <v>156</v>
      </c>
      <c r="D66" s="55">
        <f>SUM(D61:D65)</f>
        <v>-0.5815739196058325</v>
      </c>
      <c r="E66" s="54"/>
      <c r="F66" s="55">
        <f>SUM(F61:F65)</f>
        <v>0.30144071559032853</v>
      </c>
      <c r="G66" s="2"/>
      <c r="H66" s="55">
        <f>SUM(H61:H65)</f>
        <v>-0.6972268282949518</v>
      </c>
      <c r="I66" s="54"/>
      <c r="J66" s="55">
        <f>SUM(J61:J65)</f>
        <v>-0.45</v>
      </c>
      <c r="M66" s="52"/>
    </row>
    <row r="67" spans="2:10" ht="17.25" thickTop="1">
      <c r="B67" s="42" t="s">
        <v>0</v>
      </c>
      <c r="D67" s="15"/>
      <c r="E67" s="15"/>
      <c r="F67" s="15"/>
      <c r="G67" s="2"/>
      <c r="H67" s="15"/>
      <c r="I67" s="15"/>
      <c r="J67" s="15"/>
    </row>
    <row r="68" spans="2:10" ht="16.5">
      <c r="B68" s="43" t="s">
        <v>180</v>
      </c>
      <c r="C68" s="2"/>
      <c r="D68" s="15">
        <v>-0.5815739196058325</v>
      </c>
      <c r="E68" s="2"/>
      <c r="F68" s="51">
        <v>0.3</v>
      </c>
      <c r="G68" s="2"/>
      <c r="H68" s="51">
        <v>-0.6972268282949516</v>
      </c>
      <c r="I68" s="15"/>
      <c r="J68" s="51">
        <v>-0.45</v>
      </c>
    </row>
    <row r="69" spans="2:10" ht="16.5">
      <c r="B69" s="42" t="s">
        <v>165</v>
      </c>
      <c r="C69" s="2"/>
      <c r="D69" s="15"/>
      <c r="E69" s="2"/>
      <c r="F69" s="51"/>
      <c r="G69" s="2"/>
      <c r="H69" s="51"/>
      <c r="I69" s="15"/>
      <c r="J69" s="51"/>
    </row>
    <row r="70" spans="2:10" ht="17.25" thickBot="1">
      <c r="B70" s="42" t="s">
        <v>156</v>
      </c>
      <c r="C70" s="2"/>
      <c r="D70" s="54">
        <f>SUM(D68:D69)</f>
        <v>-0.5815739196058325</v>
      </c>
      <c r="E70" s="59"/>
      <c r="F70" s="54">
        <f>SUM(F68:F69)</f>
        <v>0.3</v>
      </c>
      <c r="G70" s="2"/>
      <c r="H70" s="54">
        <f>SUM(H68:H69)</f>
        <v>-0.6972268282949516</v>
      </c>
      <c r="I70" s="59"/>
      <c r="J70" s="54">
        <f>SUM(J68:J69)</f>
        <v>-0.45</v>
      </c>
    </row>
    <row r="71" spans="2:10" ht="17.25" thickTop="1">
      <c r="B71" s="42"/>
      <c r="C71" s="2"/>
      <c r="D71" s="15"/>
      <c r="E71" s="2"/>
      <c r="F71" s="51"/>
      <c r="G71" s="2"/>
      <c r="H71" s="51"/>
      <c r="I71" s="15"/>
      <c r="J71" s="51"/>
    </row>
    <row r="72" spans="2:10" ht="16.5">
      <c r="B72" s="42"/>
      <c r="C72" s="2"/>
      <c r="D72" s="39" t="s">
        <v>0</v>
      </c>
      <c r="E72" s="2"/>
      <c r="F72" s="51"/>
      <c r="G72" s="2"/>
      <c r="H72" s="51"/>
      <c r="I72" s="15"/>
      <c r="J72" s="51"/>
    </row>
    <row r="73" spans="2:10" ht="15.75">
      <c r="B73" s="23"/>
      <c r="C73" s="2"/>
      <c r="D73" s="15"/>
      <c r="E73" s="2"/>
      <c r="F73" s="51" t="s">
        <v>0</v>
      </c>
      <c r="G73" s="2"/>
      <c r="H73" s="51"/>
      <c r="I73" s="15"/>
      <c r="J73" s="51" t="s">
        <v>0</v>
      </c>
    </row>
    <row r="74" spans="2:10" ht="15.75">
      <c r="B74" s="23"/>
      <c r="C74" s="2"/>
      <c r="D74" s="15"/>
      <c r="E74" s="15"/>
      <c r="F74" s="58" t="s">
        <v>0</v>
      </c>
      <c r="G74" s="2"/>
      <c r="H74" s="29"/>
      <c r="I74" s="29"/>
      <c r="J74" s="2"/>
    </row>
    <row r="75" spans="2:10" ht="15.75">
      <c r="B75" s="23"/>
      <c r="C75" s="2"/>
      <c r="D75" s="15"/>
      <c r="E75" s="15"/>
      <c r="F75" s="15"/>
      <c r="G75" s="2"/>
      <c r="H75" s="29"/>
      <c r="I75" s="29"/>
      <c r="J75" s="2"/>
    </row>
    <row r="76" spans="2:10" ht="15.75">
      <c r="B76" s="23" t="s">
        <v>110</v>
      </c>
      <c r="C76" s="2"/>
      <c r="D76" s="15"/>
      <c r="E76" s="15"/>
      <c r="F76" s="15"/>
      <c r="G76" s="2"/>
      <c r="H76" s="29"/>
      <c r="I76" s="29"/>
      <c r="J76" s="2"/>
    </row>
    <row r="77" spans="2:10" ht="15.75">
      <c r="B77" s="3" t="s">
        <v>164</v>
      </c>
      <c r="C77" s="2"/>
      <c r="D77" s="15"/>
      <c r="E77" s="15"/>
      <c r="F77" s="15"/>
      <c r="G77" s="2"/>
      <c r="H77" s="29"/>
      <c r="I77" s="29"/>
      <c r="J77" s="2"/>
    </row>
    <row r="82" ht="16.5">
      <c r="B82" s="42" t="s">
        <v>0</v>
      </c>
    </row>
    <row r="90" ht="16.5">
      <c r="B90" s="42"/>
    </row>
  </sheetData>
  <sheetProtection/>
  <printOptions horizontalCentered="1"/>
  <pageMargins left="0.75" right="0.5" top="0.75" bottom="0.5" header="0" footer="0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zoomScalePageLayoutView="0" workbookViewId="0" topLeftCell="A72">
      <selection activeCell="A19" sqref="A19"/>
    </sheetView>
  </sheetViews>
  <sheetFormatPr defaultColWidth="9.140625" defaultRowHeight="12.75"/>
  <cols>
    <col min="1" max="1" width="72.140625" style="0" customWidth="1"/>
    <col min="2" max="2" width="4.28125" style="0" customWidth="1"/>
    <col min="3" max="3" width="14.28125" style="0" customWidth="1"/>
    <col min="4" max="4" width="4.57421875" style="0" customWidth="1"/>
    <col min="5" max="5" width="16.7109375" style="0" customWidth="1"/>
    <col min="11" max="11" width="11.140625" style="0" bestFit="1" customWidth="1"/>
  </cols>
  <sheetData>
    <row r="1" spans="1:5" ht="15.75">
      <c r="A1" s="67" t="s">
        <v>2</v>
      </c>
      <c r="B1" s="67"/>
      <c r="C1" s="67"/>
      <c r="D1" s="67"/>
      <c r="E1" s="67"/>
    </row>
    <row r="2" spans="1:5" ht="15.75">
      <c r="A2" s="67" t="s">
        <v>3</v>
      </c>
      <c r="B2" s="67"/>
      <c r="C2" s="67"/>
      <c r="D2" s="67"/>
      <c r="E2" s="67"/>
    </row>
    <row r="3" spans="1:5" ht="15.75">
      <c r="A3" s="30" t="s">
        <v>0</v>
      </c>
      <c r="B3" s="18"/>
      <c r="C3" s="18"/>
      <c r="D3" s="18"/>
      <c r="E3" s="18" t="s">
        <v>0</v>
      </c>
    </row>
    <row r="4" spans="1:5" ht="15.75">
      <c r="A4" s="67" t="s">
        <v>169</v>
      </c>
      <c r="B4" s="67"/>
      <c r="C4" s="67"/>
      <c r="D4" s="67"/>
      <c r="E4" s="67"/>
    </row>
    <row r="5" spans="1:5" ht="15.75">
      <c r="A5" s="67" t="s">
        <v>105</v>
      </c>
      <c r="B5" s="67"/>
      <c r="C5" s="67"/>
      <c r="D5" s="67"/>
      <c r="E5" s="67"/>
    </row>
    <row r="6" spans="1:5" ht="15.75">
      <c r="A6" s="23"/>
      <c r="B6" s="2"/>
      <c r="C6" s="2"/>
      <c r="D6" s="2"/>
      <c r="E6" s="2"/>
    </row>
    <row r="7" spans="1:5" ht="15.75">
      <c r="A7" s="23"/>
      <c r="B7" s="2"/>
      <c r="C7" s="2"/>
      <c r="D7" s="2"/>
      <c r="E7" s="2"/>
    </row>
    <row r="8" spans="1:5" ht="15.75">
      <c r="A8" s="23"/>
      <c r="B8" s="2"/>
      <c r="C8" s="8" t="s">
        <v>14</v>
      </c>
      <c r="D8" s="2"/>
      <c r="E8" s="8" t="s">
        <v>16</v>
      </c>
    </row>
    <row r="9" spans="1:5" ht="15.75">
      <c r="A9" s="23"/>
      <c r="B9" s="2"/>
      <c r="C9" s="8" t="s">
        <v>15</v>
      </c>
      <c r="D9" s="2"/>
      <c r="E9" s="8" t="s">
        <v>22</v>
      </c>
    </row>
    <row r="10" spans="1:5" ht="15.75">
      <c r="A10" s="23"/>
      <c r="B10" s="2"/>
      <c r="C10" s="8" t="s">
        <v>8</v>
      </c>
      <c r="D10" s="2"/>
      <c r="E10" s="8" t="s">
        <v>17</v>
      </c>
    </row>
    <row r="11" spans="1:5" ht="15.75">
      <c r="A11" s="23"/>
      <c r="B11" s="2"/>
      <c r="C11" s="8" t="s">
        <v>10</v>
      </c>
      <c r="D11" s="2"/>
      <c r="E11" s="8" t="s">
        <v>18</v>
      </c>
    </row>
    <row r="12" spans="1:5" ht="15.75">
      <c r="A12" s="23"/>
      <c r="B12" s="2"/>
      <c r="C12" s="64" t="s">
        <v>170</v>
      </c>
      <c r="D12" s="2"/>
      <c r="E12" s="38" t="s">
        <v>56</v>
      </c>
    </row>
    <row r="13" spans="1:5" ht="15.75">
      <c r="A13" s="23"/>
      <c r="B13" s="2"/>
      <c r="C13" s="4">
        <v>2013</v>
      </c>
      <c r="D13" s="2"/>
      <c r="E13" s="4">
        <v>2012</v>
      </c>
    </row>
    <row r="14" spans="1:5" ht="15.75">
      <c r="A14" s="23"/>
      <c r="B14" s="2"/>
      <c r="C14" s="4" t="s">
        <v>1</v>
      </c>
      <c r="D14" s="2"/>
      <c r="E14" s="4" t="s">
        <v>1</v>
      </c>
    </row>
    <row r="15" spans="1:5" ht="15.75">
      <c r="A15" s="23"/>
      <c r="B15" s="2"/>
      <c r="C15" s="2"/>
      <c r="D15" s="2"/>
      <c r="E15" s="2"/>
    </row>
    <row r="16" spans="1:5" ht="15.75">
      <c r="A16" s="23" t="s">
        <v>73</v>
      </c>
      <c r="B16" s="2"/>
      <c r="C16" s="2"/>
      <c r="D16" s="2"/>
      <c r="E16" s="2"/>
    </row>
    <row r="17" spans="1:5" ht="15.75">
      <c r="A17" s="23"/>
      <c r="B17" s="2"/>
      <c r="C17" s="2" t="s">
        <v>0</v>
      </c>
      <c r="D17" s="2"/>
      <c r="E17" s="2"/>
    </row>
    <row r="18" spans="1:5" ht="15.75">
      <c r="A18" s="5" t="s">
        <v>71</v>
      </c>
      <c r="B18" s="2"/>
      <c r="C18" s="2"/>
      <c r="D18" s="2"/>
      <c r="E18" s="2"/>
    </row>
    <row r="19" spans="1:5" ht="15.75">
      <c r="A19" s="23" t="s">
        <v>30</v>
      </c>
      <c r="B19" s="2"/>
      <c r="C19" s="16">
        <v>3781.8445895000027</v>
      </c>
      <c r="D19" s="16"/>
      <c r="E19" s="16">
        <f>3964.8-0.5</f>
        <v>3964.3</v>
      </c>
    </row>
    <row r="20" spans="1:5" ht="15.75">
      <c r="A20" s="23" t="s">
        <v>79</v>
      </c>
      <c r="B20" s="2"/>
      <c r="C20" s="16">
        <v>59751.455795500005</v>
      </c>
      <c r="D20" s="16"/>
      <c r="E20" s="16">
        <v>59774.026</v>
      </c>
    </row>
    <row r="21" spans="1:5" ht="15.75">
      <c r="A21" s="23" t="s">
        <v>133</v>
      </c>
      <c r="B21" s="2"/>
      <c r="C21" s="16">
        <v>173.94948499999998</v>
      </c>
      <c r="D21" s="16"/>
      <c r="E21" s="16">
        <v>175.036</v>
      </c>
    </row>
    <row r="22" spans="1:5" ht="15.75">
      <c r="A22" s="23" t="s">
        <v>53</v>
      </c>
      <c r="B22" s="2"/>
      <c r="C22" s="16">
        <v>521.80305</v>
      </c>
      <c r="D22" s="16"/>
      <c r="E22" s="16">
        <v>510.985</v>
      </c>
    </row>
    <row r="23" spans="1:5" ht="15.75">
      <c r="A23" s="23" t="s">
        <v>146</v>
      </c>
      <c r="B23" s="2"/>
      <c r="C23" s="16">
        <v>4568.31588</v>
      </c>
      <c r="D23" s="16"/>
      <c r="E23" s="16">
        <v>4567.59</v>
      </c>
    </row>
    <row r="24" spans="1:5" ht="15.75" hidden="1">
      <c r="A24" s="23" t="s">
        <v>128</v>
      </c>
      <c r="B24" s="2"/>
      <c r="C24" s="16">
        <v>0</v>
      </c>
      <c r="D24" s="16"/>
      <c r="E24" s="16">
        <v>0</v>
      </c>
    </row>
    <row r="25" spans="1:5" ht="15.75">
      <c r="A25" s="23" t="s">
        <v>20</v>
      </c>
      <c r="B25" s="2"/>
      <c r="C25" s="16">
        <v>14016.968</v>
      </c>
      <c r="D25" s="16"/>
      <c r="E25" s="16">
        <v>14016.968</v>
      </c>
    </row>
    <row r="26" spans="1:5" ht="15.75">
      <c r="A26" s="23"/>
      <c r="B26" s="2"/>
      <c r="C26" s="16"/>
      <c r="D26" s="16"/>
      <c r="E26" s="16"/>
    </row>
    <row r="27" spans="1:5" ht="15.75">
      <c r="A27" s="23"/>
      <c r="B27" s="2"/>
      <c r="C27" s="33">
        <f>SUM(C19:C26)</f>
        <v>82814.33680000002</v>
      </c>
      <c r="D27" s="16"/>
      <c r="E27" s="33">
        <f>SUM(E19:E26)</f>
        <v>83008.905</v>
      </c>
    </row>
    <row r="28" spans="1:5" ht="15.75">
      <c r="A28" s="23"/>
      <c r="B28" s="2"/>
      <c r="C28" s="16" t="s">
        <v>0</v>
      </c>
      <c r="D28" s="16"/>
      <c r="E28" s="16" t="s">
        <v>0</v>
      </c>
    </row>
    <row r="29" spans="1:5" ht="15.75">
      <c r="A29" s="5" t="s">
        <v>23</v>
      </c>
      <c r="B29" s="2"/>
      <c r="C29" s="37" t="s">
        <v>0</v>
      </c>
      <c r="D29" s="16"/>
      <c r="E29" s="16"/>
    </row>
    <row r="30" spans="1:5" ht="15.75">
      <c r="A30" s="23" t="s">
        <v>68</v>
      </c>
      <c r="B30" s="2"/>
      <c r="C30" s="28">
        <v>3873.97692</v>
      </c>
      <c r="D30" s="16"/>
      <c r="E30" s="28">
        <v>4294.563</v>
      </c>
    </row>
    <row r="31" spans="1:5" ht="15.75">
      <c r="A31" s="23" t="s">
        <v>111</v>
      </c>
      <c r="B31" s="2"/>
      <c r="C31" s="28">
        <v>18035.570809999997</v>
      </c>
      <c r="D31" s="16"/>
      <c r="E31" s="28">
        <v>17826.823</v>
      </c>
    </row>
    <row r="32" spans="1:5" ht="15.75">
      <c r="A32" s="23" t="s">
        <v>128</v>
      </c>
      <c r="B32" s="2"/>
      <c r="C32" s="28">
        <v>15464.66075</v>
      </c>
      <c r="D32" s="16"/>
      <c r="E32" s="28">
        <v>19995.885</v>
      </c>
    </row>
    <row r="33" spans="1:5" ht="15.75">
      <c r="A33" s="23" t="s">
        <v>129</v>
      </c>
      <c r="B33" s="2"/>
      <c r="C33" s="28">
        <v>1010.24909</v>
      </c>
      <c r="D33" s="16"/>
      <c r="E33" s="28">
        <v>1747.218</v>
      </c>
    </row>
    <row r="34" spans="1:5" ht="15.75">
      <c r="A34" s="23" t="s">
        <v>69</v>
      </c>
      <c r="B34" s="2"/>
      <c r="C34" s="28">
        <v>342.71225</v>
      </c>
      <c r="D34" s="16"/>
      <c r="E34" s="28">
        <v>393.147</v>
      </c>
    </row>
    <row r="35" spans="1:5" ht="15.75">
      <c r="A35" s="23" t="s">
        <v>88</v>
      </c>
      <c r="B35" s="2"/>
      <c r="C35" s="28">
        <v>8268.49491</v>
      </c>
      <c r="D35" s="16"/>
      <c r="E35" s="28">
        <v>7408.093</v>
      </c>
    </row>
    <row r="36" spans="1:5" ht="15.75">
      <c r="A36" s="23" t="s">
        <v>70</v>
      </c>
      <c r="B36" s="2"/>
      <c r="C36" s="28">
        <v>9018.3951</v>
      </c>
      <c r="D36" s="16"/>
      <c r="E36" s="28">
        <v>11977.209</v>
      </c>
    </row>
    <row r="37" spans="1:5" ht="15.75">
      <c r="A37" s="23"/>
      <c r="B37" s="2"/>
      <c r="C37" s="33">
        <f>SUM(C30:C36)</f>
        <v>56014.05983</v>
      </c>
      <c r="D37" s="16"/>
      <c r="E37" s="33">
        <f>SUM(E30:E36)</f>
        <v>63642.937999999995</v>
      </c>
    </row>
    <row r="38" spans="1:5" ht="15.75">
      <c r="A38" s="23"/>
      <c r="B38" s="2"/>
      <c r="C38" s="28"/>
      <c r="D38" s="16"/>
      <c r="E38" s="28"/>
    </row>
    <row r="39" spans="1:11" ht="15.75" hidden="1">
      <c r="A39" s="23" t="s">
        <v>99</v>
      </c>
      <c r="B39" s="2"/>
      <c r="C39" s="28">
        <v>0</v>
      </c>
      <c r="D39" s="16"/>
      <c r="E39" s="28">
        <v>0</v>
      </c>
      <c r="K39" s="53"/>
    </row>
    <row r="40" spans="1:11" ht="15.75" hidden="1">
      <c r="A40" s="23"/>
      <c r="B40" s="2"/>
      <c r="C40" s="16" t="s">
        <v>0</v>
      </c>
      <c r="D40" s="16"/>
      <c r="E40" s="16" t="s">
        <v>0</v>
      </c>
      <c r="K40" s="53"/>
    </row>
    <row r="41" spans="1:8" ht="16.5" thickBot="1">
      <c r="A41" s="23" t="s">
        <v>64</v>
      </c>
      <c r="B41" s="2"/>
      <c r="C41" s="50">
        <f>+C37+C27+C39-0.5</f>
        <v>138827.89663000003</v>
      </c>
      <c r="D41" s="16"/>
      <c r="E41" s="50">
        <f>+E37+E27+E39</f>
        <v>146651.843</v>
      </c>
      <c r="H41" s="35"/>
    </row>
    <row r="42" spans="1:5" ht="16.5" thickTop="1">
      <c r="A42" s="23"/>
      <c r="B42" s="2"/>
      <c r="C42" s="16"/>
      <c r="D42" s="16"/>
      <c r="E42" s="16"/>
    </row>
    <row r="43" spans="1:5" ht="15.75">
      <c r="A43" s="23"/>
      <c r="B43" s="2"/>
      <c r="C43" s="16"/>
      <c r="D43" s="16"/>
      <c r="E43" s="16"/>
    </row>
    <row r="44" spans="1:5" ht="15.75">
      <c r="A44" s="23" t="s">
        <v>72</v>
      </c>
      <c r="B44" s="2"/>
      <c r="C44" s="16"/>
      <c r="D44" s="16"/>
      <c r="E44" s="16"/>
    </row>
    <row r="45" spans="1:5" ht="15.75">
      <c r="A45" s="23"/>
      <c r="B45" s="2"/>
      <c r="C45" s="16"/>
      <c r="D45" s="16"/>
      <c r="E45" s="16"/>
    </row>
    <row r="46" spans="1:5" ht="15.75">
      <c r="A46" s="5" t="s">
        <v>144</v>
      </c>
      <c r="B46" s="2"/>
      <c r="C46" s="16"/>
      <c r="D46" s="16"/>
      <c r="E46" s="16"/>
    </row>
    <row r="47" spans="1:5" ht="15.75">
      <c r="A47" s="23" t="s">
        <v>4</v>
      </c>
      <c r="B47" s="2"/>
      <c r="C47" s="16">
        <v>140326.1</v>
      </c>
      <c r="D47" s="16"/>
      <c r="E47" s="16">
        <v>140326.1</v>
      </c>
    </row>
    <row r="48" spans="1:5" ht="15.75">
      <c r="A48" s="23" t="s">
        <v>74</v>
      </c>
      <c r="B48" s="2"/>
      <c r="C48" s="16">
        <v>28715.44755</v>
      </c>
      <c r="D48" s="16"/>
      <c r="E48" s="16">
        <v>28715.448</v>
      </c>
    </row>
    <row r="49" spans="1:5" ht="15.75">
      <c r="A49" s="23" t="s">
        <v>149</v>
      </c>
      <c r="B49" s="2"/>
      <c r="C49" s="16">
        <v>8.5786456</v>
      </c>
      <c r="D49" s="16"/>
      <c r="E49" s="16">
        <v>2.562</v>
      </c>
    </row>
    <row r="50" spans="1:5" ht="15.75" hidden="1">
      <c r="A50" s="23" t="s">
        <v>102</v>
      </c>
      <c r="B50" s="2"/>
      <c r="C50" s="16"/>
      <c r="D50" s="16"/>
      <c r="E50" s="16"/>
    </row>
    <row r="51" spans="1:5" ht="15.75" hidden="1">
      <c r="A51" s="23" t="s">
        <v>103</v>
      </c>
      <c r="B51" s="2"/>
      <c r="C51" s="16">
        <v>0</v>
      </c>
      <c r="D51" s="16"/>
      <c r="E51" s="16">
        <v>0</v>
      </c>
    </row>
    <row r="52" spans="1:5" ht="15.75">
      <c r="A52" s="23" t="s">
        <v>87</v>
      </c>
      <c r="B52" s="2"/>
      <c r="C52" s="16">
        <v>-54120.5127573523</v>
      </c>
      <c r="D52" s="16"/>
      <c r="E52" s="16">
        <v>-53142.117</v>
      </c>
    </row>
    <row r="53" spans="1:5" ht="15.75" hidden="1">
      <c r="A53" s="23" t="s">
        <v>86</v>
      </c>
      <c r="B53" s="2"/>
      <c r="C53" s="16"/>
      <c r="D53" s="16"/>
      <c r="E53" s="16"/>
    </row>
    <row r="54" spans="1:5" ht="15.75" hidden="1">
      <c r="A54" s="23" t="s">
        <v>83</v>
      </c>
      <c r="B54" s="2"/>
      <c r="C54" s="16">
        <v>0</v>
      </c>
      <c r="D54" s="16"/>
      <c r="E54" s="16">
        <v>0</v>
      </c>
    </row>
    <row r="55" spans="1:5" ht="15.75">
      <c r="A55" s="23"/>
      <c r="B55" s="2"/>
      <c r="C55" s="17"/>
      <c r="D55" s="16"/>
      <c r="E55" s="17"/>
    </row>
    <row r="56" spans="1:5" ht="15.75">
      <c r="A56" s="23" t="s">
        <v>0</v>
      </c>
      <c r="B56" s="2"/>
      <c r="C56" s="16">
        <f>SUM(C47:C55)-0.5</f>
        <v>114929.11343824773</v>
      </c>
      <c r="D56" s="16"/>
      <c r="E56" s="16">
        <f>SUM(E47:E55)</f>
        <v>115901.99300000002</v>
      </c>
    </row>
    <row r="57" spans="1:5" ht="15.75">
      <c r="A57" s="23" t="s">
        <v>141</v>
      </c>
      <c r="B57" s="2"/>
      <c r="C57" s="16">
        <v>417.7866742000012</v>
      </c>
      <c r="D57" s="16"/>
      <c r="E57" s="16">
        <v>397.374</v>
      </c>
    </row>
    <row r="58" spans="1:5" ht="15.75">
      <c r="A58" s="23"/>
      <c r="B58" s="2"/>
      <c r="C58" s="17"/>
      <c r="D58" s="16"/>
      <c r="E58" s="17"/>
    </row>
    <row r="59" spans="1:5" ht="15.75">
      <c r="A59" s="23" t="s">
        <v>61</v>
      </c>
      <c r="B59" s="2"/>
      <c r="C59" s="33">
        <f>SUM(C56:C58)</f>
        <v>115346.90011244774</v>
      </c>
      <c r="D59" s="16"/>
      <c r="E59" s="33">
        <f>SUM(E56:E58)</f>
        <v>116299.36700000001</v>
      </c>
    </row>
    <row r="60" spans="1:5" ht="15.75">
      <c r="A60" s="23"/>
      <c r="B60" s="2"/>
      <c r="C60" s="16"/>
      <c r="D60" s="16"/>
      <c r="E60" s="16"/>
    </row>
    <row r="61" spans="1:5" ht="15.75">
      <c r="A61" s="5" t="s">
        <v>65</v>
      </c>
      <c r="B61" s="2"/>
      <c r="C61" s="16"/>
      <c r="D61" s="16"/>
      <c r="E61" s="16"/>
    </row>
    <row r="62" spans="1:5" ht="15.75" hidden="1">
      <c r="A62" s="23" t="s">
        <v>55</v>
      </c>
      <c r="B62" s="2"/>
      <c r="C62" s="16">
        <v>0</v>
      </c>
      <c r="D62" s="16"/>
      <c r="E62" s="16">
        <v>0</v>
      </c>
    </row>
    <row r="63" spans="1:8" ht="15.75">
      <c r="A63" s="23" t="s">
        <v>132</v>
      </c>
      <c r="B63" s="2"/>
      <c r="C63" s="16">
        <v>316.25387</v>
      </c>
      <c r="D63" s="16"/>
      <c r="E63" s="16">
        <v>219.151</v>
      </c>
      <c r="H63" s="35"/>
    </row>
    <row r="64" spans="1:5" ht="15.75" hidden="1">
      <c r="A64" s="23" t="s">
        <v>21</v>
      </c>
      <c r="B64" s="2"/>
      <c r="C64" s="16">
        <v>0</v>
      </c>
      <c r="D64" s="16"/>
      <c r="E64" s="16">
        <v>0</v>
      </c>
    </row>
    <row r="65" spans="1:5" ht="15.75">
      <c r="A65" s="23"/>
      <c r="B65" s="2"/>
      <c r="C65" s="33">
        <f>SUM(C62:C64)</f>
        <v>316.25387</v>
      </c>
      <c r="D65" s="16"/>
      <c r="E65" s="33">
        <f>SUM(E62:E64)</f>
        <v>219.151</v>
      </c>
    </row>
    <row r="66" spans="1:5" ht="15.75">
      <c r="A66" s="23"/>
      <c r="B66" s="2"/>
      <c r="C66" s="16"/>
      <c r="D66" s="16"/>
      <c r="E66" s="16"/>
    </row>
    <row r="67" spans="1:5" ht="15.75">
      <c r="A67" s="5" t="s">
        <v>19</v>
      </c>
      <c r="B67" s="2"/>
      <c r="C67" s="16" t="s">
        <v>0</v>
      </c>
      <c r="D67" s="16"/>
      <c r="E67" s="16"/>
    </row>
    <row r="69" spans="1:5" ht="15.75">
      <c r="A69" s="23" t="s">
        <v>130</v>
      </c>
      <c r="B69" s="2"/>
      <c r="C69" s="28">
        <v>11298.51066</v>
      </c>
      <c r="D69" s="16"/>
      <c r="E69" s="28">
        <f>16921.49+0.3</f>
        <v>16921.79</v>
      </c>
    </row>
    <row r="70" spans="1:8" ht="15.75">
      <c r="A70" s="23" t="s">
        <v>75</v>
      </c>
      <c r="B70" s="2"/>
      <c r="C70" s="28">
        <v>11604.66943</v>
      </c>
      <c r="D70" s="16"/>
      <c r="E70" s="28">
        <v>12942.168</v>
      </c>
      <c r="H70" s="35"/>
    </row>
    <row r="71" spans="1:5" ht="15.75" hidden="1">
      <c r="A71" s="23" t="s">
        <v>76</v>
      </c>
      <c r="B71" s="2"/>
      <c r="C71" s="28">
        <v>0</v>
      </c>
      <c r="D71" s="16"/>
      <c r="E71" s="28">
        <v>0</v>
      </c>
    </row>
    <row r="72" spans="1:9" ht="15.75">
      <c r="A72" s="23" t="s">
        <v>131</v>
      </c>
      <c r="B72" s="2"/>
      <c r="C72" s="28">
        <v>189.36977</v>
      </c>
      <c r="D72" s="16"/>
      <c r="E72" s="28">
        <v>189.37</v>
      </c>
      <c r="I72" s="35"/>
    </row>
    <row r="73" spans="1:5" ht="15.75" hidden="1">
      <c r="A73" s="23" t="s">
        <v>96</v>
      </c>
      <c r="B73" s="2"/>
      <c r="C73" s="28">
        <v>0</v>
      </c>
      <c r="D73" s="16"/>
      <c r="E73" s="28">
        <v>0</v>
      </c>
    </row>
    <row r="74" spans="1:5" ht="15.75" hidden="1">
      <c r="A74" s="23" t="s">
        <v>102</v>
      </c>
      <c r="B74" s="2"/>
      <c r="C74" s="28"/>
      <c r="D74" s="16"/>
      <c r="E74" s="28"/>
    </row>
    <row r="75" spans="1:5" ht="15.75" hidden="1">
      <c r="A75" s="23" t="s">
        <v>101</v>
      </c>
      <c r="B75" s="2"/>
      <c r="C75" s="16">
        <v>0</v>
      </c>
      <c r="D75" s="16"/>
      <c r="E75" s="28">
        <v>0</v>
      </c>
    </row>
    <row r="76" spans="1:5" ht="15.75">
      <c r="A76" s="23" t="s">
        <v>77</v>
      </c>
      <c r="B76" s="2"/>
      <c r="C76" s="28">
        <v>71.99287</v>
      </c>
      <c r="D76" s="16"/>
      <c r="E76" s="28">
        <v>80.797</v>
      </c>
    </row>
    <row r="77" spans="1:5" ht="15.75">
      <c r="A77" s="23"/>
      <c r="B77" s="2"/>
      <c r="C77" s="33">
        <f>SUM(C69:C76)</f>
        <v>23164.54273</v>
      </c>
      <c r="D77" s="16"/>
      <c r="E77" s="33">
        <f>SUM(E69:E76)</f>
        <v>30134.124999999996</v>
      </c>
    </row>
    <row r="78" spans="1:5" ht="15.75" hidden="1">
      <c r="A78" s="23"/>
      <c r="B78" s="2"/>
      <c r="C78" s="24"/>
      <c r="D78" s="28"/>
      <c r="E78" s="24"/>
    </row>
    <row r="79" spans="1:5" ht="15.75" hidden="1">
      <c r="A79" s="23" t="s">
        <v>85</v>
      </c>
      <c r="B79" s="2"/>
      <c r="C79" s="28"/>
      <c r="D79" s="28"/>
      <c r="E79" s="28"/>
    </row>
    <row r="80" spans="1:5" ht="15.75" hidden="1">
      <c r="A80" s="23" t="s">
        <v>84</v>
      </c>
      <c r="B80" s="2"/>
      <c r="C80" s="28">
        <v>0</v>
      </c>
      <c r="D80" s="28"/>
      <c r="E80" s="28">
        <v>0</v>
      </c>
    </row>
    <row r="81" spans="1:5" ht="15.75">
      <c r="A81" s="23"/>
      <c r="B81" s="2"/>
      <c r="C81" s="28"/>
      <c r="D81" s="16"/>
      <c r="E81" s="28"/>
    </row>
    <row r="82" spans="1:5" ht="16.5" thickBot="1">
      <c r="A82" s="23" t="s">
        <v>66</v>
      </c>
      <c r="B82" s="2"/>
      <c r="C82" s="25">
        <f>C77+C65+C80</f>
        <v>23480.7966</v>
      </c>
      <c r="D82" s="16"/>
      <c r="E82" s="25">
        <f>E77+E65+E80-0.5</f>
        <v>30352.775999999998</v>
      </c>
    </row>
    <row r="83" spans="1:5" ht="16.5" thickTop="1">
      <c r="A83" s="23"/>
      <c r="B83" s="2"/>
      <c r="C83" s="16"/>
      <c r="D83" s="16"/>
      <c r="E83" s="16"/>
    </row>
    <row r="84" spans="1:7" ht="16.5" thickBot="1">
      <c r="A84" s="23" t="s">
        <v>67</v>
      </c>
      <c r="B84" s="2"/>
      <c r="C84" s="50">
        <f>C77+C65+C59+C80</f>
        <v>138827.69671244774</v>
      </c>
      <c r="D84" s="16"/>
      <c r="E84" s="50">
        <f>E77+E65+E59+E80-0.5</f>
        <v>146652.143</v>
      </c>
      <c r="G84" s="35"/>
    </row>
    <row r="85" spans="1:5" ht="16.5" thickTop="1">
      <c r="A85" s="23"/>
      <c r="B85" s="2"/>
      <c r="C85" s="16" t="s">
        <v>0</v>
      </c>
      <c r="D85" s="16"/>
      <c r="E85" s="16"/>
    </row>
    <row r="86" spans="1:5" ht="15.75">
      <c r="A86" s="23"/>
      <c r="B86" s="2"/>
      <c r="C86" s="16" t="s">
        <v>0</v>
      </c>
      <c r="D86" s="16"/>
      <c r="E86" s="16"/>
    </row>
    <row r="87" spans="1:5" ht="15.75">
      <c r="A87" s="3" t="s">
        <v>78</v>
      </c>
      <c r="B87" s="2"/>
      <c r="C87" s="31" t="s">
        <v>0</v>
      </c>
      <c r="D87" s="2"/>
      <c r="E87" s="11"/>
    </row>
    <row r="88" spans="1:5" ht="15.75">
      <c r="A88" s="3" t="s">
        <v>145</v>
      </c>
      <c r="B88" s="15"/>
      <c r="C88" s="15">
        <f>(C59)/C47</f>
        <v>0.8219917756742882</v>
      </c>
      <c r="D88" s="2"/>
      <c r="E88" s="15">
        <f>(E59)/E47</f>
        <v>0.8287793005007622</v>
      </c>
    </row>
    <row r="89" spans="1:5" ht="15.75">
      <c r="A89" s="23" t="s">
        <v>0</v>
      </c>
      <c r="B89" s="34"/>
      <c r="C89" s="22" t="s">
        <v>0</v>
      </c>
      <c r="D89" s="2"/>
      <c r="E89" s="2" t="s">
        <v>0</v>
      </c>
    </row>
    <row r="90" spans="1:5" ht="15.75">
      <c r="A90" s="23"/>
      <c r="B90" s="34"/>
      <c r="C90" s="22" t="s">
        <v>0</v>
      </c>
      <c r="D90" s="2"/>
      <c r="E90" s="2" t="s">
        <v>0</v>
      </c>
    </row>
    <row r="91" spans="1:5" ht="16.5">
      <c r="A91" s="43" t="s">
        <v>108</v>
      </c>
      <c r="B91" s="29"/>
      <c r="C91" s="29"/>
      <c r="D91" s="2"/>
      <c r="E91" s="2"/>
    </row>
    <row r="92" spans="1:5" ht="16.5">
      <c r="A92" s="43" t="s">
        <v>164</v>
      </c>
      <c r="B92" s="29"/>
      <c r="C92" s="29"/>
      <c r="D92" s="29"/>
      <c r="E92" s="29"/>
    </row>
    <row r="93" spans="1:7" ht="16.5">
      <c r="A93" s="43" t="s">
        <v>0</v>
      </c>
      <c r="G93" s="35"/>
    </row>
    <row r="94" ht="16.5">
      <c r="A94" s="43" t="s">
        <v>0</v>
      </c>
    </row>
    <row r="95" ht="12.75">
      <c r="C95" s="35"/>
    </row>
    <row r="123" ht="16.5">
      <c r="A123" s="43"/>
    </row>
    <row r="124" ht="16.5">
      <c r="A124" s="43"/>
    </row>
    <row r="126" ht="12.75">
      <c r="F126" t="s">
        <v>0</v>
      </c>
    </row>
    <row r="127" ht="12.75">
      <c r="F127" t="s">
        <v>0</v>
      </c>
    </row>
  </sheetData>
  <sheetProtection/>
  <mergeCells count="4">
    <mergeCell ref="A1:E1"/>
    <mergeCell ref="A2:E2"/>
    <mergeCell ref="A4:E4"/>
    <mergeCell ref="A5:E5"/>
  </mergeCells>
  <printOptions horizontalCentered="1"/>
  <pageMargins left="0.5" right="0.5" top="0.25" bottom="0.25" header="0" footer="0"/>
  <pageSetup fitToHeight="1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8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57.00390625" style="0" customWidth="1"/>
    <col min="4" max="4" width="4.7109375" style="0" customWidth="1"/>
    <col min="5" max="5" width="17.28125" style="0" customWidth="1"/>
    <col min="6" max="6" width="3.421875" style="0" customWidth="1"/>
    <col min="7" max="7" width="15.421875" style="0" customWidth="1"/>
  </cols>
  <sheetData>
    <row r="1" spans="1:7" ht="15.75">
      <c r="A1" s="67" t="s">
        <v>2</v>
      </c>
      <c r="B1" s="67"/>
      <c r="C1" s="67"/>
      <c r="D1" s="67"/>
      <c r="E1" s="67"/>
      <c r="F1" s="67"/>
      <c r="G1" s="67"/>
    </row>
    <row r="2" spans="1:7" ht="15.75">
      <c r="A2" s="67" t="s">
        <v>3</v>
      </c>
      <c r="B2" s="67"/>
      <c r="C2" s="67"/>
      <c r="D2" s="67"/>
      <c r="E2" s="67"/>
      <c r="F2" s="67"/>
      <c r="G2" s="67"/>
    </row>
    <row r="3" spans="1:7" ht="15.75">
      <c r="A3" s="6" t="s">
        <v>0</v>
      </c>
      <c r="B3" s="18"/>
      <c r="C3" s="18"/>
      <c r="D3" s="18"/>
      <c r="E3" s="18" t="s">
        <v>0</v>
      </c>
      <c r="F3" s="18"/>
      <c r="G3" s="18"/>
    </row>
    <row r="4" spans="1:7" ht="15.75">
      <c r="A4" s="6"/>
      <c r="B4" s="18"/>
      <c r="C4" s="18"/>
      <c r="D4" s="18"/>
      <c r="E4" s="18"/>
      <c r="F4" s="18"/>
      <c r="G4" s="18"/>
    </row>
    <row r="5" spans="1:7" ht="15.75">
      <c r="A5" s="67" t="s">
        <v>169</v>
      </c>
      <c r="B5" s="67"/>
      <c r="C5" s="67"/>
      <c r="D5" s="67"/>
      <c r="E5" s="67"/>
      <c r="F5" s="67"/>
      <c r="G5" s="67"/>
    </row>
    <row r="6" spans="1:7" ht="15.75">
      <c r="A6" s="67" t="s">
        <v>157</v>
      </c>
      <c r="B6" s="67"/>
      <c r="C6" s="67"/>
      <c r="D6" s="67"/>
      <c r="E6" s="67"/>
      <c r="F6" s="67"/>
      <c r="G6" s="67"/>
    </row>
    <row r="7" spans="1:7" ht="15.75">
      <c r="A7" s="23"/>
      <c r="B7" s="29"/>
      <c r="C7" s="2"/>
      <c r="D7" s="2"/>
      <c r="E7" s="8" t="s">
        <v>0</v>
      </c>
      <c r="F7" s="2"/>
      <c r="G7" s="2"/>
    </row>
    <row r="8" spans="1:7" ht="15.75">
      <c r="A8" s="23"/>
      <c r="B8" s="29"/>
      <c r="C8" s="2"/>
      <c r="D8" s="2"/>
      <c r="E8" s="8" t="s">
        <v>0</v>
      </c>
      <c r="F8" s="2"/>
      <c r="G8" s="2"/>
    </row>
    <row r="9" spans="1:7" ht="15.75">
      <c r="A9" s="23"/>
      <c r="B9" s="29"/>
      <c r="C9" s="2"/>
      <c r="D9" s="2"/>
      <c r="E9" s="8" t="s">
        <v>8</v>
      </c>
      <c r="F9" s="2"/>
      <c r="G9" s="8" t="s">
        <v>22</v>
      </c>
    </row>
    <row r="10" spans="1:7" ht="15.75">
      <c r="A10" s="23"/>
      <c r="B10" s="29"/>
      <c r="C10" s="2"/>
      <c r="D10" s="2"/>
      <c r="E10" s="8" t="s">
        <v>24</v>
      </c>
      <c r="F10" s="2"/>
      <c r="G10" s="8" t="s">
        <v>24</v>
      </c>
    </row>
    <row r="11" spans="1:7" ht="15.75">
      <c r="A11" s="23"/>
      <c r="B11" s="29"/>
      <c r="C11" s="2"/>
      <c r="D11" s="2"/>
      <c r="E11" s="8" t="s">
        <v>46</v>
      </c>
      <c r="F11" s="2"/>
      <c r="G11" s="8" t="s">
        <v>46</v>
      </c>
    </row>
    <row r="12" spans="1:7" ht="15.75">
      <c r="A12" s="23"/>
      <c r="B12" s="29"/>
      <c r="C12" s="2"/>
      <c r="D12" s="2"/>
      <c r="E12" s="64" t="s">
        <v>170</v>
      </c>
      <c r="F12" s="57" t="s">
        <v>0</v>
      </c>
      <c r="G12" s="38" t="str">
        <f>E12</f>
        <v>30 JUNE</v>
      </c>
    </row>
    <row r="13" spans="1:7" ht="15.75">
      <c r="A13" s="23"/>
      <c r="B13" s="29"/>
      <c r="C13" s="2"/>
      <c r="D13" s="2"/>
      <c r="E13" s="4">
        <v>2013</v>
      </c>
      <c r="F13" s="2"/>
      <c r="G13" s="4">
        <v>2012</v>
      </c>
    </row>
    <row r="14" spans="1:7" ht="15.75">
      <c r="A14" s="23"/>
      <c r="B14" s="29"/>
      <c r="C14" s="2"/>
      <c r="D14" s="2"/>
      <c r="E14" s="4" t="s">
        <v>1</v>
      </c>
      <c r="F14" s="2"/>
      <c r="G14" s="4" t="s">
        <v>1</v>
      </c>
    </row>
    <row r="15" spans="1:7" ht="15.75">
      <c r="A15" s="23"/>
      <c r="B15" s="29"/>
      <c r="C15" s="2"/>
      <c r="D15" s="2"/>
      <c r="E15" s="2"/>
      <c r="F15" s="2"/>
      <c r="G15" s="2"/>
    </row>
    <row r="16" spans="1:7" ht="15.75">
      <c r="A16" s="3" t="s">
        <v>80</v>
      </c>
      <c r="B16" s="29"/>
      <c r="C16" s="12"/>
      <c r="D16" s="2"/>
      <c r="E16" s="47">
        <f>'P&amp;L'!H30</f>
        <v>-774.8267400000022</v>
      </c>
      <c r="F16" s="2"/>
      <c r="G16" s="46">
        <f>'P&amp;L'!J30</f>
        <v>-367</v>
      </c>
    </row>
    <row r="17" spans="1:10" ht="15.75" hidden="1">
      <c r="A17" s="23" t="s">
        <v>91</v>
      </c>
      <c r="B17" s="29"/>
      <c r="C17" s="2"/>
      <c r="D17" s="2"/>
      <c r="E17" s="47">
        <v>0</v>
      </c>
      <c r="F17" s="2"/>
      <c r="G17" s="46">
        <v>0</v>
      </c>
      <c r="J17" s="35"/>
    </row>
    <row r="18" spans="1:7" ht="16.5">
      <c r="A18" s="42" t="s">
        <v>0</v>
      </c>
      <c r="B18" s="29"/>
      <c r="C18" s="2"/>
      <c r="D18" s="2"/>
      <c r="E18" s="2"/>
      <c r="F18" s="2"/>
      <c r="G18" s="2"/>
    </row>
    <row r="19" spans="1:7" ht="15.75">
      <c r="A19" s="2" t="s">
        <v>44</v>
      </c>
      <c r="B19" s="29"/>
      <c r="C19" s="2"/>
      <c r="D19" s="2"/>
      <c r="E19" s="2" t="s">
        <v>0</v>
      </c>
      <c r="F19" s="2"/>
      <c r="G19" s="2"/>
    </row>
    <row r="20" spans="1:7" ht="15.75">
      <c r="A20" s="2" t="s">
        <v>45</v>
      </c>
      <c r="B20" s="29"/>
      <c r="C20" s="2"/>
      <c r="D20" s="2"/>
      <c r="E20" s="16">
        <v>-502.87166</v>
      </c>
      <c r="F20" s="16"/>
      <c r="G20" s="16">
        <v>487</v>
      </c>
    </row>
    <row r="21" spans="1:7" ht="15.75">
      <c r="A21" s="2" t="s">
        <v>35</v>
      </c>
      <c r="B21" s="29"/>
      <c r="C21" s="2"/>
      <c r="D21" s="2"/>
      <c r="E21" s="16">
        <v>-334.19064000000003</v>
      </c>
      <c r="F21" s="16"/>
      <c r="G21" s="16">
        <v>-1282</v>
      </c>
    </row>
    <row r="22" spans="1:7" ht="16.5">
      <c r="A22" s="42"/>
      <c r="B22" s="29"/>
      <c r="C22" s="2"/>
      <c r="D22" s="2"/>
      <c r="E22" s="17"/>
      <c r="F22" s="16"/>
      <c r="G22" s="17"/>
    </row>
    <row r="23" spans="1:7" ht="15.75">
      <c r="A23" s="3" t="s">
        <v>166</v>
      </c>
      <c r="B23" s="29"/>
      <c r="C23" s="2"/>
      <c r="D23" s="2"/>
      <c r="E23" s="46">
        <f>SUM(E16:E21)</f>
        <v>-1611.8890400000023</v>
      </c>
      <c r="F23" s="16"/>
      <c r="G23" s="46">
        <f>SUM(G16:G21)</f>
        <v>-1162</v>
      </c>
    </row>
    <row r="24" spans="1:7" ht="15.75">
      <c r="A24" s="23"/>
      <c r="B24" s="29"/>
      <c r="C24" s="2"/>
      <c r="D24" s="2"/>
      <c r="E24" s="16" t="s">
        <v>0</v>
      </c>
      <c r="F24" s="16"/>
      <c r="G24" s="16"/>
    </row>
    <row r="25" spans="1:7" ht="15.75">
      <c r="A25" s="2" t="s">
        <v>31</v>
      </c>
      <c r="B25" s="29"/>
      <c r="C25" s="2"/>
      <c r="D25" s="2"/>
      <c r="E25" s="16" t="s">
        <v>0</v>
      </c>
      <c r="F25" s="16"/>
      <c r="G25" s="16"/>
    </row>
    <row r="26" spans="1:7" ht="15.75">
      <c r="A26" s="2" t="s">
        <v>33</v>
      </c>
      <c r="B26" s="29"/>
      <c r="C26" s="12"/>
      <c r="D26" s="2"/>
      <c r="E26" s="16">
        <v>4827.117770000001</v>
      </c>
      <c r="F26" s="16"/>
      <c r="G26" s="16">
        <v>10785</v>
      </c>
    </row>
    <row r="27" spans="1:7" ht="15.75">
      <c r="A27" s="2" t="s">
        <v>34</v>
      </c>
      <c r="B27" s="29"/>
      <c r="C27" s="2"/>
      <c r="D27" s="2"/>
      <c r="E27" s="16">
        <v>-5623.48017</v>
      </c>
      <c r="F27" s="16"/>
      <c r="G27" s="16">
        <v>-2806</v>
      </c>
    </row>
    <row r="28" spans="1:7" ht="15.75">
      <c r="A28" s="2" t="s">
        <v>38</v>
      </c>
      <c r="B28" s="29"/>
      <c r="C28" s="2"/>
      <c r="D28" s="2"/>
      <c r="E28" s="16">
        <v>182.08881</v>
      </c>
      <c r="F28" s="16"/>
      <c r="G28" s="16">
        <v>1114</v>
      </c>
    </row>
    <row r="29" spans="1:7" ht="15.75" hidden="1">
      <c r="A29" s="2" t="s">
        <v>57</v>
      </c>
      <c r="B29" s="29"/>
      <c r="C29" s="2"/>
      <c r="D29" s="2"/>
      <c r="E29" s="16">
        <v>0</v>
      </c>
      <c r="F29" s="16"/>
      <c r="G29" s="16">
        <v>0</v>
      </c>
    </row>
    <row r="30" spans="1:7" ht="15.75" hidden="1">
      <c r="A30" s="2" t="s">
        <v>37</v>
      </c>
      <c r="B30" s="29"/>
      <c r="C30" s="2"/>
      <c r="D30" s="2"/>
      <c r="E30" s="16">
        <v>0</v>
      </c>
      <c r="F30" s="16"/>
      <c r="G30" s="16">
        <v>0</v>
      </c>
    </row>
    <row r="31" spans="1:9" ht="15.75">
      <c r="A31" s="2" t="s">
        <v>100</v>
      </c>
      <c r="B31" s="29"/>
      <c r="C31" s="2"/>
      <c r="D31" s="2"/>
      <c r="E31" s="16">
        <v>-146.822</v>
      </c>
      <c r="F31" s="16"/>
      <c r="G31" s="16">
        <v>-470</v>
      </c>
      <c r="I31" s="35"/>
    </row>
    <row r="32" spans="1:7" ht="15.75">
      <c r="A32" s="2"/>
      <c r="B32" s="29"/>
      <c r="C32" s="2"/>
      <c r="D32" s="2"/>
      <c r="E32" s="17"/>
      <c r="F32" s="16"/>
      <c r="G32" s="17" t="s">
        <v>0</v>
      </c>
    </row>
    <row r="33" spans="1:7" ht="15.75">
      <c r="A33" s="3" t="s">
        <v>167</v>
      </c>
      <c r="B33" s="29"/>
      <c r="C33" s="2"/>
      <c r="D33" s="2"/>
      <c r="E33" s="46">
        <f>SUM(E23:E31)</f>
        <v>-2372.9846300000013</v>
      </c>
      <c r="F33" s="16"/>
      <c r="G33" s="46">
        <f>SUM(G23:G31)</f>
        <v>7461</v>
      </c>
    </row>
    <row r="34" spans="1:7" ht="15.75">
      <c r="A34" s="23"/>
      <c r="B34" s="29"/>
      <c r="C34" s="2"/>
      <c r="D34" s="2"/>
      <c r="E34" s="16" t="s">
        <v>0</v>
      </c>
      <c r="F34" s="16"/>
      <c r="G34" s="16"/>
    </row>
    <row r="35" spans="1:7" ht="15.75">
      <c r="A35" s="2" t="s">
        <v>32</v>
      </c>
      <c r="B35" s="29"/>
      <c r="C35" s="2"/>
      <c r="D35" s="2"/>
      <c r="E35" s="16" t="s">
        <v>0</v>
      </c>
      <c r="F35" s="16"/>
      <c r="G35" s="16"/>
    </row>
    <row r="36" spans="1:7" ht="15.75" hidden="1">
      <c r="A36" s="2" t="s">
        <v>94</v>
      </c>
      <c r="B36" s="29"/>
      <c r="C36" s="2"/>
      <c r="D36" s="2"/>
      <c r="E36" s="16">
        <f>'[1]SUMMARY'!$C$54</f>
        <v>0</v>
      </c>
      <c r="F36" s="16"/>
      <c r="G36" s="39">
        <f>'[1]SUMMARY'!$F54-0.052</f>
        <v>0</v>
      </c>
    </row>
    <row r="37" spans="1:7" ht="15.75" hidden="1">
      <c r="A37" s="2" t="s">
        <v>38</v>
      </c>
      <c r="B37" s="29"/>
      <c r="C37" s="2"/>
      <c r="D37" s="2"/>
      <c r="E37" s="16">
        <f>'[1]SUMMARY'!$C$55</f>
        <v>0</v>
      </c>
      <c r="F37" s="16"/>
      <c r="G37" s="16">
        <f>'[1]SUMMARY'!$F$55</f>
        <v>0</v>
      </c>
    </row>
    <row r="38" spans="1:7" ht="15.75">
      <c r="A38" s="2" t="s">
        <v>127</v>
      </c>
      <c r="B38" s="29"/>
      <c r="C38" s="2"/>
      <c r="D38" s="2"/>
      <c r="E38" s="16">
        <v>0</v>
      </c>
      <c r="F38" s="16"/>
      <c r="G38" s="16">
        <v>-21</v>
      </c>
    </row>
    <row r="39" spans="1:7" ht="15.75" hidden="1">
      <c r="A39" s="2" t="s">
        <v>98</v>
      </c>
      <c r="B39" s="29"/>
      <c r="C39" s="2"/>
      <c r="D39" s="2"/>
      <c r="E39" s="16">
        <v>0</v>
      </c>
      <c r="F39" s="16"/>
      <c r="G39" s="16">
        <v>0</v>
      </c>
    </row>
    <row r="40" spans="1:7" ht="15.75" hidden="1">
      <c r="A40" s="2" t="s">
        <v>136</v>
      </c>
      <c r="B40" s="29"/>
      <c r="C40" s="2"/>
      <c r="D40" s="2"/>
      <c r="E40" s="16">
        <v>0</v>
      </c>
      <c r="F40" s="16"/>
      <c r="G40" s="16">
        <v>0</v>
      </c>
    </row>
    <row r="41" spans="1:7" ht="15.75">
      <c r="A41" s="2" t="s">
        <v>49</v>
      </c>
      <c r="B41" s="29"/>
      <c r="C41" s="2"/>
      <c r="D41" s="2"/>
      <c r="E41" s="16">
        <v>222</v>
      </c>
      <c r="F41" s="16"/>
      <c r="G41" s="16">
        <v>0</v>
      </c>
    </row>
    <row r="42" spans="1:7" ht="15.75" customHeight="1" hidden="1">
      <c r="A42" s="2" t="s">
        <v>59</v>
      </c>
      <c r="B42" s="29"/>
      <c r="C42" s="2"/>
      <c r="D42" s="2"/>
      <c r="E42" s="16">
        <v>0</v>
      </c>
      <c r="F42" s="16"/>
      <c r="G42" s="16">
        <v>0</v>
      </c>
    </row>
    <row r="43" spans="1:7" ht="15.75" customHeight="1" hidden="1">
      <c r="A43" s="2" t="s">
        <v>52</v>
      </c>
      <c r="B43" s="29"/>
      <c r="C43" s="2"/>
      <c r="D43" s="2"/>
      <c r="E43" s="16">
        <v>0</v>
      </c>
      <c r="F43" s="16"/>
      <c r="G43" s="16">
        <v>0</v>
      </c>
    </row>
    <row r="44" spans="1:7" ht="15.75">
      <c r="A44" s="2" t="s">
        <v>54</v>
      </c>
      <c r="B44" s="29"/>
      <c r="C44" s="2"/>
      <c r="D44" s="2"/>
      <c r="E44" s="16">
        <v>-28.305</v>
      </c>
      <c r="F44" s="16"/>
      <c r="G44" s="16">
        <v>-12</v>
      </c>
    </row>
    <row r="45" spans="1:7" ht="15.75">
      <c r="A45" s="2" t="s">
        <v>0</v>
      </c>
      <c r="B45" s="29"/>
      <c r="C45" s="2"/>
      <c r="D45" s="2"/>
      <c r="E45" s="16" t="s">
        <v>0</v>
      </c>
      <c r="F45" s="16"/>
      <c r="G45" s="16"/>
    </row>
    <row r="46" spans="1:7" ht="15.75">
      <c r="A46" s="3" t="s">
        <v>181</v>
      </c>
      <c r="B46" s="29"/>
      <c r="C46" s="2"/>
      <c r="D46" s="2"/>
      <c r="E46" s="60">
        <f>SUM(E36:E45)</f>
        <v>193.695</v>
      </c>
      <c r="F46" s="16"/>
      <c r="G46" s="60">
        <f>SUM(G36:G45)</f>
        <v>-33</v>
      </c>
    </row>
    <row r="47" spans="1:7" ht="15.75">
      <c r="A47" s="2"/>
      <c r="B47" s="29"/>
      <c r="C47" s="2"/>
      <c r="D47" s="2"/>
      <c r="E47" s="16"/>
      <c r="F47" s="16"/>
      <c r="G47" s="16"/>
    </row>
    <row r="48" spans="1:7" ht="15.75">
      <c r="A48" s="2" t="s">
        <v>36</v>
      </c>
      <c r="B48" s="29"/>
      <c r="C48" s="2"/>
      <c r="D48" s="2"/>
      <c r="E48" s="16" t="s">
        <v>0</v>
      </c>
      <c r="F48" s="16"/>
      <c r="G48" s="16"/>
    </row>
    <row r="49" spans="1:7" ht="15.75" hidden="1">
      <c r="A49" s="2" t="s">
        <v>89</v>
      </c>
      <c r="B49" s="29"/>
      <c r="C49" s="2"/>
      <c r="D49" s="2"/>
      <c r="E49" s="16">
        <v>0</v>
      </c>
      <c r="F49" s="16"/>
      <c r="G49" s="16">
        <v>0</v>
      </c>
    </row>
    <row r="50" spans="1:7" ht="15.75">
      <c r="A50" s="2" t="s">
        <v>137</v>
      </c>
      <c r="B50" s="29"/>
      <c r="C50" s="2"/>
      <c r="D50" s="2"/>
      <c r="E50" s="16">
        <v>826.88797</v>
      </c>
      <c r="F50" s="16"/>
      <c r="G50" s="16">
        <v>4000</v>
      </c>
    </row>
    <row r="51" spans="1:7" ht="15.75">
      <c r="A51" s="2" t="s">
        <v>138</v>
      </c>
      <c r="B51" s="29"/>
      <c r="C51" s="2"/>
      <c r="D51" s="2"/>
      <c r="E51" s="16">
        <v>-628.97038</v>
      </c>
      <c r="F51" s="16"/>
      <c r="G51" s="16">
        <v>-2717</v>
      </c>
    </row>
    <row r="52" spans="1:7" ht="15.75">
      <c r="A52" s="2" t="s">
        <v>139</v>
      </c>
      <c r="B52" s="29"/>
      <c r="C52" s="2"/>
      <c r="D52" s="2"/>
      <c r="E52" s="16">
        <v>0</v>
      </c>
      <c r="F52" s="16"/>
      <c r="G52" s="16">
        <v>-117</v>
      </c>
    </row>
    <row r="53" spans="1:7" ht="15.75">
      <c r="A53" s="2" t="s">
        <v>140</v>
      </c>
      <c r="B53" s="29"/>
      <c r="C53" s="2"/>
      <c r="D53" s="2"/>
      <c r="E53" s="16">
        <v>-100.81513000000001</v>
      </c>
      <c r="F53" s="16"/>
      <c r="G53" s="16">
        <v>-121</v>
      </c>
    </row>
    <row r="54" spans="1:7" ht="15.75">
      <c r="A54" s="2" t="s">
        <v>37</v>
      </c>
      <c r="B54" s="29"/>
      <c r="C54" s="2"/>
      <c r="D54" s="2"/>
      <c r="E54" s="16">
        <v>-16.72381999999998</v>
      </c>
      <c r="F54" s="16"/>
      <c r="G54" s="16">
        <v>-42</v>
      </c>
    </row>
    <row r="55" spans="1:7" ht="15.75" hidden="1">
      <c r="A55" s="2" t="s">
        <v>60</v>
      </c>
      <c r="B55" s="29"/>
      <c r="C55" s="2"/>
      <c r="D55" s="2"/>
      <c r="E55" s="16">
        <v>0</v>
      </c>
      <c r="F55" s="16"/>
      <c r="G55" s="16">
        <v>0</v>
      </c>
    </row>
    <row r="56" spans="1:7" ht="15.75">
      <c r="A56" s="2"/>
      <c r="B56" s="29"/>
      <c r="C56" s="2"/>
      <c r="D56" s="2"/>
      <c r="E56" s="16"/>
      <c r="F56" s="16"/>
      <c r="G56" s="16"/>
    </row>
    <row r="57" spans="1:7" ht="15.75">
      <c r="A57" s="3" t="s">
        <v>182</v>
      </c>
      <c r="B57" s="29"/>
      <c r="C57" s="2"/>
      <c r="D57" s="2"/>
      <c r="E57" s="60">
        <f>SUM(E49:E56)-0.5</f>
        <v>79.87864000000003</v>
      </c>
      <c r="F57" s="46"/>
      <c r="G57" s="60">
        <f>SUM(G49:G56)</f>
        <v>1003</v>
      </c>
    </row>
    <row r="58" spans="1:7" ht="15.75">
      <c r="A58" s="23"/>
      <c r="B58" s="29"/>
      <c r="C58" s="2"/>
      <c r="D58" s="2"/>
      <c r="E58" s="45" t="s">
        <v>0</v>
      </c>
      <c r="F58" s="16"/>
      <c r="G58" s="16"/>
    </row>
    <row r="59" spans="1:7" ht="15.75">
      <c r="A59" s="3" t="s">
        <v>168</v>
      </c>
      <c r="B59" s="29"/>
      <c r="C59" s="2"/>
      <c r="D59" s="2"/>
      <c r="E59" s="46">
        <f>E33+E46+E57</f>
        <v>-2099.410990000001</v>
      </c>
      <c r="F59" s="16"/>
      <c r="G59" s="46">
        <f>G33+G46+G57</f>
        <v>8431</v>
      </c>
    </row>
    <row r="60" spans="1:7" ht="15.75">
      <c r="A60" s="2" t="s">
        <v>50</v>
      </c>
      <c r="B60" s="29"/>
      <c r="C60" s="2"/>
      <c r="D60" s="2"/>
      <c r="E60" s="2" t="s">
        <v>0</v>
      </c>
      <c r="F60" s="16"/>
      <c r="G60" s="16"/>
    </row>
    <row r="61" spans="1:7" ht="15.75">
      <c r="A61" s="27" t="s">
        <v>51</v>
      </c>
      <c r="B61" s="29"/>
      <c r="C61" s="2"/>
      <c r="D61" s="2"/>
      <c r="E61" s="16">
        <v>19385.300980000007</v>
      </c>
      <c r="F61" s="16"/>
      <c r="G61" s="16">
        <v>9422</v>
      </c>
    </row>
    <row r="62" spans="1:7" ht="15.75">
      <c r="A62" s="23"/>
      <c r="B62" s="29"/>
      <c r="C62" s="2"/>
      <c r="D62" s="2"/>
      <c r="E62" s="2"/>
      <c r="F62" s="16"/>
      <c r="G62" s="16"/>
    </row>
    <row r="63" spans="1:7" ht="16.5" thickBot="1">
      <c r="A63" s="23" t="s">
        <v>104</v>
      </c>
      <c r="B63" s="29"/>
      <c r="C63" s="2"/>
      <c r="D63" s="2"/>
      <c r="E63" s="48">
        <f>SUM(E59:E62)</f>
        <v>17285.889990000007</v>
      </c>
      <c r="F63" s="16"/>
      <c r="G63" s="50">
        <f>SUM(G59:G62)</f>
        <v>17853</v>
      </c>
    </row>
    <row r="64" spans="1:7" ht="16.5" thickTop="1">
      <c r="A64" s="23"/>
      <c r="B64" s="29"/>
      <c r="C64" s="2"/>
      <c r="D64" s="2"/>
      <c r="E64" s="11"/>
      <c r="F64" s="16"/>
      <c r="G64" s="16"/>
    </row>
    <row r="65" spans="1:7" ht="15.75">
      <c r="A65" s="23"/>
      <c r="B65" s="29"/>
      <c r="C65" s="2"/>
      <c r="D65" s="2"/>
      <c r="E65" s="2" t="s">
        <v>0</v>
      </c>
      <c r="F65" s="16"/>
      <c r="G65" s="16"/>
    </row>
    <row r="66" spans="1:7" ht="15.75">
      <c r="A66" s="23" t="s">
        <v>40</v>
      </c>
      <c r="B66" s="29"/>
      <c r="C66" s="2"/>
      <c r="D66" s="2"/>
      <c r="E66" s="2"/>
      <c r="F66" s="16"/>
      <c r="G66" s="16"/>
    </row>
    <row r="67" spans="1:7" ht="15.75">
      <c r="A67" s="2" t="s">
        <v>41</v>
      </c>
      <c r="B67" s="29"/>
      <c r="C67" s="2"/>
      <c r="D67" s="2"/>
      <c r="E67" s="16">
        <v>9018.3951</v>
      </c>
      <c r="F67" s="16"/>
      <c r="G67" s="16">
        <v>10306</v>
      </c>
    </row>
    <row r="68" spans="1:7" ht="15.75">
      <c r="A68" s="2" t="s">
        <v>93</v>
      </c>
      <c r="B68" s="29"/>
      <c r="C68" s="2"/>
      <c r="D68" s="2"/>
      <c r="E68" s="16">
        <v>8268.49491</v>
      </c>
      <c r="F68" s="16"/>
      <c r="G68" s="16">
        <v>7758</v>
      </c>
    </row>
    <row r="69" spans="1:7" ht="15.75" hidden="1">
      <c r="A69" s="2" t="s">
        <v>159</v>
      </c>
      <c r="B69" s="29"/>
      <c r="C69" s="2"/>
      <c r="D69" s="2"/>
      <c r="E69" s="16">
        <v>0</v>
      </c>
      <c r="F69" s="16"/>
      <c r="G69" s="16">
        <v>0</v>
      </c>
    </row>
    <row r="70" spans="1:7" ht="15.75">
      <c r="A70" s="2" t="s">
        <v>0</v>
      </c>
      <c r="B70" s="29"/>
      <c r="C70" s="2"/>
      <c r="D70" s="2"/>
      <c r="E70" s="17" t="s">
        <v>0</v>
      </c>
      <c r="F70" s="16"/>
      <c r="G70" s="17" t="s">
        <v>0</v>
      </c>
    </row>
    <row r="71" spans="1:7" ht="15.75">
      <c r="A71" s="2"/>
      <c r="B71" s="29"/>
      <c r="C71" s="2"/>
      <c r="D71" s="2"/>
      <c r="E71" s="16">
        <f>SUM(E67:E70)-0.5</f>
        <v>17286.39001</v>
      </c>
      <c r="F71" s="16"/>
      <c r="G71" s="16">
        <f>SUM(G67:G70)</f>
        <v>18064</v>
      </c>
    </row>
    <row r="72" spans="1:7" ht="15.75">
      <c r="A72" s="2" t="s">
        <v>90</v>
      </c>
      <c r="B72" s="29"/>
      <c r="C72" s="2"/>
      <c r="D72" s="2"/>
      <c r="E72" s="16">
        <v>0</v>
      </c>
      <c r="F72" s="16"/>
      <c r="G72" s="16">
        <v>-211</v>
      </c>
    </row>
    <row r="73" spans="1:7" ht="16.5" thickBot="1">
      <c r="A73" s="23" t="s">
        <v>50</v>
      </c>
      <c r="B73" s="29"/>
      <c r="C73" s="2"/>
      <c r="D73" s="2"/>
      <c r="E73" s="50">
        <f>SUM(E71:E72)</f>
        <v>17286.39001</v>
      </c>
      <c r="F73" s="16"/>
      <c r="G73" s="50">
        <f>SUM(G71:G72)</f>
        <v>17853</v>
      </c>
    </row>
    <row r="74" spans="1:7" ht="16.5" thickTop="1">
      <c r="A74" s="23"/>
      <c r="B74" s="29"/>
      <c r="C74" s="2"/>
      <c r="D74" s="2"/>
      <c r="E74" s="2" t="s">
        <v>0</v>
      </c>
      <c r="F74" s="2"/>
      <c r="G74" s="2"/>
    </row>
    <row r="75" spans="1:7" ht="16.5">
      <c r="A75" s="43"/>
      <c r="B75" s="29"/>
      <c r="C75" s="2"/>
      <c r="D75" s="2"/>
      <c r="E75" s="12"/>
      <c r="F75" s="2"/>
      <c r="G75" s="2"/>
    </row>
    <row r="76" spans="1:7" ht="15.75">
      <c r="A76" s="23"/>
      <c r="B76" s="29"/>
      <c r="C76" s="2"/>
      <c r="D76" s="2"/>
      <c r="E76" s="2" t="s">
        <v>0</v>
      </c>
      <c r="F76" s="2"/>
      <c r="G76" s="2"/>
    </row>
    <row r="77" spans="1:7" ht="15.75">
      <c r="A77" s="3" t="s">
        <v>158</v>
      </c>
      <c r="B77" s="29"/>
      <c r="C77" s="2"/>
      <c r="D77" s="2"/>
      <c r="E77" s="2"/>
      <c r="F77" s="2"/>
      <c r="G77" s="2"/>
    </row>
    <row r="78" spans="1:7" ht="15.75">
      <c r="A78" s="3" t="s">
        <v>164</v>
      </c>
      <c r="B78" s="29"/>
      <c r="C78" s="2"/>
      <c r="D78" s="2"/>
      <c r="E78" s="2"/>
      <c r="F78" s="2"/>
      <c r="G78" s="2"/>
    </row>
    <row r="87" ht="16.5">
      <c r="A87" s="43"/>
    </row>
    <row r="88" ht="16.5">
      <c r="A88" s="43"/>
    </row>
    <row r="89" ht="16.5">
      <c r="A89" s="43"/>
    </row>
    <row r="90" ht="16.5">
      <c r="A90" s="43"/>
    </row>
    <row r="91" ht="16.5">
      <c r="A91" s="43"/>
    </row>
    <row r="98" ht="12.75">
      <c r="G98" s="56" t="s">
        <v>0</v>
      </c>
    </row>
    <row r="107" ht="12.75">
      <c r="E107" t="s">
        <v>0</v>
      </c>
    </row>
    <row r="108" ht="12.75">
      <c r="G108" t="s">
        <v>0</v>
      </c>
    </row>
  </sheetData>
  <sheetProtection/>
  <mergeCells count="4">
    <mergeCell ref="A1:G1"/>
    <mergeCell ref="A2:G2"/>
    <mergeCell ref="A5:G5"/>
    <mergeCell ref="A6:G6"/>
  </mergeCells>
  <printOptions horizontalCentered="1"/>
  <pageMargins left="0" right="0" top="0.25" bottom="0" header="0.5" footer="0"/>
  <pageSetup horizontalDpi="600" verticalDpi="600" orientation="portrait" paperSize="9" scale="74" r:id="rId1"/>
  <headerFooter alignWithMargins="0">
    <oddFooter>&amp;L&amp;"Courier New,Regular"&amp;8file-&amp;F-&amp;A-&amp;D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PageLayoutView="0" workbookViewId="0" topLeftCell="A10">
      <selection activeCell="A40" sqref="A40"/>
    </sheetView>
  </sheetViews>
  <sheetFormatPr defaultColWidth="9.140625" defaultRowHeight="12.75"/>
  <cols>
    <col min="1" max="1" width="26.421875" style="0" customWidth="1"/>
    <col min="2" max="2" width="2.421875" style="0" customWidth="1"/>
    <col min="3" max="3" width="11.28125" style="0" customWidth="1"/>
    <col min="4" max="4" width="11.140625" style="0" customWidth="1"/>
    <col min="5" max="5" width="17.28125" style="0" hidden="1" customWidth="1"/>
    <col min="6" max="6" width="12.00390625" style="0" customWidth="1"/>
    <col min="7" max="7" width="15.140625" style="0" hidden="1" customWidth="1"/>
    <col min="8" max="8" width="14.57421875" style="0" customWidth="1"/>
    <col min="9" max="9" width="11.421875" style="0" customWidth="1"/>
    <col min="10" max="10" width="11.28125" style="0" customWidth="1"/>
    <col min="11" max="11" width="11.421875" style="0" customWidth="1"/>
  </cols>
  <sheetData>
    <row r="1" spans="1:11" ht="15.75">
      <c r="A1" s="67" t="s">
        <v>2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5.75">
      <c r="A2" s="67" t="s">
        <v>3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0" ht="15.75">
      <c r="A3" s="30" t="s">
        <v>0</v>
      </c>
      <c r="B3" s="20"/>
      <c r="C3" s="20"/>
      <c r="D3" s="20"/>
      <c r="E3" s="20" t="s">
        <v>0</v>
      </c>
      <c r="F3" s="20"/>
      <c r="G3" s="20"/>
      <c r="H3" s="19"/>
      <c r="I3" s="19"/>
      <c r="J3" s="19"/>
    </row>
    <row r="4" spans="1:10" ht="15.75">
      <c r="A4" s="30"/>
      <c r="B4" s="20"/>
      <c r="C4" s="20"/>
      <c r="D4" s="20"/>
      <c r="E4" s="20"/>
      <c r="F4" s="20"/>
      <c r="G4" s="20"/>
      <c r="H4" s="19"/>
      <c r="I4" s="19"/>
      <c r="J4" s="19"/>
    </row>
    <row r="5" spans="1:11" ht="15.75">
      <c r="A5" s="67" t="s">
        <v>169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1" ht="15.75">
      <c r="A6" s="67" t="s">
        <v>29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5.75">
      <c r="A8" s="4"/>
      <c r="B8" s="4"/>
      <c r="C8" s="67" t="s">
        <v>161</v>
      </c>
      <c r="D8" s="67"/>
      <c r="E8" s="67"/>
      <c r="F8" s="67"/>
      <c r="G8" s="67"/>
      <c r="H8" s="67"/>
      <c r="I8" s="67"/>
      <c r="J8" s="4"/>
      <c r="K8" s="4"/>
    </row>
    <row r="9" spans="1:11" ht="15.75">
      <c r="A9" s="4"/>
      <c r="B9" s="4"/>
      <c r="C9" s="67" t="s">
        <v>106</v>
      </c>
      <c r="D9" s="67"/>
      <c r="E9" s="67"/>
      <c r="F9" s="67"/>
      <c r="G9" s="67"/>
      <c r="H9" s="67"/>
      <c r="I9" s="67"/>
      <c r="J9" s="4"/>
      <c r="K9" s="4"/>
    </row>
    <row r="10" spans="1:11" ht="15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0" ht="15.75">
      <c r="A11" s="26" t="s">
        <v>0</v>
      </c>
      <c r="B11" s="2"/>
      <c r="C11" s="15"/>
      <c r="D11" s="15"/>
      <c r="E11" s="2"/>
      <c r="F11" s="2"/>
      <c r="G11" s="8" t="s">
        <v>116</v>
      </c>
      <c r="H11" s="19"/>
      <c r="I11" s="19"/>
      <c r="J11" s="19"/>
    </row>
    <row r="12" spans="1:10" ht="15.75">
      <c r="A12" s="26"/>
      <c r="B12" s="2"/>
      <c r="C12" s="15"/>
      <c r="D12" s="15"/>
      <c r="E12" s="2"/>
      <c r="F12" s="8" t="s">
        <v>150</v>
      </c>
      <c r="G12" s="8" t="s">
        <v>117</v>
      </c>
      <c r="H12" s="8" t="s">
        <v>0</v>
      </c>
      <c r="I12" s="8"/>
      <c r="J12" s="8"/>
    </row>
    <row r="13" spans="1:10" ht="15.75">
      <c r="A13" s="2" t="s">
        <v>0</v>
      </c>
      <c r="B13" s="29"/>
      <c r="C13" s="29"/>
      <c r="D13" s="8" t="s">
        <v>0</v>
      </c>
      <c r="F13" s="8" t="s">
        <v>151</v>
      </c>
      <c r="G13" s="8" t="s">
        <v>118</v>
      </c>
      <c r="H13" s="8" t="s">
        <v>0</v>
      </c>
      <c r="I13" s="8"/>
      <c r="J13" s="8" t="s">
        <v>134</v>
      </c>
    </row>
    <row r="14" spans="1:11" ht="15.75">
      <c r="A14" s="2"/>
      <c r="B14" s="29"/>
      <c r="C14" s="44" t="s">
        <v>113</v>
      </c>
      <c r="D14" s="8" t="s">
        <v>113</v>
      </c>
      <c r="E14" s="8" t="s">
        <v>39</v>
      </c>
      <c r="F14" s="8" t="s">
        <v>152</v>
      </c>
      <c r="G14" s="44" t="s">
        <v>119</v>
      </c>
      <c r="H14" s="44" t="s">
        <v>121</v>
      </c>
      <c r="I14" s="44"/>
      <c r="J14" s="44" t="s">
        <v>135</v>
      </c>
      <c r="K14" s="44" t="s">
        <v>123</v>
      </c>
    </row>
    <row r="15" spans="1:11" ht="15.75">
      <c r="A15" s="2" t="s">
        <v>0</v>
      </c>
      <c r="B15" s="29"/>
      <c r="C15" s="8" t="s">
        <v>114</v>
      </c>
      <c r="D15" s="8" t="s">
        <v>115</v>
      </c>
      <c r="E15" s="44" t="s">
        <v>5</v>
      </c>
      <c r="F15" s="8" t="s">
        <v>153</v>
      </c>
      <c r="G15" s="44" t="s">
        <v>120</v>
      </c>
      <c r="H15" s="44" t="s">
        <v>122</v>
      </c>
      <c r="I15" s="44" t="s">
        <v>123</v>
      </c>
      <c r="J15" s="44" t="s">
        <v>124</v>
      </c>
      <c r="K15" s="44" t="s">
        <v>125</v>
      </c>
    </row>
    <row r="16" spans="1:11" ht="15.75">
      <c r="A16" s="2" t="s">
        <v>25</v>
      </c>
      <c r="B16" s="29"/>
      <c r="C16" s="8" t="s">
        <v>1</v>
      </c>
      <c r="D16" s="8" t="s">
        <v>1</v>
      </c>
      <c r="E16" s="8" t="s">
        <v>27</v>
      </c>
      <c r="F16" s="8" t="s">
        <v>1</v>
      </c>
      <c r="G16" s="8" t="s">
        <v>27</v>
      </c>
      <c r="H16" s="8" t="s">
        <v>27</v>
      </c>
      <c r="I16" s="8" t="s">
        <v>27</v>
      </c>
      <c r="J16" s="8" t="s">
        <v>27</v>
      </c>
      <c r="K16" s="8" t="s">
        <v>27</v>
      </c>
    </row>
    <row r="17" spans="1:10" ht="15.75">
      <c r="A17" s="2" t="s">
        <v>0</v>
      </c>
      <c r="B17" s="29"/>
      <c r="C17" s="2" t="s">
        <v>0</v>
      </c>
      <c r="D17" s="2"/>
      <c r="E17" s="2"/>
      <c r="F17" s="2"/>
      <c r="H17" s="19" t="s">
        <v>0</v>
      </c>
      <c r="I17" s="19"/>
      <c r="J17" s="19"/>
    </row>
    <row r="18" spans="1:10" ht="15.75">
      <c r="A18" s="2" t="s">
        <v>0</v>
      </c>
      <c r="B18" s="29"/>
      <c r="C18" s="32" t="s">
        <v>0</v>
      </c>
      <c r="D18" s="2"/>
      <c r="E18" s="2"/>
      <c r="F18" s="2"/>
      <c r="H18" s="19"/>
      <c r="I18" s="19"/>
      <c r="J18" s="19"/>
    </row>
    <row r="19" spans="1:11" ht="15.75">
      <c r="A19" s="3" t="s">
        <v>173</v>
      </c>
      <c r="B19" s="29"/>
      <c r="C19" s="16">
        <v>140326</v>
      </c>
      <c r="D19" s="16">
        <v>28715</v>
      </c>
      <c r="E19" s="16">
        <v>0</v>
      </c>
      <c r="F19" s="16">
        <v>3.35</v>
      </c>
      <c r="G19" s="16">
        <v>0</v>
      </c>
      <c r="H19" s="16">
        <v>-49455</v>
      </c>
      <c r="I19" s="16">
        <f>SUM(C19:H19)</f>
        <v>119589.35</v>
      </c>
      <c r="J19" s="16">
        <v>388</v>
      </c>
      <c r="K19" s="16">
        <f>SUM(I19:J19)</f>
        <v>119977.35</v>
      </c>
    </row>
    <row r="20" spans="1:11" ht="15.75" hidden="1">
      <c r="A20" s="23"/>
      <c r="B20" s="29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5.75" hidden="1">
      <c r="A21" s="2" t="s">
        <v>148</v>
      </c>
      <c r="B21" s="29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5.75" hidden="1">
      <c r="A22" s="2" t="s">
        <v>154</v>
      </c>
      <c r="B22" s="29"/>
      <c r="C22" s="16">
        <v>0</v>
      </c>
      <c r="D22" s="16">
        <v>0</v>
      </c>
      <c r="E22" s="16"/>
      <c r="F22" s="16">
        <v>0</v>
      </c>
      <c r="G22" s="16">
        <f>-G19</f>
        <v>0</v>
      </c>
      <c r="H22" s="16">
        <v>0</v>
      </c>
      <c r="I22" s="16">
        <f>SUM(C22:H22)</f>
        <v>0</v>
      </c>
      <c r="J22" s="16">
        <v>0</v>
      </c>
      <c r="K22" s="16">
        <f>SUM(I22:J22)</f>
        <v>0</v>
      </c>
    </row>
    <row r="23" spans="1:11" ht="15.75">
      <c r="A23" s="2"/>
      <c r="B23" s="29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15.75">
      <c r="A24" s="2" t="s">
        <v>184</v>
      </c>
      <c r="B24" s="29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15.75">
      <c r="A25" s="2" t="s">
        <v>162</v>
      </c>
      <c r="B25" s="29"/>
      <c r="C25" s="16">
        <v>0</v>
      </c>
      <c r="D25" s="16">
        <v>0</v>
      </c>
      <c r="E25" s="16">
        <v>0</v>
      </c>
      <c r="F25" s="16">
        <f>'P&amp;L'!F41*0.49</f>
        <v>-0.98</v>
      </c>
      <c r="G25" s="16">
        <v>0</v>
      </c>
      <c r="H25" s="16">
        <f>'P&amp;L'!F47-EQUITY!H22</f>
        <v>423</v>
      </c>
      <c r="I25" s="16">
        <f>SUM(C25:H25)</f>
        <v>422.02</v>
      </c>
      <c r="J25" s="16">
        <f>'P&amp;L'!F48+'P&amp;L'!F41*0.49</f>
        <v>27.02</v>
      </c>
      <c r="K25" s="16">
        <f>SUM(I25:J25)</f>
        <v>449.03999999999996</v>
      </c>
    </row>
    <row r="26" spans="1:11" ht="15.75">
      <c r="A26" s="23"/>
      <c r="B26" s="29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6.5" thickBot="1">
      <c r="A27" s="3" t="s">
        <v>174</v>
      </c>
      <c r="B27" s="29"/>
      <c r="C27" s="25">
        <f aca="true" t="shared" si="0" ref="C27:K27">SUM(C19:C26)</f>
        <v>140326</v>
      </c>
      <c r="D27" s="25">
        <f t="shared" si="0"/>
        <v>28715</v>
      </c>
      <c r="E27" s="25">
        <f t="shared" si="0"/>
        <v>0</v>
      </c>
      <c r="F27" s="25">
        <f t="shared" si="0"/>
        <v>2.37</v>
      </c>
      <c r="G27" s="25">
        <f t="shared" si="0"/>
        <v>0</v>
      </c>
      <c r="H27" s="25">
        <f t="shared" si="0"/>
        <v>-49032</v>
      </c>
      <c r="I27" s="25">
        <f t="shared" si="0"/>
        <v>120011.37000000001</v>
      </c>
      <c r="J27" s="25">
        <f t="shared" si="0"/>
        <v>415.02</v>
      </c>
      <c r="K27" s="25">
        <f t="shared" si="0"/>
        <v>120426.39</v>
      </c>
    </row>
    <row r="28" spans="1:11" ht="16.5" thickTop="1">
      <c r="A28" s="23"/>
      <c r="B28" s="29"/>
      <c r="C28" s="16"/>
      <c r="D28" s="16"/>
      <c r="E28" s="16"/>
      <c r="F28" s="16"/>
      <c r="G28" s="1"/>
      <c r="H28" s="65"/>
      <c r="I28" s="65"/>
      <c r="J28" s="65"/>
      <c r="K28" s="1"/>
    </row>
    <row r="29" spans="1:11" ht="15.75">
      <c r="A29" s="23"/>
      <c r="B29" s="29"/>
      <c r="C29" s="16"/>
      <c r="D29" s="16"/>
      <c r="E29" s="1"/>
      <c r="F29" s="1"/>
      <c r="G29" s="16"/>
      <c r="H29" s="65" t="s">
        <v>0</v>
      </c>
      <c r="I29" s="65"/>
      <c r="J29" s="65"/>
      <c r="K29" s="1" t="s">
        <v>0</v>
      </c>
    </row>
    <row r="30" spans="1:11" ht="15.75">
      <c r="A30" s="23" t="s">
        <v>0</v>
      </c>
      <c r="B30" s="29"/>
      <c r="C30" s="16"/>
      <c r="D30" s="16"/>
      <c r="E30" s="1"/>
      <c r="F30" s="1"/>
      <c r="G30" s="16"/>
      <c r="H30" s="65"/>
      <c r="I30" s="66"/>
      <c r="J30" s="65"/>
      <c r="K30" s="1"/>
    </row>
    <row r="31" spans="1:11" ht="15.75">
      <c r="A31" s="3" t="s">
        <v>172</v>
      </c>
      <c r="B31" s="29"/>
      <c r="C31" s="16">
        <v>140326.1</v>
      </c>
      <c r="D31" s="16">
        <v>28715.448</v>
      </c>
      <c r="E31" s="16">
        <v>0</v>
      </c>
      <c r="F31" s="16">
        <f>2.562</f>
        <v>2.562</v>
      </c>
      <c r="G31" s="16">
        <v>0</v>
      </c>
      <c r="H31" s="16">
        <v>-53304.864211352295</v>
      </c>
      <c r="I31" s="16">
        <f>SUM(C31:H31)</f>
        <v>115739.24578864772</v>
      </c>
      <c r="J31" s="16">
        <f>397.270154200003+0.5</f>
        <v>397.770154200003</v>
      </c>
      <c r="K31" s="16">
        <f>SUM(I31:J31)</f>
        <v>116137.01594284772</v>
      </c>
    </row>
    <row r="32" spans="1:11" ht="15.75" hidden="1">
      <c r="A32" s="23"/>
      <c r="B32" s="29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5.75" hidden="1">
      <c r="A33" s="2" t="s">
        <v>112</v>
      </c>
      <c r="B33" s="29"/>
      <c r="C33" s="16"/>
      <c r="D33" s="16"/>
      <c r="E33" s="16"/>
      <c r="F33" s="16"/>
      <c r="G33" s="16"/>
      <c r="H33" s="40">
        <v>0</v>
      </c>
      <c r="I33" s="16">
        <f>SUM(C33:H33)</f>
        <v>0</v>
      </c>
      <c r="J33" s="16"/>
      <c r="K33" s="16">
        <f>SUM(I33:J33)</f>
        <v>0</v>
      </c>
    </row>
    <row r="34" spans="1:11" ht="15.75" hidden="1">
      <c r="A34" s="23"/>
      <c r="B34" s="29"/>
      <c r="C34" s="17"/>
      <c r="D34" s="17"/>
      <c r="E34" s="17"/>
      <c r="F34" s="17"/>
      <c r="G34" s="17"/>
      <c r="H34" s="17"/>
      <c r="I34" s="17"/>
      <c r="J34" s="17"/>
      <c r="K34" s="17"/>
    </row>
    <row r="35" spans="1:11" ht="15.75" hidden="1">
      <c r="A35" s="23" t="s">
        <v>126</v>
      </c>
      <c r="B35" s="29"/>
      <c r="C35" s="16">
        <f aca="true" t="shared" si="1" ref="C35:K35">SUM(C31:C34)</f>
        <v>140326.1</v>
      </c>
      <c r="D35" s="16">
        <f t="shared" si="1"/>
        <v>28715.448</v>
      </c>
      <c r="E35" s="16">
        <f t="shared" si="1"/>
        <v>0</v>
      </c>
      <c r="F35" s="16">
        <f t="shared" si="1"/>
        <v>2.562</v>
      </c>
      <c r="G35" s="16">
        <f t="shared" si="1"/>
        <v>0</v>
      </c>
      <c r="H35" s="16">
        <f t="shared" si="1"/>
        <v>-53304.864211352295</v>
      </c>
      <c r="I35" s="16">
        <f t="shared" si="1"/>
        <v>115739.24578864772</v>
      </c>
      <c r="J35" s="16">
        <f t="shared" si="1"/>
        <v>397.770154200003</v>
      </c>
      <c r="K35" s="16">
        <f t="shared" si="1"/>
        <v>116137.01594284772</v>
      </c>
    </row>
    <row r="36" spans="1:11" ht="15.75">
      <c r="A36" s="23"/>
      <c r="B36" s="29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15.75" hidden="1">
      <c r="A37" s="2" t="s">
        <v>148</v>
      </c>
      <c r="B37" s="29"/>
      <c r="C37" s="16"/>
      <c r="D37" s="16"/>
      <c r="E37" s="16"/>
      <c r="F37" s="16"/>
      <c r="G37" s="16"/>
      <c r="H37" s="16"/>
      <c r="I37" s="16"/>
      <c r="J37" s="16"/>
      <c r="K37" s="16"/>
    </row>
    <row r="38" spans="1:13" ht="15.75" hidden="1">
      <c r="A38" s="2" t="s">
        <v>154</v>
      </c>
      <c r="B38" s="29"/>
      <c r="C38" s="16">
        <v>0</v>
      </c>
      <c r="D38" s="1">
        <v>0</v>
      </c>
      <c r="E38" s="16"/>
      <c r="F38" s="16">
        <v>0</v>
      </c>
      <c r="G38" s="1">
        <v>0</v>
      </c>
      <c r="H38" s="16">
        <v>0</v>
      </c>
      <c r="I38" s="16">
        <f>SUM(C38:H38)</f>
        <v>0</v>
      </c>
      <c r="J38" s="16">
        <v>0</v>
      </c>
      <c r="K38" s="16">
        <f>SUM(I38:J38)</f>
        <v>0</v>
      </c>
      <c r="M38" s="35"/>
    </row>
    <row r="39" spans="1:11" ht="15.75">
      <c r="A39" s="2" t="s">
        <v>185</v>
      </c>
      <c r="B39" s="29"/>
      <c r="C39" s="16"/>
      <c r="D39" s="16"/>
      <c r="E39" s="16"/>
      <c r="F39" s="16"/>
      <c r="G39" s="16"/>
      <c r="H39" s="16"/>
      <c r="I39" s="16"/>
      <c r="J39" s="16"/>
      <c r="K39" s="16"/>
    </row>
    <row r="40" spans="1:13" ht="15.75">
      <c r="A40" s="2" t="s">
        <v>162</v>
      </c>
      <c r="B40" s="29"/>
      <c r="C40" s="16">
        <v>0</v>
      </c>
      <c r="D40" s="16">
        <v>0</v>
      </c>
      <c r="E40" s="16">
        <v>0</v>
      </c>
      <c r="F40" s="16">
        <f>'P&amp;L'!D41*0.51</f>
        <v>5.5171494</v>
      </c>
      <c r="G40" s="16">
        <v>0</v>
      </c>
      <c r="H40" s="16">
        <f>'P&amp;L'!D47</f>
        <v>-816</v>
      </c>
      <c r="I40" s="16">
        <f>SUM(C40:H40)</f>
        <v>-810.4828506</v>
      </c>
      <c r="J40" s="16">
        <f>'P&amp;L'!D48+'P&amp;L'!D41*0.49</f>
        <v>20.4007906</v>
      </c>
      <c r="K40" s="16">
        <f>SUM(I40:J40)</f>
        <v>-790.08206</v>
      </c>
      <c r="M40" s="35"/>
    </row>
    <row r="41" spans="1:11" ht="15.75">
      <c r="A41" s="2"/>
      <c r="B41" s="29"/>
      <c r="C41" s="16"/>
      <c r="D41" s="16"/>
      <c r="E41" s="1"/>
      <c r="F41" s="1"/>
      <c r="G41" s="16"/>
      <c r="H41" s="65"/>
      <c r="I41" s="65"/>
      <c r="J41" s="65"/>
      <c r="K41" s="1"/>
    </row>
    <row r="42" spans="1:11" ht="16.5" thickBot="1">
      <c r="A42" s="3" t="s">
        <v>171</v>
      </c>
      <c r="B42" s="29"/>
      <c r="C42" s="25">
        <f>SUM(C35:C41)</f>
        <v>140326.1</v>
      </c>
      <c r="D42" s="25">
        <f>SUM(D35:D41)</f>
        <v>28715.448</v>
      </c>
      <c r="E42" s="25">
        <f>SUM(E35:E41)</f>
        <v>0</v>
      </c>
      <c r="F42" s="25">
        <f>SUM(F35:F41)+0.5</f>
        <v>8.5791494</v>
      </c>
      <c r="G42" s="25">
        <f>SUM(G35:G41)</f>
        <v>0</v>
      </c>
      <c r="H42" s="25">
        <f>SUM(H35:H41)</f>
        <v>-54120.864211352295</v>
      </c>
      <c r="I42" s="25">
        <f>SUM(I35:I41)</f>
        <v>114928.76293804772</v>
      </c>
      <c r="J42" s="25">
        <f>SUM(J35:J41)</f>
        <v>418.170944800003</v>
      </c>
      <c r="K42" s="25">
        <f>SUM(K35:K41)</f>
        <v>115346.93388284772</v>
      </c>
    </row>
    <row r="43" spans="1:13" ht="16.5" thickTop="1">
      <c r="A43" s="23"/>
      <c r="B43" s="29"/>
      <c r="C43" s="2"/>
      <c r="D43" s="2"/>
      <c r="G43" s="2"/>
      <c r="H43" s="19"/>
      <c r="I43" s="19"/>
      <c r="J43" s="19"/>
      <c r="K43" t="s">
        <v>0</v>
      </c>
      <c r="M43" s="35"/>
    </row>
    <row r="44" spans="1:11" ht="15.75">
      <c r="A44" s="23"/>
      <c r="B44" s="29"/>
      <c r="C44" s="2"/>
      <c r="D44" s="2"/>
      <c r="G44" s="2"/>
      <c r="H44" s="19" t="s">
        <v>0</v>
      </c>
      <c r="I44" s="19" t="s">
        <v>0</v>
      </c>
      <c r="J44" s="19" t="s">
        <v>0</v>
      </c>
      <c r="K44" s="63" t="s">
        <v>0</v>
      </c>
    </row>
    <row r="45" spans="7:11" ht="12.75">
      <c r="G45" t="s">
        <v>0</v>
      </c>
      <c r="H45" t="s">
        <v>0</v>
      </c>
      <c r="I45" t="s">
        <v>0</v>
      </c>
      <c r="K45" t="s">
        <v>0</v>
      </c>
    </row>
    <row r="46" spans="1:8" ht="15.75">
      <c r="A46" s="23" t="s">
        <v>0</v>
      </c>
      <c r="H46" t="s">
        <v>0</v>
      </c>
    </row>
    <row r="47" ht="15.75">
      <c r="A47" s="23" t="s">
        <v>0</v>
      </c>
    </row>
    <row r="48" ht="15.75">
      <c r="A48" s="2"/>
    </row>
    <row r="49" ht="15.75">
      <c r="A49" s="23" t="s">
        <v>97</v>
      </c>
    </row>
    <row r="50" ht="15.75">
      <c r="A50" s="3" t="s">
        <v>163</v>
      </c>
    </row>
    <row r="60" ht="12.75">
      <c r="J60" t="s">
        <v>0</v>
      </c>
    </row>
  </sheetData>
  <sheetProtection/>
  <mergeCells count="6">
    <mergeCell ref="C8:I8"/>
    <mergeCell ref="C9:I9"/>
    <mergeCell ref="A1:K1"/>
    <mergeCell ref="A2:K2"/>
    <mergeCell ref="A5:K5"/>
    <mergeCell ref="A6:K6"/>
  </mergeCells>
  <printOptions horizontalCentered="1"/>
  <pageMargins left="0.5" right="0.25" top="0.75" bottom="0.5" header="0.25" footer="0.25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FARLIM12</dc:creator>
  <cp:keywords/>
  <dc:description/>
  <cp:lastModifiedBy>limcl</cp:lastModifiedBy>
  <cp:lastPrinted>2013-08-07T07:08:21Z</cp:lastPrinted>
  <dcterms:created xsi:type="dcterms:W3CDTF">1998-03-21T00:09:32Z</dcterms:created>
  <dcterms:modified xsi:type="dcterms:W3CDTF">2013-08-15T02:00:34Z</dcterms:modified>
  <cp:category/>
  <cp:version/>
  <cp:contentType/>
  <cp:contentStatus/>
</cp:coreProperties>
</file>