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2120" windowHeight="8655" activeTab="2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<sst xmlns="http://schemas.openxmlformats.org/spreadsheetml/2006/main" count="366" uniqueCount="188">
  <si>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</si>
  <si>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</si>
  <si>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</si>
  <si>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</si>
  <si>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</si>
  <si>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</si>
  <si>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</si>
  <si>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</si>
  <si>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</si>
  <si>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</si>
  <si>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</si>
  <si>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</si>
  <si>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</si>
  <si>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</si>
  <si>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</si>
  <si>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</si>
  <si>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</si>
  <si>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</si>
  <si>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</si>
  <si>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</si>
  <si>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</si>
  <si>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</si>
  <si>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</si>
  <si>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</si>
  <si>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</si>
  <si>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</si>
  <si>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</si>
  <si>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</si>
  <si>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</si>
  <si>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</si>
  <si>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</si>
  <si>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</si>
  <si>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</si>
  <si>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</si>
  <si>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</si>
  <si>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</si>
  <si>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</si>
  <si>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</si>
  <si>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</si>
  <si>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</si>
  <si>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</si>
  <si>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</si>
  <si>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Bank overdrafts</t>
  </si>
  <si>
    <t>Operating Expenses</t>
  </si>
  <si>
    <t>Investing Results</t>
  </si>
  <si>
    <t>Adjustments for non-cash flow :-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</si>
  <si>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</si>
  <si>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</si>
  <si>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</si>
  <si>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</si>
  <si>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</si>
  <si>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</si>
  <si>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</si>
  <si>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</si>
  <si>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</si>
  <si>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</si>
  <si>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</si>
  <si>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</si>
  <si>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</si>
  <si>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>LOSS FROM OPERATIONS</t>
  </si>
  <si>
    <t xml:space="preserve">     Incidental cost from disposal of property, plant &amp; equipment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</si>
  <si>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</si>
  <si>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</si>
  <si>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</si>
  <si>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</si>
  <si>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</si>
  <si>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</si>
  <si>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</si>
  <si>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</si>
  <si>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</si>
  <si>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</si>
  <si>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</si>
  <si>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</si>
  <si>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</si>
  <si>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</si>
  <si>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</si>
  <si>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</si>
  <si>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</si>
  <si>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</si>
  <si>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</si>
  <si>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</si>
  <si>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LOSS BEFORE TAXATION</t>
  </si>
  <si>
    <t xml:space="preserve">The comparative financial statement for the year ended 31 December 2005 has been </t>
  </si>
  <si>
    <t>reclassified to conform with the current year presentation.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</si>
  <si>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</si>
  <si>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</si>
  <si>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</si>
  <si>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</si>
  <si>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</si>
  <si>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</si>
  <si>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</si>
  <si>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FIXED DEPOSITS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</si>
  <si>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</si>
  <si>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</si>
  <si>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</si>
  <si>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</si>
  <si>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</si>
  <si>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</si>
  <si>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</si>
  <si>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REDEEMABLE CONVERTIBLE SECURED LOAN STOCKS</t>
  </si>
  <si>
    <t>The Condensed Consolidated Statement of Changes In Equity should be read in conjunction with the Annual Financial</t>
  </si>
  <si>
    <t xml:space="preserve">     Proceeds from disposal of investment/subsidiaries</t>
  </si>
  <si>
    <t>NON CURRENT ASSETS HELD FOR SALE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</si>
  <si>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</si>
  <si>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</si>
  <si>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</si>
  <si>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</si>
  <si>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</si>
  <si>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</si>
  <si>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</si>
  <si>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31 MAR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</si>
  <si>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</si>
  <si>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</si>
  <si>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</si>
  <si>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</si>
  <si>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</si>
  <si>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</si>
  <si>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NET CASH USED IN FINANCING ACTIVITIES</t>
  </si>
  <si>
    <t>Other Comprehensive Income</t>
  </si>
  <si>
    <t>PROPERTY DEVELOPMENT COSTS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</si>
  <si>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</si>
  <si>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</si>
  <si>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</si>
  <si>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</si>
  <si>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</si>
  <si>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</si>
  <si>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</si>
  <si>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</si>
  <si>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</si>
  <si>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</si>
  <si>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</si>
  <si>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</si>
  <si>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</si>
  <si>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</si>
  <si>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</si>
  <si>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</si>
  <si>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</si>
  <si>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</si>
  <si>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</si>
  <si>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</si>
  <si>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</si>
  <si>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</si>
  <si>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</si>
  <si>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</si>
  <si>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</si>
  <si>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</si>
  <si>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</si>
  <si>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</si>
  <si>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</si>
  <si>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</si>
  <si>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EQUITY OWNERS OF THE COMPANY :</t>
  </si>
  <si>
    <t>Non-controlling interests</t>
  </si>
  <si>
    <t>EQUITY ATTRIBUTABLE TO EQUITY OWNERS OF THE PARENT</t>
  </si>
  <si>
    <t>EQUITY OWNERS OF THE PARENT (RM)</t>
  </si>
  <si>
    <t>&lt;-------------   ATTRIBUTABLE TO EQUITY OWNERS ------------- &gt;</t>
  </si>
  <si>
    <t>LAND HELD FOR PROPERTY DEVELOPMENT</t>
  </si>
  <si>
    <t>NET DECREASE IN CASH AND CASH EQUIVALENTS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</si>
  <si>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</si>
  <si>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</si>
  <si>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</si>
  <si>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</si>
  <si>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</si>
  <si>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</si>
  <si>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</si>
  <si>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</si>
  <si>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</si>
  <si>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>UNAUDITED RESULTS OF THE GROUP FOR THE FIRST QUARTER ENDED 31 MARCH 2012</t>
  </si>
  <si>
    <t>Annual Financial Report for the financial year ended 31 December 2011.</t>
  </si>
  <si>
    <t>Report for the financial year ended 31 December 2011.</t>
  </si>
  <si>
    <t>Balance At 1 January 2011</t>
  </si>
  <si>
    <t>Balance At 31 March 2011</t>
  </si>
  <si>
    <t>Balance At 31 March 2012</t>
  </si>
  <si>
    <t>Balance At 1 January 2012</t>
  </si>
  <si>
    <t xml:space="preserve">LOSS FOR THE FINANCIAL PERIOD </t>
  </si>
  <si>
    <t>TOTAL COMPREHENSIVE LOSS</t>
  </si>
  <si>
    <t>LOSS ATTRIBUTABLE TO :</t>
  </si>
  <si>
    <t>LOSS PER SHARE ATTRIBUTABLE TO</t>
  </si>
  <si>
    <t xml:space="preserve">Basic Loss Per Ordinary Share (Sen) </t>
  </si>
  <si>
    <t>Diluted Loss Per Ordinary Share (Sen)</t>
  </si>
  <si>
    <t>Net loss for the financial period</t>
  </si>
  <si>
    <t>OPERATING LOSS BEFORE CHANGES IN WORKING CAPITAL</t>
  </si>
  <si>
    <t>NET CASH FROM OPERATING ACTIVITIES</t>
  </si>
  <si>
    <t>(Based on 140,326,100 (2011:126,253,154)</t>
  </si>
  <si>
    <t xml:space="preserve"> Ordinary Shares)</t>
  </si>
  <si>
    <t>NET CASH (USED IN)/FROM INVESTING ACTIVITIES</t>
  </si>
  <si>
    <t>CONDENSED CONSOLIDATED STATEMENT OF CASH FLOWS</t>
  </si>
  <si>
    <t xml:space="preserve">The Condensed Consolidated Statement of Cash Flows should be read in conjunction with the </t>
  </si>
  <si>
    <t>Redemption sum at bank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</si>
</sst>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181" fontId="4" fillId="0" borderId="0" xfId="42" applyNumberFormat="1" applyFont="1" applyAlignment="1">
      <alignment/>
    </xf>
    <xf numFmtId="181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2" xfId="42" applyNumberFormat="1" applyFont="1" applyBorder="1" applyAlignment="1">
      <alignment/>
    </xf>
    <xf numFmtId="181" fontId="4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13" xfId="42" applyNumberFormat="1" applyFont="1" applyBorder="1" applyAlignment="1">
      <alignment/>
    </xf>
    <xf numFmtId="184" fontId="4" fillId="0" borderId="0" xfId="57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42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42" applyNumberFormat="1" applyFont="1" applyAlignment="1">
      <alignment/>
    </xf>
    <xf numFmtId="181" fontId="4" fillId="0" borderId="0" xfId="42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42" applyFont="1" applyAlignment="1">
      <alignment horizontal="center"/>
    </xf>
    <xf numFmtId="0" fontId="4" fillId="0" borderId="12" xfId="0" applyFont="1" applyBorder="1" applyAlignment="1">
      <alignment/>
    </xf>
    <xf numFmtId="181" fontId="5" fillId="0" borderId="0" xfId="42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11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11" xfId="42" applyNumberFormat="1" applyFont="1" applyBorder="1" applyAlignment="1">
      <alignment/>
    </xf>
    <xf numFmtId="43" fontId="4" fillId="0" borderId="0" xfId="42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 horizontal="right"/>
    </xf>
    <xf numFmtId="43" fontId="0" fillId="0" borderId="0" xfId="42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181" fontId="5" fillId="0" borderId="13" xfId="42" applyNumberFormat="1" applyFont="1" applyBorder="1" applyAlignment="1">
      <alignment/>
    </xf>
    <xf numFmtId="0" fontId="9" fillId="0" borderId="0" xfId="0" applyFont="1" applyAlignment="1">
      <alignment horizontal="left"/>
    </xf>
    <xf numFmtId="181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OPMNOPUR\LIMCL\CONSOMar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04">
          <cell r="Z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0"/>
  <sheetViews>
    <sheetView zoomScalePageLayoutView="0" workbookViewId="0" topLeftCell="A46">
      <selection activeCell="H69" sqref="H69"/>
    </sheetView>
  </sheetViews>
  <sheetFormatPr defaultColWidth="9.140625" defaultRowHeight="12.75"/>
  <cols>
    <col min="2" max="2" width="51.42187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8515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6" t="s">
        <v>2</v>
      </c>
      <c r="C2" s="18"/>
      <c r="D2" s="18"/>
      <c r="E2" s="18"/>
      <c r="F2" s="18"/>
      <c r="G2" s="18"/>
      <c r="H2" s="18"/>
      <c r="I2" s="18"/>
      <c r="J2" s="10"/>
    </row>
    <row r="3" spans="2:10" ht="15.75">
      <c r="B3" s="6" t="s">
        <v>3</v>
      </c>
      <c r="C3" s="18"/>
      <c r="D3" s="18"/>
      <c r="E3" s="18"/>
      <c r="F3" s="18"/>
      <c r="G3" s="18"/>
      <c r="H3" s="18"/>
      <c r="I3" s="18"/>
      <c r="J3" s="6"/>
    </row>
    <row r="4" spans="2:10" ht="15.75">
      <c r="B4" s="6" t="s">
        <v>0</v>
      </c>
      <c r="C4" s="18"/>
      <c r="D4" s="18"/>
      <c r="E4" s="18"/>
      <c r="F4" s="18"/>
      <c r="G4" s="18"/>
      <c r="H4" s="18" t="s">
        <v>0</v>
      </c>
      <c r="I4" s="18"/>
      <c r="J4" s="20"/>
    </row>
    <row r="5" spans="2:10" ht="15.75">
      <c r="B5" s="6" t="s">
        <v>166</v>
      </c>
      <c r="C5" s="18"/>
      <c r="D5" s="18"/>
      <c r="E5" s="18"/>
      <c r="F5" s="18"/>
      <c r="G5" s="18"/>
      <c r="H5" s="18"/>
      <c r="I5" s="18"/>
      <c r="J5" s="18"/>
    </row>
    <row r="6" spans="2:10" ht="15.75">
      <c r="B6" s="6" t="s">
        <v>113</v>
      </c>
      <c r="C6" s="18"/>
      <c r="D6" s="18"/>
      <c r="E6" s="18"/>
      <c r="F6" s="18"/>
      <c r="G6" s="18"/>
      <c r="H6" s="18"/>
      <c r="I6" s="18"/>
      <c r="J6" s="18"/>
    </row>
    <row r="7" spans="2:10" ht="15.75">
      <c r="B7" s="6"/>
      <c r="C7" s="18"/>
      <c r="D7" s="18"/>
      <c r="E7" s="18"/>
      <c r="F7" s="18"/>
      <c r="G7" s="18"/>
      <c r="H7" s="18"/>
      <c r="I7" s="18"/>
      <c r="J7" s="18"/>
    </row>
    <row r="8" spans="2:10" ht="15.75">
      <c r="B8" s="6"/>
      <c r="C8" s="18"/>
      <c r="D8" s="7" t="s">
        <v>6</v>
      </c>
      <c r="E8" s="7"/>
      <c r="F8" s="7"/>
      <c r="G8" s="3"/>
      <c r="H8" s="7" t="s">
        <v>7</v>
      </c>
      <c r="I8" s="7"/>
      <c r="J8" s="7"/>
    </row>
    <row r="9" spans="2:10" ht="15.75">
      <c r="B9" s="6"/>
      <c r="C9" s="18"/>
      <c r="D9" s="18"/>
      <c r="E9" s="18"/>
      <c r="F9" s="18"/>
      <c r="G9" s="18"/>
      <c r="H9" s="18"/>
      <c r="I9" s="18"/>
      <c r="J9" s="18"/>
    </row>
    <row r="10" spans="2:10" ht="15.75">
      <c r="B10" s="6"/>
      <c r="C10" s="18"/>
      <c r="D10" s="18"/>
      <c r="E10" s="18"/>
      <c r="F10" s="8" t="s">
        <v>22</v>
      </c>
      <c r="G10" s="18"/>
      <c r="H10" s="18"/>
      <c r="I10" s="18"/>
      <c r="J10" s="8" t="s">
        <v>22</v>
      </c>
    </row>
    <row r="11" spans="2:10" ht="15.75">
      <c r="B11" s="6" t="s">
        <v>0</v>
      </c>
      <c r="C11" s="18"/>
      <c r="D11" s="8" t="s">
        <v>8</v>
      </c>
      <c r="E11" s="8"/>
      <c r="F11" s="8" t="s">
        <v>9</v>
      </c>
      <c r="G11" s="18"/>
      <c r="H11" s="8" t="s">
        <v>8</v>
      </c>
      <c r="I11" s="8"/>
      <c r="J11" s="8" t="s">
        <v>9</v>
      </c>
    </row>
    <row r="12" spans="2:10" ht="15.75">
      <c r="B12" s="2"/>
      <c r="C12" s="2"/>
      <c r="D12" s="8" t="s">
        <v>9</v>
      </c>
      <c r="E12" s="8"/>
      <c r="F12" s="8" t="s">
        <v>11</v>
      </c>
      <c r="G12" s="19"/>
      <c r="H12" s="8" t="s">
        <v>9</v>
      </c>
      <c r="I12" s="8"/>
      <c r="J12" s="8" t="s">
        <v>11</v>
      </c>
    </row>
    <row r="13" spans="2:10" ht="15.75">
      <c r="B13" s="2"/>
      <c r="C13" s="2"/>
      <c r="D13" s="8" t="s">
        <v>10</v>
      </c>
      <c r="E13" s="8"/>
      <c r="F13" s="8" t="s">
        <v>10</v>
      </c>
      <c r="H13" s="8" t="s">
        <v>12</v>
      </c>
      <c r="I13" s="8"/>
      <c r="J13" s="8" t="s">
        <v>13</v>
      </c>
    </row>
    <row r="14" spans="2:10" ht="15.75">
      <c r="B14" s="2"/>
      <c r="C14" s="2"/>
      <c r="D14" s="38" t="s">
        <v>110</v>
      </c>
      <c r="E14" s="8"/>
      <c r="F14" s="38" t="str">
        <f>D14</f>
        <v>31 MAR</v>
      </c>
      <c r="G14" s="3"/>
      <c r="H14" s="38" t="str">
        <f>F14</f>
        <v>31 MAR</v>
      </c>
      <c r="I14" s="8"/>
      <c r="J14" s="38" t="str">
        <f>H14</f>
        <v>31 MAR</v>
      </c>
    </row>
    <row r="15" spans="2:10" ht="15.75">
      <c r="B15" s="2"/>
      <c r="C15" s="2"/>
      <c r="D15" s="4">
        <v>2012</v>
      </c>
      <c r="E15" s="4"/>
      <c r="F15" s="4">
        <v>2011</v>
      </c>
      <c r="G15" s="4"/>
      <c r="H15" s="4">
        <v>2012</v>
      </c>
      <c r="I15" s="4"/>
      <c r="J15" s="4">
        <v>2011</v>
      </c>
    </row>
    <row r="16" spans="2:10" ht="15.75">
      <c r="B16" s="2"/>
      <c r="C16" s="2"/>
      <c r="D16" s="4" t="s">
        <v>1</v>
      </c>
      <c r="E16" s="4"/>
      <c r="F16" s="4" t="s">
        <v>1</v>
      </c>
      <c r="G16" s="4"/>
      <c r="H16" s="4" t="s">
        <v>1</v>
      </c>
      <c r="I16" s="4"/>
      <c r="J16" s="4" t="s">
        <v>1</v>
      </c>
    </row>
    <row r="17" spans="2:10" ht="15.75">
      <c r="B17" s="2"/>
      <c r="C17" s="2"/>
      <c r="D17" s="2" t="s">
        <v>0</v>
      </c>
      <c r="E17" s="2"/>
      <c r="F17" s="2"/>
      <c r="G17" s="2"/>
      <c r="H17" s="2" t="s">
        <v>0</v>
      </c>
      <c r="I17" s="2"/>
      <c r="J17" s="2"/>
    </row>
    <row r="18" spans="2:10" ht="15.75">
      <c r="B18" s="23"/>
      <c r="C18" s="2"/>
      <c r="D18" s="2" t="s">
        <v>0</v>
      </c>
      <c r="E18" s="2"/>
      <c r="F18" s="2"/>
      <c r="G18" s="2"/>
      <c r="H18" s="2"/>
      <c r="I18" s="2"/>
      <c r="J18" s="2"/>
    </row>
    <row r="19" spans="2:10" ht="15.75">
      <c r="B19" s="23" t="s">
        <v>26</v>
      </c>
      <c r="C19" s="2"/>
      <c r="D19" s="31">
        <f>3727-0</f>
        <v>3727</v>
      </c>
      <c r="E19" s="31"/>
      <c r="F19" s="31">
        <f>905-0</f>
        <v>905</v>
      </c>
      <c r="G19" s="2"/>
      <c r="H19" s="31">
        <v>3726.89344</v>
      </c>
      <c r="I19" s="31"/>
      <c r="J19" s="49">
        <v>905</v>
      </c>
    </row>
    <row r="20" spans="2:10" ht="15.75">
      <c r="B20" s="2"/>
      <c r="C20" s="2"/>
      <c r="D20" s="11"/>
      <c r="E20" s="11"/>
      <c r="F20" s="11"/>
      <c r="G20" s="2"/>
      <c r="H20" s="2"/>
      <c r="I20" s="11"/>
      <c r="J20" s="11"/>
    </row>
    <row r="21" spans="2:10" ht="16.5">
      <c r="B21" s="61" t="s">
        <v>43</v>
      </c>
      <c r="C21" s="2"/>
      <c r="D21" s="12">
        <f>-5613+(0)</f>
        <v>-5613</v>
      </c>
      <c r="E21" s="2"/>
      <c r="F21" s="16">
        <f>-(3001)+(0)</f>
        <v>-3001</v>
      </c>
      <c r="G21" s="2"/>
      <c r="H21" s="16">
        <v>-5613.43114</v>
      </c>
      <c r="I21" s="2"/>
      <c r="J21" s="16">
        <v>-3001</v>
      </c>
    </row>
    <row r="22" spans="2:10" ht="16.5">
      <c r="B22" s="42" t="s">
        <v>157</v>
      </c>
      <c r="C22" s="19"/>
      <c r="D22" s="12">
        <f>321-0</f>
        <v>321</v>
      </c>
      <c r="E22" s="12"/>
      <c r="F22" s="12">
        <f>117-0</f>
        <v>117</v>
      </c>
      <c r="G22" s="19"/>
      <c r="H22" s="12">
        <v>321.1166</v>
      </c>
      <c r="I22" s="12"/>
      <c r="J22" s="16">
        <v>117</v>
      </c>
    </row>
    <row r="23" spans="2:10" ht="15.75">
      <c r="B23" s="2"/>
      <c r="C23" s="19"/>
      <c r="D23" s="14" t="s">
        <v>0</v>
      </c>
      <c r="E23" s="12"/>
      <c r="F23" s="17"/>
      <c r="G23" s="19"/>
      <c r="H23" s="14"/>
      <c r="I23" s="12"/>
      <c r="J23" s="21"/>
    </row>
    <row r="24" spans="2:10" ht="15.75">
      <c r="B24" s="3" t="s">
        <v>59</v>
      </c>
      <c r="C24" s="19" t="s">
        <v>0</v>
      </c>
      <c r="D24" s="12">
        <f>SUM(D19:D23)</f>
        <v>-1565</v>
      </c>
      <c r="E24" s="12"/>
      <c r="F24" s="16">
        <f>SUM(F19:F23)</f>
        <v>-1979</v>
      </c>
      <c r="G24" s="19"/>
      <c r="H24" s="12">
        <f>SUM(H19:H23)</f>
        <v>-1565.4210999999998</v>
      </c>
      <c r="I24" s="12"/>
      <c r="J24" s="12">
        <f>SUM(J19:J23)</f>
        <v>-1979</v>
      </c>
    </row>
    <row r="25" spans="2:10" ht="15.75">
      <c r="B25" s="23"/>
      <c r="C25" s="19"/>
      <c r="D25" s="12"/>
      <c r="E25" s="12"/>
      <c r="F25" s="16"/>
      <c r="G25" s="19"/>
      <c r="H25" s="12" t="s">
        <v>0</v>
      </c>
      <c r="I25" s="12"/>
      <c r="J25" s="19"/>
    </row>
    <row r="26" spans="2:10" ht="16.5">
      <c r="B26" s="42" t="s">
        <v>48</v>
      </c>
      <c r="C26" s="19"/>
      <c r="D26" s="12">
        <f>644-0</f>
        <v>644</v>
      </c>
      <c r="E26" s="12"/>
      <c r="F26" s="12">
        <f>675-0</f>
        <v>675</v>
      </c>
      <c r="G26" s="19"/>
      <c r="H26" s="12">
        <v>644.4887</v>
      </c>
      <c r="I26" s="12"/>
      <c r="J26" s="16">
        <v>675</v>
      </c>
    </row>
    <row r="27" spans="2:10" ht="16.5">
      <c r="B27" s="42" t="s">
        <v>49</v>
      </c>
      <c r="C27" s="19"/>
      <c r="D27" s="12">
        <f>-8+0</f>
        <v>-8</v>
      </c>
      <c r="E27" s="12"/>
      <c r="F27" s="12">
        <f>-73+0</f>
        <v>-73</v>
      </c>
      <c r="G27" s="19"/>
      <c r="H27" s="12">
        <v>-8.043580000000006</v>
      </c>
      <c r="I27" s="12"/>
      <c r="J27" s="16">
        <v>-73</v>
      </c>
    </row>
    <row r="28" spans="2:10" ht="16.5">
      <c r="B28" s="42" t="s">
        <v>44</v>
      </c>
      <c r="C28" s="19"/>
      <c r="D28" s="16">
        <f>0+0</f>
        <v>0</v>
      </c>
      <c r="E28" s="12"/>
      <c r="F28" s="12">
        <f>0+0</f>
        <v>0</v>
      </c>
      <c r="G28" s="19"/>
      <c r="H28" s="16">
        <v>0</v>
      </c>
      <c r="I28" s="12"/>
      <c r="J28" s="16">
        <v>0</v>
      </c>
    </row>
    <row r="29" spans="2:10" ht="15.75">
      <c r="B29" s="2" t="s">
        <v>0</v>
      </c>
      <c r="C29" s="19"/>
      <c r="D29" s="14" t="s">
        <v>0</v>
      </c>
      <c r="E29" s="14"/>
      <c r="F29" s="17" t="s">
        <v>0</v>
      </c>
      <c r="G29" s="19"/>
      <c r="H29" s="14" t="s">
        <v>0</v>
      </c>
      <c r="I29" s="14"/>
      <c r="J29" s="17"/>
    </row>
    <row r="30" spans="2:10" ht="15.75">
      <c r="B30" s="30" t="s">
        <v>81</v>
      </c>
      <c r="C30" s="19"/>
      <c r="D30" s="16">
        <f>SUM(D24:D29)</f>
        <v>-929</v>
      </c>
      <c r="E30" s="12"/>
      <c r="F30" s="12">
        <f>SUM(F24:F29)</f>
        <v>-1377</v>
      </c>
      <c r="G30" s="19"/>
      <c r="H30" s="16">
        <f>SUM(H24:H29)-0.5</f>
        <v>-929.4759799999998</v>
      </c>
      <c r="I30" s="12"/>
      <c r="J30" s="12">
        <f>SUM(J24:J29)</f>
        <v>-1377</v>
      </c>
    </row>
    <row r="31" spans="2:13" ht="15.75">
      <c r="B31" s="41" t="s">
        <v>0</v>
      </c>
      <c r="C31" s="19"/>
      <c r="D31" s="12"/>
      <c r="E31" s="12"/>
      <c r="F31" s="19"/>
      <c r="G31" s="19"/>
      <c r="H31" s="12" t="s">
        <v>0</v>
      </c>
      <c r="I31" s="12"/>
      <c r="J31" s="19"/>
      <c r="M31" s="35"/>
    </row>
    <row r="32" spans="2:10" ht="16.5">
      <c r="B32" s="42" t="s">
        <v>28</v>
      </c>
      <c r="C32" s="2"/>
      <c r="D32" s="31">
        <f>-25+0</f>
        <v>-25</v>
      </c>
      <c r="E32" s="31"/>
      <c r="F32" s="36">
        <f>-579+0</f>
        <v>-579</v>
      </c>
      <c r="G32" s="2"/>
      <c r="H32" s="28">
        <v>-24.988</v>
      </c>
      <c r="I32" s="31"/>
      <c r="J32" s="36">
        <v>-579</v>
      </c>
    </row>
    <row r="33" spans="2:10" ht="15.75">
      <c r="B33" s="2" t="s">
        <v>0</v>
      </c>
      <c r="C33" s="2"/>
      <c r="D33" s="14" t="s">
        <v>0</v>
      </c>
      <c r="E33" s="14"/>
      <c r="F33" s="14" t="s">
        <v>0</v>
      </c>
      <c r="G33" s="2"/>
      <c r="H33" s="14" t="s">
        <v>0</v>
      </c>
      <c r="I33" s="14"/>
      <c r="J33" s="14" t="s">
        <v>0</v>
      </c>
    </row>
    <row r="34" spans="2:10" ht="15.75" hidden="1">
      <c r="B34" s="41" t="s">
        <v>98</v>
      </c>
      <c r="C34" s="19"/>
      <c r="D34" s="31">
        <f>SUM(D30:D33)</f>
        <v>-954</v>
      </c>
      <c r="E34" s="31"/>
      <c r="F34" s="31">
        <f>SUM(F30:F33)</f>
        <v>-1956</v>
      </c>
      <c r="G34" s="11"/>
      <c r="H34" s="31">
        <f>SUM(H30:H33)</f>
        <v>-954.4639799999998</v>
      </c>
      <c r="I34" s="31"/>
      <c r="J34" s="31">
        <f>SUM(J30:J33)</f>
        <v>-1956</v>
      </c>
    </row>
    <row r="35" spans="2:10" ht="15.75" hidden="1">
      <c r="B35" s="41"/>
      <c r="C35" s="19"/>
      <c r="D35" s="12"/>
      <c r="E35" s="12"/>
      <c r="F35" s="12"/>
      <c r="G35" s="19"/>
      <c r="H35" s="12"/>
      <c r="I35" s="12"/>
      <c r="J35" s="12"/>
    </row>
    <row r="36" spans="2:10" ht="15.75" hidden="1">
      <c r="B36" s="41" t="s">
        <v>84</v>
      </c>
      <c r="C36" s="19"/>
      <c r="D36" s="12"/>
      <c r="E36" s="12"/>
      <c r="F36" s="12"/>
      <c r="G36" s="19"/>
      <c r="H36" s="12"/>
      <c r="I36" s="12"/>
      <c r="J36" s="12"/>
    </row>
    <row r="37" spans="2:10" ht="15.75" hidden="1">
      <c r="B37" s="41" t="s">
        <v>95</v>
      </c>
      <c r="C37" s="19"/>
      <c r="D37" s="12">
        <v>0</v>
      </c>
      <c r="E37" s="12"/>
      <c r="F37" s="12">
        <v>0</v>
      </c>
      <c r="G37" s="19"/>
      <c r="H37" s="12">
        <v>0</v>
      </c>
      <c r="I37" s="12"/>
      <c r="J37" s="12">
        <v>0</v>
      </c>
    </row>
    <row r="38" spans="2:10" ht="15.75" hidden="1">
      <c r="B38" s="41"/>
      <c r="C38" s="19"/>
      <c r="D38" s="12"/>
      <c r="E38" s="12"/>
      <c r="F38" s="12"/>
      <c r="G38" s="19"/>
      <c r="H38" s="12"/>
      <c r="I38" s="12"/>
      <c r="J38" s="12"/>
    </row>
    <row r="39" spans="2:10" ht="15.75">
      <c r="B39" s="30" t="s">
        <v>173</v>
      </c>
      <c r="C39" s="19"/>
      <c r="D39" s="62">
        <f>SUM(D34:D38)</f>
        <v>-954</v>
      </c>
      <c r="E39" s="62"/>
      <c r="F39" s="62">
        <f>SUM(F34:F38)</f>
        <v>-1956</v>
      </c>
      <c r="G39" s="19"/>
      <c r="H39" s="24">
        <f>SUM(H34:H38)</f>
        <v>-954.4639799999998</v>
      </c>
      <c r="I39" s="62"/>
      <c r="J39" s="62">
        <f>SUM(J34:J38)</f>
        <v>-1956</v>
      </c>
    </row>
    <row r="40" spans="2:10" ht="15.75">
      <c r="B40" s="41"/>
      <c r="C40" s="19"/>
      <c r="D40" s="31"/>
      <c r="E40" s="31"/>
      <c r="F40" s="31"/>
      <c r="G40" s="19"/>
      <c r="H40" s="31"/>
      <c r="I40" s="31"/>
      <c r="J40" s="31"/>
    </row>
    <row r="41" spans="2:10" ht="16.5">
      <c r="B41" s="61" t="s">
        <v>118</v>
      </c>
      <c r="C41" s="19"/>
      <c r="D41" s="31">
        <f>0-0</f>
        <v>0</v>
      </c>
      <c r="E41" s="31"/>
      <c r="F41" s="31">
        <v>0</v>
      </c>
      <c r="G41" s="19"/>
      <c r="H41" s="31">
        <v>0</v>
      </c>
      <c r="I41" s="31"/>
      <c r="J41" s="31">
        <v>0</v>
      </c>
    </row>
    <row r="42" spans="2:10" ht="15.75">
      <c r="B42" s="41"/>
      <c r="C42" s="19"/>
      <c r="D42" s="31"/>
      <c r="E42" s="31"/>
      <c r="F42" s="31"/>
      <c r="G42" s="19"/>
      <c r="H42" s="31"/>
      <c r="I42" s="31"/>
      <c r="J42" s="31"/>
    </row>
    <row r="43" spans="2:10" ht="15.75">
      <c r="B43" s="30" t="s">
        <v>174</v>
      </c>
      <c r="C43" s="19"/>
      <c r="D43" s="31"/>
      <c r="E43" s="31"/>
      <c r="F43" s="31"/>
      <c r="G43" s="19"/>
      <c r="H43" s="31"/>
      <c r="I43" s="31"/>
      <c r="J43" s="31"/>
    </row>
    <row r="44" spans="2:10" ht="16.5" thickBot="1">
      <c r="B44" s="41" t="s">
        <v>115</v>
      </c>
      <c r="C44" s="19"/>
      <c r="D44" s="13">
        <f>SUM(D39:D43)</f>
        <v>-954</v>
      </c>
      <c r="E44" s="13"/>
      <c r="F44" s="13">
        <f>SUM(F39:F43)</f>
        <v>-1956</v>
      </c>
      <c r="G44" s="19"/>
      <c r="H44" s="13">
        <f>SUM(H39:H43)</f>
        <v>-954.4639799999998</v>
      </c>
      <c r="I44" s="13"/>
      <c r="J44" s="13">
        <f>SUM(J39:J43)</f>
        <v>-1956</v>
      </c>
    </row>
    <row r="45" spans="2:10" ht="16.5" thickTop="1">
      <c r="B45" s="41"/>
      <c r="C45" s="19"/>
      <c r="D45" s="31"/>
      <c r="E45" s="31"/>
      <c r="F45" s="31"/>
      <c r="G45" s="19"/>
      <c r="H45" s="31"/>
      <c r="I45" s="31"/>
      <c r="J45" s="31"/>
    </row>
    <row r="46" spans="2:10" ht="15.75">
      <c r="B46" s="30" t="s">
        <v>175</v>
      </c>
      <c r="C46" s="19"/>
      <c r="D46" s="12"/>
      <c r="E46" s="12"/>
      <c r="F46" s="12"/>
      <c r="G46" s="19"/>
      <c r="H46" s="12"/>
      <c r="I46" s="12"/>
      <c r="J46" s="12"/>
    </row>
    <row r="47" spans="2:10" ht="16.5">
      <c r="B47" s="61" t="s">
        <v>165</v>
      </c>
      <c r="C47" s="19"/>
      <c r="D47" s="16">
        <f>-1052+0</f>
        <v>-1052</v>
      </c>
      <c r="E47" s="12"/>
      <c r="F47" s="12">
        <f>-1953+0</f>
        <v>-1953</v>
      </c>
      <c r="G47" s="19"/>
      <c r="H47" s="16">
        <f>H39-H48</f>
        <v>-1052.2378204999998</v>
      </c>
      <c r="I47" s="12"/>
      <c r="J47" s="12">
        <v>-1953</v>
      </c>
    </row>
    <row r="48" spans="2:10" ht="16.5">
      <c r="B48" s="42" t="s">
        <v>151</v>
      </c>
      <c r="C48" s="19"/>
      <c r="D48" s="12">
        <f>98+0</f>
        <v>98</v>
      </c>
      <c r="E48" s="12"/>
      <c r="F48" s="36">
        <f>-3+0</f>
        <v>-3</v>
      </c>
      <c r="G48" s="19"/>
      <c r="H48" s="12">
        <v>97.7738405</v>
      </c>
      <c r="I48" s="12"/>
      <c r="J48" s="36">
        <v>-3</v>
      </c>
    </row>
    <row r="49" spans="2:10" ht="15.75">
      <c r="B49" s="2"/>
      <c r="C49" s="2"/>
      <c r="D49" s="9"/>
      <c r="E49" s="9"/>
      <c r="F49" s="9"/>
      <c r="G49" s="2"/>
      <c r="H49" s="9"/>
      <c r="I49" s="9"/>
      <c r="J49" s="9"/>
    </row>
    <row r="50" spans="2:10" ht="16.5" thickBot="1">
      <c r="B50" s="41" t="s">
        <v>0</v>
      </c>
      <c r="C50" s="2"/>
      <c r="D50" s="25">
        <f>SUM(D47:D49)</f>
        <v>-954</v>
      </c>
      <c r="E50" s="13"/>
      <c r="F50" s="13">
        <f>SUM(F47:F49)</f>
        <v>-1956</v>
      </c>
      <c r="G50" s="2"/>
      <c r="H50" s="13">
        <f>SUM(H47:H49)</f>
        <v>-954.4639799999998</v>
      </c>
      <c r="I50" s="13"/>
      <c r="J50" s="13">
        <f>SUM(J47:J49)</f>
        <v>-1956</v>
      </c>
    </row>
    <row r="51" spans="2:10" ht="16.5" thickTop="1">
      <c r="B51" s="2" t="s">
        <v>0</v>
      </c>
      <c r="C51" s="2"/>
      <c r="D51" s="2" t="s">
        <v>0</v>
      </c>
      <c r="E51" s="2"/>
      <c r="F51" s="2"/>
      <c r="G51" s="2"/>
      <c r="H51" s="2" t="s">
        <v>0</v>
      </c>
      <c r="I51" s="2"/>
      <c r="J51" s="2"/>
    </row>
    <row r="52" spans="2:10" ht="15.75">
      <c r="B52" s="30" t="s">
        <v>174</v>
      </c>
      <c r="C52" s="2"/>
      <c r="D52" s="2"/>
      <c r="E52" s="2"/>
      <c r="F52" s="2" t="s">
        <v>0</v>
      </c>
      <c r="G52" s="2"/>
      <c r="H52" s="2" t="s">
        <v>0</v>
      </c>
      <c r="I52" s="2"/>
      <c r="J52" s="2"/>
    </row>
    <row r="53" spans="2:10" ht="15.75">
      <c r="B53" s="41" t="s">
        <v>63</v>
      </c>
      <c r="C53" s="2"/>
      <c r="D53" s="2"/>
      <c r="E53" s="2"/>
      <c r="F53" s="2"/>
      <c r="G53" s="2"/>
      <c r="H53" s="2"/>
      <c r="I53" s="2"/>
      <c r="J53" s="2"/>
    </row>
    <row r="54" spans="2:10" ht="16.5">
      <c r="B54" s="61" t="s">
        <v>165</v>
      </c>
      <c r="C54" s="2"/>
      <c r="D54" s="16">
        <f>D47+D41*0.51</f>
        <v>-1052</v>
      </c>
      <c r="E54" s="2"/>
      <c r="F54" s="12">
        <f>F47</f>
        <v>-1953</v>
      </c>
      <c r="G54" s="2"/>
      <c r="H54" s="16">
        <f>H47+H41*0.51</f>
        <v>-1052.2378204999998</v>
      </c>
      <c r="I54" s="2"/>
      <c r="J54" s="12">
        <f>J47</f>
        <v>-1953</v>
      </c>
    </row>
    <row r="55" spans="2:10" ht="16.5">
      <c r="B55" s="42" t="s">
        <v>151</v>
      </c>
      <c r="C55" s="2"/>
      <c r="D55" s="16">
        <f>D48+D41*0.49</f>
        <v>98</v>
      </c>
      <c r="E55" s="2"/>
      <c r="F55" s="12">
        <f>F48</f>
        <v>-3</v>
      </c>
      <c r="G55" s="2"/>
      <c r="H55" s="16">
        <f>H48+(H41*0.49)</f>
        <v>97.7738405</v>
      </c>
      <c r="I55" s="2"/>
      <c r="J55" s="12">
        <f>J48</f>
        <v>-3</v>
      </c>
    </row>
    <row r="56" spans="2:10" ht="16.5" thickBot="1">
      <c r="B56" s="2"/>
      <c r="C56" s="2"/>
      <c r="D56" s="13">
        <f>SUM(D54:D55)</f>
        <v>-954</v>
      </c>
      <c r="E56" s="59"/>
      <c r="F56" s="13">
        <f>SUM(F54:F55)</f>
        <v>-1956</v>
      </c>
      <c r="G56" s="2"/>
      <c r="H56" s="25">
        <f>SUM(H54:H55)</f>
        <v>-954.4639799999998</v>
      </c>
      <c r="I56" s="59"/>
      <c r="J56" s="25">
        <f>SUM(J54:J55)</f>
        <v>-1956</v>
      </c>
    </row>
    <row r="57" spans="2:10" ht="16.5" thickTop="1">
      <c r="B57" s="23" t="s">
        <v>0</v>
      </c>
      <c r="C57" s="2"/>
      <c r="D57" s="12"/>
      <c r="E57" s="2"/>
      <c r="F57" s="2"/>
      <c r="G57" s="2"/>
      <c r="H57" s="2" t="s">
        <v>0</v>
      </c>
      <c r="I57" s="2"/>
      <c r="J57" s="2"/>
    </row>
    <row r="58" spans="2:13" ht="15.75">
      <c r="B58" s="3" t="s">
        <v>176</v>
      </c>
      <c r="C58" s="2"/>
      <c r="D58" s="15" t="s">
        <v>0</v>
      </c>
      <c r="E58" s="2"/>
      <c r="F58" s="2"/>
      <c r="G58" s="2"/>
      <c r="H58" s="2"/>
      <c r="I58" s="2"/>
      <c r="J58" s="2"/>
      <c r="M58" s="35"/>
    </row>
    <row r="59" spans="2:10" ht="15.75">
      <c r="B59" s="23" t="s">
        <v>150</v>
      </c>
      <c r="C59" s="2"/>
      <c r="D59" s="39" t="s">
        <v>0</v>
      </c>
      <c r="E59" s="12"/>
      <c r="F59" s="2"/>
      <c r="G59" s="2"/>
      <c r="H59" s="2" t="s">
        <v>0</v>
      </c>
      <c r="I59" s="2"/>
      <c r="J59" s="2"/>
    </row>
    <row r="60" spans="2:12" ht="15.75">
      <c r="B60" s="23" t="s">
        <v>0</v>
      </c>
      <c r="D60" t="s">
        <v>0</v>
      </c>
      <c r="H60" t="s">
        <v>0</v>
      </c>
      <c r="L60" t="s">
        <v>0</v>
      </c>
    </row>
    <row r="61" spans="2:13" ht="16.5">
      <c r="B61" s="43" t="s">
        <v>177</v>
      </c>
      <c r="D61" s="15">
        <f>(D34+(-98+0)+(0+0))/140326.1*100</f>
        <v>-0.7496823470473418</v>
      </c>
      <c r="E61" s="15"/>
      <c r="F61" s="37">
        <f>F47/126253.154*100</f>
        <v>-1.5468920483364716</v>
      </c>
      <c r="G61" s="2"/>
      <c r="H61" s="15">
        <v>-0.7498518240726421</v>
      </c>
      <c r="I61" s="15"/>
      <c r="J61" s="37">
        <v>-1.55</v>
      </c>
      <c r="L61" t="s">
        <v>0</v>
      </c>
      <c r="M61" s="15"/>
    </row>
    <row r="62" spans="2:12" ht="16.5" hidden="1">
      <c r="B62" s="43"/>
      <c r="D62" s="15"/>
      <c r="E62" s="15"/>
      <c r="F62" s="15"/>
      <c r="G62" s="2"/>
      <c r="H62" s="15"/>
      <c r="I62" s="15"/>
      <c r="J62" s="15"/>
      <c r="L62" t="s">
        <v>0</v>
      </c>
    </row>
    <row r="63" spans="2:10" ht="16.5" hidden="1">
      <c r="B63" s="43" t="s">
        <v>64</v>
      </c>
      <c r="D63" s="15"/>
      <c r="E63" s="15"/>
      <c r="F63" s="15"/>
      <c r="G63" s="2"/>
      <c r="H63" s="15"/>
      <c r="I63" s="15"/>
      <c r="J63" s="15"/>
    </row>
    <row r="64" spans="2:13" ht="16.5" hidden="1">
      <c r="B64" s="43" t="s">
        <v>85</v>
      </c>
      <c r="D64" s="15">
        <f>(D37+(0-0))/120000*100</f>
        <v>0</v>
      </c>
      <c r="E64" s="15"/>
      <c r="F64" s="15">
        <f>(F37+(0-0))/120000*100</f>
        <v>0</v>
      </c>
      <c r="G64" s="2"/>
      <c r="H64" s="15">
        <v>0</v>
      </c>
      <c r="I64" s="15"/>
      <c r="J64" s="15">
        <v>0</v>
      </c>
      <c r="M64" s="15"/>
    </row>
    <row r="65" spans="2:10" ht="16.5">
      <c r="B65" s="42" t="s">
        <v>182</v>
      </c>
      <c r="D65" s="15" t="s">
        <v>0</v>
      </c>
      <c r="E65" s="15"/>
      <c r="F65" s="51" t="s">
        <v>0</v>
      </c>
      <c r="G65" s="2"/>
      <c r="H65" s="51" t="s">
        <v>0</v>
      </c>
      <c r="I65" s="15"/>
      <c r="J65" s="51"/>
    </row>
    <row r="66" spans="2:13" ht="17.25" thickBot="1">
      <c r="B66" s="42" t="s">
        <v>183</v>
      </c>
      <c r="D66" s="55">
        <f>SUM(D61:D65)</f>
        <v>-0.7496823470473418</v>
      </c>
      <c r="E66" s="54"/>
      <c r="F66" s="55">
        <f>SUM(F61:F65)</f>
        <v>-1.5468920483364716</v>
      </c>
      <c r="G66" s="2"/>
      <c r="H66" s="55">
        <f>SUM(H61:H65)</f>
        <v>-0.7498518240726421</v>
      </c>
      <c r="I66" s="54"/>
      <c r="J66" s="55">
        <f>SUM(J61:J65)</f>
        <v>-1.55</v>
      </c>
      <c r="M66" s="52"/>
    </row>
    <row r="67" spans="2:10" ht="17.25" thickTop="1">
      <c r="B67" s="42" t="s">
        <v>0</v>
      </c>
      <c r="D67" s="15"/>
      <c r="E67" s="15"/>
      <c r="F67" s="15"/>
      <c r="G67" s="2"/>
      <c r="H67" s="15"/>
      <c r="I67" s="15"/>
      <c r="J67" s="15"/>
    </row>
    <row r="68" spans="2:10" ht="16.5">
      <c r="B68" s="43" t="s">
        <v>178</v>
      </c>
      <c r="C68" s="2"/>
      <c r="D68" s="15">
        <v>-0.7498519519889743</v>
      </c>
      <c r="E68" s="2"/>
      <c r="F68" s="51">
        <v>-1.55</v>
      </c>
      <c r="G68" s="2"/>
      <c r="H68" s="51">
        <v>-0.7498518240726422</v>
      </c>
      <c r="I68" s="15"/>
      <c r="J68" s="51">
        <v>-1.55</v>
      </c>
    </row>
    <row r="69" spans="2:10" ht="16.5">
      <c r="B69" s="42" t="s">
        <v>182</v>
      </c>
      <c r="C69" s="2"/>
      <c r="D69" s="15"/>
      <c r="E69" s="2"/>
      <c r="F69" s="51"/>
      <c r="G69" s="2"/>
      <c r="H69" s="51"/>
      <c r="I69" s="15"/>
      <c r="J69" s="51"/>
    </row>
    <row r="70" spans="2:10" ht="17.25" thickBot="1">
      <c r="B70" s="42" t="s">
        <v>183</v>
      </c>
      <c r="C70" s="2"/>
      <c r="D70" s="54">
        <f>SUM(D68:D69)</f>
        <v>-0.7498519519889743</v>
      </c>
      <c r="E70" s="59"/>
      <c r="F70" s="54">
        <f>SUM(F68:F69)</f>
        <v>-1.55</v>
      </c>
      <c r="G70" s="2"/>
      <c r="H70" s="54">
        <f>SUM(H68:H69)</f>
        <v>-0.7498518240726422</v>
      </c>
      <c r="I70" s="59"/>
      <c r="J70" s="54">
        <f>SUM(J68:J69)</f>
        <v>-1.55</v>
      </c>
    </row>
    <row r="71" spans="2:10" ht="17.25" thickTop="1">
      <c r="B71" s="42"/>
      <c r="C71" s="2"/>
      <c r="D71" s="15"/>
      <c r="E71" s="2"/>
      <c r="F71" s="51"/>
      <c r="G71" s="2"/>
      <c r="H71" s="51"/>
      <c r="I71" s="15"/>
      <c r="J71" s="51"/>
    </row>
    <row r="72" spans="2:10" ht="16.5">
      <c r="B72" s="42"/>
      <c r="C72" s="2"/>
      <c r="D72" s="39" t="s">
        <v>0</v>
      </c>
      <c r="E72" s="2"/>
      <c r="F72" s="51"/>
      <c r="G72" s="2"/>
      <c r="H72" s="51"/>
      <c r="I72" s="15"/>
      <c r="J72" s="51"/>
    </row>
    <row r="73" spans="2:10" ht="15.75">
      <c r="B73" s="23"/>
      <c r="C73" s="2"/>
      <c r="D73" s="15"/>
      <c r="E73" s="2"/>
      <c r="F73" s="51" t="s">
        <v>0</v>
      </c>
      <c r="G73" s="2"/>
      <c r="H73" s="51"/>
      <c r="I73" s="15"/>
      <c r="J73" s="51" t="s">
        <v>0</v>
      </c>
    </row>
    <row r="74" spans="2:10" ht="15.75">
      <c r="B74" s="23"/>
      <c r="C74" s="2"/>
      <c r="D74" s="15"/>
      <c r="E74" s="15"/>
      <c r="F74" s="58" t="s">
        <v>0</v>
      </c>
      <c r="G74" s="2"/>
      <c r="H74" s="29"/>
      <c r="I74" s="29"/>
      <c r="J74" s="2"/>
    </row>
    <row r="75" spans="2:10" ht="15.75">
      <c r="B75" s="23"/>
      <c r="C75" s="2"/>
      <c r="D75" s="15"/>
      <c r="E75" s="15"/>
      <c r="F75" s="15"/>
      <c r="G75" s="2"/>
      <c r="H75" s="29"/>
      <c r="I75" s="29"/>
      <c r="J75" s="2"/>
    </row>
    <row r="76" spans="2:10" ht="15.75">
      <c r="B76" s="23" t="s">
        <v>116</v>
      </c>
      <c r="C76" s="2"/>
      <c r="D76" s="15"/>
      <c r="E76" s="15"/>
      <c r="F76" s="15"/>
      <c r="G76" s="2"/>
      <c r="H76" s="29"/>
      <c r="I76" s="29"/>
      <c r="J76" s="2"/>
    </row>
    <row r="77" spans="2:10" ht="15.75">
      <c r="B77" s="23" t="s">
        <v>167</v>
      </c>
      <c r="C77" s="2"/>
      <c r="D77" s="15"/>
      <c r="E77" s="15"/>
      <c r="F77" s="15"/>
      <c r="G77" s="2"/>
      <c r="H77" s="29"/>
      <c r="I77" s="29"/>
      <c r="J77" s="2"/>
    </row>
    <row r="82" ht="16.5">
      <c r="B82" s="42" t="s">
        <v>0</v>
      </c>
    </row>
    <row r="90" ht="16.5">
      <c r="B90" s="42" t="s">
        <v>0</v>
      </c>
    </row>
  </sheetData>
  <sheetProtection/>
  <printOptions horizontalCentered="1"/>
  <pageMargins left="0.75" right="0.5" top="0.75" bottom="0.5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4" t="s">
        <v>2</v>
      </c>
      <c r="B1" s="64"/>
      <c r="C1" s="64"/>
      <c r="D1" s="64"/>
      <c r="E1" s="64"/>
    </row>
    <row r="2" spans="1:5" ht="15.75">
      <c r="A2" s="64" t="s">
        <v>3</v>
      </c>
      <c r="B2" s="64"/>
      <c r="C2" s="64"/>
      <c r="D2" s="64"/>
      <c r="E2" s="64"/>
    </row>
    <row r="3" spans="1:5" ht="15.75">
      <c r="A3" s="30" t="s">
        <v>0</v>
      </c>
      <c r="B3" s="18"/>
      <c r="C3" s="18"/>
      <c r="D3" s="18"/>
      <c r="E3" s="18" t="s">
        <v>0</v>
      </c>
    </row>
    <row r="4" spans="1:5" ht="15.75">
      <c r="A4" s="64" t="s">
        <v>166</v>
      </c>
      <c r="B4" s="64"/>
      <c r="C4" s="64"/>
      <c r="D4" s="64"/>
      <c r="E4" s="64"/>
    </row>
    <row r="5" spans="1:5" ht="15.75">
      <c r="A5" s="64" t="s">
        <v>111</v>
      </c>
      <c r="B5" s="64"/>
      <c r="C5" s="64"/>
      <c r="D5" s="64"/>
      <c r="E5" s="64"/>
    </row>
    <row r="6" spans="1:5" ht="15.75">
      <c r="A6" s="23"/>
      <c r="B6" s="2"/>
      <c r="C6" s="2"/>
      <c r="D6" s="2"/>
      <c r="E6" s="2"/>
    </row>
    <row r="7" spans="1:5" ht="15.75">
      <c r="A7" s="23"/>
      <c r="B7" s="2"/>
      <c r="C7" s="2"/>
      <c r="D7" s="2"/>
      <c r="E7" s="2"/>
    </row>
    <row r="8" spans="1:5" ht="15.75">
      <c r="A8" s="23"/>
      <c r="B8" s="2"/>
      <c r="C8" s="8" t="s">
        <v>14</v>
      </c>
      <c r="D8" s="2"/>
      <c r="E8" s="8" t="s">
        <v>16</v>
      </c>
    </row>
    <row r="9" spans="1:5" ht="15.75">
      <c r="A9" s="23"/>
      <c r="B9" s="2"/>
      <c r="C9" s="8" t="s">
        <v>15</v>
      </c>
      <c r="D9" s="2"/>
      <c r="E9" s="8" t="s">
        <v>22</v>
      </c>
    </row>
    <row r="10" spans="1:5" ht="15.75">
      <c r="A10" s="23"/>
      <c r="B10" s="2"/>
      <c r="C10" s="8" t="s">
        <v>8</v>
      </c>
      <c r="D10" s="2"/>
      <c r="E10" s="8" t="s">
        <v>17</v>
      </c>
    </row>
    <row r="11" spans="1:5" ht="15.75">
      <c r="A11" s="23"/>
      <c r="B11" s="2"/>
      <c r="C11" s="8" t="s">
        <v>10</v>
      </c>
      <c r="D11" s="2"/>
      <c r="E11" s="8" t="s">
        <v>18</v>
      </c>
    </row>
    <row r="12" spans="1:5" ht="15.75">
      <c r="A12" s="23"/>
      <c r="B12" s="2"/>
      <c r="C12" s="38" t="s">
        <v>110</v>
      </c>
      <c r="D12" s="2"/>
      <c r="E12" s="38" t="s">
        <v>57</v>
      </c>
    </row>
    <row r="13" spans="1:5" ht="15.75">
      <c r="A13" s="23"/>
      <c r="B13" s="2"/>
      <c r="C13" s="4">
        <v>2012</v>
      </c>
      <c r="D13" s="2"/>
      <c r="E13" s="4">
        <v>2011</v>
      </c>
    </row>
    <row r="14" spans="1:5" ht="15.75">
      <c r="A14" s="23"/>
      <c r="B14" s="2"/>
      <c r="C14" s="4" t="s">
        <v>1</v>
      </c>
      <c r="D14" s="2"/>
      <c r="E14" s="4" t="s">
        <v>1</v>
      </c>
    </row>
    <row r="15" spans="1:5" ht="15.75">
      <c r="A15" s="23"/>
      <c r="B15" s="2"/>
      <c r="C15" s="2"/>
      <c r="D15" s="2"/>
      <c r="E15" s="2"/>
    </row>
    <row r="16" spans="1:5" ht="15.75">
      <c r="A16" s="23" t="s">
        <v>74</v>
      </c>
      <c r="B16" s="2"/>
      <c r="C16" s="2"/>
      <c r="D16" s="2"/>
      <c r="E16" s="2"/>
    </row>
    <row r="17" spans="1:5" ht="15.75">
      <c r="A17" s="23"/>
      <c r="B17" s="2"/>
      <c r="C17" s="2" t="s">
        <v>0</v>
      </c>
      <c r="D17" s="2"/>
      <c r="E17" s="2"/>
    </row>
    <row r="18" spans="1:5" ht="15.75">
      <c r="A18" s="5" t="s">
        <v>72</v>
      </c>
      <c r="B18" s="2"/>
      <c r="C18" s="2"/>
      <c r="D18" s="2"/>
      <c r="E18" s="2"/>
    </row>
    <row r="19" spans="1:5" ht="15.75">
      <c r="A19" s="23" t="s">
        <v>30</v>
      </c>
      <c r="B19" s="2"/>
      <c r="C19" s="16">
        <v>4165.92775825</v>
      </c>
      <c r="D19" s="16"/>
      <c r="E19" s="16">
        <v>4253.296</v>
      </c>
    </row>
    <row r="20" spans="1:5" ht="15.75">
      <c r="A20" s="23" t="s">
        <v>80</v>
      </c>
      <c r="B20" s="2"/>
      <c r="C20" s="16">
        <v>2190.40357675</v>
      </c>
      <c r="D20" s="16"/>
      <c r="E20" s="16">
        <v>2201.689</v>
      </c>
    </row>
    <row r="21" spans="1:5" ht="15.75">
      <c r="A21" s="23" t="s">
        <v>141</v>
      </c>
      <c r="B21" s="2"/>
      <c r="C21" s="16">
        <v>176.814965</v>
      </c>
      <c r="D21" s="16"/>
      <c r="E21" s="16">
        <v>177.418</v>
      </c>
    </row>
    <row r="22" spans="1:5" ht="15.75">
      <c r="A22" s="23" t="s">
        <v>54</v>
      </c>
      <c r="B22" s="2"/>
      <c r="C22" s="16">
        <v>512.25046</v>
      </c>
      <c r="D22" s="16"/>
      <c r="E22" s="16">
        <v>512.25</v>
      </c>
    </row>
    <row r="23" spans="1:5" ht="15.75">
      <c r="A23" s="23" t="s">
        <v>155</v>
      </c>
      <c r="B23" s="2"/>
      <c r="C23" s="16">
        <v>4566.4035300000005</v>
      </c>
      <c r="D23" s="16"/>
      <c r="E23" s="16">
        <v>4566.403</v>
      </c>
    </row>
    <row r="24" spans="1:5" ht="15.75" hidden="1">
      <c r="A24" s="23" t="s">
        <v>136</v>
      </c>
      <c r="B24" s="2"/>
      <c r="C24" s="16">
        <v>0</v>
      </c>
      <c r="D24" s="16"/>
      <c r="E24" s="16">
        <v>0</v>
      </c>
    </row>
    <row r="25" spans="1:5" ht="15.75">
      <c r="A25" s="23" t="s">
        <v>20</v>
      </c>
      <c r="B25" s="2"/>
      <c r="C25" s="16">
        <v>15675.749</v>
      </c>
      <c r="D25" s="16"/>
      <c r="E25" s="16">
        <v>15675.749</v>
      </c>
    </row>
    <row r="26" spans="1:5" ht="15.75">
      <c r="A26" s="23"/>
      <c r="B26" s="2"/>
      <c r="C26" s="16"/>
      <c r="D26" s="16"/>
      <c r="E26" s="16"/>
    </row>
    <row r="27" spans="1:5" ht="15.75">
      <c r="A27" s="23"/>
      <c r="B27" s="2"/>
      <c r="C27" s="33">
        <f>SUM(C19:C26)-0.5</f>
        <v>27287.04929</v>
      </c>
      <c r="D27" s="16"/>
      <c r="E27" s="33">
        <f>SUM(E19:E26)-0.5</f>
        <v>27386.305</v>
      </c>
    </row>
    <row r="28" spans="1:5" ht="15.75">
      <c r="A28" s="23"/>
      <c r="B28" s="2"/>
      <c r="C28" s="16" t="s">
        <v>0</v>
      </c>
      <c r="D28" s="16"/>
      <c r="E28" s="16" t="s">
        <v>0</v>
      </c>
    </row>
    <row r="29" spans="1:5" ht="15.75">
      <c r="A29" s="5" t="s">
        <v>23</v>
      </c>
      <c r="B29" s="2"/>
      <c r="C29" s="37" t="s">
        <v>0</v>
      </c>
      <c r="D29" s="16"/>
      <c r="E29" s="16"/>
    </row>
    <row r="30" spans="1:5" ht="15.75">
      <c r="A30" s="23" t="s">
        <v>69</v>
      </c>
      <c r="B30" s="2"/>
      <c r="C30" s="28">
        <v>6714.75257</v>
      </c>
      <c r="D30" s="16"/>
      <c r="E30" s="28">
        <v>5370.633</v>
      </c>
    </row>
    <row r="31" spans="1:5" ht="15.75">
      <c r="A31" s="23" t="s">
        <v>119</v>
      </c>
      <c r="B31" s="2"/>
      <c r="C31" s="28">
        <v>19178.917129999998</v>
      </c>
      <c r="D31" s="16"/>
      <c r="E31" s="28">
        <v>19890.77</v>
      </c>
    </row>
    <row r="32" spans="1:5" ht="15.75">
      <c r="A32" s="23" t="s">
        <v>136</v>
      </c>
      <c r="B32" s="2"/>
      <c r="C32" s="28">
        <v>74410.06945000001</v>
      </c>
      <c r="D32" s="16"/>
      <c r="E32" s="28">
        <v>83696.673</v>
      </c>
    </row>
    <row r="33" spans="1:5" ht="15.75">
      <c r="A33" s="23" t="s">
        <v>137</v>
      </c>
      <c r="B33" s="2"/>
      <c r="C33" s="28">
        <v>40.48017</v>
      </c>
      <c r="D33" s="16"/>
      <c r="E33" s="28">
        <v>57.964</v>
      </c>
    </row>
    <row r="34" spans="1:5" ht="15.75">
      <c r="A34" s="23" t="s">
        <v>70</v>
      </c>
      <c r="B34" s="2"/>
      <c r="C34" s="28">
        <v>128.88675</v>
      </c>
      <c r="D34" s="16"/>
      <c r="E34" s="28">
        <v>60.254</v>
      </c>
    </row>
    <row r="35" spans="1:5" ht="15.75">
      <c r="A35" s="23" t="s">
        <v>91</v>
      </c>
      <c r="B35" s="2"/>
      <c r="C35" s="28">
        <v>4317.54954</v>
      </c>
      <c r="D35" s="16"/>
      <c r="E35" s="28">
        <v>2571.256</v>
      </c>
    </row>
    <row r="36" spans="1:5" ht="15.75">
      <c r="A36" s="23" t="s">
        <v>71</v>
      </c>
      <c r="B36" s="2"/>
      <c r="C36" s="28">
        <v>11493.364489999996</v>
      </c>
      <c r="D36" s="16"/>
      <c r="E36" s="28">
        <v>7061.56</v>
      </c>
    </row>
    <row r="37" spans="1:5" ht="15.75">
      <c r="A37" s="23"/>
      <c r="B37" s="2"/>
      <c r="C37" s="33">
        <f>SUM(C30:C36)</f>
        <v>116284.02010000001</v>
      </c>
      <c r="D37" s="16"/>
      <c r="E37" s="33">
        <f>SUM(E30:E36)+0.5</f>
        <v>118709.61</v>
      </c>
    </row>
    <row r="38" spans="1:5" ht="15.75">
      <c r="A38" s="23"/>
      <c r="B38" s="2"/>
      <c r="C38" s="28"/>
      <c r="D38" s="16"/>
      <c r="E38" s="28"/>
    </row>
    <row r="39" spans="1:11" ht="15.75" hidden="1">
      <c r="A39" s="23" t="s">
        <v>102</v>
      </c>
      <c r="B39" s="2"/>
      <c r="C39" s="28">
        <v>0</v>
      </c>
      <c r="D39" s="16"/>
      <c r="E39" s="28">
        <v>0</v>
      </c>
      <c r="K39" s="53"/>
    </row>
    <row r="40" spans="1:11" ht="15.75" hidden="1">
      <c r="A40" s="23"/>
      <c r="B40" s="2"/>
      <c r="C40" s="16" t="s">
        <v>0</v>
      </c>
      <c r="D40" s="16"/>
      <c r="E40" s="16" t="s">
        <v>0</v>
      </c>
      <c r="K40" s="53"/>
    </row>
    <row r="41" spans="1:8" ht="16.5" thickBot="1">
      <c r="A41" s="23" t="s">
        <v>65</v>
      </c>
      <c r="B41" s="2"/>
      <c r="C41" s="50">
        <f>+C37+C27+C39</f>
        <v>143571.06939000002</v>
      </c>
      <c r="D41" s="16"/>
      <c r="E41" s="50">
        <f>+E37+E27+E39</f>
        <v>146095.915</v>
      </c>
      <c r="H41" s="35"/>
    </row>
    <row r="42" spans="1:5" ht="16.5" thickTop="1">
      <c r="A42" s="23"/>
      <c r="B42" s="2"/>
      <c r="C42" s="16"/>
      <c r="D42" s="16"/>
      <c r="E42" s="16"/>
    </row>
    <row r="43" spans="1:5" ht="15.75">
      <c r="A43" s="23"/>
      <c r="B43" s="2"/>
      <c r="C43" s="16"/>
      <c r="D43" s="16"/>
      <c r="E43" s="16"/>
    </row>
    <row r="44" spans="1:5" ht="15.75">
      <c r="A44" s="23" t="s">
        <v>73</v>
      </c>
      <c r="B44" s="2"/>
      <c r="C44" s="16"/>
      <c r="D44" s="16"/>
      <c r="E44" s="16"/>
    </row>
    <row r="45" spans="1:5" ht="15.75">
      <c r="A45" s="23"/>
      <c r="B45" s="2"/>
      <c r="C45" s="16"/>
      <c r="D45" s="16"/>
      <c r="E45" s="16"/>
    </row>
    <row r="46" spans="1:5" ht="15.75">
      <c r="A46" s="5" t="s">
        <v>152</v>
      </c>
      <c r="B46" s="2"/>
      <c r="C46" s="16"/>
      <c r="D46" s="16"/>
      <c r="E46" s="16"/>
    </row>
    <row r="47" spans="1:5" ht="15.75">
      <c r="A47" s="23" t="s">
        <v>4</v>
      </c>
      <c r="B47" s="2"/>
      <c r="C47" s="16">
        <v>140326.1</v>
      </c>
      <c r="D47" s="16"/>
      <c r="E47" s="16">
        <v>140326.1</v>
      </c>
    </row>
    <row r="48" spans="1:5" ht="15.75">
      <c r="A48" s="23" t="s">
        <v>75</v>
      </c>
      <c r="B48" s="2"/>
      <c r="C48" s="16">
        <v>28715.44755</v>
      </c>
      <c r="D48" s="16"/>
      <c r="E48" s="16">
        <v>28715.448</v>
      </c>
    </row>
    <row r="49" spans="1:5" ht="15.75">
      <c r="A49" s="23" t="s">
        <v>159</v>
      </c>
      <c r="B49" s="2"/>
      <c r="C49" s="16">
        <v>3.3497004</v>
      </c>
      <c r="D49" s="16"/>
      <c r="E49" s="16">
        <v>3.35</v>
      </c>
    </row>
    <row r="50" spans="1:5" ht="15.75" hidden="1">
      <c r="A50" s="23" t="s">
        <v>107</v>
      </c>
      <c r="B50" s="2"/>
      <c r="C50" s="16"/>
      <c r="D50" s="16"/>
      <c r="E50" s="16"/>
    </row>
    <row r="51" spans="1:5" ht="15.75" hidden="1">
      <c r="A51" s="23" t="s">
        <v>108</v>
      </c>
      <c r="B51" s="2"/>
      <c r="C51" s="16">
        <v>0</v>
      </c>
      <c r="D51" s="16"/>
      <c r="E51" s="16">
        <v>0</v>
      </c>
    </row>
    <row r="52" spans="1:5" ht="15.75">
      <c r="A52" s="23" t="s">
        <v>90</v>
      </c>
      <c r="B52" s="2"/>
      <c r="C52" s="16">
        <v>-49455.04296535229</v>
      </c>
      <c r="D52" s="16"/>
      <c r="E52" s="16">
        <v>-48403.253</v>
      </c>
    </row>
    <row r="53" spans="1:5" ht="15.75" hidden="1">
      <c r="A53" s="23" t="s">
        <v>89</v>
      </c>
      <c r="B53" s="2"/>
      <c r="C53" s="16"/>
      <c r="D53" s="16"/>
      <c r="E53" s="16"/>
    </row>
    <row r="54" spans="1:5" ht="15.75" hidden="1">
      <c r="A54" s="23" t="s">
        <v>86</v>
      </c>
      <c r="B54" s="2"/>
      <c r="C54" s="16">
        <v>0</v>
      </c>
      <c r="D54" s="16"/>
      <c r="E54" s="16">
        <v>0</v>
      </c>
    </row>
    <row r="55" spans="1:5" ht="15.75">
      <c r="A55" s="23"/>
      <c r="B55" s="2"/>
      <c r="C55" s="17"/>
      <c r="D55" s="16"/>
      <c r="E55" s="17"/>
    </row>
    <row r="56" spans="1:5" ht="15.75">
      <c r="A56" s="23" t="s">
        <v>0</v>
      </c>
      <c r="B56" s="2"/>
      <c r="C56" s="16">
        <f>SUM(C47:C55)-0.5</f>
        <v>119589.35428504772</v>
      </c>
      <c r="D56" s="16"/>
      <c r="E56" s="16">
        <f>SUM(E47:E55)-0.5</f>
        <v>120641.14500000002</v>
      </c>
    </row>
    <row r="57" spans="1:5" ht="15.75">
      <c r="A57" s="23" t="s">
        <v>149</v>
      </c>
      <c r="B57" s="2"/>
      <c r="C57" s="16">
        <v>388.4596300000008</v>
      </c>
      <c r="D57" s="16"/>
      <c r="E57" s="16">
        <v>290.139</v>
      </c>
    </row>
    <row r="58" spans="1:5" ht="15.75">
      <c r="A58" s="23"/>
      <c r="B58" s="2"/>
      <c r="C58" s="17"/>
      <c r="D58" s="16"/>
      <c r="E58" s="17"/>
    </row>
    <row r="59" spans="1:5" ht="15.75">
      <c r="A59" s="23" t="s">
        <v>62</v>
      </c>
      <c r="B59" s="2"/>
      <c r="C59" s="33">
        <f>SUM(C56:C58)-0.5</f>
        <v>119977.31391504772</v>
      </c>
      <c r="D59" s="16"/>
      <c r="E59" s="33">
        <f>SUM(E56:E58)</f>
        <v>120931.28400000001</v>
      </c>
    </row>
    <row r="60" spans="1:5" ht="15.75">
      <c r="A60" s="23"/>
      <c r="B60" s="2"/>
      <c r="C60" s="16"/>
      <c r="D60" s="16"/>
      <c r="E60" s="16"/>
    </row>
    <row r="61" spans="1:5" ht="15.75">
      <c r="A61" s="5" t="s">
        <v>66</v>
      </c>
      <c r="B61" s="2"/>
      <c r="C61" s="16"/>
      <c r="D61" s="16"/>
      <c r="E61" s="16"/>
    </row>
    <row r="62" spans="1:5" ht="15.75">
      <c r="A62" s="23" t="s">
        <v>56</v>
      </c>
      <c r="B62" s="2"/>
      <c r="C62" s="16">
        <v>4125.135</v>
      </c>
      <c r="D62" s="16"/>
      <c r="E62" s="16">
        <v>4090.76</v>
      </c>
    </row>
    <row r="63" spans="1:8" ht="15.75">
      <c r="A63" s="23" t="s">
        <v>140</v>
      </c>
      <c r="B63" s="2"/>
      <c r="C63" s="16">
        <v>396.12030000000004</v>
      </c>
      <c r="D63" s="16"/>
      <c r="E63" s="16">
        <v>408.521</v>
      </c>
      <c r="H63" s="35"/>
    </row>
    <row r="64" spans="1:5" ht="15.75" hidden="1">
      <c r="A64" s="23" t="s">
        <v>21</v>
      </c>
      <c r="B64" s="2"/>
      <c r="C64" s="16">
        <f>'[1]Conso'!$Z$104/1000</f>
        <v>0</v>
      </c>
      <c r="D64" s="16"/>
      <c r="E64" s="16">
        <v>0</v>
      </c>
    </row>
    <row r="65" spans="1:5" ht="15.75">
      <c r="A65" s="23"/>
      <c r="B65" s="2"/>
      <c r="C65" s="33">
        <f>SUM(C62:C64)</f>
        <v>4521.255300000001</v>
      </c>
      <c r="D65" s="16"/>
      <c r="E65" s="33">
        <f>SUM(E62:E64)+0.5</f>
        <v>4499.781</v>
      </c>
    </row>
    <row r="66" spans="1:5" ht="15.75">
      <c r="A66" s="23"/>
      <c r="B66" s="2"/>
      <c r="C66" s="16"/>
      <c r="D66" s="16"/>
      <c r="E66" s="16"/>
    </row>
    <row r="67" spans="1:5" ht="15.75">
      <c r="A67" s="5" t="s">
        <v>19</v>
      </c>
      <c r="B67" s="2"/>
      <c r="C67" s="16" t="s">
        <v>0</v>
      </c>
      <c r="D67" s="16"/>
      <c r="E67" s="16"/>
    </row>
    <row r="69" spans="1:5" ht="15.75">
      <c r="A69" s="23" t="s">
        <v>138</v>
      </c>
      <c r="B69" s="2"/>
      <c r="C69" s="28">
        <v>12489.20352</v>
      </c>
      <c r="D69" s="16"/>
      <c r="E69" s="28">
        <v>14360.965</v>
      </c>
    </row>
    <row r="70" spans="1:8" ht="15.75">
      <c r="A70" s="23" t="s">
        <v>76</v>
      </c>
      <c r="B70" s="2"/>
      <c r="C70" s="28">
        <v>5472.76488</v>
      </c>
      <c r="D70" s="16"/>
      <c r="E70" s="28">
        <v>5832.348</v>
      </c>
      <c r="H70" s="35"/>
    </row>
    <row r="71" spans="1:5" ht="15.75" hidden="1">
      <c r="A71" s="23" t="s">
        <v>77</v>
      </c>
      <c r="B71" s="2"/>
      <c r="C71" s="28">
        <v>0</v>
      </c>
      <c r="D71" s="16"/>
      <c r="E71" s="28">
        <v>0</v>
      </c>
    </row>
    <row r="72" spans="1:9" ht="15.75">
      <c r="A72" s="23" t="s">
        <v>139</v>
      </c>
      <c r="B72" s="2"/>
      <c r="C72" s="28">
        <v>1025.281</v>
      </c>
      <c r="D72" s="16"/>
      <c r="E72" s="28">
        <v>255.907</v>
      </c>
      <c r="I72" s="35"/>
    </row>
    <row r="73" spans="1:5" ht="15.75" hidden="1">
      <c r="A73" s="23" t="s">
        <v>99</v>
      </c>
      <c r="B73" s="2"/>
      <c r="C73" s="28">
        <v>0</v>
      </c>
      <c r="D73" s="16"/>
      <c r="E73" s="28">
        <v>0</v>
      </c>
    </row>
    <row r="74" spans="1:5" ht="15.75" hidden="1">
      <c r="A74" s="23" t="s">
        <v>107</v>
      </c>
      <c r="B74" s="2"/>
      <c r="C74" s="28"/>
      <c r="D74" s="16"/>
      <c r="E74" s="28"/>
    </row>
    <row r="75" spans="1:5" ht="15.75" hidden="1">
      <c r="A75" s="23" t="s">
        <v>106</v>
      </c>
      <c r="B75" s="2"/>
      <c r="C75" s="16">
        <v>0</v>
      </c>
      <c r="D75" s="16"/>
      <c r="E75" s="28">
        <v>0</v>
      </c>
    </row>
    <row r="76" spans="1:5" ht="15.75">
      <c r="A76" s="23" t="s">
        <v>78</v>
      </c>
      <c r="B76" s="2"/>
      <c r="C76" s="28">
        <v>85.75062</v>
      </c>
      <c r="D76" s="16"/>
      <c r="E76" s="28">
        <v>215.63</v>
      </c>
    </row>
    <row r="77" spans="1:5" ht="15.75">
      <c r="A77" s="23"/>
      <c r="B77" s="2"/>
      <c r="C77" s="33">
        <f>SUM(C69:C76)</f>
        <v>19073.000019999996</v>
      </c>
      <c r="D77" s="16"/>
      <c r="E77" s="33">
        <f>SUM(E69:E76)+0.5</f>
        <v>20665.350000000002</v>
      </c>
    </row>
    <row r="78" spans="1:5" ht="15.75" hidden="1">
      <c r="A78" s="23"/>
      <c r="B78" s="2"/>
      <c r="C78" s="24"/>
      <c r="D78" s="28"/>
      <c r="E78" s="24"/>
    </row>
    <row r="79" spans="1:5" ht="15.75" hidden="1">
      <c r="A79" s="23" t="s">
        <v>88</v>
      </c>
      <c r="B79" s="2"/>
      <c r="C79" s="28"/>
      <c r="D79" s="28"/>
      <c r="E79" s="28"/>
    </row>
    <row r="80" spans="1:5" ht="15.75" hidden="1">
      <c r="A80" s="23" t="s">
        <v>87</v>
      </c>
      <c r="B80" s="2"/>
      <c r="C80" s="28">
        <v>0</v>
      </c>
      <c r="D80" s="28"/>
      <c r="E80" s="28">
        <v>0</v>
      </c>
    </row>
    <row r="81" spans="1:5" ht="15.75">
      <c r="A81" s="23"/>
      <c r="B81" s="2"/>
      <c r="C81" s="28"/>
      <c r="D81" s="16"/>
      <c r="E81" s="28"/>
    </row>
    <row r="82" spans="1:5" ht="16.5" thickBot="1">
      <c r="A82" s="23" t="s">
        <v>67</v>
      </c>
      <c r="B82" s="2"/>
      <c r="C82" s="25">
        <f>C77+C65+C80</f>
        <v>23594.255319999997</v>
      </c>
      <c r="D82" s="16"/>
      <c r="E82" s="25">
        <f>E77+E65+E80-0.5</f>
        <v>25164.631</v>
      </c>
    </row>
    <row r="83" spans="1:5" ht="16.5" thickTop="1">
      <c r="A83" s="23"/>
      <c r="B83" s="2"/>
      <c r="C83" s="16"/>
      <c r="D83" s="16"/>
      <c r="E83" s="16"/>
    </row>
    <row r="84" spans="1:7" ht="16.5" thickBot="1">
      <c r="A84" s="23" t="s">
        <v>68</v>
      </c>
      <c r="B84" s="2"/>
      <c r="C84" s="50">
        <f>C77+C65+C59+C80-0.5</f>
        <v>143571.06923504773</v>
      </c>
      <c r="D84" s="16"/>
      <c r="E84" s="50">
        <f>E77+E65+E59+E80-0.5</f>
        <v>146095.915</v>
      </c>
      <c r="G84" s="35"/>
    </row>
    <row r="85" spans="1:5" ht="16.5" thickTop="1">
      <c r="A85" s="23"/>
      <c r="B85" s="2"/>
      <c r="C85" s="16" t="s">
        <v>0</v>
      </c>
      <c r="D85" s="16"/>
      <c r="E85" s="16"/>
    </row>
    <row r="86" spans="1:5" ht="15.75">
      <c r="A86" s="23"/>
      <c r="B86" s="2"/>
      <c r="C86" s="16" t="s">
        <v>0</v>
      </c>
      <c r="D86" s="16"/>
      <c r="E86" s="16"/>
    </row>
    <row r="87" spans="1:5" ht="15.75">
      <c r="A87" s="3" t="s">
        <v>79</v>
      </c>
      <c r="B87" s="2"/>
      <c r="C87" s="31" t="s">
        <v>0</v>
      </c>
      <c r="D87" s="2"/>
      <c r="E87" s="11"/>
    </row>
    <row r="88" spans="1:5" ht="15.75">
      <c r="A88" s="3" t="s">
        <v>153</v>
      </c>
      <c r="B88" s="15"/>
      <c r="C88" s="15">
        <f>(C59)/C47</f>
        <v>0.8549892993181434</v>
      </c>
      <c r="D88" s="2"/>
      <c r="E88" s="15">
        <f>(E59)/E47</f>
        <v>0.8617875363171926</v>
      </c>
    </row>
    <row r="89" spans="1:5" ht="15.75">
      <c r="A89" s="23" t="s">
        <v>0</v>
      </c>
      <c r="B89" s="34"/>
      <c r="C89" s="22" t="s">
        <v>0</v>
      </c>
      <c r="D89" s="2"/>
      <c r="E89" s="2" t="s">
        <v>0</v>
      </c>
    </row>
    <row r="90" spans="1:5" ht="15.75">
      <c r="A90" s="23"/>
      <c r="B90" s="34"/>
      <c r="C90" s="22" t="s">
        <v>0</v>
      </c>
      <c r="D90" s="2"/>
      <c r="E90" s="2" t="s">
        <v>0</v>
      </c>
    </row>
    <row r="91" spans="1:5" ht="16.5">
      <c r="A91" s="43" t="s">
        <v>114</v>
      </c>
      <c r="B91" s="29"/>
      <c r="C91" s="29"/>
      <c r="D91" s="2"/>
      <c r="E91" s="2"/>
    </row>
    <row r="92" spans="1:5" ht="16.5">
      <c r="A92" s="43" t="s">
        <v>167</v>
      </c>
      <c r="B92" s="29"/>
      <c r="C92" s="29"/>
      <c r="D92" s="29"/>
      <c r="E92" s="29"/>
    </row>
    <row r="93" spans="1:7" ht="16.5">
      <c r="A93" s="43" t="s">
        <v>0</v>
      </c>
      <c r="G93" s="35"/>
    </row>
    <row r="94" ht="16.5">
      <c r="A94" s="43" t="s">
        <v>0</v>
      </c>
    </row>
    <row r="95" ht="12.75">
      <c r="C95" s="35"/>
    </row>
    <row r="123" ht="16.5">
      <c r="A123" s="43" t="s">
        <v>82</v>
      </c>
    </row>
    <row r="124" ht="16.5">
      <c r="A124" s="43" t="s">
        <v>83</v>
      </c>
    </row>
    <row r="126" ht="12.75">
      <c r="F126" t="s">
        <v>0</v>
      </c>
    </row>
    <row r="127" ht="12.75">
      <c r="F127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64">
      <selection activeCell="A76" sqref="A76"/>
    </sheetView>
  </sheetViews>
  <sheetFormatPr defaultColWidth="9.140625" defaultRowHeight="12.75"/>
  <cols>
    <col min="1" max="1" width="57.00390625" style="0" customWidth="1"/>
    <col min="4" max="4" width="4.71093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4" t="s">
        <v>2</v>
      </c>
      <c r="B1" s="64"/>
      <c r="C1" s="64"/>
      <c r="D1" s="64"/>
      <c r="E1" s="64"/>
      <c r="F1" s="64"/>
      <c r="G1" s="64"/>
    </row>
    <row r="2" spans="1:7" ht="15.75">
      <c r="A2" s="64" t="s">
        <v>3</v>
      </c>
      <c r="B2" s="64"/>
      <c r="C2" s="64"/>
      <c r="D2" s="64"/>
      <c r="E2" s="64"/>
      <c r="F2" s="64"/>
      <c r="G2" s="64"/>
    </row>
    <row r="3" spans="1:7" ht="15.75">
      <c r="A3" s="6" t="s">
        <v>0</v>
      </c>
      <c r="B3" s="18"/>
      <c r="C3" s="18"/>
      <c r="D3" s="18"/>
      <c r="E3" s="18" t="s">
        <v>0</v>
      </c>
      <c r="F3" s="18"/>
      <c r="G3" s="18"/>
    </row>
    <row r="4" spans="1:7" ht="15.75">
      <c r="A4" s="6"/>
      <c r="B4" s="18"/>
      <c r="C4" s="18"/>
      <c r="D4" s="18"/>
      <c r="E4" s="18"/>
      <c r="F4" s="18"/>
      <c r="G4" s="18"/>
    </row>
    <row r="5" spans="1:7" ht="15.75">
      <c r="A5" s="64" t="s">
        <v>166</v>
      </c>
      <c r="B5" s="64"/>
      <c r="C5" s="64"/>
      <c r="D5" s="64"/>
      <c r="E5" s="64"/>
      <c r="F5" s="64"/>
      <c r="G5" s="64"/>
    </row>
    <row r="6" spans="1:7" ht="15.75">
      <c r="A6" s="64" t="s">
        <v>185</v>
      </c>
      <c r="B6" s="64"/>
      <c r="C6" s="64"/>
      <c r="D6" s="64"/>
      <c r="E6" s="64"/>
      <c r="F6" s="64"/>
      <c r="G6" s="64"/>
    </row>
    <row r="7" spans="1:7" ht="15.75">
      <c r="A7" s="23"/>
      <c r="B7" s="29"/>
      <c r="C7" s="2"/>
      <c r="D7" s="2"/>
      <c r="E7" s="8" t="s">
        <v>0</v>
      </c>
      <c r="F7" s="2"/>
      <c r="G7" s="2"/>
    </row>
    <row r="8" spans="1:7" ht="15.75">
      <c r="A8" s="23"/>
      <c r="B8" s="29"/>
      <c r="C8" s="2"/>
      <c r="D8" s="2"/>
      <c r="E8" s="8" t="s">
        <v>0</v>
      </c>
      <c r="F8" s="2"/>
      <c r="G8" s="2"/>
    </row>
    <row r="9" spans="1:7" ht="15.75">
      <c r="A9" s="23"/>
      <c r="B9" s="29"/>
      <c r="C9" s="2"/>
      <c r="D9" s="2"/>
      <c r="E9" s="8" t="s">
        <v>8</v>
      </c>
      <c r="F9" s="2"/>
      <c r="G9" s="8" t="s">
        <v>22</v>
      </c>
    </row>
    <row r="10" spans="1:7" ht="15.75">
      <c r="A10" s="23"/>
      <c r="B10" s="29"/>
      <c r="C10" s="2"/>
      <c r="D10" s="2"/>
      <c r="E10" s="8" t="s">
        <v>24</v>
      </c>
      <c r="F10" s="2"/>
      <c r="G10" s="8" t="s">
        <v>24</v>
      </c>
    </row>
    <row r="11" spans="1:7" ht="15.75">
      <c r="A11" s="23"/>
      <c r="B11" s="29"/>
      <c r="C11" s="2"/>
      <c r="D11" s="2"/>
      <c r="E11" s="8" t="s">
        <v>47</v>
      </c>
      <c r="F11" s="2"/>
      <c r="G11" s="8" t="s">
        <v>47</v>
      </c>
    </row>
    <row r="12" spans="1:7" ht="15.75">
      <c r="A12" s="23"/>
      <c r="B12" s="29"/>
      <c r="C12" s="2"/>
      <c r="D12" s="2"/>
      <c r="E12" s="38" t="s">
        <v>110</v>
      </c>
      <c r="F12" s="57" t="s">
        <v>0</v>
      </c>
      <c r="G12" s="38" t="str">
        <f>E12</f>
        <v>31 MAR</v>
      </c>
    </row>
    <row r="13" spans="1:7" ht="15.75">
      <c r="A13" s="23"/>
      <c r="B13" s="29"/>
      <c r="C13" s="2"/>
      <c r="D13" s="2"/>
      <c r="E13" s="4">
        <v>2012</v>
      </c>
      <c r="F13" s="2"/>
      <c r="G13" s="4">
        <v>2011</v>
      </c>
    </row>
    <row r="14" spans="1:7" ht="15.75">
      <c r="A14" s="23"/>
      <c r="B14" s="29"/>
      <c r="C14" s="2"/>
      <c r="D14" s="2"/>
      <c r="E14" s="4" t="s">
        <v>1</v>
      </c>
      <c r="F14" s="2"/>
      <c r="G14" s="4" t="s">
        <v>1</v>
      </c>
    </row>
    <row r="15" spans="1:7" ht="15.75">
      <c r="A15" s="23"/>
      <c r="B15" s="29"/>
      <c r="C15" s="2"/>
      <c r="D15" s="2"/>
      <c r="E15" s="2"/>
      <c r="F15" s="2"/>
      <c r="G15" s="2"/>
    </row>
    <row r="16" spans="1:7" ht="15.75">
      <c r="A16" s="3" t="s">
        <v>81</v>
      </c>
      <c r="B16" s="29"/>
      <c r="C16" s="12"/>
      <c r="D16" s="2"/>
      <c r="E16" s="47">
        <f>'P&amp;L'!H30</f>
        <v>-929.4759799999998</v>
      </c>
      <c r="F16" s="2"/>
      <c r="G16" s="46">
        <v>-1377</v>
      </c>
    </row>
    <row r="17" spans="1:10" ht="15.75" hidden="1">
      <c r="A17" s="23" t="s">
        <v>94</v>
      </c>
      <c r="B17" s="29"/>
      <c r="C17" s="2"/>
      <c r="D17" s="2"/>
      <c r="E17" s="47">
        <v>0</v>
      </c>
      <c r="F17" s="2"/>
      <c r="G17" s="46">
        <v>0</v>
      </c>
      <c r="J17" s="35"/>
    </row>
    <row r="18" spans="1:7" ht="16.5">
      <c r="A18" s="42" t="s">
        <v>0</v>
      </c>
      <c r="B18" s="29"/>
      <c r="C18" s="2"/>
      <c r="D18" s="2"/>
      <c r="E18" s="2"/>
      <c r="F18" s="2"/>
      <c r="G18" s="2"/>
    </row>
    <row r="19" spans="1:7" ht="15.75">
      <c r="A19" s="2" t="s">
        <v>45</v>
      </c>
      <c r="B19" s="29"/>
      <c r="C19" s="2"/>
      <c r="D19" s="2"/>
      <c r="E19" s="2" t="s">
        <v>0</v>
      </c>
      <c r="F19" s="2"/>
      <c r="G19" s="2"/>
    </row>
    <row r="20" spans="1:7" ht="15.75">
      <c r="A20" s="2" t="s">
        <v>46</v>
      </c>
      <c r="B20" s="29"/>
      <c r="C20" s="2"/>
      <c r="D20" s="2"/>
      <c r="E20" s="16">
        <v>285.01086999999995</v>
      </c>
      <c r="F20" s="16"/>
      <c r="G20" s="16">
        <v>273</v>
      </c>
    </row>
    <row r="21" spans="1:7" ht="15.75">
      <c r="A21" s="2" t="s">
        <v>35</v>
      </c>
      <c r="B21" s="29"/>
      <c r="C21" s="2"/>
      <c r="D21" s="2"/>
      <c r="E21" s="16">
        <v>-633.3330200000001</v>
      </c>
      <c r="F21" s="16"/>
      <c r="G21" s="16">
        <v>-601</v>
      </c>
    </row>
    <row r="22" spans="1:7" ht="16.5">
      <c r="A22" s="42"/>
      <c r="B22" s="29"/>
      <c r="C22" s="2"/>
      <c r="D22" s="2"/>
      <c r="E22" s="17"/>
      <c r="F22" s="16"/>
      <c r="G22" s="17"/>
    </row>
    <row r="23" spans="1:7" ht="15.75">
      <c r="A23" s="3" t="s">
        <v>180</v>
      </c>
      <c r="B23" s="29"/>
      <c r="C23" s="2"/>
      <c r="D23" s="2"/>
      <c r="E23" s="46">
        <f>SUM(E16:E21)+0.5</f>
        <v>-1277.2981300000001</v>
      </c>
      <c r="F23" s="16"/>
      <c r="G23" s="46">
        <f>SUM(G16:G21)</f>
        <v>-1705</v>
      </c>
    </row>
    <row r="24" spans="1:7" ht="15.75">
      <c r="A24" s="23"/>
      <c r="B24" s="29"/>
      <c r="C24" s="2"/>
      <c r="D24" s="2"/>
      <c r="E24" s="16" t="s">
        <v>0</v>
      </c>
      <c r="F24" s="16"/>
      <c r="G24" s="16"/>
    </row>
    <row r="25" spans="1:7" ht="15.75">
      <c r="A25" s="2" t="s">
        <v>31</v>
      </c>
      <c r="B25" s="29"/>
      <c r="C25" s="2"/>
      <c r="D25" s="2"/>
      <c r="E25" s="16" t="s">
        <v>0</v>
      </c>
      <c r="F25" s="16"/>
      <c r="G25" s="16"/>
    </row>
    <row r="26" spans="1:7" ht="15.75">
      <c r="A26" s="2" t="s">
        <v>33</v>
      </c>
      <c r="B26" s="29"/>
      <c r="C26" s="12"/>
      <c r="D26" s="2"/>
      <c r="E26" s="16">
        <v>8424.081170000005</v>
      </c>
      <c r="F26" s="16"/>
      <c r="G26" s="16">
        <v>4761</v>
      </c>
    </row>
    <row r="27" spans="1:7" ht="15.75">
      <c r="A27" s="2" t="s">
        <v>34</v>
      </c>
      <c r="B27" s="29"/>
      <c r="C27" s="2"/>
      <c r="D27" s="2"/>
      <c r="E27" s="16">
        <v>-1871.76535</v>
      </c>
      <c r="F27" s="16"/>
      <c r="G27" s="16">
        <v>-1799</v>
      </c>
    </row>
    <row r="28" spans="1:7" ht="15.75">
      <c r="A28" s="2" t="s">
        <v>38</v>
      </c>
      <c r="B28" s="29"/>
      <c r="C28" s="2"/>
      <c r="D28" s="2"/>
      <c r="E28" s="16">
        <v>451.1453999999998</v>
      </c>
      <c r="F28" s="16"/>
      <c r="G28" s="16">
        <v>654</v>
      </c>
    </row>
    <row r="29" spans="1:7" ht="15.75" hidden="1">
      <c r="A29" s="2" t="s">
        <v>58</v>
      </c>
      <c r="B29" s="29"/>
      <c r="C29" s="2"/>
      <c r="D29" s="2"/>
      <c r="E29" s="16">
        <v>0</v>
      </c>
      <c r="F29" s="16"/>
      <c r="G29" s="16">
        <v>0</v>
      </c>
    </row>
    <row r="30" spans="1:7" ht="15.75" hidden="1">
      <c r="A30" s="2" t="s">
        <v>37</v>
      </c>
      <c r="B30" s="29"/>
      <c r="C30" s="2"/>
      <c r="D30" s="2"/>
      <c r="E30" s="16">
        <v>0</v>
      </c>
      <c r="F30" s="16"/>
      <c r="G30" s="16">
        <v>0</v>
      </c>
    </row>
    <row r="31" spans="1:9" ht="15.75">
      <c r="A31" s="2" t="s">
        <v>103</v>
      </c>
      <c r="B31" s="29"/>
      <c r="C31" s="2"/>
      <c r="D31" s="2"/>
      <c r="E31" s="16">
        <v>-223.5</v>
      </c>
      <c r="F31" s="16"/>
      <c r="G31" s="16">
        <v>-582</v>
      </c>
      <c r="I31" s="35"/>
    </row>
    <row r="32" spans="1:7" ht="15.75">
      <c r="A32" s="2"/>
      <c r="B32" s="29"/>
      <c r="C32" s="2"/>
      <c r="D32" s="2"/>
      <c r="E32" s="17"/>
      <c r="F32" s="16"/>
      <c r="G32" s="17" t="s">
        <v>0</v>
      </c>
    </row>
    <row r="33" spans="1:7" ht="15.75">
      <c r="A33" s="3" t="s">
        <v>181</v>
      </c>
      <c r="B33" s="29"/>
      <c r="C33" s="2"/>
      <c r="D33" s="2"/>
      <c r="E33" s="46">
        <f>SUM(E23:E31)-0.5</f>
        <v>5502.163090000005</v>
      </c>
      <c r="F33" s="16"/>
      <c r="G33" s="46">
        <f>SUM(G23:G31)</f>
        <v>1329</v>
      </c>
    </row>
    <row r="34" spans="1:7" ht="15.75">
      <c r="A34" s="23"/>
      <c r="B34" s="29"/>
      <c r="C34" s="2"/>
      <c r="D34" s="2"/>
      <c r="E34" s="16" t="s">
        <v>0</v>
      </c>
      <c r="F34" s="16"/>
      <c r="G34" s="16"/>
    </row>
    <row r="35" spans="1:7" ht="15.75">
      <c r="A35" s="2" t="s">
        <v>32</v>
      </c>
      <c r="B35" s="29"/>
      <c r="C35" s="2"/>
      <c r="D35" s="2"/>
      <c r="E35" s="16" t="s">
        <v>0</v>
      </c>
      <c r="F35" s="16"/>
      <c r="G35" s="16"/>
    </row>
    <row r="36" spans="1:7" ht="15.75">
      <c r="A36" s="2" t="s">
        <v>97</v>
      </c>
      <c r="B36" s="29"/>
      <c r="C36" s="2"/>
      <c r="D36" s="2"/>
      <c r="E36" s="16">
        <v>0</v>
      </c>
      <c r="F36" s="16"/>
      <c r="G36" s="16">
        <v>1125</v>
      </c>
    </row>
    <row r="37" spans="1:7" ht="15.75">
      <c r="A37" s="2" t="s">
        <v>38</v>
      </c>
      <c r="B37" s="29"/>
      <c r="C37" s="2"/>
      <c r="D37" s="2"/>
      <c r="E37" s="16">
        <v>0</v>
      </c>
      <c r="F37" s="16"/>
      <c r="G37" s="16">
        <v>22</v>
      </c>
    </row>
    <row r="38" spans="1:7" ht="15.75">
      <c r="A38" s="2" t="s">
        <v>135</v>
      </c>
      <c r="B38" s="29"/>
      <c r="C38" s="2"/>
      <c r="D38" s="2"/>
      <c r="E38" s="16">
        <v>-21.29700000000093</v>
      </c>
      <c r="F38" s="16"/>
      <c r="G38" s="16">
        <v>0</v>
      </c>
    </row>
    <row r="39" spans="1:7" ht="15.75" hidden="1">
      <c r="A39" s="2" t="s">
        <v>101</v>
      </c>
      <c r="B39" s="29"/>
      <c r="C39" s="2"/>
      <c r="D39" s="2"/>
      <c r="E39" s="16">
        <v>0</v>
      </c>
      <c r="F39" s="16"/>
      <c r="G39" s="16">
        <v>0</v>
      </c>
    </row>
    <row r="40" spans="1:7" ht="15.75">
      <c r="A40" s="2" t="s">
        <v>144</v>
      </c>
      <c r="B40" s="29"/>
      <c r="C40" s="2"/>
      <c r="D40" s="2"/>
      <c r="E40" s="16">
        <v>0</v>
      </c>
      <c r="F40" s="16"/>
      <c r="G40" s="16">
        <v>445</v>
      </c>
    </row>
    <row r="41" spans="1:7" ht="15.75" hidden="1">
      <c r="A41" s="2" t="s">
        <v>50</v>
      </c>
      <c r="B41" s="29"/>
      <c r="C41" s="2"/>
      <c r="D41" s="2"/>
      <c r="E41" s="16">
        <v>0</v>
      </c>
      <c r="F41" s="16"/>
      <c r="G41" s="16">
        <v>0</v>
      </c>
    </row>
    <row r="42" spans="1:7" ht="15.75" customHeight="1" hidden="1">
      <c r="A42" s="2" t="s">
        <v>60</v>
      </c>
      <c r="B42" s="29"/>
      <c r="C42" s="2"/>
      <c r="D42" s="2"/>
      <c r="E42" s="16">
        <v>0</v>
      </c>
      <c r="F42" s="16"/>
      <c r="G42" s="16">
        <v>0</v>
      </c>
    </row>
    <row r="43" spans="1:7" ht="15.75" customHeight="1" hidden="1">
      <c r="A43" s="2" t="s">
        <v>53</v>
      </c>
      <c r="B43" s="29"/>
      <c r="C43" s="2"/>
      <c r="D43" s="2"/>
      <c r="E43" s="16">
        <v>0</v>
      </c>
      <c r="F43" s="16"/>
      <c r="G43" s="16"/>
    </row>
    <row r="44" spans="1:7" ht="15.75">
      <c r="A44" s="2" t="s">
        <v>55</v>
      </c>
      <c r="B44" s="29"/>
      <c r="C44" s="2"/>
      <c r="D44" s="2"/>
      <c r="E44" s="16">
        <v>-44.11891</v>
      </c>
      <c r="F44" s="16"/>
      <c r="G44" s="16">
        <v>-9</v>
      </c>
    </row>
    <row r="45" spans="1:7" ht="15.75">
      <c r="A45" s="2" t="s">
        <v>0</v>
      </c>
      <c r="B45" s="29"/>
      <c r="C45" s="2"/>
      <c r="D45" s="2"/>
      <c r="E45" s="16" t="s">
        <v>0</v>
      </c>
      <c r="F45" s="16"/>
      <c r="G45" s="16"/>
    </row>
    <row r="46" spans="1:7" ht="15.75">
      <c r="A46" s="3" t="s">
        <v>184</v>
      </c>
      <c r="B46" s="29"/>
      <c r="C46" s="2"/>
      <c r="D46" s="2"/>
      <c r="E46" s="60">
        <f>SUM(E36:E45)+0.5</f>
        <v>-64.91591000000093</v>
      </c>
      <c r="F46" s="16"/>
      <c r="G46" s="60">
        <f>SUM(G36:G45)</f>
        <v>1583</v>
      </c>
    </row>
    <row r="47" spans="1:7" ht="15.75">
      <c r="A47" s="2"/>
      <c r="B47" s="29"/>
      <c r="C47" s="2"/>
      <c r="D47" s="2"/>
      <c r="E47" s="16"/>
      <c r="F47" s="16"/>
      <c r="G47" s="16"/>
    </row>
    <row r="48" spans="1:7" ht="15.75">
      <c r="A48" s="2" t="s">
        <v>36</v>
      </c>
      <c r="B48" s="29"/>
      <c r="C48" s="2"/>
      <c r="D48" s="2"/>
      <c r="E48" s="16" t="s">
        <v>0</v>
      </c>
      <c r="F48" s="16"/>
      <c r="G48" s="16"/>
    </row>
    <row r="49" spans="1:7" ht="15.75">
      <c r="A49" s="2" t="s">
        <v>92</v>
      </c>
      <c r="B49" s="29"/>
      <c r="C49" s="2"/>
      <c r="D49" s="2"/>
      <c r="E49" s="16">
        <v>0.5</v>
      </c>
      <c r="F49" s="16"/>
      <c r="G49" s="16">
        <v>0</v>
      </c>
    </row>
    <row r="50" spans="1:7" ht="15.75">
      <c r="A50" s="2" t="s">
        <v>145</v>
      </c>
      <c r="B50" s="29"/>
      <c r="C50" s="2"/>
      <c r="D50" s="2"/>
      <c r="E50" s="16">
        <v>3534.2032400000003</v>
      </c>
      <c r="F50" s="16"/>
      <c r="G50" s="16">
        <v>1282</v>
      </c>
    </row>
    <row r="51" spans="1:7" ht="15.75">
      <c r="A51" s="2" t="s">
        <v>146</v>
      </c>
      <c r="B51" s="29"/>
      <c r="C51" s="2"/>
      <c r="D51" s="2"/>
      <c r="E51" s="16">
        <v>-2716.8306100000004</v>
      </c>
      <c r="F51" s="16"/>
      <c r="G51" s="16">
        <v>-3576</v>
      </c>
    </row>
    <row r="52" spans="1:7" ht="15.75">
      <c r="A52" s="2" t="s">
        <v>147</v>
      </c>
      <c r="B52" s="29"/>
      <c r="C52" s="2"/>
      <c r="D52" s="2"/>
      <c r="E52" s="16">
        <v>0</v>
      </c>
      <c r="F52" s="16"/>
      <c r="G52" s="16">
        <v>8</v>
      </c>
    </row>
    <row r="53" spans="1:7" ht="15.75">
      <c r="A53" s="2" t="s">
        <v>148</v>
      </c>
      <c r="B53" s="29"/>
      <c r="C53" s="2"/>
      <c r="D53" s="2"/>
      <c r="E53" s="16">
        <v>-59.89842</v>
      </c>
      <c r="F53" s="16"/>
      <c r="G53" s="16">
        <v>-57</v>
      </c>
    </row>
    <row r="54" spans="1:7" ht="15.75">
      <c r="A54" s="2" t="s">
        <v>37</v>
      </c>
      <c r="B54" s="29"/>
      <c r="C54" s="2"/>
      <c r="D54" s="2"/>
      <c r="E54" s="16">
        <v>-16.622770000000003</v>
      </c>
      <c r="F54" s="16"/>
      <c r="G54" s="16">
        <v>-136</v>
      </c>
    </row>
    <row r="55" spans="1:7" ht="15.75" hidden="1">
      <c r="A55" s="2" t="s">
        <v>61</v>
      </c>
      <c r="B55" s="29"/>
      <c r="C55" s="2"/>
      <c r="D55" s="2"/>
      <c r="E55" s="16">
        <v>0</v>
      </c>
      <c r="F55" s="16"/>
      <c r="G55" s="16">
        <v>0</v>
      </c>
    </row>
    <row r="56" spans="1:7" ht="15.75">
      <c r="A56" s="2"/>
      <c r="B56" s="29"/>
      <c r="C56" s="2"/>
      <c r="D56" s="2"/>
      <c r="E56" s="16"/>
      <c r="F56" s="16"/>
      <c r="G56" s="16"/>
    </row>
    <row r="57" spans="1:7" ht="15.75">
      <c r="A57" s="23" t="s">
        <v>117</v>
      </c>
      <c r="B57" s="29"/>
      <c r="C57" s="2"/>
      <c r="D57" s="2"/>
      <c r="E57" s="60">
        <f>SUM(E49:E56)</f>
        <v>741.3514399999999</v>
      </c>
      <c r="F57" s="46"/>
      <c r="G57" s="60">
        <f>SUM(G49:G56)</f>
        <v>-2479</v>
      </c>
    </row>
    <row r="58" spans="1:7" ht="15.75">
      <c r="A58" s="23"/>
      <c r="B58" s="29"/>
      <c r="C58" s="2"/>
      <c r="D58" s="2"/>
      <c r="E58" s="45" t="s">
        <v>0</v>
      </c>
      <c r="F58" s="16"/>
      <c r="G58" s="16"/>
    </row>
    <row r="59" spans="1:7" ht="15.75">
      <c r="A59" s="23" t="s">
        <v>156</v>
      </c>
      <c r="B59" s="29"/>
      <c r="C59" s="2"/>
      <c r="D59" s="2"/>
      <c r="E59" s="46">
        <f>E33+E46+E57</f>
        <v>6178.598620000004</v>
      </c>
      <c r="F59" s="16"/>
      <c r="G59" s="46">
        <f>G33+G46+G57</f>
        <v>433</v>
      </c>
    </row>
    <row r="60" spans="1:7" ht="15.75">
      <c r="A60" s="2" t="s">
        <v>51</v>
      </c>
      <c r="B60" s="29"/>
      <c r="C60" s="2"/>
      <c r="D60" s="2"/>
      <c r="E60" s="2" t="s">
        <v>0</v>
      </c>
      <c r="F60" s="16"/>
      <c r="G60" s="16"/>
    </row>
    <row r="61" spans="1:7" ht="15.75">
      <c r="A61" s="27" t="s">
        <v>52</v>
      </c>
      <c r="B61" s="29"/>
      <c r="C61" s="2"/>
      <c r="D61" s="2"/>
      <c r="E61" s="16">
        <v>9421.973129999998</v>
      </c>
      <c r="F61" s="16"/>
      <c r="G61" s="16">
        <v>12766</v>
      </c>
    </row>
    <row r="62" spans="1:7" ht="15.75">
      <c r="A62" s="23"/>
      <c r="B62" s="29"/>
      <c r="C62" s="2"/>
      <c r="D62" s="2"/>
      <c r="E62" s="2"/>
      <c r="F62" s="16"/>
      <c r="G62" s="16"/>
    </row>
    <row r="63" spans="1:7" ht="16.5" thickBot="1">
      <c r="A63" s="23" t="s">
        <v>109</v>
      </c>
      <c r="B63" s="29"/>
      <c r="C63" s="2"/>
      <c r="D63" s="2"/>
      <c r="E63" s="48">
        <f>SUM(E59:E62)</f>
        <v>15600.571750000003</v>
      </c>
      <c r="F63" s="16"/>
      <c r="G63" s="50">
        <f>SUM(G59:G62)</f>
        <v>13199</v>
      </c>
    </row>
    <row r="64" spans="1:7" ht="16.5" thickTop="1">
      <c r="A64" s="23"/>
      <c r="B64" s="29"/>
      <c r="C64" s="2"/>
      <c r="D64" s="2"/>
      <c r="E64" s="11"/>
      <c r="F64" s="16"/>
      <c r="G64" s="16"/>
    </row>
    <row r="65" spans="1:7" ht="15.75">
      <c r="A65" s="23"/>
      <c r="B65" s="29"/>
      <c r="C65" s="2"/>
      <c r="D65" s="2"/>
      <c r="E65" s="2" t="s">
        <v>0</v>
      </c>
      <c r="F65" s="16"/>
      <c r="G65" s="16"/>
    </row>
    <row r="66" spans="1:7" ht="15.75">
      <c r="A66" s="23" t="s">
        <v>40</v>
      </c>
      <c r="B66" s="29"/>
      <c r="C66" s="2"/>
      <c r="D66" s="2"/>
      <c r="E66" s="2"/>
      <c r="F66" s="16"/>
      <c r="G66" s="16"/>
    </row>
    <row r="67" spans="1:7" ht="15.75">
      <c r="A67" s="2" t="s">
        <v>41</v>
      </c>
      <c r="B67" s="29"/>
      <c r="C67" s="2"/>
      <c r="D67" s="2"/>
      <c r="E67" s="16">
        <v>10646.159099999995</v>
      </c>
      <c r="F67" s="16"/>
      <c r="G67" s="16">
        <v>8046</v>
      </c>
    </row>
    <row r="68" spans="1:7" ht="15.75">
      <c r="A68" s="2" t="s">
        <v>96</v>
      </c>
      <c r="B68" s="29"/>
      <c r="C68" s="2"/>
      <c r="D68" s="2"/>
      <c r="E68" s="16">
        <v>4317.549539999999</v>
      </c>
      <c r="F68" s="16"/>
      <c r="G68" s="16">
        <v>5366</v>
      </c>
    </row>
    <row r="69" spans="1:7" ht="15.75" hidden="1">
      <c r="A69" s="2" t="s">
        <v>42</v>
      </c>
      <c r="B69" s="29"/>
      <c r="C69" s="2"/>
      <c r="D69" s="2"/>
      <c r="E69" s="16">
        <v>0</v>
      </c>
      <c r="F69" s="16"/>
      <c r="G69" s="16">
        <v>0</v>
      </c>
    </row>
    <row r="70" spans="1:7" ht="15.75">
      <c r="A70" s="2" t="s">
        <v>187</v>
      </c>
      <c r="B70" s="29"/>
      <c r="C70" s="2"/>
      <c r="D70" s="2"/>
      <c r="E70" s="17">
        <v>848</v>
      </c>
      <c r="F70" s="16"/>
      <c r="G70" s="17" t="s">
        <v>0</v>
      </c>
    </row>
    <row r="71" spans="1:7" ht="15.75">
      <c r="A71" s="2"/>
      <c r="B71" s="29"/>
      <c r="C71" s="2"/>
      <c r="D71" s="2"/>
      <c r="E71" s="16">
        <f>SUM(E67:E70)</f>
        <v>15811.708639999993</v>
      </c>
      <c r="F71" s="16"/>
      <c r="G71" s="16">
        <f>SUM(G67:G70)</f>
        <v>13412</v>
      </c>
    </row>
    <row r="72" spans="1:7" ht="15.75">
      <c r="A72" s="2" t="s">
        <v>93</v>
      </c>
      <c r="B72" s="29"/>
      <c r="C72" s="2"/>
      <c r="D72" s="2"/>
      <c r="E72" s="16">
        <v>-210.84176000000002</v>
      </c>
      <c r="F72" s="16"/>
      <c r="G72" s="16">
        <v>-213</v>
      </c>
    </row>
    <row r="73" spans="1:7" ht="16.5" thickBot="1">
      <c r="A73" s="23" t="s">
        <v>51</v>
      </c>
      <c r="B73" s="29"/>
      <c r="C73" s="2"/>
      <c r="D73" s="2"/>
      <c r="E73" s="50">
        <f>SUM(E71:E72)</f>
        <v>15600.866879999994</v>
      </c>
      <c r="F73" s="16"/>
      <c r="G73" s="50">
        <f>SUM(G71:G72)</f>
        <v>13199</v>
      </c>
    </row>
    <row r="74" spans="1:7" ht="16.5" thickTop="1">
      <c r="A74" s="23"/>
      <c r="B74" s="29"/>
      <c r="C74" s="2"/>
      <c r="D74" s="2"/>
      <c r="E74" s="2" t="s">
        <v>0</v>
      </c>
      <c r="F74" s="2"/>
      <c r="G74" s="2"/>
    </row>
    <row r="75" spans="1:7" ht="16.5">
      <c r="A75" s="43"/>
      <c r="B75" s="29"/>
      <c r="C75" s="2"/>
      <c r="D75" s="2"/>
      <c r="E75" s="12" t="s">
        <v>0</v>
      </c>
      <c r="F75" s="2"/>
      <c r="G75" s="2"/>
    </row>
    <row r="76" spans="1:7" ht="15.75">
      <c r="A76" s="23"/>
      <c r="B76" s="29"/>
      <c r="C76" s="2"/>
      <c r="D76" s="2"/>
      <c r="E76" s="2" t="s">
        <v>0</v>
      </c>
      <c r="F76" s="2"/>
      <c r="G76" s="2"/>
    </row>
    <row r="77" spans="1:7" ht="15.75">
      <c r="A77" s="3" t="s">
        <v>186</v>
      </c>
      <c r="B77" s="29"/>
      <c r="C77" s="2"/>
      <c r="D77" s="2"/>
      <c r="E77" s="2"/>
      <c r="F77" s="2"/>
      <c r="G77" s="2"/>
    </row>
    <row r="78" spans="1:7" ht="15.75">
      <c r="A78" s="23" t="s">
        <v>167</v>
      </c>
      <c r="B78" s="29"/>
      <c r="C78" s="2"/>
      <c r="D78" s="2"/>
      <c r="E78" s="2"/>
      <c r="F78" s="2"/>
      <c r="G78" s="2"/>
    </row>
    <row r="87" ht="16.5">
      <c r="A87" s="43"/>
    </row>
    <row r="88" ht="16.5">
      <c r="A88" s="43"/>
    </row>
    <row r="89" ht="16.5">
      <c r="A89" s="43"/>
    </row>
    <row r="90" ht="16.5">
      <c r="A90" s="43"/>
    </row>
    <row r="91" ht="16.5">
      <c r="A91" s="43"/>
    </row>
    <row r="98" ht="12.75">
      <c r="G98" s="56" t="s">
        <v>0</v>
      </c>
    </row>
    <row r="107" ht="12.75">
      <c r="E107" t="s">
        <v>0</v>
      </c>
    </row>
    <row r="108" ht="12.75">
      <c r="G108" t="s">
        <v>0</v>
      </c>
    </row>
  </sheetData>
  <sheetProtection/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20">
      <selection activeCell="A48" sqref="A48"/>
    </sheetView>
  </sheetViews>
  <sheetFormatPr defaultColWidth="9.140625" defaultRowHeight="12.75"/>
  <cols>
    <col min="1" max="1" width="29.28125" style="0" customWidth="1"/>
    <col min="2" max="2" width="2.421875" style="0" customWidth="1"/>
    <col min="3" max="3" width="10.8515625" style="0" customWidth="1"/>
    <col min="4" max="4" width="11.140625" style="0" customWidth="1"/>
    <col min="5" max="5" width="17.28125" style="0" hidden="1" customWidth="1"/>
    <col min="6" max="6" width="12.00390625" style="0" customWidth="1"/>
    <col min="7" max="7" width="15.140625" style="0" customWidth="1"/>
    <col min="8" max="8" width="14.57421875" style="0" customWidth="1"/>
    <col min="9" max="9" width="10.7109375" style="0" customWidth="1"/>
    <col min="10" max="10" width="11.28125" style="0" customWidth="1"/>
    <col min="11" max="11" width="11.421875" style="0" customWidth="1"/>
  </cols>
  <sheetData>
    <row r="1" spans="1:11" ht="15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0" ht="15.75">
      <c r="A3" s="30" t="s">
        <v>0</v>
      </c>
      <c r="B3" s="20"/>
      <c r="C3" s="20"/>
      <c r="D3" s="20"/>
      <c r="E3" s="20" t="s">
        <v>0</v>
      </c>
      <c r="F3" s="20"/>
      <c r="G3" s="20"/>
      <c r="H3" s="19"/>
      <c r="I3" s="19"/>
      <c r="J3" s="19"/>
    </row>
    <row r="4" spans="1:10" ht="15.75">
      <c r="A4" s="30"/>
      <c r="B4" s="20"/>
      <c r="C4" s="20"/>
      <c r="D4" s="20"/>
      <c r="E4" s="20"/>
      <c r="F4" s="20"/>
      <c r="G4" s="20"/>
      <c r="H4" s="19"/>
      <c r="I4" s="19"/>
      <c r="J4" s="19"/>
    </row>
    <row r="5" spans="1:11" ht="15.75">
      <c r="A5" s="64" t="s">
        <v>166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.75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64" t="s">
        <v>154</v>
      </c>
      <c r="D8" s="64"/>
      <c r="E8" s="64"/>
      <c r="F8" s="64"/>
      <c r="G8" s="64"/>
      <c r="H8" s="64"/>
      <c r="I8" s="64"/>
      <c r="J8" s="4"/>
      <c r="K8" s="4"/>
    </row>
    <row r="9" spans="1:11" ht="15.75">
      <c r="A9" s="4"/>
      <c r="B9" s="4"/>
      <c r="C9" s="64" t="s">
        <v>112</v>
      </c>
      <c r="D9" s="64"/>
      <c r="E9" s="64"/>
      <c r="F9" s="64"/>
      <c r="G9" s="64"/>
      <c r="H9" s="64"/>
      <c r="I9" s="64"/>
      <c r="J9" s="4"/>
      <c r="K9" s="4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0" ht="15.75">
      <c r="A11" s="26" t="s">
        <v>0</v>
      </c>
      <c r="B11" s="2"/>
      <c r="C11" s="15"/>
      <c r="D11" s="15"/>
      <c r="E11" s="2"/>
      <c r="F11" s="2"/>
      <c r="G11" s="8" t="s">
        <v>124</v>
      </c>
      <c r="H11" s="19"/>
      <c r="I11" s="19"/>
      <c r="J11" s="19"/>
    </row>
    <row r="12" spans="1:10" ht="15.75">
      <c r="A12" s="26"/>
      <c r="B12" s="2"/>
      <c r="C12" s="15"/>
      <c r="D12" s="15"/>
      <c r="E12" s="2"/>
      <c r="F12" s="8" t="s">
        <v>160</v>
      </c>
      <c r="G12" s="8" t="s">
        <v>125</v>
      </c>
      <c r="H12" s="8" t="s">
        <v>0</v>
      </c>
      <c r="I12" s="8"/>
      <c r="J12" s="8"/>
    </row>
    <row r="13" spans="1:10" ht="15.75">
      <c r="A13" s="2" t="s">
        <v>0</v>
      </c>
      <c r="B13" s="29"/>
      <c r="C13" s="29"/>
      <c r="D13" s="8" t="s">
        <v>0</v>
      </c>
      <c r="F13" s="8" t="s">
        <v>161</v>
      </c>
      <c r="G13" s="8" t="s">
        <v>126</v>
      </c>
      <c r="H13" s="8" t="s">
        <v>0</v>
      </c>
      <c r="I13" s="8"/>
      <c r="J13" s="8" t="s">
        <v>142</v>
      </c>
    </row>
    <row r="14" spans="1:11" ht="15.75">
      <c r="A14" s="2"/>
      <c r="B14" s="29"/>
      <c r="C14" s="44" t="s">
        <v>121</v>
      </c>
      <c r="D14" s="8" t="s">
        <v>121</v>
      </c>
      <c r="E14" s="8" t="s">
        <v>39</v>
      </c>
      <c r="F14" s="8" t="s">
        <v>162</v>
      </c>
      <c r="G14" s="44" t="s">
        <v>127</v>
      </c>
      <c r="H14" s="44" t="s">
        <v>129</v>
      </c>
      <c r="I14" s="44"/>
      <c r="J14" s="44" t="s">
        <v>143</v>
      </c>
      <c r="K14" s="44" t="s">
        <v>131</v>
      </c>
    </row>
    <row r="15" spans="1:11" ht="15.75">
      <c r="A15" s="2" t="s">
        <v>0</v>
      </c>
      <c r="B15" s="29"/>
      <c r="C15" s="8" t="s">
        <v>122</v>
      </c>
      <c r="D15" s="8" t="s">
        <v>123</v>
      </c>
      <c r="E15" s="44" t="s">
        <v>5</v>
      </c>
      <c r="F15" s="8" t="s">
        <v>163</v>
      </c>
      <c r="G15" s="44" t="s">
        <v>128</v>
      </c>
      <c r="H15" s="44" t="s">
        <v>130</v>
      </c>
      <c r="I15" s="44" t="s">
        <v>131</v>
      </c>
      <c r="J15" s="44" t="s">
        <v>132</v>
      </c>
      <c r="K15" s="44" t="s">
        <v>133</v>
      </c>
    </row>
    <row r="16" spans="1:11" ht="15.75">
      <c r="A16" s="2" t="s">
        <v>25</v>
      </c>
      <c r="B16" s="29"/>
      <c r="C16" s="8" t="s">
        <v>1</v>
      </c>
      <c r="D16" s="8" t="s">
        <v>1</v>
      </c>
      <c r="E16" s="8" t="s">
        <v>27</v>
      </c>
      <c r="F16" s="8" t="s">
        <v>1</v>
      </c>
      <c r="G16" s="8" t="s">
        <v>27</v>
      </c>
      <c r="H16" s="8" t="s">
        <v>27</v>
      </c>
      <c r="I16" s="8" t="s">
        <v>27</v>
      </c>
      <c r="J16" s="8" t="s">
        <v>27</v>
      </c>
      <c r="K16" s="8" t="s">
        <v>27</v>
      </c>
    </row>
    <row r="17" spans="1:10" ht="15.75">
      <c r="A17" s="2" t="s">
        <v>0</v>
      </c>
      <c r="B17" s="29"/>
      <c r="C17" s="2" t="s">
        <v>0</v>
      </c>
      <c r="D17" s="2"/>
      <c r="E17" s="2"/>
      <c r="F17" s="2"/>
      <c r="H17" s="19" t="s">
        <v>0</v>
      </c>
      <c r="I17" s="19"/>
      <c r="J17" s="19"/>
    </row>
    <row r="18" spans="1:10" ht="15.75">
      <c r="A18" s="2" t="s">
        <v>0</v>
      </c>
      <c r="B18" s="29"/>
      <c r="C18" s="32" t="s">
        <v>0</v>
      </c>
      <c r="D18" s="2"/>
      <c r="E18" s="2"/>
      <c r="F18" s="2"/>
      <c r="H18" s="19"/>
      <c r="I18" s="19"/>
      <c r="J18" s="19"/>
    </row>
    <row r="19" spans="1:11" ht="15.75">
      <c r="A19" s="23" t="s">
        <v>169</v>
      </c>
      <c r="B19" s="29"/>
      <c r="C19" s="16">
        <v>124864</v>
      </c>
      <c r="D19" s="16">
        <v>29528.5</v>
      </c>
      <c r="E19" s="16">
        <v>0</v>
      </c>
      <c r="F19" s="16">
        <v>0</v>
      </c>
      <c r="G19" s="16">
        <v>14648</v>
      </c>
      <c r="H19" s="16">
        <v>-52964</v>
      </c>
      <c r="I19" s="16">
        <f>SUM(C19:H19)</f>
        <v>116076.5</v>
      </c>
      <c r="J19" s="16">
        <v>292</v>
      </c>
      <c r="K19" s="16">
        <f>SUM(I19:J19)</f>
        <v>116368.5</v>
      </c>
    </row>
    <row r="20" spans="1:11" ht="15.75">
      <c r="A20" s="23"/>
      <c r="B20" s="2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2" t="s">
        <v>105</v>
      </c>
      <c r="B21" s="29"/>
      <c r="C21" s="2"/>
      <c r="D21" s="2"/>
      <c r="E21" s="2"/>
      <c r="F21" s="2"/>
      <c r="G21" s="12"/>
      <c r="H21" s="16"/>
      <c r="I21" s="16"/>
      <c r="J21" s="16"/>
      <c r="K21" s="16"/>
    </row>
    <row r="22" spans="1:11" ht="15.75">
      <c r="A22" s="2" t="s">
        <v>104</v>
      </c>
      <c r="B22" s="29"/>
      <c r="C22" s="16">
        <v>15462</v>
      </c>
      <c r="D22" s="16">
        <v>-814</v>
      </c>
      <c r="E22" s="2"/>
      <c r="F22" s="15">
        <v>0</v>
      </c>
      <c r="G22" s="16">
        <f>-G19</f>
        <v>-14648</v>
      </c>
      <c r="H22" s="16">
        <v>0</v>
      </c>
      <c r="I22" s="16">
        <f>SUM(C22:H22)</f>
        <v>0</v>
      </c>
      <c r="J22" s="15">
        <v>0</v>
      </c>
      <c r="K22" s="16">
        <f>SUM(I22:J22)</f>
        <v>0</v>
      </c>
    </row>
    <row r="23" spans="1:11" ht="16.5">
      <c r="A23" s="42"/>
      <c r="B23" s="29"/>
      <c r="C23" s="2"/>
      <c r="D23" s="2"/>
      <c r="E23" s="2"/>
      <c r="F23" s="2"/>
      <c r="G23" s="12"/>
      <c r="H23" s="16"/>
      <c r="I23" s="16"/>
      <c r="J23" s="16"/>
      <c r="K23" s="16"/>
    </row>
    <row r="24" spans="1:11" ht="15.75">
      <c r="A24" s="2" t="s">
        <v>179</v>
      </c>
      <c r="B24" s="29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6">
        <f>'P&amp;L'!F47-EQUITY!H22</f>
        <v>-1953</v>
      </c>
      <c r="I24" s="16">
        <f>SUM(C24:H24)</f>
        <v>-1953</v>
      </c>
      <c r="J24" s="16">
        <f>'P&amp;L'!F48</f>
        <v>-3</v>
      </c>
      <c r="K24" s="16">
        <f>SUM(I24:J24)</f>
        <v>-1956</v>
      </c>
    </row>
    <row r="25" spans="1:11" ht="15.75">
      <c r="A25" s="23"/>
      <c r="B25" s="29"/>
      <c r="C25" s="2"/>
      <c r="D25" s="2"/>
      <c r="E25" s="2"/>
      <c r="F25" s="2"/>
      <c r="G25" s="16"/>
      <c r="H25" s="16"/>
      <c r="I25" s="16"/>
      <c r="J25" s="16"/>
      <c r="K25" s="16"/>
    </row>
    <row r="26" spans="1:11" ht="16.5" thickBot="1">
      <c r="A26" s="23" t="s">
        <v>170</v>
      </c>
      <c r="B26" s="29"/>
      <c r="C26" s="13">
        <f aca="true" t="shared" si="0" ref="C26:K26">SUM(C19:C25)</f>
        <v>140326</v>
      </c>
      <c r="D26" s="13">
        <f t="shared" si="0"/>
        <v>28714.5</v>
      </c>
      <c r="E26" s="13">
        <f t="shared" si="0"/>
        <v>0</v>
      </c>
      <c r="F26" s="13">
        <f t="shared" si="0"/>
        <v>0</v>
      </c>
      <c r="G26" s="13">
        <f t="shared" si="0"/>
        <v>0</v>
      </c>
      <c r="H26" s="13">
        <f t="shared" si="0"/>
        <v>-54917</v>
      </c>
      <c r="I26" s="13">
        <f t="shared" si="0"/>
        <v>114123.5</v>
      </c>
      <c r="J26" s="13">
        <f t="shared" si="0"/>
        <v>289</v>
      </c>
      <c r="K26" s="13">
        <f t="shared" si="0"/>
        <v>114412.5</v>
      </c>
    </row>
    <row r="27" spans="1:10" ht="16.5" thickTop="1">
      <c r="A27" s="23"/>
      <c r="B27" s="29"/>
      <c r="C27" s="2"/>
      <c r="D27" s="2"/>
      <c r="E27" s="2"/>
      <c r="F27" s="2"/>
      <c r="H27" s="19"/>
      <c r="I27" s="19"/>
      <c r="J27" s="19"/>
    </row>
    <row r="28" spans="1:11" ht="15.75">
      <c r="A28" s="23"/>
      <c r="B28" s="29"/>
      <c r="C28" s="2"/>
      <c r="D28" s="2"/>
      <c r="G28" s="2"/>
      <c r="H28" s="19" t="s">
        <v>0</v>
      </c>
      <c r="I28" s="19"/>
      <c r="J28" s="19"/>
      <c r="K28" t="s">
        <v>0</v>
      </c>
    </row>
    <row r="29" spans="1:10" ht="15.75">
      <c r="A29" s="23" t="s">
        <v>0</v>
      </c>
      <c r="B29" s="29"/>
      <c r="C29" s="2"/>
      <c r="D29" s="2"/>
      <c r="G29" s="2"/>
      <c r="H29" s="19"/>
      <c r="I29" s="19" t="s">
        <v>0</v>
      </c>
      <c r="J29" s="19"/>
    </row>
    <row r="30" spans="1:11" ht="15.75">
      <c r="A30" s="23" t="s">
        <v>172</v>
      </c>
      <c r="B30" s="29"/>
      <c r="C30" s="16">
        <v>140326.1</v>
      </c>
      <c r="D30" s="16">
        <v>28715.448</v>
      </c>
      <c r="E30" s="16">
        <v>0</v>
      </c>
      <c r="F30" s="16">
        <v>3.35</v>
      </c>
      <c r="G30" s="16">
        <v>0</v>
      </c>
      <c r="H30" s="16">
        <v>-48403.253</v>
      </c>
      <c r="I30" s="16">
        <f>SUM(C30:H30)-0.5</f>
        <v>120641.14500000002</v>
      </c>
      <c r="J30" s="16">
        <v>290.139</v>
      </c>
      <c r="K30" s="16">
        <f>SUM(I30:J30)</f>
        <v>120931.28400000001</v>
      </c>
    </row>
    <row r="31" spans="1:11" ht="15.75" hidden="1">
      <c r="A31" s="23"/>
      <c r="B31" s="2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 hidden="1">
      <c r="A32" s="2" t="s">
        <v>120</v>
      </c>
      <c r="B32" s="29"/>
      <c r="C32" s="16"/>
      <c r="D32" s="16"/>
      <c r="E32" s="16"/>
      <c r="F32" s="16"/>
      <c r="G32" s="16"/>
      <c r="H32" s="40">
        <v>0</v>
      </c>
      <c r="I32" s="16">
        <f>SUM(C32:H32)</f>
        <v>0</v>
      </c>
      <c r="J32" s="16"/>
      <c r="K32" s="16">
        <f>SUM(I32:J32)</f>
        <v>0</v>
      </c>
    </row>
    <row r="33" spans="1:11" ht="15.75" hidden="1">
      <c r="A33" s="23"/>
      <c r="B33" s="29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.75" hidden="1">
      <c r="A34" s="23" t="s">
        <v>134</v>
      </c>
      <c r="B34" s="29"/>
      <c r="C34" s="16">
        <f aca="true" t="shared" si="1" ref="C34:K34">SUM(C30:C33)</f>
        <v>140326.1</v>
      </c>
      <c r="D34" s="16">
        <f t="shared" si="1"/>
        <v>28715.448</v>
      </c>
      <c r="E34" s="16">
        <f t="shared" si="1"/>
        <v>0</v>
      </c>
      <c r="F34" s="16">
        <f t="shared" si="1"/>
        <v>3.35</v>
      </c>
      <c r="G34" s="16">
        <f t="shared" si="1"/>
        <v>0</v>
      </c>
      <c r="H34" s="16">
        <f t="shared" si="1"/>
        <v>-48403.253</v>
      </c>
      <c r="I34" s="16">
        <f t="shared" si="1"/>
        <v>120641.14500000002</v>
      </c>
      <c r="J34" s="16">
        <f t="shared" si="1"/>
        <v>290.139</v>
      </c>
      <c r="K34" s="16">
        <f t="shared" si="1"/>
        <v>120931.28400000001</v>
      </c>
    </row>
    <row r="35" spans="1:11" ht="15.75" hidden="1">
      <c r="A35" s="23"/>
      <c r="B35" s="29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 hidden="1">
      <c r="A36" s="2" t="s">
        <v>158</v>
      </c>
      <c r="B36" s="29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 hidden="1">
      <c r="A37" s="2" t="s">
        <v>164</v>
      </c>
      <c r="B37" s="29"/>
      <c r="C37" s="16">
        <v>0</v>
      </c>
      <c r="D37" s="1">
        <v>0</v>
      </c>
      <c r="E37" s="16"/>
      <c r="F37" s="16">
        <v>0</v>
      </c>
      <c r="G37" s="1">
        <v>0</v>
      </c>
      <c r="H37" s="16">
        <v>0</v>
      </c>
      <c r="I37" s="16">
        <f>SUM(C37:H37)</f>
        <v>0</v>
      </c>
      <c r="J37" s="16">
        <f>'P&amp;L'!D41*0.49</f>
        <v>0</v>
      </c>
      <c r="K37" s="16">
        <f>SUM(I37:J37)</f>
        <v>0</v>
      </c>
    </row>
    <row r="38" spans="1:11" ht="15.75">
      <c r="A38" s="23"/>
      <c r="B38" s="29"/>
      <c r="C38" s="16"/>
      <c r="D38" s="16"/>
      <c r="E38" s="16"/>
      <c r="F38" s="16"/>
      <c r="G38" s="16"/>
      <c r="H38" s="16"/>
      <c r="I38" s="16"/>
      <c r="J38" s="16"/>
      <c r="K38" s="16"/>
    </row>
    <row r="39" spans="1:13" ht="15.75">
      <c r="A39" s="2" t="s">
        <v>179</v>
      </c>
      <c r="B39" s="29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f>'P&amp;L'!D47</f>
        <v>-1052</v>
      </c>
      <c r="I39" s="16">
        <f>SUM(C39:H39)</f>
        <v>-1052</v>
      </c>
      <c r="J39" s="16">
        <f>'P&amp;L'!D48</f>
        <v>98</v>
      </c>
      <c r="K39" s="16">
        <f>SUM(I39:J39)</f>
        <v>-954</v>
      </c>
      <c r="M39" s="35"/>
    </row>
    <row r="40" spans="1:10" ht="15.75">
      <c r="A40" s="2"/>
      <c r="B40" s="29"/>
      <c r="C40" s="2"/>
      <c r="D40" s="2"/>
      <c r="G40" s="2"/>
      <c r="H40" s="19"/>
      <c r="I40" s="19"/>
      <c r="J40" s="19"/>
    </row>
    <row r="41" spans="1:11" ht="16.5" thickBot="1">
      <c r="A41" s="23" t="s">
        <v>171</v>
      </c>
      <c r="B41" s="29"/>
      <c r="C41" s="25">
        <f>SUM(C34:C40)</f>
        <v>140326.1</v>
      </c>
      <c r="D41" s="25">
        <f>SUM(D34:D40)</f>
        <v>28715.448</v>
      </c>
      <c r="E41" s="13">
        <f aca="true" t="shared" si="2" ref="E41:J41">SUM(E34:E40)</f>
        <v>0</v>
      </c>
      <c r="F41" s="25">
        <f>SUM(F34:F40)</f>
        <v>3.35</v>
      </c>
      <c r="G41" s="13">
        <f t="shared" si="2"/>
        <v>0</v>
      </c>
      <c r="H41" s="13">
        <f>SUM(H34:H40)</f>
        <v>-49455.253</v>
      </c>
      <c r="I41" s="13">
        <f>SUM(I34:I40)</f>
        <v>119589.14500000002</v>
      </c>
      <c r="J41" s="13">
        <f t="shared" si="2"/>
        <v>388.139</v>
      </c>
      <c r="K41" s="13">
        <f>SUM(K34:K40)-0.4</f>
        <v>119976.88400000002</v>
      </c>
    </row>
    <row r="42" spans="1:13" ht="16.5" thickTop="1">
      <c r="A42" s="23"/>
      <c r="B42" s="29"/>
      <c r="C42" s="2"/>
      <c r="D42" s="2"/>
      <c r="G42" s="2"/>
      <c r="H42" s="19"/>
      <c r="I42" s="19"/>
      <c r="J42" s="19"/>
      <c r="K42" t="s">
        <v>0</v>
      </c>
      <c r="M42" s="35"/>
    </row>
    <row r="43" spans="1:11" ht="15.75">
      <c r="A43" s="23"/>
      <c r="B43" s="29"/>
      <c r="C43" s="2"/>
      <c r="D43" s="2"/>
      <c r="G43" s="2"/>
      <c r="H43" s="19" t="s">
        <v>0</v>
      </c>
      <c r="I43" s="19" t="s">
        <v>0</v>
      </c>
      <c r="J43" s="19" t="s">
        <v>0</v>
      </c>
      <c r="K43" s="63" t="s">
        <v>0</v>
      </c>
    </row>
    <row r="44" spans="7:11" ht="12.75">
      <c r="G44" t="s">
        <v>0</v>
      </c>
      <c r="H44" t="s">
        <v>0</v>
      </c>
      <c r="K44" t="s">
        <v>0</v>
      </c>
    </row>
    <row r="45" spans="1:8" ht="15.75">
      <c r="A45" s="23" t="s">
        <v>0</v>
      </c>
      <c r="H45" t="s">
        <v>0</v>
      </c>
    </row>
    <row r="46" ht="15.75">
      <c r="A46" s="23" t="s">
        <v>0</v>
      </c>
    </row>
    <row r="47" ht="15.75">
      <c r="A47" s="2"/>
    </row>
    <row r="48" ht="15.75">
      <c r="A48" s="23" t="s">
        <v>100</v>
      </c>
    </row>
    <row r="49" ht="15.75">
      <c r="A49" s="23" t="s">
        <v>168</v>
      </c>
    </row>
    <row r="59" ht="12.75">
      <c r="J59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2012-05-15T02:59:28Z</cp:lastPrinted>
  <dcterms:created xsi:type="dcterms:W3CDTF">1998-03-21T00:09:32Z</dcterms:created>
  <dcterms:modified xsi:type="dcterms:W3CDTF">2012-05-25T02:20:23Z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