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P&amp;L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<sst xmlns="http://schemas.openxmlformats.org/spreadsheetml/2006/main" count="352" uniqueCount="182">
  <si>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</si>
  <si>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</si>
  <si>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</si>
  <si>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</si>
  <si>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</si>
  <si>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</si>
  <si>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</si>
  <si>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</si>
  <si>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</si>
  <si>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</si>
  <si>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</si>
  <si>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</si>
  <si>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</si>
  <si>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</si>
  <si>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</si>
  <si>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</si>
  <si>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</si>
  <si>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</si>
  <si>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</si>
  <si>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</si>
  <si>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</si>
  <si>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</si>
  <si>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</si>
  <si>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</si>
  <si>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</si>
  <si>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</si>
  <si>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</si>
  <si>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</si>
  <si>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</si>
  <si>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</si>
  <si>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</si>
  <si>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CONDENSED CONSOLIDATED CASH FLOW STATEMENT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</si>
  <si>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</si>
  <si>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</si>
  <si>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</si>
  <si>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</si>
  <si>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</si>
  <si>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</si>
  <si>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</si>
  <si>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</si>
  <si>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</si>
  <si>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</si>
  <si>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 xml:space="preserve">The Condensed Consolidated Cash Flow Statement should be read in conjunction with the </t>
  </si>
  <si>
    <t>ANALYSIS OF CASH AND CASH EQUIVALENTS :</t>
  </si>
  <si>
    <t>Cash and bank balances</t>
  </si>
  <si>
    <t>Bank overdrafts</t>
  </si>
  <si>
    <t>Operating Expenses</t>
  </si>
  <si>
    <t>Investing Results</t>
  </si>
  <si>
    <t>Adjustments for non-cash flow :-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</si>
  <si>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</si>
  <si>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</si>
  <si>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</si>
  <si>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</si>
  <si>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</si>
  <si>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</si>
  <si>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</si>
  <si>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</si>
  <si>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</si>
  <si>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</si>
  <si>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</si>
  <si>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</si>
  <si>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</si>
  <si>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 xml:space="preserve">     Incidental cost from disposal of property, plant &amp; equipment</t>
  </si>
  <si>
    <t xml:space="preserve">    Exchange loss</t>
  </si>
  <si>
    <t>TOTAL EQUITY</t>
  </si>
  <si>
    <t>ATTRIBUTABLE TO :</t>
  </si>
  <si>
    <t>Diluted Earnings Per Ordinary Share (Sen)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</si>
  <si>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</si>
  <si>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</si>
  <si>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</si>
  <si>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</si>
  <si>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</si>
  <si>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</si>
  <si>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</si>
  <si>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</si>
  <si>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</si>
  <si>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</si>
  <si>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</si>
  <si>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</si>
  <si>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</si>
  <si>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</si>
  <si>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</si>
  <si>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</si>
  <si>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EARNINGS PER SHARE ATTRIBUTABLE TO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</si>
  <si>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</si>
  <si>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</si>
  <si>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</si>
  <si>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</si>
  <si>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</si>
  <si>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FIXED DEPOSITS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</si>
  <si>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</si>
  <si>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</si>
  <si>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</si>
  <si>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Fixed deposits</t>
  </si>
  <si>
    <t xml:space="preserve">     Dividend received</t>
  </si>
  <si>
    <t>REDEEMABLE CONVERTIBLE SECURED LOAN STOCKS</t>
  </si>
  <si>
    <t>The Condensed Consolidated Statement of Changes In Equity should be read in conjunction with the Annual Financial</t>
  </si>
  <si>
    <t xml:space="preserve">     Proceeds from disposal of investment/subsidiaries</t>
  </si>
  <si>
    <t>NON CURRENT ASSETS HELD FOR SALE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</si>
  <si>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</si>
  <si>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</si>
  <si>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</si>
  <si>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</si>
  <si>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</si>
  <si>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</si>
  <si>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</si>
  <si>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</si>
  <si>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</si>
  <si>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</si>
  <si>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The Condensed Consolidated Statement of Financial Position should be read in conjunction with the</t>
  </si>
  <si>
    <t>FOR THE FINANCIAL PERIOD</t>
  </si>
  <si>
    <t xml:space="preserve">The Condensed Consolidated Statement of Comprehensive Income should be read in conjunction with the </t>
  </si>
  <si>
    <t>NET CASH FROM INVESTING ACTIVITIES</t>
  </si>
  <si>
    <t>NET CASH USED IN FINANCING ACTIVITIES</t>
  </si>
  <si>
    <t>Other Comprehensive Income</t>
  </si>
  <si>
    <t>PROPERTY DEVELOPMENT COSTS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</si>
  <si>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</si>
  <si>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</si>
  <si>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</si>
  <si>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</si>
  <si>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</si>
  <si>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</si>
  <si>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</si>
  <si>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</si>
  <si>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</si>
  <si>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</si>
  <si>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</si>
  <si>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</si>
  <si>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</si>
  <si>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</si>
  <si>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</si>
  <si>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</si>
  <si>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 xml:space="preserve">     Director retirement benefit paid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</si>
  <si>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</si>
  <si>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</si>
  <si>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</si>
  <si>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</si>
  <si>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</si>
  <si>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Annual Financial Report for the financial year ended 31 December 2010.</t>
  </si>
  <si>
    <t>LEASEHOLD LAND</t>
  </si>
  <si>
    <t>Non-</t>
  </si>
  <si>
    <t>Controling</t>
  </si>
  <si>
    <t>Report for the financial year ended 31 December 2010.</t>
  </si>
  <si>
    <t>(2010: 140,326,100) Ordinary Shares)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</si>
  <si>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</si>
  <si>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</si>
  <si>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</si>
  <si>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</si>
  <si>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</si>
  <si>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</si>
  <si>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EQUITY OWNERS OF THE COMPANY :</t>
  </si>
  <si>
    <t>Non-controlling interests</t>
  </si>
  <si>
    <t>EQUITY ATTRIBUTABLE TO EQUITY OWNERS OF THE PARENT</t>
  </si>
  <si>
    <t>EQUITY OWNERS OF THE PARENT (RM)</t>
  </si>
  <si>
    <t>&lt;-------------   ATTRIBUTABLE TO EQUITY OWNERS ------------- &gt;</t>
  </si>
  <si>
    <t>LAND HELD FOR PROPERTY DEVELOPMENT</t>
  </si>
  <si>
    <t>NET DECREASE IN CASH AND CASH EQUIVALENTS</t>
  </si>
  <si>
    <t>(2010: 124,862,822) Ordinary Shares)</t>
  </si>
  <si>
    <t>NET CASH (USED)/FROM OPERATING ACTIVITIES</t>
  </si>
  <si>
    <t>Other Operating Income</t>
  </si>
  <si>
    <t>UNAUDITED RESULTS OF THE GROUP FOR THE FOURTH QUARTER ENDED 31 DECEMBER 2011</t>
  </si>
  <si>
    <t>Balance At 31 December 2010</t>
  </si>
  <si>
    <t>Balance At 1 October 2010</t>
  </si>
  <si>
    <t>Balance At 1 October 2011</t>
  </si>
  <si>
    <t>Balance At 31 December 2011</t>
  </si>
  <si>
    <t>(Based on weighted average no of 136,856,059</t>
  </si>
  <si>
    <t xml:space="preserve">(Based on weighted average no of 136,856,059 </t>
  </si>
  <si>
    <t>PROFIT FROM OPERATIONS</t>
  </si>
  <si>
    <t>TOTAL COMPREHENSIVE INCOME</t>
  </si>
  <si>
    <t xml:space="preserve">Basic Earnings Per Ordinary Share (Sen) </t>
  </si>
  <si>
    <t>Fair value adjustment reserve</t>
  </si>
  <si>
    <t>OPERATING PROFIT BEFORE CHANGES IN WORKING CAPITAL</t>
  </si>
  <si>
    <t>FAIR VALUE ADJUSTMENT RESERVE</t>
  </si>
  <si>
    <t>Fair</t>
  </si>
  <si>
    <t>Value</t>
  </si>
  <si>
    <t>Adjustment</t>
  </si>
  <si>
    <t>Reserve</t>
  </si>
  <si>
    <t>during the financial period</t>
  </si>
  <si>
    <t>Net profit for the financial period</t>
  </si>
  <si>
    <t xml:space="preserve">PROFIT FOR THE FINANCIAL PERIOD </t>
  </si>
  <si>
    <t>PROFIT ATTRIBUTABLE TO :</t>
  </si>
  <si>
    <t>Owners Of  The Company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</si>
</sst>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  <numFmt numFmtId="200" formatCode="_(* #,##0.00000000_);_(* \(#,##0.000000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1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43" fontId="4" fillId="0" borderId="0" xfId="42" applyFont="1" applyAlignment="1">
      <alignment/>
    </xf>
    <xf numFmtId="181" fontId="4" fillId="0" borderId="0" xfId="42" applyNumberFormat="1" applyFont="1" applyAlignment="1">
      <alignment/>
    </xf>
    <xf numFmtId="181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12" xfId="42" applyNumberFormat="1" applyFont="1" applyBorder="1" applyAlignment="1">
      <alignment/>
    </xf>
    <xf numFmtId="181" fontId="4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13" xfId="42" applyNumberFormat="1" applyFont="1" applyBorder="1" applyAlignment="1">
      <alignment/>
    </xf>
    <xf numFmtId="184" fontId="4" fillId="0" borderId="0" xfId="57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42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42" applyNumberFormat="1" applyFont="1" applyAlignment="1">
      <alignment/>
    </xf>
    <xf numFmtId="181" fontId="4" fillId="0" borderId="0" xfId="42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42" applyFont="1" applyAlignment="1">
      <alignment horizontal="center"/>
    </xf>
    <xf numFmtId="0" fontId="4" fillId="0" borderId="12" xfId="0" applyFont="1" applyBorder="1" applyAlignment="1">
      <alignment/>
    </xf>
    <xf numFmtId="181" fontId="5" fillId="0" borderId="0" xfId="42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11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11" xfId="42" applyNumberFormat="1" applyFont="1" applyBorder="1" applyAlignment="1">
      <alignment/>
    </xf>
    <xf numFmtId="43" fontId="4" fillId="0" borderId="0" xfId="42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11" xfId="42" applyFont="1" applyBorder="1" applyAlignment="1">
      <alignment/>
    </xf>
    <xf numFmtId="43" fontId="4" fillId="0" borderId="11" xfId="42" applyFont="1" applyBorder="1" applyAlignment="1">
      <alignment horizontal="right"/>
    </xf>
    <xf numFmtId="43" fontId="0" fillId="0" borderId="0" xfId="42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181" fontId="5" fillId="0" borderId="13" xfId="42" applyNumberFormat="1" applyFont="1" applyBorder="1" applyAlignment="1">
      <alignment/>
    </xf>
    <xf numFmtId="0" fontId="9" fillId="0" borderId="0" xfId="0" applyFont="1" applyAlignment="1">
      <alignment horizontal="left"/>
    </xf>
    <xf numFmtId="181" fontId="4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2" max="2" width="51.42187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8515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6" t="s">
        <v>2</v>
      </c>
      <c r="C2" s="18"/>
      <c r="D2" s="18"/>
      <c r="E2" s="18"/>
      <c r="F2" s="18"/>
      <c r="G2" s="18"/>
      <c r="H2" s="18"/>
      <c r="I2" s="18"/>
      <c r="J2" s="10"/>
    </row>
    <row r="3" spans="2:10" ht="15.75">
      <c r="B3" s="6" t="s">
        <v>3</v>
      </c>
      <c r="C3" s="18"/>
      <c r="D3" s="18"/>
      <c r="E3" s="18"/>
      <c r="F3" s="18"/>
      <c r="G3" s="18"/>
      <c r="H3" s="18"/>
      <c r="I3" s="18"/>
      <c r="J3" s="6"/>
    </row>
    <row r="4" spans="2:10" ht="15.75">
      <c r="B4" s="6" t="s">
        <v>0</v>
      </c>
      <c r="C4" s="18"/>
      <c r="D4" s="18"/>
      <c r="E4" s="18"/>
      <c r="F4" s="18"/>
      <c r="G4" s="18"/>
      <c r="H4" s="18" t="s">
        <v>0</v>
      </c>
      <c r="I4" s="18"/>
      <c r="J4" s="20"/>
    </row>
    <row r="5" spans="2:10" ht="15.75">
      <c r="B5" s="6" t="s">
        <v>160</v>
      </c>
      <c r="C5" s="18"/>
      <c r="D5" s="18"/>
      <c r="E5" s="18"/>
      <c r="F5" s="18"/>
      <c r="G5" s="18"/>
      <c r="H5" s="18"/>
      <c r="I5" s="18"/>
      <c r="J5" s="18"/>
    </row>
    <row r="6" spans="2:10" ht="15.75">
      <c r="B6" s="6" t="s">
        <v>108</v>
      </c>
      <c r="C6" s="18"/>
      <c r="D6" s="18"/>
      <c r="E6" s="18"/>
      <c r="F6" s="18"/>
      <c r="G6" s="18"/>
      <c r="H6" s="18"/>
      <c r="I6" s="18"/>
      <c r="J6" s="18"/>
    </row>
    <row r="7" spans="2:10" ht="15.75">
      <c r="B7" s="6"/>
      <c r="C7" s="18"/>
      <c r="D7" s="18"/>
      <c r="E7" s="18"/>
      <c r="F7" s="18"/>
      <c r="G7" s="18"/>
      <c r="H7" s="18"/>
      <c r="I7" s="18"/>
      <c r="J7" s="18"/>
    </row>
    <row r="8" spans="2:10" ht="15.75">
      <c r="B8" s="6"/>
      <c r="C8" s="18"/>
      <c r="D8" s="7" t="s">
        <v>6</v>
      </c>
      <c r="E8" s="7"/>
      <c r="F8" s="7"/>
      <c r="G8" s="3"/>
      <c r="H8" s="7" t="s">
        <v>7</v>
      </c>
      <c r="I8" s="7"/>
      <c r="J8" s="7"/>
    </row>
    <row r="9" spans="2:10" ht="15.75">
      <c r="B9" s="6"/>
      <c r="C9" s="18"/>
      <c r="D9" s="18"/>
      <c r="E9" s="18"/>
      <c r="F9" s="18"/>
      <c r="G9" s="18"/>
      <c r="H9" s="18"/>
      <c r="I9" s="18"/>
      <c r="J9" s="18"/>
    </row>
    <row r="10" spans="2:10" ht="15.75">
      <c r="B10" s="6"/>
      <c r="C10" s="18"/>
      <c r="D10" s="18"/>
      <c r="E10" s="18"/>
      <c r="F10" s="8" t="s">
        <v>22</v>
      </c>
      <c r="G10" s="18"/>
      <c r="H10" s="18"/>
      <c r="I10" s="18"/>
      <c r="J10" s="8" t="s">
        <v>22</v>
      </c>
    </row>
    <row r="11" spans="2:10" ht="15.75">
      <c r="B11" s="6" t="s">
        <v>0</v>
      </c>
      <c r="C11" s="18"/>
      <c r="D11" s="8" t="s">
        <v>8</v>
      </c>
      <c r="E11" s="8"/>
      <c r="F11" s="8" t="s">
        <v>9</v>
      </c>
      <c r="G11" s="18"/>
      <c r="H11" s="8" t="s">
        <v>8</v>
      </c>
      <c r="I11" s="8"/>
      <c r="J11" s="8" t="s">
        <v>9</v>
      </c>
    </row>
    <row r="12" spans="2:10" ht="15.75">
      <c r="B12" s="2"/>
      <c r="C12" s="2"/>
      <c r="D12" s="8" t="s">
        <v>9</v>
      </c>
      <c r="E12" s="8"/>
      <c r="F12" s="8" t="s">
        <v>11</v>
      </c>
      <c r="G12" s="19"/>
      <c r="H12" s="8" t="s">
        <v>9</v>
      </c>
      <c r="I12" s="8"/>
      <c r="J12" s="8" t="s">
        <v>11</v>
      </c>
    </row>
    <row r="13" spans="2:10" ht="15.75">
      <c r="B13" s="2"/>
      <c r="C13" s="2"/>
      <c r="D13" s="8" t="s">
        <v>10</v>
      </c>
      <c r="E13" s="8"/>
      <c r="F13" s="8" t="s">
        <v>10</v>
      </c>
      <c r="H13" s="8" t="s">
        <v>12</v>
      </c>
      <c r="I13" s="8"/>
      <c r="J13" s="8" t="s">
        <v>13</v>
      </c>
    </row>
    <row r="14" spans="2:10" ht="15.75">
      <c r="B14" s="2"/>
      <c r="C14" s="2"/>
      <c r="D14" s="38" t="s">
        <v>60</v>
      </c>
      <c r="E14" s="8"/>
      <c r="F14" s="38" t="str">
        <f>D14</f>
        <v>31 DEC</v>
      </c>
      <c r="G14" s="3"/>
      <c r="H14" s="38" t="str">
        <f>F14</f>
        <v>31 DEC</v>
      </c>
      <c r="I14" s="8"/>
      <c r="J14" s="38" t="str">
        <f>H14</f>
        <v>31 DEC</v>
      </c>
    </row>
    <row r="15" spans="2:10" ht="15.75">
      <c r="B15" s="2"/>
      <c r="C15" s="2"/>
      <c r="D15" s="4">
        <v>2011</v>
      </c>
      <c r="E15" s="4"/>
      <c r="F15" s="4">
        <v>2010</v>
      </c>
      <c r="G15" s="4"/>
      <c r="H15" s="4">
        <v>2011</v>
      </c>
      <c r="I15" s="4"/>
      <c r="J15" s="4">
        <v>2010</v>
      </c>
    </row>
    <row r="16" spans="2:10" ht="15.75">
      <c r="B16" s="2"/>
      <c r="C16" s="2"/>
      <c r="D16" s="4" t="s">
        <v>1</v>
      </c>
      <c r="E16" s="4"/>
      <c r="F16" s="4" t="s">
        <v>1</v>
      </c>
      <c r="G16" s="4"/>
      <c r="H16" s="4" t="s">
        <v>1</v>
      </c>
      <c r="I16" s="4"/>
      <c r="J16" s="4" t="s">
        <v>1</v>
      </c>
    </row>
    <row r="17" spans="2:10" ht="15.75">
      <c r="B17" s="2"/>
      <c r="C17" s="2"/>
      <c r="D17" s="2" t="s">
        <v>0</v>
      </c>
      <c r="E17" s="2"/>
      <c r="F17" s="2"/>
      <c r="G17" s="2"/>
      <c r="H17" s="2" t="s">
        <v>0</v>
      </c>
      <c r="I17" s="2"/>
      <c r="J17" s="2"/>
    </row>
    <row r="18" spans="2:10" ht="15.75">
      <c r="B18" s="23"/>
      <c r="C18" s="2"/>
      <c r="D18" s="2" t="s">
        <v>0</v>
      </c>
      <c r="E18" s="2"/>
      <c r="F18" s="2"/>
      <c r="G18" s="2"/>
      <c r="H18" s="2"/>
      <c r="I18" s="2"/>
      <c r="J18" s="2"/>
    </row>
    <row r="19" spans="2:10" ht="15.75">
      <c r="B19" s="23" t="s">
        <v>27</v>
      </c>
      <c r="C19" s="2"/>
      <c r="D19" s="31">
        <f>33978-19259</f>
        <v>14719</v>
      </c>
      <c r="E19" s="31"/>
      <c r="F19" s="31">
        <f>63864-55346</f>
        <v>8518</v>
      </c>
      <c r="G19" s="2"/>
      <c r="H19" s="31">
        <v>33977.57374</v>
      </c>
      <c r="I19" s="31"/>
      <c r="J19" s="49">
        <v>63864</v>
      </c>
    </row>
    <row r="20" spans="2:10" ht="15.75">
      <c r="B20" s="2"/>
      <c r="C20" s="2"/>
      <c r="D20" s="11"/>
      <c r="E20" s="11"/>
      <c r="F20" s="11"/>
      <c r="G20" s="2"/>
      <c r="H20" s="2"/>
      <c r="I20" s="11"/>
      <c r="J20" s="11"/>
    </row>
    <row r="21" spans="2:10" ht="16.5">
      <c r="B21" s="61" t="s">
        <v>46</v>
      </c>
      <c r="C21" s="2"/>
      <c r="D21" s="12">
        <f>-31134+(22625)</f>
        <v>-8509</v>
      </c>
      <c r="E21" s="2"/>
      <c r="F21" s="16">
        <f>-(60344)+(53180)</f>
        <v>-7164</v>
      </c>
      <c r="G21" s="2"/>
      <c r="H21" s="16">
        <v>-31133.675730000003</v>
      </c>
      <c r="I21" s="2"/>
      <c r="J21" s="16">
        <f>-60344</f>
        <v>-60344</v>
      </c>
    </row>
    <row r="22" spans="2:10" ht="16.5">
      <c r="B22" s="42" t="s">
        <v>159</v>
      </c>
      <c r="C22" s="19"/>
      <c r="D22" s="12">
        <f>733-514</f>
        <v>219</v>
      </c>
      <c r="E22" s="12"/>
      <c r="F22" s="12">
        <f>819-724</f>
        <v>95</v>
      </c>
      <c r="G22" s="19"/>
      <c r="H22" s="12">
        <v>733.0962900000001</v>
      </c>
      <c r="I22" s="12"/>
      <c r="J22" s="16">
        <v>819</v>
      </c>
    </row>
    <row r="23" spans="2:10" ht="15.75">
      <c r="B23" s="2"/>
      <c r="C23" s="19"/>
      <c r="D23" s="14" t="s">
        <v>0</v>
      </c>
      <c r="E23" s="12"/>
      <c r="F23" s="17"/>
      <c r="G23" s="19"/>
      <c r="H23" s="14"/>
      <c r="I23" s="12"/>
      <c r="J23" s="21"/>
    </row>
    <row r="24" spans="2:10" ht="15.75">
      <c r="B24" s="23" t="s">
        <v>167</v>
      </c>
      <c r="C24" s="19" t="s">
        <v>0</v>
      </c>
      <c r="D24" s="12">
        <f>SUM(D19:D23)</f>
        <v>6429</v>
      </c>
      <c r="E24" s="12"/>
      <c r="F24" s="16">
        <f>SUM(F19:F23)</f>
        <v>1449</v>
      </c>
      <c r="G24" s="19"/>
      <c r="H24" s="12">
        <f>SUM(H19:H23)</f>
        <v>3576.994299999997</v>
      </c>
      <c r="I24" s="12"/>
      <c r="J24" s="12">
        <f>SUM(J19:J23)</f>
        <v>4339</v>
      </c>
    </row>
    <row r="25" spans="2:10" ht="15.75">
      <c r="B25" s="23"/>
      <c r="C25" s="19"/>
      <c r="D25" s="12"/>
      <c r="E25" s="12"/>
      <c r="F25" s="16"/>
      <c r="G25" s="19"/>
      <c r="H25" s="12" t="s">
        <v>0</v>
      </c>
      <c r="I25" s="12"/>
      <c r="J25" s="19"/>
    </row>
    <row r="26" spans="2:10" ht="16.5">
      <c r="B26" s="42" t="s">
        <v>51</v>
      </c>
      <c r="C26" s="19"/>
      <c r="D26" s="12">
        <f>2590-1950</f>
        <v>640</v>
      </c>
      <c r="E26" s="12"/>
      <c r="F26" s="12">
        <f>2485-1847</f>
        <v>638</v>
      </c>
      <c r="G26" s="19"/>
      <c r="H26" s="12">
        <v>2589.5064299999995</v>
      </c>
      <c r="I26" s="12"/>
      <c r="J26" s="16">
        <v>2485</v>
      </c>
    </row>
    <row r="27" spans="2:10" ht="16.5">
      <c r="B27" s="42" t="s">
        <v>52</v>
      </c>
      <c r="C27" s="19"/>
      <c r="D27" s="12">
        <f>-95+108</f>
        <v>13</v>
      </c>
      <c r="E27" s="12"/>
      <c r="F27" s="12">
        <f>-57+42</f>
        <v>-15</v>
      </c>
      <c r="G27" s="19"/>
      <c r="H27" s="12">
        <v>-94.5907699999999</v>
      </c>
      <c r="I27" s="12"/>
      <c r="J27" s="16">
        <v>-57</v>
      </c>
    </row>
    <row r="28" spans="2:10" ht="16.5">
      <c r="B28" s="42" t="s">
        <v>47</v>
      </c>
      <c r="C28" s="19"/>
      <c r="D28" s="16">
        <f>0+0</f>
        <v>0</v>
      </c>
      <c r="E28" s="12"/>
      <c r="F28" s="12">
        <f>-145+146</f>
        <v>1</v>
      </c>
      <c r="G28" s="19"/>
      <c r="H28" s="16">
        <v>0</v>
      </c>
      <c r="I28" s="12"/>
      <c r="J28" s="16">
        <v>-145</v>
      </c>
    </row>
    <row r="29" spans="2:10" ht="15.75">
      <c r="B29" s="2" t="s">
        <v>0</v>
      </c>
      <c r="C29" s="19"/>
      <c r="D29" s="14" t="s">
        <v>0</v>
      </c>
      <c r="E29" s="14"/>
      <c r="F29" s="17" t="s">
        <v>0</v>
      </c>
      <c r="G29" s="19"/>
      <c r="H29" s="14" t="s">
        <v>0</v>
      </c>
      <c r="I29" s="14"/>
      <c r="J29" s="17"/>
    </row>
    <row r="30" spans="2:10" ht="15.75">
      <c r="B30" s="41" t="s">
        <v>26</v>
      </c>
      <c r="C30" s="19"/>
      <c r="D30" s="16">
        <f>SUM(D24:D29)</f>
        <v>7082</v>
      </c>
      <c r="E30" s="12"/>
      <c r="F30" s="12">
        <f>SUM(F24:F29)</f>
        <v>2073</v>
      </c>
      <c r="G30" s="19"/>
      <c r="H30" s="16">
        <f>SUM(H24:H29)</f>
        <v>6071.909959999996</v>
      </c>
      <c r="I30" s="12"/>
      <c r="J30" s="12">
        <f>SUM(J24:J29)</f>
        <v>6622</v>
      </c>
    </row>
    <row r="31" spans="2:13" ht="15.75">
      <c r="B31" s="41" t="s">
        <v>0</v>
      </c>
      <c r="C31" s="19"/>
      <c r="D31" s="12"/>
      <c r="E31" s="12"/>
      <c r="F31" s="19"/>
      <c r="G31" s="19"/>
      <c r="H31" s="12" t="s">
        <v>0</v>
      </c>
      <c r="I31" s="12"/>
      <c r="J31" s="19"/>
      <c r="M31" s="35"/>
    </row>
    <row r="32" spans="2:10" ht="16.5">
      <c r="B32" s="42" t="s">
        <v>29</v>
      </c>
      <c r="C32" s="2"/>
      <c r="D32" s="31">
        <f>-1502+1110</f>
        <v>-392</v>
      </c>
      <c r="E32" s="31"/>
      <c r="F32" s="36">
        <f>-2014+472</f>
        <v>-1542</v>
      </c>
      <c r="G32" s="2"/>
      <c r="H32" s="28">
        <v>-1501.88771</v>
      </c>
      <c r="I32" s="31"/>
      <c r="J32" s="36">
        <v>-2014</v>
      </c>
    </row>
    <row r="33" spans="2:10" ht="15.75">
      <c r="B33" s="41"/>
      <c r="C33" s="19"/>
      <c r="D33" s="12"/>
      <c r="E33" s="12"/>
      <c r="F33" s="12"/>
      <c r="G33" s="19"/>
      <c r="H33" s="12"/>
      <c r="I33" s="12"/>
      <c r="J33" s="12"/>
    </row>
    <row r="34" spans="2:10" ht="15.75">
      <c r="B34" s="41" t="s">
        <v>179</v>
      </c>
      <c r="C34" s="19"/>
      <c r="D34" s="62">
        <f>SUM(D30:D33)</f>
        <v>6690</v>
      </c>
      <c r="E34" s="62"/>
      <c r="F34" s="62">
        <f>SUM(F30:F33)</f>
        <v>531</v>
      </c>
      <c r="G34" s="19"/>
      <c r="H34" s="62">
        <f>SUM(H30:H33)</f>
        <v>4570.022249999996</v>
      </c>
      <c r="I34" s="62"/>
      <c r="J34" s="62">
        <f>SUM(J30:J33)</f>
        <v>4608</v>
      </c>
    </row>
    <row r="35" spans="2:10" ht="15.75">
      <c r="B35" s="41"/>
      <c r="C35" s="19"/>
      <c r="D35" s="31"/>
      <c r="E35" s="31"/>
      <c r="F35" s="31"/>
      <c r="G35" s="19"/>
      <c r="H35" s="31"/>
      <c r="I35" s="31"/>
      <c r="J35" s="31"/>
    </row>
    <row r="36" spans="2:10" ht="16.5">
      <c r="B36" s="61" t="s">
        <v>114</v>
      </c>
      <c r="C36" s="19"/>
      <c r="D36" s="31">
        <f>7-0</f>
        <v>7</v>
      </c>
      <c r="E36" s="31"/>
      <c r="F36" s="31">
        <v>0</v>
      </c>
      <c r="G36" s="19"/>
      <c r="H36" s="31">
        <v>6.905707199999976</v>
      </c>
      <c r="I36" s="31"/>
      <c r="J36" s="31">
        <v>0</v>
      </c>
    </row>
    <row r="37" spans="2:10" ht="15.75">
      <c r="B37" s="41"/>
      <c r="C37" s="19"/>
      <c r="D37" s="31"/>
      <c r="E37" s="31"/>
      <c r="F37" s="31"/>
      <c r="G37" s="19"/>
      <c r="H37" s="31"/>
      <c r="I37" s="31"/>
      <c r="J37" s="31"/>
    </row>
    <row r="38" spans="2:10" ht="15.75">
      <c r="B38" s="41" t="s">
        <v>168</v>
      </c>
      <c r="C38" s="19"/>
      <c r="D38" s="31"/>
      <c r="E38" s="31"/>
      <c r="F38" s="31"/>
      <c r="G38" s="19"/>
      <c r="H38" s="31"/>
      <c r="I38" s="31"/>
      <c r="J38" s="31"/>
    </row>
    <row r="39" spans="2:10" ht="16.5" thickBot="1">
      <c r="B39" s="41" t="s">
        <v>110</v>
      </c>
      <c r="C39" s="19"/>
      <c r="D39" s="13">
        <f>SUM(D34:D38)</f>
        <v>6697</v>
      </c>
      <c r="E39" s="13"/>
      <c r="F39" s="13">
        <f>SUM(F34:F38)</f>
        <v>531</v>
      </c>
      <c r="G39" s="19"/>
      <c r="H39" s="13">
        <f>SUM(H34:H38)</f>
        <v>4576.927957199996</v>
      </c>
      <c r="I39" s="13"/>
      <c r="J39" s="13">
        <f>SUM(J34:J38)</f>
        <v>4608</v>
      </c>
    </row>
    <row r="40" spans="2:10" ht="16.5" thickTop="1">
      <c r="B40" s="41"/>
      <c r="C40" s="19"/>
      <c r="D40" s="31"/>
      <c r="E40" s="31"/>
      <c r="F40" s="31"/>
      <c r="G40" s="19"/>
      <c r="H40" s="31"/>
      <c r="I40" s="31"/>
      <c r="J40" s="31"/>
    </row>
    <row r="41" spans="2:10" ht="15.75">
      <c r="B41" s="41" t="s">
        <v>180</v>
      </c>
      <c r="C41" s="19"/>
      <c r="D41" s="12"/>
      <c r="E41" s="12"/>
      <c r="F41" s="12"/>
      <c r="G41" s="19"/>
      <c r="H41" s="12"/>
      <c r="I41" s="12"/>
      <c r="J41" s="12"/>
    </row>
    <row r="42" spans="2:10" ht="16.5">
      <c r="B42" s="61" t="s">
        <v>181</v>
      </c>
      <c r="C42" s="19"/>
      <c r="D42" s="16">
        <f>4577+2116</f>
        <v>6693</v>
      </c>
      <c r="E42" s="12"/>
      <c r="F42" s="12">
        <f>4663-4129</f>
        <v>534</v>
      </c>
      <c r="G42" s="19"/>
      <c r="H42" s="16">
        <f>H34-H43</f>
        <v>4576.927957199996</v>
      </c>
      <c r="I42" s="12"/>
      <c r="J42" s="12">
        <v>4663</v>
      </c>
    </row>
    <row r="43" spans="2:10" ht="16.5">
      <c r="B43" s="42" t="s">
        <v>151</v>
      </c>
      <c r="C43" s="19"/>
      <c r="D43" s="12">
        <f>-7+4</f>
        <v>-3</v>
      </c>
      <c r="E43" s="12"/>
      <c r="F43" s="36">
        <f>-55+52</f>
        <v>-3</v>
      </c>
      <c r="G43" s="19"/>
      <c r="H43" s="12">
        <v>-6.905707199999976</v>
      </c>
      <c r="I43" s="12"/>
      <c r="J43" s="36">
        <v>-55</v>
      </c>
    </row>
    <row r="44" spans="2:10" ht="15.75">
      <c r="B44" s="2"/>
      <c r="C44" s="2"/>
      <c r="D44" s="9"/>
      <c r="E44" s="9"/>
      <c r="F44" s="9"/>
      <c r="G44" s="2"/>
      <c r="H44" s="9"/>
      <c r="I44" s="9"/>
      <c r="J44" s="9"/>
    </row>
    <row r="45" spans="2:10" ht="16.5" thickBot="1">
      <c r="B45" s="41" t="s">
        <v>0</v>
      </c>
      <c r="C45" s="2"/>
      <c r="D45" s="25">
        <f>SUM(D42:D44)</f>
        <v>6690</v>
      </c>
      <c r="E45" s="13"/>
      <c r="F45" s="13">
        <f>SUM(F42:F44)</f>
        <v>531</v>
      </c>
      <c r="G45" s="2"/>
      <c r="H45" s="13">
        <f>SUM(H42:H44)</f>
        <v>4570.022249999996</v>
      </c>
      <c r="I45" s="13"/>
      <c r="J45" s="13">
        <f>SUM(J42:J44)</f>
        <v>4608</v>
      </c>
    </row>
    <row r="46" spans="2:10" ht="16.5" thickTop="1">
      <c r="B46" s="2" t="s">
        <v>0</v>
      </c>
      <c r="C46" s="2"/>
      <c r="D46" s="2" t="s">
        <v>0</v>
      </c>
      <c r="E46" s="2"/>
      <c r="F46" s="2"/>
      <c r="G46" s="2"/>
      <c r="H46" s="2" t="s">
        <v>0</v>
      </c>
      <c r="I46" s="2"/>
      <c r="J46" s="2"/>
    </row>
    <row r="47" spans="2:10" ht="15.75">
      <c r="B47" s="41" t="s">
        <v>168</v>
      </c>
      <c r="C47" s="2"/>
      <c r="D47" s="2"/>
      <c r="E47" s="2"/>
      <c r="F47" s="2"/>
      <c r="G47" s="2"/>
      <c r="H47" s="2"/>
      <c r="I47" s="2"/>
      <c r="J47" s="2"/>
    </row>
    <row r="48" spans="2:10" ht="15.75">
      <c r="B48" s="41" t="s">
        <v>65</v>
      </c>
      <c r="C48" s="2"/>
      <c r="D48" s="2"/>
      <c r="E48" s="2"/>
      <c r="F48" s="2"/>
      <c r="G48" s="2"/>
      <c r="H48" s="2"/>
      <c r="I48" s="2"/>
      <c r="J48" s="2"/>
    </row>
    <row r="49" spans="2:10" ht="16.5">
      <c r="B49" s="61" t="s">
        <v>181</v>
      </c>
      <c r="C49" s="2"/>
      <c r="D49" s="16">
        <f>D42+D36*0.51</f>
        <v>6696.57</v>
      </c>
      <c r="E49" s="2"/>
      <c r="F49" s="12">
        <f>F42</f>
        <v>534</v>
      </c>
      <c r="G49" s="2"/>
      <c r="H49" s="16">
        <f>H42+H36*0.51</f>
        <v>4580.449867871996</v>
      </c>
      <c r="I49" s="2"/>
      <c r="J49" s="12">
        <f>J42</f>
        <v>4663</v>
      </c>
    </row>
    <row r="50" spans="2:10" ht="16.5">
      <c r="B50" s="42" t="s">
        <v>151</v>
      </c>
      <c r="C50" s="2"/>
      <c r="D50" s="16">
        <f>D43+D36*0.49</f>
        <v>0.4299999999999997</v>
      </c>
      <c r="E50" s="2"/>
      <c r="F50" s="12">
        <f>F43</f>
        <v>-3</v>
      </c>
      <c r="G50" s="2"/>
      <c r="H50" s="16">
        <f>H43+(H36*0.49)</f>
        <v>-3.5219106719999878</v>
      </c>
      <c r="I50" s="2"/>
      <c r="J50" s="12">
        <f>J43</f>
        <v>-55</v>
      </c>
    </row>
    <row r="51" spans="2:10" ht="16.5" thickBot="1">
      <c r="B51" s="2"/>
      <c r="C51" s="2"/>
      <c r="D51" s="13">
        <f>SUM(D49:D50)</f>
        <v>6697</v>
      </c>
      <c r="E51" s="59"/>
      <c r="F51" s="13">
        <f>SUM(F49:F50)</f>
        <v>531</v>
      </c>
      <c r="G51" s="2"/>
      <c r="H51" s="25">
        <f>SUM(H49:H50)</f>
        <v>4576.927957199996</v>
      </c>
      <c r="I51" s="59"/>
      <c r="J51" s="25">
        <f>SUM(J49:J50)</f>
        <v>4608</v>
      </c>
    </row>
    <row r="52" spans="2:10" ht="16.5" thickTop="1">
      <c r="B52" s="23" t="s">
        <v>0</v>
      </c>
      <c r="C52" s="2"/>
      <c r="D52" s="12"/>
      <c r="E52" s="2"/>
      <c r="F52" s="2"/>
      <c r="G52" s="2"/>
      <c r="H52" s="2" t="s">
        <v>0</v>
      </c>
      <c r="I52" s="2"/>
      <c r="J52" s="2"/>
    </row>
    <row r="53" spans="2:13" ht="15.75">
      <c r="B53" s="23" t="s">
        <v>83</v>
      </c>
      <c r="C53" s="2"/>
      <c r="D53" s="15" t="s">
        <v>0</v>
      </c>
      <c r="E53" s="2"/>
      <c r="F53" s="2"/>
      <c r="G53" s="2"/>
      <c r="H53" s="2"/>
      <c r="I53" s="2"/>
      <c r="J53" s="2"/>
      <c r="M53" s="35"/>
    </row>
    <row r="54" spans="2:10" ht="15.75">
      <c r="B54" s="23" t="s">
        <v>150</v>
      </c>
      <c r="C54" s="2"/>
      <c r="D54" s="39" t="s">
        <v>0</v>
      </c>
      <c r="E54" s="12"/>
      <c r="F54" s="2"/>
      <c r="G54" s="2"/>
      <c r="H54" s="2" t="s">
        <v>0</v>
      </c>
      <c r="I54" s="2"/>
      <c r="J54" s="2"/>
    </row>
    <row r="55" spans="2:8" ht="15.75">
      <c r="B55" s="23" t="s">
        <v>0</v>
      </c>
      <c r="D55" t="s">
        <v>0</v>
      </c>
      <c r="H55" t="s">
        <v>0</v>
      </c>
    </row>
    <row r="56" spans="2:13" ht="16.5">
      <c r="B56" s="43" t="s">
        <v>169</v>
      </c>
      <c r="D56" s="15">
        <f>(D42+(-7+4)+(0+0))/136856.059*100</f>
        <v>4.888347690912244</v>
      </c>
      <c r="E56" s="15"/>
      <c r="F56" s="37">
        <f>F42/124862.822*100</f>
        <v>0.4276693345918451</v>
      </c>
      <c r="G56" s="2"/>
      <c r="H56" s="15">
        <v>3.344337101801239</v>
      </c>
      <c r="I56" s="15"/>
      <c r="J56" s="37">
        <f>J42/124862.822*100</f>
        <v>3.7344983280932094</v>
      </c>
      <c r="M56" s="15"/>
    </row>
    <row r="57" spans="2:10" ht="16.5">
      <c r="B57" s="42" t="s">
        <v>165</v>
      </c>
      <c r="D57" s="15" t="s">
        <v>0</v>
      </c>
      <c r="E57" s="15"/>
      <c r="F57" s="51" t="s">
        <v>0</v>
      </c>
      <c r="G57" s="2"/>
      <c r="H57" s="51" t="s">
        <v>0</v>
      </c>
      <c r="I57" s="15"/>
      <c r="J57" s="51" t="s">
        <v>0</v>
      </c>
    </row>
    <row r="58" spans="2:13" ht="17.25" thickBot="1">
      <c r="B58" s="42" t="s">
        <v>157</v>
      </c>
      <c r="D58" s="55">
        <f>SUM(D56:D57)</f>
        <v>4.888347690912244</v>
      </c>
      <c r="E58" s="54"/>
      <c r="F58" s="55">
        <f>SUM(F56:F57)</f>
        <v>0.4276693345918451</v>
      </c>
      <c r="G58" s="2"/>
      <c r="H58" s="55">
        <f>SUM(H56:H57)</f>
        <v>3.344337101801239</v>
      </c>
      <c r="I58" s="54"/>
      <c r="J58" s="55">
        <f>SUM(J56:J57)</f>
        <v>3.7344983280932094</v>
      </c>
      <c r="M58" s="52"/>
    </row>
    <row r="59" spans="2:10" ht="17.25" thickTop="1">
      <c r="B59" s="42" t="s">
        <v>0</v>
      </c>
      <c r="D59" s="15"/>
      <c r="E59" s="15"/>
      <c r="F59" s="15"/>
      <c r="G59" s="2"/>
      <c r="H59" s="15"/>
      <c r="I59" s="15"/>
      <c r="J59" s="15"/>
    </row>
    <row r="60" spans="2:10" ht="16.5">
      <c r="B60" s="43" t="s">
        <v>66</v>
      </c>
      <c r="C60" s="2"/>
      <c r="D60" s="15">
        <v>4.89</v>
      </c>
      <c r="E60" s="2"/>
      <c r="F60" s="51">
        <v>0.38</v>
      </c>
      <c r="G60" s="2"/>
      <c r="H60" s="51">
        <v>3.3443371139192615</v>
      </c>
      <c r="I60" s="15"/>
      <c r="J60" s="51">
        <v>3.33</v>
      </c>
    </row>
    <row r="61" spans="2:10" ht="16.5">
      <c r="B61" s="42" t="s">
        <v>166</v>
      </c>
      <c r="C61" s="2"/>
      <c r="D61" s="15"/>
      <c r="E61" s="2"/>
      <c r="F61" s="51"/>
      <c r="G61" s="2"/>
      <c r="H61" s="51"/>
      <c r="I61" s="15"/>
      <c r="J61" s="51"/>
    </row>
    <row r="62" spans="2:10" ht="17.25" thickBot="1">
      <c r="B62" s="42" t="s">
        <v>143</v>
      </c>
      <c r="C62" s="2"/>
      <c r="D62" s="54">
        <f>SUM(D60:D61)</f>
        <v>4.89</v>
      </c>
      <c r="E62" s="59"/>
      <c r="F62" s="54">
        <f>SUM(F60:F61)</f>
        <v>0.38</v>
      </c>
      <c r="G62" s="2"/>
      <c r="H62" s="54">
        <f>SUM(H60:H61)</f>
        <v>3.3443371139192615</v>
      </c>
      <c r="I62" s="59"/>
      <c r="J62" s="54">
        <f>SUM(J60:J61)</f>
        <v>3.33</v>
      </c>
    </row>
    <row r="63" spans="2:10" ht="17.25" thickTop="1">
      <c r="B63" s="42"/>
      <c r="C63" s="2"/>
      <c r="D63" s="15"/>
      <c r="E63" s="2"/>
      <c r="F63" s="51"/>
      <c r="G63" s="2"/>
      <c r="H63" s="51"/>
      <c r="I63" s="15"/>
      <c r="J63" s="51"/>
    </row>
    <row r="64" spans="2:10" ht="16.5">
      <c r="B64" s="42"/>
      <c r="C64" s="2"/>
      <c r="D64" s="39" t="s">
        <v>0</v>
      </c>
      <c r="E64" s="2"/>
      <c r="F64" s="51"/>
      <c r="G64" s="2"/>
      <c r="H64" s="51"/>
      <c r="I64" s="15"/>
      <c r="J64" s="51"/>
    </row>
    <row r="65" spans="2:10" ht="15.75">
      <c r="B65" s="23"/>
      <c r="C65" s="2"/>
      <c r="D65" s="15"/>
      <c r="E65" s="2"/>
      <c r="F65" s="51" t="s">
        <v>0</v>
      </c>
      <c r="G65" s="2"/>
      <c r="H65" s="51"/>
      <c r="I65" s="15"/>
      <c r="J65" s="51" t="s">
        <v>0</v>
      </c>
    </row>
    <row r="66" spans="2:10" ht="15.75">
      <c r="B66" s="23"/>
      <c r="C66" s="2"/>
      <c r="D66" s="15"/>
      <c r="E66" s="15"/>
      <c r="F66" s="58" t="s">
        <v>0</v>
      </c>
      <c r="G66" s="2"/>
      <c r="H66" s="29"/>
      <c r="I66" s="29"/>
      <c r="J66" s="2"/>
    </row>
    <row r="67" spans="2:10" ht="15.75">
      <c r="B67" s="23"/>
      <c r="C67" s="2"/>
      <c r="D67" s="15"/>
      <c r="E67" s="15"/>
      <c r="F67" s="15"/>
      <c r="G67" s="2"/>
      <c r="H67" s="29"/>
      <c r="I67" s="29"/>
      <c r="J67" s="2"/>
    </row>
    <row r="68" spans="2:10" ht="15.75">
      <c r="B68" s="23" t="s">
        <v>111</v>
      </c>
      <c r="C68" s="2"/>
      <c r="D68" s="15"/>
      <c r="E68" s="15"/>
      <c r="F68" s="15"/>
      <c r="G68" s="2"/>
      <c r="H68" s="29"/>
      <c r="I68" s="29"/>
      <c r="J68" s="2"/>
    </row>
    <row r="69" spans="2:10" ht="15.75">
      <c r="B69" s="23" t="s">
        <v>138</v>
      </c>
      <c r="C69" s="2"/>
      <c r="D69" s="15"/>
      <c r="E69" s="15"/>
      <c r="F69" s="15"/>
      <c r="G69" s="2"/>
      <c r="H69" s="29"/>
      <c r="I69" s="29"/>
      <c r="J69" s="2"/>
    </row>
    <row r="74" ht="16.5">
      <c r="B74" s="42" t="s">
        <v>0</v>
      </c>
    </row>
    <row r="82" ht="16.5">
      <c r="B82" s="42" t="s">
        <v>0</v>
      </c>
    </row>
  </sheetData>
  <sheetProtection/>
  <printOptions horizontalCentered="1"/>
  <pageMargins left="0.75" right="0.5" top="0.75" bottom="0.5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3" t="s">
        <v>2</v>
      </c>
      <c r="B1" s="63"/>
      <c r="C1" s="63"/>
      <c r="D1" s="63"/>
      <c r="E1" s="63"/>
    </row>
    <row r="2" spans="1:5" ht="15.75">
      <c r="A2" s="63" t="s">
        <v>3</v>
      </c>
      <c r="B2" s="63"/>
      <c r="C2" s="63"/>
      <c r="D2" s="63"/>
      <c r="E2" s="63"/>
    </row>
    <row r="3" spans="1:5" ht="15.75">
      <c r="A3" s="30" t="s">
        <v>0</v>
      </c>
      <c r="B3" s="18"/>
      <c r="C3" s="18"/>
      <c r="D3" s="18"/>
      <c r="E3" s="18" t="s">
        <v>0</v>
      </c>
    </row>
    <row r="4" spans="1:5" ht="15.75">
      <c r="A4" s="63" t="s">
        <v>160</v>
      </c>
      <c r="B4" s="63"/>
      <c r="C4" s="63"/>
      <c r="D4" s="63"/>
      <c r="E4" s="63"/>
    </row>
    <row r="5" spans="1:5" ht="15.75">
      <c r="A5" s="63" t="s">
        <v>106</v>
      </c>
      <c r="B5" s="63"/>
      <c r="C5" s="63"/>
      <c r="D5" s="63"/>
      <c r="E5" s="63"/>
    </row>
    <row r="6" spans="1:5" ht="15.75">
      <c r="A6" s="23"/>
      <c r="B6" s="2"/>
      <c r="C6" s="2"/>
      <c r="D6" s="2"/>
      <c r="E6" s="2"/>
    </row>
    <row r="7" spans="1:5" ht="15.75">
      <c r="A7" s="23"/>
      <c r="B7" s="2"/>
      <c r="C7" s="2"/>
      <c r="D7" s="2"/>
      <c r="E7" s="2"/>
    </row>
    <row r="8" spans="1:5" ht="15.75">
      <c r="A8" s="23"/>
      <c r="B8" s="2"/>
      <c r="C8" s="8" t="s">
        <v>14</v>
      </c>
      <c r="D8" s="2"/>
      <c r="E8" s="8" t="s">
        <v>16</v>
      </c>
    </row>
    <row r="9" spans="1:5" ht="15.75">
      <c r="A9" s="23"/>
      <c r="B9" s="2"/>
      <c r="C9" s="8" t="s">
        <v>15</v>
      </c>
      <c r="D9" s="2"/>
      <c r="E9" s="8" t="s">
        <v>22</v>
      </c>
    </row>
    <row r="10" spans="1:5" ht="15.75">
      <c r="A10" s="23"/>
      <c r="B10" s="2"/>
      <c r="C10" s="8" t="s">
        <v>8</v>
      </c>
      <c r="D10" s="2"/>
      <c r="E10" s="8" t="s">
        <v>17</v>
      </c>
    </row>
    <row r="11" spans="1:5" ht="15.75">
      <c r="A11" s="23"/>
      <c r="B11" s="2"/>
      <c r="C11" s="8" t="s">
        <v>10</v>
      </c>
      <c r="D11" s="2"/>
      <c r="E11" s="8" t="s">
        <v>18</v>
      </c>
    </row>
    <row r="12" spans="1:5" ht="15.75">
      <c r="A12" s="23"/>
      <c r="B12" s="2"/>
      <c r="C12" s="38" t="s">
        <v>60</v>
      </c>
      <c r="D12" s="2"/>
      <c r="E12" s="38" t="s">
        <v>60</v>
      </c>
    </row>
    <row r="13" spans="1:5" ht="15.75">
      <c r="A13" s="23"/>
      <c r="B13" s="2"/>
      <c r="C13" s="4">
        <v>2011</v>
      </c>
      <c r="D13" s="2"/>
      <c r="E13" s="4">
        <v>2010</v>
      </c>
    </row>
    <row r="14" spans="1:5" ht="15.75">
      <c r="A14" s="23"/>
      <c r="B14" s="2"/>
      <c r="C14" s="4" t="s">
        <v>1</v>
      </c>
      <c r="D14" s="2"/>
      <c r="E14" s="4" t="s">
        <v>1</v>
      </c>
    </row>
    <row r="15" spans="1:5" ht="15.75">
      <c r="A15" s="23"/>
      <c r="B15" s="2"/>
      <c r="C15" s="2"/>
      <c r="D15" s="2"/>
      <c r="E15" s="2"/>
    </row>
    <row r="16" spans="1:5" ht="15.75">
      <c r="A16" s="23" t="s">
        <v>76</v>
      </c>
      <c r="B16" s="2"/>
      <c r="C16" s="2"/>
      <c r="D16" s="2"/>
      <c r="E16" s="2"/>
    </row>
    <row r="17" spans="1:5" ht="15.75">
      <c r="A17" s="23"/>
      <c r="B17" s="2"/>
      <c r="C17" s="2" t="s">
        <v>0</v>
      </c>
      <c r="D17" s="2"/>
      <c r="E17" s="2"/>
    </row>
    <row r="18" spans="1:5" ht="15.75">
      <c r="A18" s="5" t="s">
        <v>74</v>
      </c>
      <c r="B18" s="2"/>
      <c r="C18" s="2"/>
      <c r="D18" s="2"/>
      <c r="E18" s="2"/>
    </row>
    <row r="19" spans="1:5" ht="15.75">
      <c r="A19" s="23" t="s">
        <v>32</v>
      </c>
      <c r="B19" s="2"/>
      <c r="C19" s="16">
        <v>4253.292353</v>
      </c>
      <c r="D19" s="16"/>
      <c r="E19" s="16">
        <v>4613.809</v>
      </c>
    </row>
    <row r="20" spans="1:5" ht="15.75">
      <c r="A20" s="23" t="s">
        <v>82</v>
      </c>
      <c r="B20" s="2"/>
      <c r="C20" s="16">
        <v>2201.688687</v>
      </c>
      <c r="D20" s="16"/>
      <c r="E20" s="16">
        <v>2246.83</v>
      </c>
    </row>
    <row r="21" spans="1:5" ht="15.75">
      <c r="A21" s="23" t="s">
        <v>139</v>
      </c>
      <c r="B21" s="2"/>
      <c r="C21" s="16">
        <v>177.41964000000002</v>
      </c>
      <c r="D21" s="16"/>
      <c r="E21" s="16">
        <v>179.837</v>
      </c>
    </row>
    <row r="22" spans="1:5" ht="15.75">
      <c r="A22" s="23" t="s">
        <v>57</v>
      </c>
      <c r="B22" s="2"/>
      <c r="C22" s="16">
        <v>512.75046</v>
      </c>
      <c r="D22" s="16"/>
      <c r="E22" s="16">
        <v>1100.412</v>
      </c>
    </row>
    <row r="23" spans="1:5" ht="15.75">
      <c r="A23" s="23" t="s">
        <v>155</v>
      </c>
      <c r="B23" s="2"/>
      <c r="C23" s="16">
        <v>348.103</v>
      </c>
      <c r="D23" s="16"/>
      <c r="E23" s="16">
        <v>14169.353</v>
      </c>
    </row>
    <row r="24" spans="1:5" ht="15.75" hidden="1">
      <c r="A24" s="23" t="s">
        <v>133</v>
      </c>
      <c r="B24" s="2"/>
      <c r="C24" s="16">
        <v>0</v>
      </c>
      <c r="D24" s="16"/>
      <c r="E24" s="16">
        <v>0</v>
      </c>
    </row>
    <row r="25" spans="1:5" ht="15.75">
      <c r="A25" s="23" t="s">
        <v>20</v>
      </c>
      <c r="B25" s="2"/>
      <c r="C25" s="16">
        <v>15675.749</v>
      </c>
      <c r="D25" s="16"/>
      <c r="E25" s="16">
        <v>15675.749</v>
      </c>
    </row>
    <row r="26" spans="1:5" ht="15.75">
      <c r="A26" s="23"/>
      <c r="B26" s="2"/>
      <c r="C26" s="16"/>
      <c r="D26" s="16"/>
      <c r="E26" s="16"/>
    </row>
    <row r="27" spans="1:5" ht="15.75">
      <c r="A27" s="23"/>
      <c r="B27" s="2"/>
      <c r="C27" s="33">
        <f>SUM(C19:C26)</f>
        <v>23169.00314</v>
      </c>
      <c r="D27" s="16"/>
      <c r="E27" s="33">
        <f>SUM(E19:E26)</f>
        <v>37985.990000000005</v>
      </c>
    </row>
    <row r="28" spans="1:5" ht="15.75">
      <c r="A28" s="23"/>
      <c r="B28" s="2"/>
      <c r="C28" s="16" t="s">
        <v>0</v>
      </c>
      <c r="D28" s="16"/>
      <c r="E28" s="16" t="s">
        <v>0</v>
      </c>
    </row>
    <row r="29" spans="1:5" ht="15.75">
      <c r="A29" s="5" t="s">
        <v>23</v>
      </c>
      <c r="B29" s="2"/>
      <c r="C29" s="37" t="s">
        <v>0</v>
      </c>
      <c r="D29" s="16"/>
      <c r="E29" s="16"/>
    </row>
    <row r="30" spans="1:5" ht="15.75">
      <c r="A30" s="23" t="s">
        <v>71</v>
      </c>
      <c r="B30" s="2"/>
      <c r="C30" s="28">
        <v>5370.63345</v>
      </c>
      <c r="D30" s="16"/>
      <c r="E30" s="28">
        <v>3238.965</v>
      </c>
    </row>
    <row r="31" spans="1:5" ht="15.75">
      <c r="A31" s="23" t="s">
        <v>115</v>
      </c>
      <c r="B31" s="2"/>
      <c r="C31" s="28">
        <v>24109.06984</v>
      </c>
      <c r="D31" s="16"/>
      <c r="E31" s="28">
        <v>17788.787</v>
      </c>
    </row>
    <row r="32" spans="1:5" ht="15.75">
      <c r="A32" s="23" t="s">
        <v>133</v>
      </c>
      <c r="B32" s="2"/>
      <c r="C32" s="28">
        <v>83695.3644</v>
      </c>
      <c r="D32" s="16"/>
      <c r="E32" s="28">
        <v>78060.377</v>
      </c>
    </row>
    <row r="33" spans="1:5" ht="15.75">
      <c r="A33" s="23" t="s">
        <v>134</v>
      </c>
      <c r="B33" s="2"/>
      <c r="C33" s="28">
        <v>61.835100000000004</v>
      </c>
      <c r="D33" s="16"/>
      <c r="E33" s="28">
        <v>68.962</v>
      </c>
    </row>
    <row r="34" spans="1:5" ht="15.75">
      <c r="A34" s="23" t="s">
        <v>72</v>
      </c>
      <c r="B34" s="2"/>
      <c r="C34" s="28">
        <v>59.99475</v>
      </c>
      <c r="D34" s="16"/>
      <c r="E34" s="28">
        <v>101.611</v>
      </c>
    </row>
    <row r="35" spans="1:5" ht="15.75">
      <c r="A35" s="23" t="s">
        <v>89</v>
      </c>
      <c r="B35" s="2"/>
      <c r="C35" s="28">
        <v>2571.2561</v>
      </c>
      <c r="D35" s="16"/>
      <c r="E35" s="28">
        <v>7921.391</v>
      </c>
    </row>
    <row r="36" spans="1:5" ht="15.75">
      <c r="A36" s="23" t="s">
        <v>73</v>
      </c>
      <c r="B36" s="2"/>
      <c r="C36" s="28">
        <v>7061.56029</v>
      </c>
      <c r="D36" s="16"/>
      <c r="E36" s="28">
        <v>5057.278</v>
      </c>
    </row>
    <row r="37" spans="1:5" ht="15.75">
      <c r="A37" s="23"/>
      <c r="B37" s="2"/>
      <c r="C37" s="33">
        <f>SUM(C30:C36)</f>
        <v>122929.71393</v>
      </c>
      <c r="D37" s="16"/>
      <c r="E37" s="33">
        <f>SUM(E30:E36)</f>
        <v>112237.371</v>
      </c>
    </row>
    <row r="38" spans="1:5" ht="15.75">
      <c r="A38" s="23"/>
      <c r="B38" s="2"/>
      <c r="C38" s="28"/>
      <c r="D38" s="16"/>
      <c r="E38" s="28"/>
    </row>
    <row r="39" spans="1:11" ht="15.75" hidden="1">
      <c r="A39" s="23" t="s">
        <v>98</v>
      </c>
      <c r="B39" s="2"/>
      <c r="C39" s="28">
        <v>0</v>
      </c>
      <c r="D39" s="16"/>
      <c r="E39" s="28">
        <v>0</v>
      </c>
      <c r="K39" s="53"/>
    </row>
    <row r="40" spans="1:11" ht="15.75" hidden="1">
      <c r="A40" s="23"/>
      <c r="B40" s="2"/>
      <c r="C40" s="16" t="s">
        <v>0</v>
      </c>
      <c r="D40" s="16"/>
      <c r="E40" s="16" t="s">
        <v>0</v>
      </c>
      <c r="K40" s="53"/>
    </row>
    <row r="41" spans="1:8" ht="16.5" thickBot="1">
      <c r="A41" s="23" t="s">
        <v>67</v>
      </c>
      <c r="B41" s="2"/>
      <c r="C41" s="50">
        <f>+C37+C27+C39+0.5</f>
        <v>146099.21707</v>
      </c>
      <c r="D41" s="16"/>
      <c r="E41" s="50">
        <f>+E37+E27+E39-0.5</f>
        <v>150222.861</v>
      </c>
      <c r="H41" s="35"/>
    </row>
    <row r="42" spans="1:5" ht="16.5" thickTop="1">
      <c r="A42" s="23"/>
      <c r="B42" s="2"/>
      <c r="C42" s="16"/>
      <c r="D42" s="16"/>
      <c r="E42" s="16"/>
    </row>
    <row r="43" spans="1:5" ht="15.75">
      <c r="A43" s="23"/>
      <c r="B43" s="2"/>
      <c r="C43" s="16"/>
      <c r="D43" s="16"/>
      <c r="E43" s="16"/>
    </row>
    <row r="44" spans="1:5" ht="15.75">
      <c r="A44" s="23" t="s">
        <v>75</v>
      </c>
      <c r="B44" s="2"/>
      <c r="C44" s="16"/>
      <c r="D44" s="16"/>
      <c r="E44" s="16"/>
    </row>
    <row r="45" spans="1:5" ht="15.75">
      <c r="A45" s="23"/>
      <c r="B45" s="2"/>
      <c r="C45" s="16"/>
      <c r="D45" s="16"/>
      <c r="E45" s="16"/>
    </row>
    <row r="46" spans="1:5" ht="15.75">
      <c r="A46" s="5" t="s">
        <v>152</v>
      </c>
      <c r="B46" s="2"/>
      <c r="C46" s="16"/>
      <c r="D46" s="16"/>
      <c r="E46" s="16"/>
    </row>
    <row r="47" spans="1:5" ht="15.75">
      <c r="A47" s="23" t="s">
        <v>4</v>
      </c>
      <c r="B47" s="2"/>
      <c r="C47" s="16">
        <v>140326.1</v>
      </c>
      <c r="D47" s="16"/>
      <c r="E47" s="16">
        <f>124862.822</f>
        <v>124862.822</v>
      </c>
    </row>
    <row r="48" spans="1:5" ht="15.75">
      <c r="A48" s="23" t="s">
        <v>77</v>
      </c>
      <c r="B48" s="2"/>
      <c r="C48" s="16">
        <v>28714.44755</v>
      </c>
      <c r="D48" s="16"/>
      <c r="E48" s="16">
        <f>29529.114</f>
        <v>29529.114</v>
      </c>
    </row>
    <row r="49" spans="1:5" ht="15.75">
      <c r="A49" s="23" t="s">
        <v>172</v>
      </c>
      <c r="B49" s="2"/>
      <c r="C49" s="16">
        <v>3.7497004</v>
      </c>
      <c r="D49" s="16"/>
      <c r="E49" s="16">
        <v>0</v>
      </c>
    </row>
    <row r="50" spans="1:5" ht="15.75">
      <c r="A50" s="23" t="s">
        <v>103</v>
      </c>
      <c r="B50" s="2"/>
      <c r="C50" s="16"/>
      <c r="D50" s="16"/>
      <c r="E50" s="16"/>
    </row>
    <row r="51" spans="1:5" ht="15.75">
      <c r="A51" s="23" t="s">
        <v>104</v>
      </c>
      <c r="B51" s="2"/>
      <c r="C51" s="16">
        <v>0</v>
      </c>
      <c r="D51" s="16"/>
      <c r="E51" s="16">
        <v>14647.946</v>
      </c>
    </row>
    <row r="52" spans="1:5" ht="15.75">
      <c r="A52" s="23" t="s">
        <v>88</v>
      </c>
      <c r="B52" s="2"/>
      <c r="C52" s="16">
        <v>-48386.82196535228</v>
      </c>
      <c r="D52" s="16"/>
      <c r="E52" s="16">
        <v>-52964.245</v>
      </c>
    </row>
    <row r="53" spans="1:5" ht="15.75" hidden="1">
      <c r="A53" s="23" t="s">
        <v>87</v>
      </c>
      <c r="B53" s="2"/>
      <c r="C53" s="16"/>
      <c r="D53" s="16"/>
      <c r="E53" s="16"/>
    </row>
    <row r="54" spans="1:5" ht="15.75" hidden="1">
      <c r="A54" s="23" t="s">
        <v>84</v>
      </c>
      <c r="B54" s="2"/>
      <c r="C54" s="16">
        <v>0</v>
      </c>
      <c r="D54" s="16"/>
      <c r="E54" s="16">
        <v>0</v>
      </c>
    </row>
    <row r="55" spans="1:5" ht="15.75">
      <c r="A55" s="23"/>
      <c r="B55" s="2"/>
      <c r="C55" s="17"/>
      <c r="D55" s="16"/>
      <c r="E55" s="17"/>
    </row>
    <row r="56" spans="1:5" ht="15.75">
      <c r="A56" s="23" t="s">
        <v>0</v>
      </c>
      <c r="B56" s="2"/>
      <c r="C56" s="16">
        <f>SUM(C47:C55)-0.5</f>
        <v>120656.97528504772</v>
      </c>
      <c r="D56" s="16"/>
      <c r="E56" s="16">
        <f>SUM(E47:E55)</f>
        <v>116075.63699999999</v>
      </c>
    </row>
    <row r="57" spans="1:5" ht="15.75">
      <c r="A57" s="23" t="s">
        <v>149</v>
      </c>
      <c r="B57" s="2"/>
      <c r="C57" s="16">
        <v>288.16741000000013</v>
      </c>
      <c r="D57" s="16"/>
      <c r="E57" s="16">
        <f>291.855</f>
        <v>291.855</v>
      </c>
    </row>
    <row r="58" spans="1:5" ht="15.75">
      <c r="A58" s="23"/>
      <c r="B58" s="2"/>
      <c r="C58" s="17"/>
      <c r="D58" s="16"/>
      <c r="E58" s="17"/>
    </row>
    <row r="59" spans="1:5" ht="15.75">
      <c r="A59" s="23" t="s">
        <v>64</v>
      </c>
      <c r="B59" s="2"/>
      <c r="C59" s="33">
        <f>SUM(C56:C58)</f>
        <v>120945.14269504772</v>
      </c>
      <c r="D59" s="16"/>
      <c r="E59" s="33">
        <f>SUM(E56:E58)+0.5</f>
        <v>116367.99199999998</v>
      </c>
    </row>
    <row r="60" spans="1:5" ht="15.75">
      <c r="A60" s="23"/>
      <c r="B60" s="2"/>
      <c r="C60" s="16"/>
      <c r="D60" s="16"/>
      <c r="E60" s="16"/>
    </row>
    <row r="61" spans="1:5" ht="15.75">
      <c r="A61" s="5" t="s">
        <v>68</v>
      </c>
      <c r="B61" s="2"/>
      <c r="C61" s="16"/>
      <c r="D61" s="16"/>
      <c r="E61" s="16"/>
    </row>
    <row r="62" spans="1:5" ht="15.75">
      <c r="A62" s="23" t="s">
        <v>59</v>
      </c>
      <c r="B62" s="2"/>
      <c r="C62" s="16">
        <v>4090.76</v>
      </c>
      <c r="D62" s="16"/>
      <c r="E62" s="16">
        <v>5749.867</v>
      </c>
    </row>
    <row r="63" spans="1:8" ht="15.75">
      <c r="A63" s="23" t="s">
        <v>137</v>
      </c>
      <c r="B63" s="2"/>
      <c r="C63" s="16">
        <v>434.14608999999996</v>
      </c>
      <c r="D63" s="16"/>
      <c r="E63" s="16">
        <f>2752.605-0.5</f>
        <v>2752.105</v>
      </c>
      <c r="H63" s="35"/>
    </row>
    <row r="64" spans="1:5" ht="15.75">
      <c r="A64" s="23" t="s">
        <v>21</v>
      </c>
      <c r="B64" s="2"/>
      <c r="C64" s="16">
        <v>0</v>
      </c>
      <c r="D64" s="16"/>
      <c r="E64" s="16">
        <v>0</v>
      </c>
    </row>
    <row r="65" spans="1:5" ht="15.75">
      <c r="A65" s="23"/>
      <c r="B65" s="2"/>
      <c r="C65" s="33">
        <f>SUM(C62:C64)</f>
        <v>4524.90609</v>
      </c>
      <c r="D65" s="16"/>
      <c r="E65" s="33">
        <f>SUM(E62:E64)+0.5</f>
        <v>8502.472</v>
      </c>
    </row>
    <row r="66" spans="1:5" ht="15.75">
      <c r="A66" s="23"/>
      <c r="B66" s="2"/>
      <c r="C66" s="16"/>
      <c r="D66" s="16"/>
      <c r="E66" s="16"/>
    </row>
    <row r="67" spans="1:5" ht="15.75">
      <c r="A67" s="5" t="s">
        <v>19</v>
      </c>
      <c r="B67" s="2"/>
      <c r="C67" s="16" t="s">
        <v>0</v>
      </c>
      <c r="D67" s="16"/>
      <c r="E67" s="16"/>
    </row>
    <row r="69" spans="1:5" ht="15.75">
      <c r="A69" s="23" t="s">
        <v>135</v>
      </c>
      <c r="B69" s="2"/>
      <c r="C69" s="28">
        <v>14362.782430000001</v>
      </c>
      <c r="D69" s="16"/>
      <c r="E69" s="28">
        <f>14739.116-0.5</f>
        <v>14738.616</v>
      </c>
    </row>
    <row r="70" spans="1:8" ht="15.75">
      <c r="A70" s="23" t="s">
        <v>78</v>
      </c>
      <c r="B70" s="2"/>
      <c r="C70" s="28">
        <v>5833.347900000001</v>
      </c>
      <c r="D70" s="16"/>
      <c r="E70" s="28">
        <f>7405.622-0.5</f>
        <v>7405.122</v>
      </c>
      <c r="H70" s="35"/>
    </row>
    <row r="71" spans="1:5" ht="15.75" hidden="1">
      <c r="A71" s="23" t="s">
        <v>79</v>
      </c>
      <c r="B71" s="2"/>
      <c r="C71" s="28">
        <v>0</v>
      </c>
      <c r="D71" s="16"/>
      <c r="E71" s="28">
        <v>0</v>
      </c>
    </row>
    <row r="72" spans="1:9" ht="15.75">
      <c r="A72" s="23" t="s">
        <v>136</v>
      </c>
      <c r="B72" s="2"/>
      <c r="C72" s="28">
        <v>230.281</v>
      </c>
      <c r="D72" s="16"/>
      <c r="E72" s="28">
        <v>2301.699</v>
      </c>
      <c r="I72" s="35"/>
    </row>
    <row r="73" spans="1:5" ht="15.75" hidden="1">
      <c r="A73" s="23" t="s">
        <v>95</v>
      </c>
      <c r="B73" s="2"/>
      <c r="C73" s="28">
        <v>0</v>
      </c>
      <c r="D73" s="16"/>
      <c r="E73" s="28">
        <v>0</v>
      </c>
    </row>
    <row r="74" spans="1:5" ht="15.75">
      <c r="A74" s="23" t="s">
        <v>103</v>
      </c>
      <c r="B74" s="2"/>
      <c r="C74" s="28"/>
      <c r="D74" s="16"/>
      <c r="E74" s="28"/>
    </row>
    <row r="75" spans="1:5" ht="15.75">
      <c r="A75" s="23" t="s">
        <v>102</v>
      </c>
      <c r="B75" s="2"/>
      <c r="C75" s="16">
        <v>0</v>
      </c>
      <c r="D75" s="16"/>
      <c r="E75" s="28">
        <v>19.627</v>
      </c>
    </row>
    <row r="76" spans="1:5" ht="15.75">
      <c r="A76" s="23" t="s">
        <v>80</v>
      </c>
      <c r="B76" s="2"/>
      <c r="C76" s="28">
        <v>203.15662</v>
      </c>
      <c r="D76" s="16"/>
      <c r="E76" s="28">
        <v>887.333</v>
      </c>
    </row>
    <row r="77" spans="1:5" ht="15.75">
      <c r="A77" s="23"/>
      <c r="B77" s="2"/>
      <c r="C77" s="33">
        <f>SUM(C69:C76)-0.5</f>
        <v>20629.06795</v>
      </c>
      <c r="D77" s="16"/>
      <c r="E77" s="33">
        <f>SUM(E69:E76)+0.5</f>
        <v>25352.897</v>
      </c>
    </row>
    <row r="78" spans="1:5" ht="15.75" hidden="1">
      <c r="A78" s="23"/>
      <c r="B78" s="2"/>
      <c r="C78" s="24"/>
      <c r="D78" s="28"/>
      <c r="E78" s="24"/>
    </row>
    <row r="79" spans="1:5" ht="15.75" hidden="1">
      <c r="A79" s="23" t="s">
        <v>86</v>
      </c>
      <c r="B79" s="2"/>
      <c r="C79" s="28"/>
      <c r="D79" s="28"/>
      <c r="E79" s="28"/>
    </row>
    <row r="80" spans="1:5" ht="15.75" hidden="1">
      <c r="A80" s="23" t="s">
        <v>85</v>
      </c>
      <c r="B80" s="2"/>
      <c r="C80" s="28">
        <v>0</v>
      </c>
      <c r="D80" s="28"/>
      <c r="E80" s="28">
        <v>0</v>
      </c>
    </row>
    <row r="81" spans="1:5" ht="15.75">
      <c r="A81" s="23"/>
      <c r="B81" s="2"/>
      <c r="C81" s="28"/>
      <c r="D81" s="16"/>
      <c r="E81" s="28"/>
    </row>
    <row r="82" spans="1:5" ht="16.5" thickBot="1">
      <c r="A82" s="23" t="s">
        <v>69</v>
      </c>
      <c r="B82" s="2"/>
      <c r="C82" s="25">
        <f>C77+C65+C80</f>
        <v>25153.97404</v>
      </c>
      <c r="D82" s="16"/>
      <c r="E82" s="25">
        <f>E77+E65+E80-0.5</f>
        <v>33854.869</v>
      </c>
    </row>
    <row r="83" spans="1:5" ht="16.5" thickTop="1">
      <c r="A83" s="23"/>
      <c r="B83" s="2"/>
      <c r="C83" s="16"/>
      <c r="D83" s="16"/>
      <c r="E83" s="16"/>
    </row>
    <row r="84" spans="1:7" ht="16.5" thickBot="1">
      <c r="A84" s="23" t="s">
        <v>70</v>
      </c>
      <c r="B84" s="2"/>
      <c r="C84" s="50">
        <f>C77+C65+C59+C80</f>
        <v>146099.11673504772</v>
      </c>
      <c r="D84" s="16"/>
      <c r="E84" s="50">
        <f>E77+E65+E59+E80-0.5</f>
        <v>150222.86099999998</v>
      </c>
      <c r="G84" s="35"/>
    </row>
    <row r="85" spans="1:5" ht="16.5" thickTop="1">
      <c r="A85" s="23"/>
      <c r="B85" s="2"/>
      <c r="C85" s="16" t="s">
        <v>0</v>
      </c>
      <c r="D85" s="16"/>
      <c r="E85" s="16"/>
    </row>
    <row r="86" spans="1:5" ht="15.75">
      <c r="A86" s="23"/>
      <c r="B86" s="2"/>
      <c r="C86" s="16" t="s">
        <v>0</v>
      </c>
      <c r="D86" s="16"/>
      <c r="E86" s="16"/>
    </row>
    <row r="87" spans="1:5" ht="15.75">
      <c r="A87" s="3" t="s">
        <v>81</v>
      </c>
      <c r="B87" s="2"/>
      <c r="C87" s="31" t="s">
        <v>0</v>
      </c>
      <c r="D87" s="2"/>
      <c r="E87" s="11"/>
    </row>
    <row r="88" spans="1:5" ht="15.75">
      <c r="A88" s="3" t="s">
        <v>153</v>
      </c>
      <c r="B88" s="15"/>
      <c r="C88" s="15">
        <f>(C59)/C47</f>
        <v>0.8618862969543636</v>
      </c>
      <c r="D88" s="2"/>
      <c r="E88" s="15">
        <f>(E59)/E47</f>
        <v>0.9319666986222687</v>
      </c>
    </row>
    <row r="89" spans="1:5" ht="15.75">
      <c r="A89" s="23" t="s">
        <v>0</v>
      </c>
      <c r="B89" s="34"/>
      <c r="C89" s="22" t="s">
        <v>0</v>
      </c>
      <c r="D89" s="2"/>
      <c r="E89" s="2" t="s">
        <v>0</v>
      </c>
    </row>
    <row r="90" spans="1:5" ht="15.75">
      <c r="A90" s="23"/>
      <c r="B90" s="34"/>
      <c r="C90" s="22" t="s">
        <v>0</v>
      </c>
      <c r="D90" s="2"/>
      <c r="E90" s="2" t="s">
        <v>0</v>
      </c>
    </row>
    <row r="91" spans="1:5" ht="16.5">
      <c r="A91" s="43" t="s">
        <v>109</v>
      </c>
      <c r="B91" s="29"/>
      <c r="C91" s="29"/>
      <c r="D91" s="2"/>
      <c r="E91" s="2"/>
    </row>
    <row r="92" spans="1:5" ht="16.5">
      <c r="A92" s="43" t="s">
        <v>138</v>
      </c>
      <c r="B92" s="29"/>
      <c r="C92" s="29"/>
      <c r="D92" s="29"/>
      <c r="E92" s="29"/>
    </row>
    <row r="93" spans="1:7" ht="16.5">
      <c r="A93" s="43" t="s">
        <v>0</v>
      </c>
      <c r="G93" s="35" t="s">
        <v>0</v>
      </c>
    </row>
    <row r="94" ht="16.5">
      <c r="A94" s="43" t="s">
        <v>0</v>
      </c>
    </row>
    <row r="95" ht="12.75">
      <c r="C95" s="35"/>
    </row>
    <row r="123" ht="16.5">
      <c r="A123" s="43"/>
    </row>
    <row r="124" ht="16.5">
      <c r="A124" s="43"/>
    </row>
    <row r="126" ht="12.75">
      <c r="F126" t="s">
        <v>0</v>
      </c>
    </row>
    <row r="127" ht="12.75">
      <c r="F127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7.00390625" style="0" customWidth="1"/>
    <col min="4" max="4" width="4.71093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3" t="s">
        <v>2</v>
      </c>
      <c r="B1" s="63"/>
      <c r="C1" s="63"/>
      <c r="D1" s="63"/>
      <c r="E1" s="63"/>
      <c r="F1" s="63"/>
      <c r="G1" s="63"/>
    </row>
    <row r="2" spans="1:7" ht="15.75">
      <c r="A2" s="63" t="s">
        <v>3</v>
      </c>
      <c r="B2" s="63"/>
      <c r="C2" s="63"/>
      <c r="D2" s="63"/>
      <c r="E2" s="63"/>
      <c r="F2" s="63"/>
      <c r="G2" s="63"/>
    </row>
    <row r="3" spans="1:7" ht="15.75">
      <c r="A3" s="6" t="s">
        <v>0</v>
      </c>
      <c r="B3" s="18"/>
      <c r="C3" s="18"/>
      <c r="D3" s="18"/>
      <c r="E3" s="18" t="s">
        <v>0</v>
      </c>
      <c r="F3" s="18"/>
      <c r="G3" s="18"/>
    </row>
    <row r="4" spans="1:7" ht="15.75">
      <c r="A4" s="6"/>
      <c r="B4" s="18"/>
      <c r="C4" s="18"/>
      <c r="D4" s="18"/>
      <c r="E4" s="18"/>
      <c r="F4" s="18"/>
      <c r="G4" s="18"/>
    </row>
    <row r="5" spans="1:7" ht="15.75">
      <c r="A5" s="63" t="s">
        <v>160</v>
      </c>
      <c r="B5" s="63"/>
      <c r="C5" s="63"/>
      <c r="D5" s="63"/>
      <c r="E5" s="63"/>
      <c r="F5" s="63"/>
      <c r="G5" s="63"/>
    </row>
    <row r="6" spans="1:7" ht="15.75">
      <c r="A6" s="63" t="s">
        <v>31</v>
      </c>
      <c r="B6" s="63"/>
      <c r="C6" s="63"/>
      <c r="D6" s="63"/>
      <c r="E6" s="63"/>
      <c r="F6" s="63"/>
      <c r="G6" s="63"/>
    </row>
    <row r="7" spans="1:7" ht="15.75">
      <c r="A7" s="23"/>
      <c r="B7" s="29"/>
      <c r="C7" s="2"/>
      <c r="D7" s="2"/>
      <c r="E7" s="8" t="s">
        <v>0</v>
      </c>
      <c r="F7" s="2"/>
      <c r="G7" s="2"/>
    </row>
    <row r="8" spans="1:7" ht="15.75">
      <c r="A8" s="23"/>
      <c r="B8" s="29"/>
      <c r="C8" s="2"/>
      <c r="D8" s="2"/>
      <c r="E8" s="8" t="s">
        <v>0</v>
      </c>
      <c r="F8" s="2"/>
      <c r="G8" s="2"/>
    </row>
    <row r="9" spans="1:7" ht="15.75">
      <c r="A9" s="23"/>
      <c r="B9" s="29"/>
      <c r="C9" s="2"/>
      <c r="D9" s="2"/>
      <c r="E9" s="8" t="s">
        <v>8</v>
      </c>
      <c r="F9" s="2"/>
      <c r="G9" s="8" t="s">
        <v>22</v>
      </c>
    </row>
    <row r="10" spans="1:7" ht="15.75">
      <c r="A10" s="23"/>
      <c r="B10" s="29"/>
      <c r="C10" s="2"/>
      <c r="D10" s="2"/>
      <c r="E10" s="8" t="s">
        <v>24</v>
      </c>
      <c r="F10" s="2"/>
      <c r="G10" s="8" t="s">
        <v>24</v>
      </c>
    </row>
    <row r="11" spans="1:7" ht="15.75">
      <c r="A11" s="23"/>
      <c r="B11" s="29"/>
      <c r="C11" s="2"/>
      <c r="D11" s="2"/>
      <c r="E11" s="8" t="s">
        <v>50</v>
      </c>
      <c r="F11" s="2"/>
      <c r="G11" s="8" t="s">
        <v>50</v>
      </c>
    </row>
    <row r="12" spans="1:7" ht="15.75">
      <c r="A12" s="23"/>
      <c r="B12" s="29"/>
      <c r="C12" s="2"/>
      <c r="D12" s="2"/>
      <c r="E12" s="38" t="s">
        <v>60</v>
      </c>
      <c r="F12" s="57" t="s">
        <v>0</v>
      </c>
      <c r="G12" s="38" t="str">
        <f>E12</f>
        <v>31 DEC</v>
      </c>
    </row>
    <row r="13" spans="1:7" ht="15.75">
      <c r="A13" s="23"/>
      <c r="B13" s="29"/>
      <c r="C13" s="2"/>
      <c r="D13" s="2"/>
      <c r="E13" s="4">
        <v>2011</v>
      </c>
      <c r="F13" s="2"/>
      <c r="G13" s="4">
        <v>2010</v>
      </c>
    </row>
    <row r="14" spans="1:7" ht="15.75">
      <c r="A14" s="23"/>
      <c r="B14" s="29"/>
      <c r="C14" s="2"/>
      <c r="D14" s="2"/>
      <c r="E14" s="4" t="s">
        <v>1</v>
      </c>
      <c r="F14" s="2"/>
      <c r="G14" s="4" t="s">
        <v>1</v>
      </c>
    </row>
    <row r="15" spans="1:7" ht="15.75">
      <c r="A15" s="23"/>
      <c r="B15" s="29"/>
      <c r="C15" s="2"/>
      <c r="D15" s="2"/>
      <c r="E15" s="2"/>
      <c r="F15" s="2"/>
      <c r="G15" s="2"/>
    </row>
    <row r="16" spans="1:7" ht="15.75">
      <c r="A16" s="23" t="s">
        <v>26</v>
      </c>
      <c r="B16" s="29"/>
      <c r="C16" s="12"/>
      <c r="D16" s="2"/>
      <c r="E16" s="47">
        <f>'P&amp;L'!H30</f>
        <v>6071.909959999996</v>
      </c>
      <c r="F16" s="2"/>
      <c r="G16" s="46">
        <v>6622</v>
      </c>
    </row>
    <row r="17" spans="1:10" ht="15.75" hidden="1">
      <c r="A17" s="23" t="s">
        <v>92</v>
      </c>
      <c r="B17" s="29"/>
      <c r="C17" s="2"/>
      <c r="D17" s="2"/>
      <c r="E17" s="47">
        <v>0</v>
      </c>
      <c r="F17" s="2"/>
      <c r="G17" s="46">
        <v>0</v>
      </c>
      <c r="J17" s="35"/>
    </row>
    <row r="18" spans="1:7" ht="16.5">
      <c r="A18" s="42" t="s">
        <v>0</v>
      </c>
      <c r="B18" s="29"/>
      <c r="C18" s="2"/>
      <c r="D18" s="2"/>
      <c r="E18" s="2"/>
      <c r="F18" s="2"/>
      <c r="G18" s="2"/>
    </row>
    <row r="19" spans="1:7" ht="15.75">
      <c r="A19" s="2" t="s">
        <v>48</v>
      </c>
      <c r="B19" s="29"/>
      <c r="C19" s="2"/>
      <c r="D19" s="2"/>
      <c r="E19" s="2" t="s">
        <v>0</v>
      </c>
      <c r="F19" s="2"/>
      <c r="G19" s="2"/>
    </row>
    <row r="20" spans="1:7" ht="15.75">
      <c r="A20" s="2" t="s">
        <v>49</v>
      </c>
      <c r="B20" s="29"/>
      <c r="C20" s="2"/>
      <c r="D20" s="2"/>
      <c r="E20" s="16">
        <v>-755.8739700000001</v>
      </c>
      <c r="F20" s="16"/>
      <c r="G20" s="16">
        <v>1162</v>
      </c>
    </row>
    <row r="21" spans="1:7" ht="15.75">
      <c r="A21" s="2" t="s">
        <v>37</v>
      </c>
      <c r="B21" s="29"/>
      <c r="C21" s="2"/>
      <c r="D21" s="2"/>
      <c r="E21" s="16">
        <v>-2494.4433899999995</v>
      </c>
      <c r="F21" s="16"/>
      <c r="G21" s="16">
        <v>-2526</v>
      </c>
    </row>
    <row r="22" spans="1:7" ht="16.5">
      <c r="A22" s="42"/>
      <c r="B22" s="29"/>
      <c r="C22" s="2"/>
      <c r="D22" s="2"/>
      <c r="E22" s="17"/>
      <c r="F22" s="16"/>
      <c r="G22" s="17"/>
    </row>
    <row r="23" spans="1:7" ht="15.75">
      <c r="A23" s="23" t="s">
        <v>171</v>
      </c>
      <c r="B23" s="29"/>
      <c r="C23" s="2"/>
      <c r="D23" s="2"/>
      <c r="E23" s="46">
        <f>SUM(E16:E21)</f>
        <v>2821.592599999997</v>
      </c>
      <c r="F23" s="16"/>
      <c r="G23" s="46">
        <f>SUM(G16:G21)</f>
        <v>5258</v>
      </c>
    </row>
    <row r="24" spans="1:7" ht="15.75">
      <c r="A24" s="23"/>
      <c r="B24" s="29"/>
      <c r="C24" s="2"/>
      <c r="D24" s="2"/>
      <c r="E24" s="16" t="s">
        <v>0</v>
      </c>
      <c r="F24" s="16"/>
      <c r="G24" s="16"/>
    </row>
    <row r="25" spans="1:7" ht="15.75">
      <c r="A25" s="2" t="s">
        <v>33</v>
      </c>
      <c r="B25" s="29"/>
      <c r="C25" s="2"/>
      <c r="D25" s="2"/>
      <c r="E25" s="16" t="s">
        <v>0</v>
      </c>
      <c r="F25" s="16"/>
      <c r="G25" s="16"/>
    </row>
    <row r="26" spans="1:7" ht="15.75">
      <c r="A26" s="2" t="s">
        <v>35</v>
      </c>
      <c r="B26" s="29"/>
      <c r="C26" s="12"/>
      <c r="D26" s="2"/>
      <c r="E26" s="16">
        <v>-1436.5217699999985</v>
      </c>
      <c r="F26" s="16"/>
      <c r="G26" s="16">
        <v>8793</v>
      </c>
    </row>
    <row r="27" spans="1:7" ht="15.75">
      <c r="A27" s="2" t="s">
        <v>36</v>
      </c>
      <c r="B27" s="29"/>
      <c r="C27" s="2"/>
      <c r="D27" s="2"/>
      <c r="E27" s="16">
        <v>-1609.4877399999957</v>
      </c>
      <c r="F27" s="16"/>
      <c r="G27" s="16">
        <v>-1633</v>
      </c>
    </row>
    <row r="28" spans="1:7" ht="15.75">
      <c r="A28" s="2" t="s">
        <v>40</v>
      </c>
      <c r="B28" s="29"/>
      <c r="C28" s="2"/>
      <c r="D28" s="2"/>
      <c r="E28" s="16">
        <v>2348.88357</v>
      </c>
      <c r="F28" s="16"/>
      <c r="G28" s="16">
        <v>2432</v>
      </c>
    </row>
    <row r="29" spans="1:7" ht="15.75" hidden="1">
      <c r="A29" s="2" t="s">
        <v>61</v>
      </c>
      <c r="B29" s="29"/>
      <c r="C29" s="2"/>
      <c r="D29" s="2"/>
      <c r="E29" s="16">
        <v>0</v>
      </c>
      <c r="F29" s="16"/>
      <c r="G29" s="16">
        <v>0</v>
      </c>
    </row>
    <row r="30" spans="1:7" ht="15.75" hidden="1">
      <c r="A30" s="2" t="s">
        <v>39</v>
      </c>
      <c r="B30" s="29"/>
      <c r="C30" s="2"/>
      <c r="D30" s="2"/>
      <c r="E30" s="16">
        <v>0</v>
      </c>
      <c r="F30" s="16"/>
      <c r="G30" s="16">
        <v>0</v>
      </c>
    </row>
    <row r="31" spans="1:9" ht="15.75">
      <c r="A31" s="2" t="s">
        <v>99</v>
      </c>
      <c r="B31" s="29"/>
      <c r="C31" s="2"/>
      <c r="D31" s="2"/>
      <c r="E31" s="16">
        <v>-2143.94825</v>
      </c>
      <c r="F31" s="16"/>
      <c r="G31" s="16">
        <v>-1726</v>
      </c>
      <c r="I31" s="35"/>
    </row>
    <row r="32" spans="1:7" ht="15.75">
      <c r="A32" s="2" t="s">
        <v>132</v>
      </c>
      <c r="B32" s="29"/>
      <c r="C32" s="2"/>
      <c r="D32" s="2"/>
      <c r="E32" s="16">
        <v>0</v>
      </c>
      <c r="F32" s="28"/>
      <c r="G32" s="28">
        <v>-2817</v>
      </c>
    </row>
    <row r="33" spans="1:7" ht="15.75">
      <c r="A33" s="2"/>
      <c r="B33" s="29"/>
      <c r="C33" s="2"/>
      <c r="D33" s="2"/>
      <c r="E33" s="17"/>
      <c r="F33" s="16"/>
      <c r="G33" s="17" t="s">
        <v>0</v>
      </c>
    </row>
    <row r="34" spans="1:7" ht="15.75">
      <c r="A34" s="23" t="s">
        <v>158</v>
      </c>
      <c r="B34" s="29"/>
      <c r="C34" s="2"/>
      <c r="D34" s="2"/>
      <c r="E34" s="46">
        <f>SUM(E23:E32)</f>
        <v>-19.48158999999714</v>
      </c>
      <c r="F34" s="16"/>
      <c r="G34" s="46">
        <f>SUM(G23:G32)</f>
        <v>10307</v>
      </c>
    </row>
    <row r="35" spans="1:7" ht="15.75">
      <c r="A35" s="23"/>
      <c r="B35" s="29"/>
      <c r="C35" s="2"/>
      <c r="D35" s="2"/>
      <c r="E35" s="16" t="s">
        <v>0</v>
      </c>
      <c r="F35" s="16"/>
      <c r="G35" s="16"/>
    </row>
    <row r="36" spans="1:7" ht="15.75">
      <c r="A36" s="2" t="s">
        <v>34</v>
      </c>
      <c r="B36" s="29"/>
      <c r="C36" s="2"/>
      <c r="D36" s="2"/>
      <c r="E36" s="16" t="s">
        <v>0</v>
      </c>
      <c r="F36" s="16"/>
      <c r="G36" s="16"/>
    </row>
    <row r="37" spans="1:7" ht="15.75">
      <c r="A37" s="2" t="s">
        <v>94</v>
      </c>
      <c r="B37" s="29"/>
      <c r="C37" s="2"/>
      <c r="D37" s="2"/>
      <c r="E37" s="16">
        <v>1125.0515500000001</v>
      </c>
      <c r="F37" s="16"/>
      <c r="G37" s="16">
        <v>0</v>
      </c>
    </row>
    <row r="38" spans="1:7" ht="15.75">
      <c r="A38" s="2" t="s">
        <v>40</v>
      </c>
      <c r="B38" s="29"/>
      <c r="C38" s="2"/>
      <c r="D38" s="2"/>
      <c r="E38" s="16">
        <v>240.62285999999997</v>
      </c>
      <c r="F38" s="16"/>
      <c r="G38" s="16">
        <v>53</v>
      </c>
    </row>
    <row r="39" spans="1:7" ht="15.75">
      <c r="A39" s="2" t="s">
        <v>131</v>
      </c>
      <c r="B39" s="29"/>
      <c r="C39" s="2"/>
      <c r="D39" s="2"/>
      <c r="E39" s="16">
        <v>-648.6661600000045</v>
      </c>
      <c r="F39" s="16"/>
      <c r="G39" s="16">
        <v>3002</v>
      </c>
    </row>
    <row r="40" spans="1:7" ht="15.75" hidden="1">
      <c r="A40" s="2" t="s">
        <v>97</v>
      </c>
      <c r="B40" s="29"/>
      <c r="C40" s="2"/>
      <c r="D40" s="2"/>
      <c r="E40" s="16">
        <v>0</v>
      </c>
      <c r="F40" s="16"/>
      <c r="G40" s="16">
        <v>0</v>
      </c>
    </row>
    <row r="41" spans="1:7" ht="15.75">
      <c r="A41" s="2" t="s">
        <v>144</v>
      </c>
      <c r="B41" s="29"/>
      <c r="C41" s="2"/>
      <c r="D41" s="2"/>
      <c r="E41" s="16">
        <v>594.73</v>
      </c>
      <c r="F41" s="16"/>
      <c r="G41" s="16">
        <v>242</v>
      </c>
    </row>
    <row r="42" spans="1:7" ht="15.75">
      <c r="A42" s="2" t="s">
        <v>53</v>
      </c>
      <c r="B42" s="29"/>
      <c r="C42" s="2"/>
      <c r="D42" s="2"/>
      <c r="E42" s="16">
        <v>5</v>
      </c>
      <c r="F42" s="16"/>
      <c r="G42" s="16">
        <v>94</v>
      </c>
    </row>
    <row r="43" spans="1:7" ht="15.75" customHeight="1" hidden="1">
      <c r="A43" s="2" t="s">
        <v>62</v>
      </c>
      <c r="B43" s="29"/>
      <c r="C43" s="2"/>
      <c r="D43" s="2"/>
      <c r="E43" s="16">
        <v>0</v>
      </c>
      <c r="F43" s="16"/>
      <c r="G43" s="16">
        <v>0</v>
      </c>
    </row>
    <row r="44" spans="1:7" ht="15.75" customHeight="1" hidden="1">
      <c r="A44" s="2" t="s">
        <v>56</v>
      </c>
      <c r="B44" s="29"/>
      <c r="C44" s="2"/>
      <c r="D44" s="2"/>
      <c r="E44" s="16">
        <v>0</v>
      </c>
      <c r="F44" s="16"/>
      <c r="G44" s="16"/>
    </row>
    <row r="45" spans="1:7" ht="15.75">
      <c r="A45" s="2" t="s">
        <v>58</v>
      </c>
      <c r="B45" s="29"/>
      <c r="C45" s="2"/>
      <c r="D45" s="2"/>
      <c r="E45" s="16">
        <v>-57.46600000000001</v>
      </c>
      <c r="F45" s="16"/>
      <c r="G45" s="16">
        <v>-328</v>
      </c>
    </row>
    <row r="46" spans="1:7" ht="15.75">
      <c r="A46" s="2" t="s">
        <v>0</v>
      </c>
      <c r="B46" s="29"/>
      <c r="C46" s="2"/>
      <c r="D46" s="2"/>
      <c r="E46" s="16" t="s">
        <v>0</v>
      </c>
      <c r="F46" s="16"/>
      <c r="G46" s="16"/>
    </row>
    <row r="47" spans="1:7" ht="15.75">
      <c r="A47" s="23" t="s">
        <v>112</v>
      </c>
      <c r="B47" s="29"/>
      <c r="C47" s="2"/>
      <c r="D47" s="2"/>
      <c r="E47" s="60">
        <f>SUM(E37:E46)+0.5</f>
        <v>1259.7722499999954</v>
      </c>
      <c r="F47" s="16"/>
      <c r="G47" s="60">
        <f>SUM(G37:G46)</f>
        <v>3063</v>
      </c>
    </row>
    <row r="48" spans="1:7" ht="15.75">
      <c r="A48" s="2"/>
      <c r="B48" s="29"/>
      <c r="C48" s="2"/>
      <c r="D48" s="2"/>
      <c r="E48" s="16"/>
      <c r="F48" s="16"/>
      <c r="G48" s="16"/>
    </row>
    <row r="49" spans="1:7" ht="15.75">
      <c r="A49" s="2" t="s">
        <v>38</v>
      </c>
      <c r="B49" s="29"/>
      <c r="C49" s="2"/>
      <c r="D49" s="2"/>
      <c r="E49" s="16" t="s">
        <v>0</v>
      </c>
      <c r="F49" s="16"/>
      <c r="G49" s="16"/>
    </row>
    <row r="50" spans="1:7" ht="15.75">
      <c r="A50" s="2" t="s">
        <v>90</v>
      </c>
      <c r="B50" s="29"/>
      <c r="C50" s="2"/>
      <c r="D50" s="2"/>
      <c r="E50" s="16">
        <v>8.362850000000002</v>
      </c>
      <c r="F50" s="16"/>
      <c r="G50" s="16">
        <v>-175</v>
      </c>
    </row>
    <row r="51" spans="1:7" ht="15.75">
      <c r="A51" s="2" t="s">
        <v>145</v>
      </c>
      <c r="B51" s="29"/>
      <c r="C51" s="2"/>
      <c r="D51" s="2"/>
      <c r="E51" s="16">
        <v>6892.17845</v>
      </c>
      <c r="F51" s="16"/>
      <c r="G51" s="16">
        <v>13201</v>
      </c>
    </row>
    <row r="52" spans="1:7" ht="15.75">
      <c r="A52" s="2" t="s">
        <v>146</v>
      </c>
      <c r="B52" s="29"/>
      <c r="C52" s="2"/>
      <c r="D52" s="2"/>
      <c r="E52" s="16">
        <v>-11050.36712</v>
      </c>
      <c r="F52" s="16"/>
      <c r="G52" s="16">
        <v>-30544</v>
      </c>
    </row>
    <row r="53" spans="1:7" ht="15.75">
      <c r="A53" s="2" t="s">
        <v>147</v>
      </c>
      <c r="B53" s="29"/>
      <c r="C53" s="2"/>
      <c r="D53" s="2"/>
      <c r="E53" s="16">
        <v>-5.4403500000000005</v>
      </c>
      <c r="F53" s="16"/>
      <c r="G53" s="16">
        <v>19</v>
      </c>
    </row>
    <row r="54" spans="1:7" ht="15.75">
      <c r="A54" s="2" t="s">
        <v>148</v>
      </c>
      <c r="B54" s="29"/>
      <c r="C54" s="2"/>
      <c r="D54" s="2"/>
      <c r="E54" s="16">
        <v>-231.18851</v>
      </c>
      <c r="F54" s="16"/>
      <c r="G54" s="16">
        <v>-184</v>
      </c>
    </row>
    <row r="55" spans="1:7" ht="15.75">
      <c r="A55" s="2" t="s">
        <v>39</v>
      </c>
      <c r="B55" s="29"/>
      <c r="C55" s="2"/>
      <c r="D55" s="2"/>
      <c r="E55" s="16">
        <v>-191.8284099999999</v>
      </c>
      <c r="F55" s="16"/>
      <c r="G55" s="16">
        <v>-1458</v>
      </c>
    </row>
    <row r="56" spans="1:7" ht="15.75" hidden="1">
      <c r="A56" s="2" t="s">
        <v>63</v>
      </c>
      <c r="B56" s="29"/>
      <c r="C56" s="2"/>
      <c r="D56" s="2"/>
      <c r="E56" s="16">
        <v>0</v>
      </c>
      <c r="F56" s="16"/>
      <c r="G56" s="16">
        <v>0</v>
      </c>
    </row>
    <row r="57" spans="1:7" ht="15.75">
      <c r="A57" s="2"/>
      <c r="B57" s="29"/>
      <c r="C57" s="2"/>
      <c r="D57" s="2"/>
      <c r="E57" s="16"/>
      <c r="F57" s="16"/>
      <c r="G57" s="16"/>
    </row>
    <row r="58" spans="1:7" ht="15.75">
      <c r="A58" s="23" t="s">
        <v>113</v>
      </c>
      <c r="B58" s="29"/>
      <c r="C58" s="2"/>
      <c r="D58" s="2"/>
      <c r="E58" s="60">
        <f>SUM(E50:E57)</f>
        <v>-4578.28309</v>
      </c>
      <c r="F58" s="46"/>
      <c r="G58" s="60">
        <f>SUM(G50:G57)</f>
        <v>-19141</v>
      </c>
    </row>
    <row r="59" spans="1:7" ht="15.75">
      <c r="A59" s="23"/>
      <c r="B59" s="29"/>
      <c r="C59" s="2"/>
      <c r="D59" s="2"/>
      <c r="E59" s="45" t="s">
        <v>0</v>
      </c>
      <c r="F59" s="16"/>
      <c r="G59" s="16"/>
    </row>
    <row r="60" spans="1:7" ht="15.75">
      <c r="A60" s="23" t="s">
        <v>156</v>
      </c>
      <c r="B60" s="29"/>
      <c r="C60" s="2"/>
      <c r="D60" s="2"/>
      <c r="E60" s="46">
        <f>E34+E47+E58+1</f>
        <v>-3336.9924300000016</v>
      </c>
      <c r="F60" s="16"/>
      <c r="G60" s="46">
        <f>G34+G47+G58</f>
        <v>-5771</v>
      </c>
    </row>
    <row r="61" spans="1:7" ht="15.75">
      <c r="A61" s="2" t="s">
        <v>54</v>
      </c>
      <c r="B61" s="29"/>
      <c r="C61" s="2"/>
      <c r="D61" s="2"/>
      <c r="E61" s="2" t="s">
        <v>0</v>
      </c>
      <c r="F61" s="16"/>
      <c r="G61" s="16"/>
    </row>
    <row r="62" spans="1:7" ht="15.75">
      <c r="A62" s="27" t="s">
        <v>55</v>
      </c>
      <c r="B62" s="29"/>
      <c r="C62" s="2"/>
      <c r="D62" s="2"/>
      <c r="E62" s="16">
        <v>12765.807619999992</v>
      </c>
      <c r="F62" s="16"/>
      <c r="G62" s="16">
        <v>18537</v>
      </c>
    </row>
    <row r="63" spans="1:7" ht="15.75">
      <c r="A63" s="23"/>
      <c r="B63" s="29"/>
      <c r="C63" s="2"/>
      <c r="D63" s="2"/>
      <c r="E63" s="2"/>
      <c r="F63" s="16"/>
      <c r="G63" s="16"/>
    </row>
    <row r="64" spans="1:7" ht="16.5" thickBot="1">
      <c r="A64" s="23" t="s">
        <v>105</v>
      </c>
      <c r="B64" s="29"/>
      <c r="C64" s="2"/>
      <c r="D64" s="2"/>
      <c r="E64" s="48">
        <f>SUM(E60:E63)</f>
        <v>9428.81518999999</v>
      </c>
      <c r="F64" s="16"/>
      <c r="G64" s="50">
        <f>SUM(G60:G63)</f>
        <v>12766</v>
      </c>
    </row>
    <row r="65" spans="1:7" ht="16.5" thickTop="1">
      <c r="A65" s="23"/>
      <c r="B65" s="29"/>
      <c r="C65" s="2"/>
      <c r="D65" s="2"/>
      <c r="E65" s="11"/>
      <c r="F65" s="16"/>
      <c r="G65" s="16"/>
    </row>
    <row r="66" spans="1:7" ht="15.75">
      <c r="A66" s="23"/>
      <c r="B66" s="29"/>
      <c r="C66" s="2"/>
      <c r="D66" s="2"/>
      <c r="E66" s="2" t="s">
        <v>0</v>
      </c>
      <c r="F66" s="16"/>
      <c r="G66" s="16"/>
    </row>
    <row r="67" spans="1:7" ht="15.75">
      <c r="A67" s="23" t="s">
        <v>43</v>
      </c>
      <c r="B67" s="29"/>
      <c r="C67" s="2"/>
      <c r="D67" s="2"/>
      <c r="E67" s="2"/>
      <c r="F67" s="16"/>
      <c r="G67" s="16"/>
    </row>
    <row r="68" spans="1:7" ht="15.75">
      <c r="A68" s="2" t="s">
        <v>44</v>
      </c>
      <c r="B68" s="29"/>
      <c r="C68" s="2"/>
      <c r="D68" s="2"/>
      <c r="E68" s="16">
        <v>7061.56029</v>
      </c>
      <c r="F68" s="16"/>
      <c r="G68" s="16">
        <v>5057</v>
      </c>
    </row>
    <row r="69" spans="1:7" ht="15.75">
      <c r="A69" s="2" t="s">
        <v>93</v>
      </c>
      <c r="B69" s="29"/>
      <c r="C69" s="2"/>
      <c r="D69" s="2"/>
      <c r="E69" s="16">
        <v>2571.2561</v>
      </c>
      <c r="F69" s="16"/>
      <c r="G69" s="16">
        <v>7921</v>
      </c>
    </row>
    <row r="70" spans="1:7" ht="15.75" hidden="1">
      <c r="A70" s="2" t="s">
        <v>45</v>
      </c>
      <c r="B70" s="29"/>
      <c r="C70" s="2"/>
      <c r="D70" s="2"/>
      <c r="E70" s="16">
        <v>0</v>
      </c>
      <c r="F70" s="16"/>
      <c r="G70" s="16">
        <v>0</v>
      </c>
    </row>
    <row r="71" spans="1:7" ht="15.75">
      <c r="A71" s="2" t="s">
        <v>0</v>
      </c>
      <c r="B71" s="29"/>
      <c r="C71" s="2"/>
      <c r="D71" s="2"/>
      <c r="E71" s="17" t="s">
        <v>0</v>
      </c>
      <c r="F71" s="16"/>
      <c r="G71" s="17" t="s">
        <v>0</v>
      </c>
    </row>
    <row r="72" spans="1:7" ht="15.75">
      <c r="A72" s="2"/>
      <c r="B72" s="29"/>
      <c r="C72" s="2"/>
      <c r="D72" s="2"/>
      <c r="E72" s="16">
        <f>SUM(E68:E71)+0.5</f>
        <v>9633.31639</v>
      </c>
      <c r="F72" s="16"/>
      <c r="G72" s="16">
        <f>SUM(G68:G71)</f>
        <v>12978</v>
      </c>
    </row>
    <row r="73" spans="1:7" ht="15.75">
      <c r="A73" s="2" t="s">
        <v>91</v>
      </c>
      <c r="B73" s="29"/>
      <c r="C73" s="2"/>
      <c r="D73" s="2"/>
      <c r="E73" s="16">
        <v>-204</v>
      </c>
      <c r="F73" s="16"/>
      <c r="G73" s="16">
        <v>-212</v>
      </c>
    </row>
    <row r="74" spans="1:7" ht="16.5" thickBot="1">
      <c r="A74" s="23" t="s">
        <v>54</v>
      </c>
      <c r="B74" s="29"/>
      <c r="C74" s="2"/>
      <c r="D74" s="2"/>
      <c r="E74" s="50">
        <f>SUM(E72:E73)</f>
        <v>9429.31639</v>
      </c>
      <c r="F74" s="16"/>
      <c r="G74" s="50">
        <f>SUM(G72:G73)</f>
        <v>12766</v>
      </c>
    </row>
    <row r="75" spans="1:7" ht="16.5" thickTop="1">
      <c r="A75" s="23"/>
      <c r="B75" s="29"/>
      <c r="C75" s="2"/>
      <c r="D75" s="2"/>
      <c r="E75" s="2" t="s">
        <v>0</v>
      </c>
      <c r="F75" s="2"/>
      <c r="G75" s="2"/>
    </row>
    <row r="76" spans="1:7" ht="16.5">
      <c r="A76" s="43"/>
      <c r="B76" s="29"/>
      <c r="C76" s="2"/>
      <c r="D76" s="2"/>
      <c r="E76" s="12" t="s">
        <v>0</v>
      </c>
      <c r="F76" s="2"/>
      <c r="G76" s="2"/>
    </row>
    <row r="77" spans="1:7" ht="15.75">
      <c r="A77" s="23"/>
      <c r="B77" s="29"/>
      <c r="C77" s="2"/>
      <c r="D77" s="2"/>
      <c r="E77" s="2" t="s">
        <v>0</v>
      </c>
      <c r="F77" s="2"/>
      <c r="G77" s="2"/>
    </row>
    <row r="78" spans="1:7" ht="15.75">
      <c r="A78" s="23" t="s">
        <v>42</v>
      </c>
      <c r="B78" s="29"/>
      <c r="C78" s="2"/>
      <c r="D78" s="2"/>
      <c r="E78" s="2"/>
      <c r="F78" s="2"/>
      <c r="G78" s="2"/>
    </row>
    <row r="79" spans="1:7" ht="15.75">
      <c r="A79" s="23" t="s">
        <v>138</v>
      </c>
      <c r="B79" s="29"/>
      <c r="C79" s="2"/>
      <c r="D79" s="2"/>
      <c r="E79" s="2"/>
      <c r="F79" s="2"/>
      <c r="G79" s="2"/>
    </row>
    <row r="88" ht="16.5">
      <c r="A88" s="43"/>
    </row>
    <row r="89" ht="16.5">
      <c r="A89" s="43"/>
    </row>
    <row r="90" ht="16.5">
      <c r="A90" s="43"/>
    </row>
    <row r="91" ht="16.5">
      <c r="A91" s="43"/>
    </row>
    <row r="92" ht="16.5">
      <c r="A92" s="43"/>
    </row>
    <row r="99" ht="12.75">
      <c r="G99" s="56" t="s">
        <v>0</v>
      </c>
    </row>
    <row r="108" ht="12.75">
      <c r="E108" t="s">
        <v>0</v>
      </c>
    </row>
    <row r="109" ht="12.75">
      <c r="G109" t="s">
        <v>0</v>
      </c>
    </row>
  </sheetData>
  <sheetProtection/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9.28125" style="0" customWidth="1"/>
    <col min="2" max="2" width="2.421875" style="0" customWidth="1"/>
    <col min="3" max="3" width="10.8515625" style="0" customWidth="1"/>
    <col min="4" max="4" width="11.140625" style="0" customWidth="1"/>
    <col min="5" max="5" width="17.28125" style="0" hidden="1" customWidth="1"/>
    <col min="6" max="6" width="12.00390625" style="0" customWidth="1"/>
    <col min="7" max="7" width="15.140625" style="0" customWidth="1"/>
    <col min="8" max="8" width="14.57421875" style="0" customWidth="1"/>
    <col min="9" max="9" width="10.7109375" style="0" customWidth="1"/>
    <col min="10" max="10" width="11.28125" style="0" customWidth="1"/>
    <col min="11" max="11" width="11.421875" style="0" customWidth="1"/>
  </cols>
  <sheetData>
    <row r="1" spans="1:11" ht="15.75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 t="s">
        <v>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0" ht="15.75">
      <c r="A3" s="30" t="s">
        <v>0</v>
      </c>
      <c r="B3" s="20"/>
      <c r="C3" s="20"/>
      <c r="D3" s="20"/>
      <c r="E3" s="20" t="s">
        <v>0</v>
      </c>
      <c r="F3" s="20"/>
      <c r="G3" s="20"/>
      <c r="H3" s="19"/>
      <c r="I3" s="19"/>
      <c r="J3" s="19"/>
    </row>
    <row r="4" spans="1:10" ht="15.75">
      <c r="A4" s="30"/>
      <c r="B4" s="20"/>
      <c r="C4" s="20"/>
      <c r="D4" s="20"/>
      <c r="E4" s="20"/>
      <c r="F4" s="20"/>
      <c r="G4" s="20"/>
      <c r="H4" s="19"/>
      <c r="I4" s="19"/>
      <c r="J4" s="19"/>
    </row>
    <row r="5" spans="1:11" ht="15.75">
      <c r="A5" s="63" t="s">
        <v>160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.75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63" t="s">
        <v>154</v>
      </c>
      <c r="D8" s="63"/>
      <c r="E8" s="63"/>
      <c r="F8" s="63"/>
      <c r="G8" s="63"/>
      <c r="H8" s="63"/>
      <c r="I8" s="63"/>
      <c r="J8" s="4"/>
      <c r="K8" s="4"/>
    </row>
    <row r="9" spans="1:11" ht="15.75">
      <c r="A9" s="4"/>
      <c r="B9" s="4"/>
      <c r="C9" s="63" t="s">
        <v>107</v>
      </c>
      <c r="D9" s="63"/>
      <c r="E9" s="63"/>
      <c r="F9" s="63"/>
      <c r="G9" s="63"/>
      <c r="H9" s="63"/>
      <c r="I9" s="63"/>
      <c r="J9" s="4"/>
      <c r="K9" s="4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0" ht="15.75">
      <c r="A11" s="26" t="s">
        <v>0</v>
      </c>
      <c r="B11" s="2"/>
      <c r="C11" s="15"/>
      <c r="D11" s="15"/>
      <c r="E11" s="2"/>
      <c r="F11" s="2"/>
      <c r="G11" s="8" t="s">
        <v>120</v>
      </c>
      <c r="H11" s="19"/>
      <c r="I11" s="19"/>
      <c r="J11" s="19"/>
    </row>
    <row r="12" spans="1:10" ht="15.75">
      <c r="A12" s="26"/>
      <c r="B12" s="2"/>
      <c r="C12" s="15"/>
      <c r="D12" s="15"/>
      <c r="E12" s="2"/>
      <c r="F12" s="8" t="s">
        <v>173</v>
      </c>
      <c r="G12" s="8" t="s">
        <v>121</v>
      </c>
      <c r="H12" s="8" t="s">
        <v>0</v>
      </c>
      <c r="I12" s="8"/>
      <c r="J12" s="8"/>
    </row>
    <row r="13" spans="1:10" ht="15.75">
      <c r="A13" s="2" t="s">
        <v>0</v>
      </c>
      <c r="B13" s="29"/>
      <c r="C13" s="29"/>
      <c r="D13" s="8" t="s">
        <v>0</v>
      </c>
      <c r="F13" s="8" t="s">
        <v>174</v>
      </c>
      <c r="G13" s="8" t="s">
        <v>122</v>
      </c>
      <c r="H13" s="8" t="s">
        <v>0</v>
      </c>
      <c r="I13" s="8"/>
      <c r="J13" s="8" t="s">
        <v>140</v>
      </c>
    </row>
    <row r="14" spans="1:11" ht="15.75">
      <c r="A14" s="2"/>
      <c r="B14" s="29"/>
      <c r="C14" s="44" t="s">
        <v>117</v>
      </c>
      <c r="D14" s="8" t="s">
        <v>117</v>
      </c>
      <c r="E14" s="8" t="s">
        <v>41</v>
      </c>
      <c r="F14" s="8" t="s">
        <v>175</v>
      </c>
      <c r="G14" s="44" t="s">
        <v>123</v>
      </c>
      <c r="H14" s="44" t="s">
        <v>125</v>
      </c>
      <c r="I14" s="44"/>
      <c r="J14" s="44" t="s">
        <v>141</v>
      </c>
      <c r="K14" s="44" t="s">
        <v>127</v>
      </c>
    </row>
    <row r="15" spans="1:11" ht="15.75">
      <c r="A15" s="2" t="s">
        <v>0</v>
      </c>
      <c r="B15" s="29"/>
      <c r="C15" s="8" t="s">
        <v>118</v>
      </c>
      <c r="D15" s="8" t="s">
        <v>119</v>
      </c>
      <c r="E15" s="44" t="s">
        <v>5</v>
      </c>
      <c r="F15" s="8" t="s">
        <v>176</v>
      </c>
      <c r="G15" s="44" t="s">
        <v>124</v>
      </c>
      <c r="H15" s="44" t="s">
        <v>126</v>
      </c>
      <c r="I15" s="44" t="s">
        <v>127</v>
      </c>
      <c r="J15" s="44" t="s">
        <v>128</v>
      </c>
      <c r="K15" s="44" t="s">
        <v>129</v>
      </c>
    </row>
    <row r="16" spans="1:11" ht="15.75">
      <c r="A16" s="2" t="s">
        <v>25</v>
      </c>
      <c r="B16" s="29"/>
      <c r="C16" s="8" t="s">
        <v>1</v>
      </c>
      <c r="D16" s="8" t="s">
        <v>1</v>
      </c>
      <c r="E16" s="8" t="s">
        <v>28</v>
      </c>
      <c r="F16" s="8" t="s">
        <v>1</v>
      </c>
      <c r="G16" s="8" t="s">
        <v>28</v>
      </c>
      <c r="H16" s="8" t="s">
        <v>28</v>
      </c>
      <c r="I16" s="8" t="s">
        <v>28</v>
      </c>
      <c r="J16" s="8" t="s">
        <v>28</v>
      </c>
      <c r="K16" s="8" t="s">
        <v>28</v>
      </c>
    </row>
    <row r="17" spans="1:10" ht="15.75">
      <c r="A17" s="2" t="s">
        <v>0</v>
      </c>
      <c r="B17" s="29"/>
      <c r="C17" s="2" t="s">
        <v>0</v>
      </c>
      <c r="D17" s="2"/>
      <c r="E17" s="2"/>
      <c r="F17" s="2"/>
      <c r="H17" s="19" t="s">
        <v>0</v>
      </c>
      <c r="I17" s="19"/>
      <c r="J17" s="19"/>
    </row>
    <row r="18" spans="1:10" ht="15.75">
      <c r="A18" s="2" t="s">
        <v>0</v>
      </c>
      <c r="B18" s="29"/>
      <c r="C18" s="32" t="s">
        <v>0</v>
      </c>
      <c r="D18" s="2"/>
      <c r="E18" s="2"/>
      <c r="F18" s="2"/>
      <c r="H18" s="19"/>
      <c r="I18" s="19"/>
      <c r="J18" s="19"/>
    </row>
    <row r="19" spans="1:11" ht="15.75">
      <c r="A19" s="23" t="s">
        <v>162</v>
      </c>
      <c r="B19" s="29"/>
      <c r="C19" s="16">
        <v>124863</v>
      </c>
      <c r="D19" s="16">
        <v>29528.5</v>
      </c>
      <c r="E19" s="16">
        <v>0</v>
      </c>
      <c r="F19" s="16">
        <v>0</v>
      </c>
      <c r="G19" s="16">
        <v>14648</v>
      </c>
      <c r="H19" s="16">
        <v>-53498</v>
      </c>
      <c r="I19" s="16">
        <f>SUM(C19:H19)</f>
        <v>115541.5</v>
      </c>
      <c r="J19" s="16">
        <v>295</v>
      </c>
      <c r="K19" s="16">
        <f>SUM(I19:J19)</f>
        <v>115836.5</v>
      </c>
    </row>
    <row r="20" spans="1:11" ht="15.75" hidden="1">
      <c r="A20" s="23"/>
      <c r="B20" s="2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 hidden="1">
      <c r="A21" s="2" t="s">
        <v>101</v>
      </c>
      <c r="B21" s="29"/>
      <c r="C21" s="2"/>
      <c r="D21" s="2"/>
      <c r="E21" s="2"/>
      <c r="F21" s="2"/>
      <c r="G21" s="12"/>
      <c r="H21" s="16"/>
      <c r="I21" s="16"/>
      <c r="J21" s="16"/>
      <c r="K21" s="16"/>
    </row>
    <row r="22" spans="1:11" ht="15.75" hidden="1">
      <c r="A22" s="2" t="s">
        <v>100</v>
      </c>
      <c r="B22" s="29"/>
      <c r="C22" s="16">
        <v>0</v>
      </c>
      <c r="D22" s="16">
        <v>0</v>
      </c>
      <c r="E22" s="2"/>
      <c r="F22" s="2"/>
      <c r="G22" s="16">
        <v>0</v>
      </c>
      <c r="H22" s="16">
        <v>0</v>
      </c>
      <c r="I22" s="16">
        <f>SUM(C22:H22)</f>
        <v>0</v>
      </c>
      <c r="J22" s="15">
        <v>0</v>
      </c>
      <c r="K22" s="16">
        <f>SUM(I22:J22)</f>
        <v>0</v>
      </c>
    </row>
    <row r="23" spans="1:11" ht="16.5">
      <c r="A23" s="42"/>
      <c r="B23" s="29"/>
      <c r="C23" s="2"/>
      <c r="D23" s="2"/>
      <c r="E23" s="2"/>
      <c r="F23" s="2"/>
      <c r="G23" s="12"/>
      <c r="H23" s="16"/>
      <c r="I23" s="16"/>
      <c r="J23" s="16"/>
      <c r="K23" s="16"/>
    </row>
    <row r="24" spans="1:11" ht="15.75">
      <c r="A24" s="2" t="s">
        <v>178</v>
      </c>
      <c r="B24" s="29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6">
        <f>'P&amp;L'!F42-EQUITY!H22</f>
        <v>534</v>
      </c>
      <c r="I24" s="16">
        <f>SUM(C24:H24)</f>
        <v>534</v>
      </c>
      <c r="J24" s="16">
        <f>'P&amp;L'!F43</f>
        <v>-3</v>
      </c>
      <c r="K24" s="16">
        <f>SUM(I24:J24)</f>
        <v>531</v>
      </c>
    </row>
    <row r="25" spans="1:11" ht="15.75">
      <c r="A25" s="23"/>
      <c r="B25" s="29"/>
      <c r="C25" s="2"/>
      <c r="D25" s="2"/>
      <c r="E25" s="2"/>
      <c r="F25" s="2"/>
      <c r="G25" s="16"/>
      <c r="H25" s="16"/>
      <c r="I25" s="16"/>
      <c r="J25" s="16"/>
      <c r="K25" s="16"/>
    </row>
    <row r="26" spans="1:11" ht="16.5" thickBot="1">
      <c r="A26" s="23" t="s">
        <v>161</v>
      </c>
      <c r="B26" s="29"/>
      <c r="C26" s="13">
        <f aca="true" t="shared" si="0" ref="C26:K26">SUM(C19:C25)</f>
        <v>124863</v>
      </c>
      <c r="D26" s="13">
        <f t="shared" si="0"/>
        <v>29528.5</v>
      </c>
      <c r="E26" s="13">
        <f t="shared" si="0"/>
        <v>0</v>
      </c>
      <c r="F26" s="13">
        <f t="shared" si="0"/>
        <v>0</v>
      </c>
      <c r="G26" s="13">
        <f t="shared" si="0"/>
        <v>14648</v>
      </c>
      <c r="H26" s="13">
        <f t="shared" si="0"/>
        <v>-52964</v>
      </c>
      <c r="I26" s="13">
        <f t="shared" si="0"/>
        <v>116075.5</v>
      </c>
      <c r="J26" s="13">
        <f t="shared" si="0"/>
        <v>292</v>
      </c>
      <c r="K26" s="13">
        <f t="shared" si="0"/>
        <v>116367.5</v>
      </c>
    </row>
    <row r="27" spans="1:10" ht="16.5" thickTop="1">
      <c r="A27" s="23"/>
      <c r="B27" s="29"/>
      <c r="C27" s="2"/>
      <c r="D27" s="2"/>
      <c r="E27" s="2"/>
      <c r="F27" s="2"/>
      <c r="H27" s="19"/>
      <c r="I27" s="19"/>
      <c r="J27" s="19"/>
    </row>
    <row r="28" spans="1:11" ht="15.75">
      <c r="A28" s="23"/>
      <c r="B28" s="29"/>
      <c r="C28" s="2"/>
      <c r="D28" s="2"/>
      <c r="G28" s="2"/>
      <c r="H28" s="19" t="s">
        <v>0</v>
      </c>
      <c r="I28" s="19"/>
      <c r="J28" s="19"/>
      <c r="K28" t="s">
        <v>0</v>
      </c>
    </row>
    <row r="29" spans="1:10" ht="15.75">
      <c r="A29" s="23" t="s">
        <v>0</v>
      </c>
      <c r="B29" s="29"/>
      <c r="C29" s="2"/>
      <c r="D29" s="2"/>
      <c r="G29" s="2"/>
      <c r="H29" s="19"/>
      <c r="I29" s="19" t="s">
        <v>0</v>
      </c>
      <c r="J29" s="19"/>
    </row>
    <row r="30" spans="1:11" ht="15.75">
      <c r="A30" s="23" t="s">
        <v>163</v>
      </c>
      <c r="B30" s="29"/>
      <c r="C30" s="16">
        <v>140326.1</v>
      </c>
      <c r="D30" s="16">
        <f>28713.78155</f>
        <v>28713.78155</v>
      </c>
      <c r="E30" s="16">
        <v>0</v>
      </c>
      <c r="F30" s="16">
        <v>0</v>
      </c>
      <c r="G30" s="16">
        <v>0</v>
      </c>
      <c r="H30" s="16">
        <v>-55080.245</v>
      </c>
      <c r="I30" s="16">
        <f>SUM(C30:H30)+0.5</f>
        <v>113960.13655</v>
      </c>
      <c r="J30" s="16">
        <v>287.855</v>
      </c>
      <c r="K30" s="16">
        <f>SUM(I30:J30)+0.5</f>
        <v>114248.49154999999</v>
      </c>
    </row>
    <row r="31" spans="1:11" ht="15.75" hidden="1">
      <c r="A31" s="23"/>
      <c r="B31" s="2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 hidden="1">
      <c r="A32" s="2" t="s">
        <v>116</v>
      </c>
      <c r="B32" s="29"/>
      <c r="C32" s="16"/>
      <c r="D32" s="16"/>
      <c r="E32" s="16"/>
      <c r="F32" s="16"/>
      <c r="G32" s="16"/>
      <c r="H32" s="40">
        <v>0</v>
      </c>
      <c r="I32" s="16">
        <f>SUM(C32:H32)</f>
        <v>0</v>
      </c>
      <c r="J32" s="16"/>
      <c r="K32" s="16">
        <f>SUM(I32:J32)</f>
        <v>0</v>
      </c>
    </row>
    <row r="33" spans="1:11" ht="15.75" hidden="1">
      <c r="A33" s="23"/>
      <c r="B33" s="29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.75" hidden="1">
      <c r="A34" s="23" t="s">
        <v>130</v>
      </c>
      <c r="B34" s="29"/>
      <c r="C34" s="16">
        <f aca="true" t="shared" si="1" ref="C34:K34">SUM(C30:C33)</f>
        <v>140326.1</v>
      </c>
      <c r="D34" s="16">
        <f t="shared" si="1"/>
        <v>28713.78155</v>
      </c>
      <c r="E34" s="16">
        <f t="shared" si="1"/>
        <v>0</v>
      </c>
      <c r="F34" s="16"/>
      <c r="G34" s="16">
        <f t="shared" si="1"/>
        <v>0</v>
      </c>
      <c r="H34" s="16">
        <f t="shared" si="1"/>
        <v>-55080.245</v>
      </c>
      <c r="I34" s="16">
        <f t="shared" si="1"/>
        <v>113960.13655</v>
      </c>
      <c r="J34" s="16">
        <f t="shared" si="1"/>
        <v>287.855</v>
      </c>
      <c r="K34" s="16">
        <f t="shared" si="1"/>
        <v>114248.49154999999</v>
      </c>
    </row>
    <row r="35" spans="1:11" ht="15.75">
      <c r="A35" s="23"/>
      <c r="B35" s="29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2" t="s">
        <v>170</v>
      </c>
      <c r="B36" s="29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2" t="s">
        <v>177</v>
      </c>
      <c r="B37" s="29"/>
      <c r="C37" s="16">
        <v>0</v>
      </c>
      <c r="D37" s="1">
        <v>0</v>
      </c>
      <c r="E37" s="16"/>
      <c r="F37" s="16">
        <f>'BS'!C49</f>
        <v>3.7497004</v>
      </c>
      <c r="G37" s="1">
        <v>0</v>
      </c>
      <c r="H37" s="16">
        <v>0</v>
      </c>
      <c r="I37" s="16">
        <f>SUM(C37:H37)</f>
        <v>3.7497004</v>
      </c>
      <c r="J37" s="16">
        <f>'P&amp;L'!D36*0.49</f>
        <v>3.4299999999999997</v>
      </c>
      <c r="K37" s="16">
        <f>SUM(I37:J37)</f>
        <v>7.1797004</v>
      </c>
    </row>
    <row r="38" spans="1:11" ht="15.75">
      <c r="A38" s="23"/>
      <c r="B38" s="29"/>
      <c r="C38" s="16"/>
      <c r="D38" s="16"/>
      <c r="E38" s="16"/>
      <c r="F38" s="16"/>
      <c r="G38" s="16"/>
      <c r="H38" s="16"/>
      <c r="I38" s="16"/>
      <c r="J38" s="16"/>
      <c r="K38" s="16"/>
    </row>
    <row r="39" spans="1:13" ht="15.75">
      <c r="A39" s="2" t="s">
        <v>178</v>
      </c>
      <c r="B39" s="29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f>'P&amp;L'!D42</f>
        <v>6693</v>
      </c>
      <c r="I39" s="16">
        <f>SUM(C39:H39)</f>
        <v>6693</v>
      </c>
      <c r="J39" s="16">
        <f>'P&amp;L'!D43</f>
        <v>-3</v>
      </c>
      <c r="K39" s="16">
        <f>SUM(I39:J39)</f>
        <v>6690</v>
      </c>
      <c r="M39" s="35"/>
    </row>
    <row r="40" spans="1:10" ht="15.75">
      <c r="A40" s="2"/>
      <c r="B40" s="29"/>
      <c r="C40" s="2"/>
      <c r="D40" s="2"/>
      <c r="G40" s="2"/>
      <c r="H40" s="19"/>
      <c r="I40" s="19"/>
      <c r="J40" s="19"/>
    </row>
    <row r="41" spans="1:11" ht="16.5" thickBot="1">
      <c r="A41" s="23" t="s">
        <v>164</v>
      </c>
      <c r="B41" s="29"/>
      <c r="C41" s="25">
        <f>SUM(C34:C40)</f>
        <v>140326.1</v>
      </c>
      <c r="D41" s="25">
        <f>SUM(D34:D40)</f>
        <v>28713.78155</v>
      </c>
      <c r="E41" s="13">
        <f aca="true" t="shared" si="2" ref="E41:J41">SUM(E34:E40)</f>
        <v>0</v>
      </c>
      <c r="F41" s="25">
        <f>SUM(F34:F40)</f>
        <v>3.7497004</v>
      </c>
      <c r="G41" s="13">
        <f t="shared" si="2"/>
        <v>0</v>
      </c>
      <c r="H41" s="13">
        <f>SUM(H34:H40)</f>
        <v>-48387.245</v>
      </c>
      <c r="I41" s="13">
        <f>SUM(I34:I40)</f>
        <v>120656.8862504</v>
      </c>
      <c r="J41" s="13">
        <f t="shared" si="2"/>
        <v>288.285</v>
      </c>
      <c r="K41" s="13">
        <f>SUM(K34:K40)-0.4</f>
        <v>120945.2712504</v>
      </c>
    </row>
    <row r="42" spans="1:13" ht="16.5" thickTop="1">
      <c r="A42" s="23"/>
      <c r="B42" s="29"/>
      <c r="C42" s="2"/>
      <c r="D42" s="2"/>
      <c r="G42" s="2"/>
      <c r="H42" s="19"/>
      <c r="I42" s="19"/>
      <c r="J42" s="19"/>
      <c r="K42" t="s">
        <v>0</v>
      </c>
      <c r="M42" s="35"/>
    </row>
    <row r="43" spans="1:10" ht="15.75">
      <c r="A43" s="23"/>
      <c r="B43" s="29"/>
      <c r="C43" s="2"/>
      <c r="D43" s="2"/>
      <c r="G43" s="2"/>
      <c r="H43" s="19" t="s">
        <v>0</v>
      </c>
      <c r="I43" s="19" t="s">
        <v>0</v>
      </c>
      <c r="J43" s="19" t="s">
        <v>0</v>
      </c>
    </row>
    <row r="44" spans="7:11" ht="12.75">
      <c r="G44" t="s">
        <v>0</v>
      </c>
      <c r="H44" t="s">
        <v>0</v>
      </c>
      <c r="K44" t="s">
        <v>0</v>
      </c>
    </row>
    <row r="45" spans="1:8" ht="15.75">
      <c r="A45" s="23" t="s">
        <v>0</v>
      </c>
      <c r="H45" t="s">
        <v>0</v>
      </c>
    </row>
    <row r="46" ht="15.75">
      <c r="A46" s="23" t="s">
        <v>0</v>
      </c>
    </row>
    <row r="47" ht="15.75">
      <c r="A47" s="2"/>
    </row>
    <row r="48" ht="15.75">
      <c r="A48" s="23" t="s">
        <v>96</v>
      </c>
    </row>
    <row r="49" ht="15.75">
      <c r="A49" s="23" t="s">
        <v>142</v>
      </c>
    </row>
    <row r="59" ht="12.75">
      <c r="J59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kwongyf</cp:lastModifiedBy>
  <cp:lastPrinted>2012-02-21T06:45:07Z</cp:lastPrinted>
  <dcterms:created xsi:type="dcterms:W3CDTF">1998-03-21T00:09:32Z</dcterms:created>
  <dcterms:modified xsi:type="dcterms:W3CDTF">2012-02-21T06:46:24Z</dcterms:modified>
  <cp:category/>
  <cp:version/>
  <cp:contentType/>
  <cp:contentStatus/>
</cp:coreProperties>
</file>