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<sst xmlns="http://schemas.openxmlformats.org/spreadsheetml/2006/main" count="346" uniqueCount="175">
  <si>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</si>
  <si>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</si>
  <si>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</si>
  <si>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</si>
  <si>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</si>
  <si>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</si>
  <si>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</si>
  <si>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</si>
  <si>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</si>
  <si>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</si>
  <si>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</si>
  <si>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</si>
  <si>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</si>
  <si>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</si>
  <si>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</si>
  <si>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</si>
  <si>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</si>
  <si>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</si>
  <si>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</si>
  <si>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</si>
  <si>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</si>
  <si>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</si>
  <si>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</si>
  <si>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</si>
  <si>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</si>
  <si>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</si>
  <si>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</si>
  <si>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</si>
  <si>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</si>
  <si>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</si>
  <si>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</si>
  <si>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</si>
  <si>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</si>
  <si>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</si>
  <si>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</si>
  <si>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</si>
  <si>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</si>
  <si>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</si>
  <si>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</si>
  <si>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</si>
  <si>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</si>
  <si>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</si>
  <si>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</si>
  <si>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</si>
  <si>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Operating Expenses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</si>
  <si>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</si>
  <si>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</si>
  <si>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</si>
  <si>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</si>
  <si>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</si>
  <si>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</si>
  <si>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</si>
  <si>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</si>
  <si>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</si>
  <si>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</si>
  <si>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</si>
  <si>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</si>
  <si>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</si>
  <si>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</si>
  <si>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</si>
  <si>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</si>
  <si>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</si>
  <si>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</si>
  <si>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</si>
  <si>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</si>
  <si>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</si>
  <si>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</si>
  <si>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</si>
  <si>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</si>
  <si>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</si>
  <si>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</si>
  <si>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</si>
  <si>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</si>
  <si>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</si>
  <si>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</si>
  <si>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</si>
  <si>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</si>
  <si>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</si>
  <si>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</si>
  <si>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</si>
  <si>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</si>
  <si>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</si>
  <si>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</si>
  <si>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</si>
  <si>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</si>
  <si>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</si>
  <si>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</si>
  <si>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</si>
  <si>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</si>
  <si>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</si>
  <si>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</si>
  <si>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Converted During The Financial Period</t>
  </si>
  <si>
    <t>The Condensed Consolidated Statement of Changes In Equity should be read in conjunction with the Annual Financial</t>
  </si>
  <si>
    <t xml:space="preserve">     Proceeds from disposal of investment/subsidiaries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</si>
  <si>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</si>
  <si>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</si>
  <si>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</si>
  <si>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</si>
  <si>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</si>
  <si>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</si>
  <si>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</si>
  <si>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</si>
  <si>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</si>
  <si>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</si>
  <si>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</si>
  <si>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</si>
  <si>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</si>
  <si>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NET CASH FROM INVESTING ACTIVITIES</t>
  </si>
  <si>
    <t>NET CASH USED IN FINANCING ACTIVITIES</t>
  </si>
  <si>
    <t>Other Comprehensive Income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</si>
  <si>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</si>
  <si>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</si>
  <si>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</si>
  <si>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</si>
  <si>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</si>
  <si>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</si>
  <si>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</si>
  <si>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</si>
  <si>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</si>
  <si>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</si>
  <si>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</si>
  <si>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</si>
  <si>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</si>
  <si>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</si>
  <si>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</si>
  <si>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</si>
  <si>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</si>
  <si>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 xml:space="preserve">     Director retirement benefit paid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</si>
  <si>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</si>
  <si>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</si>
  <si>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</si>
  <si>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</si>
  <si>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</si>
  <si>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Annual Financial Report for the financial year ended 31 December 2010.</t>
  </si>
  <si>
    <t>LEASEHOLD LAND</t>
  </si>
  <si>
    <t>Non-</t>
  </si>
  <si>
    <t>Controling</t>
  </si>
  <si>
    <t>Report for the financial year ended 31 December 2010.</t>
  </si>
  <si>
    <t>(2010: 140,326,100) Ordinary Shares)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</si>
  <si>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</si>
  <si>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</si>
  <si>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</si>
  <si>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</si>
  <si>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</si>
  <si>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</si>
  <si>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Equity Owners Of  The Company</t>
  </si>
  <si>
    <t>EQUITY OWNERS OF THE COMPANY :</t>
  </si>
  <si>
    <t>Non-controlling interests</t>
  </si>
  <si>
    <t>EQUITY ATTRIBUTABLE TO EQUITY OWNERS OF THE PARENT</t>
  </si>
  <si>
    <t>EQUITY OWNERS OF THE PARENT (RM)</t>
  </si>
  <si>
    <t>&lt;-------------   ATTRIBUTABLE TO EQUITY OWNERS ------------- &gt;</t>
  </si>
  <si>
    <t>LAND HELD FOR PROPERTY DEVELOPMENT</t>
  </si>
  <si>
    <t>(LOSS)/PROFIT FROM OPERATIONS</t>
  </si>
  <si>
    <t>PROFIT/(LOSS) BEFORE TAXATION</t>
  </si>
  <si>
    <t>Net Profit For The Financial Period</t>
  </si>
  <si>
    <t>NET DECREASE IN CASH AND CASH EQUIVALENTS</t>
  </si>
  <si>
    <t>30 SEPT</t>
  </si>
  <si>
    <t>UNAUDITED RESULTS OF THE GROUP FOR THE THIRD QUARTER ENDED 30 SEPTEMBER 2011</t>
  </si>
  <si>
    <t>Balance At 1 July 2010</t>
  </si>
  <si>
    <t>Balance At 30 September 2010</t>
  </si>
  <si>
    <t>Balance At 1 July 2011</t>
  </si>
  <si>
    <t>Balance At 30 September 2011</t>
  </si>
  <si>
    <t>(Based on weighted average no of 135,686,667</t>
  </si>
  <si>
    <t xml:space="preserve">(Based on weighted average no of 135,686,667 </t>
  </si>
  <si>
    <t>(2010: 124,862,822) Ordinary Shares)</t>
  </si>
  <si>
    <t xml:space="preserve">NET (LOSS)/PROFIT FOR THE FINANCIAL PERIOD </t>
  </si>
  <si>
    <t xml:space="preserve">Basic (Loss)/Earnings Per Ordinary Share (Sen) </t>
  </si>
  <si>
    <t>Diluted (Loss)/Earnings Per Ordinary Share (Sen)</t>
  </si>
  <si>
    <t>NET CASH (USED)/FROM OPERATING ACTIVITIES</t>
  </si>
  <si>
    <t>OPERATING (LOSS)/PROFIT BEFORE CHANGES IN WORKING CAPITAL</t>
  </si>
  <si>
    <t>Net Loss For The Financial Period</t>
  </si>
  <si>
    <t>(LOSS)/PROFIT BEFORE TAXATION</t>
  </si>
  <si>
    <t>Other Operating Income</t>
  </si>
  <si>
    <t>TOTAL COMPREHENSIVE (LOSS)/INCOME</t>
  </si>
  <si>
    <t>(LOSS)/EARNINGS PER SHARE ATTRIBUTABLE TO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</si>
</sst>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2" xfId="42" applyNumberFormat="1" applyFont="1" applyBorder="1" applyAlignment="1">
      <alignment/>
    </xf>
    <xf numFmtId="181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13" xfId="42" applyNumberFormat="1" applyFont="1" applyBorder="1" applyAlignment="1">
      <alignment/>
    </xf>
    <xf numFmtId="184" fontId="4" fillId="0" borderId="0" xfId="57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42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42" applyNumberFormat="1" applyFont="1" applyAlignment="1">
      <alignment/>
    </xf>
    <xf numFmtId="181" fontId="4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Alignment="1">
      <alignment horizontal="center"/>
    </xf>
    <xf numFmtId="0" fontId="4" fillId="0" borderId="12" xfId="0" applyFont="1" applyBorder="1" applyAlignment="1">
      <alignment/>
    </xf>
    <xf numFmtId="181" fontId="5" fillId="0" borderId="0" xfId="42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11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11" xfId="42" applyNumberFormat="1" applyFont="1" applyBorder="1" applyAlignment="1">
      <alignment/>
    </xf>
    <xf numFmtId="43" fontId="4" fillId="0" borderId="0" xfId="42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right"/>
    </xf>
    <xf numFmtId="43" fontId="0" fillId="0" borderId="0" xfId="42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wongyf\AppData\Local\Microsoft\Windows\Temporary%20Internet%20Files\Content.IE5\1R9J4E44\LIMCL\consoCflowSept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C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6"/>
  <sheetViews>
    <sheetView tabSelected="1" zoomScalePageLayoutView="0" workbookViewId="0" topLeftCell="B1">
      <selection activeCell="H28" sqref="H28"/>
    </sheetView>
  </sheetViews>
  <sheetFormatPr defaultColWidth="9.140625" defaultRowHeight="12.75"/>
  <cols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2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3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157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103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6</v>
      </c>
      <c r="E8" s="6"/>
      <c r="F8" s="6"/>
      <c r="G8" s="2"/>
      <c r="H8" s="6" t="s">
        <v>7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22</v>
      </c>
      <c r="G10" s="17"/>
      <c r="H10" s="17"/>
      <c r="I10" s="17"/>
      <c r="J10" s="7" t="s">
        <v>22</v>
      </c>
    </row>
    <row r="11" spans="2:10" ht="15.75">
      <c r="B11" s="5" t="s">
        <v>0</v>
      </c>
      <c r="C11" s="17"/>
      <c r="D11" s="7" t="s">
        <v>8</v>
      </c>
      <c r="E11" s="7"/>
      <c r="F11" s="7" t="s">
        <v>9</v>
      </c>
      <c r="G11" s="17"/>
      <c r="H11" s="7" t="s">
        <v>8</v>
      </c>
      <c r="I11" s="7"/>
      <c r="J11" s="7" t="s">
        <v>9</v>
      </c>
    </row>
    <row r="12" spans="2:10" ht="15.75">
      <c r="B12" s="1"/>
      <c r="C12" s="1"/>
      <c r="D12" s="7" t="s">
        <v>9</v>
      </c>
      <c r="E12" s="7"/>
      <c r="F12" s="7" t="s">
        <v>11</v>
      </c>
      <c r="G12" s="18"/>
      <c r="H12" s="7" t="s">
        <v>9</v>
      </c>
      <c r="I12" s="7"/>
      <c r="J12" s="7" t="s">
        <v>11</v>
      </c>
    </row>
    <row r="13" spans="2:10" ht="15.75">
      <c r="B13" s="1"/>
      <c r="C13" s="1"/>
      <c r="D13" s="7" t="s">
        <v>10</v>
      </c>
      <c r="E13" s="7"/>
      <c r="F13" s="7" t="s">
        <v>10</v>
      </c>
      <c r="H13" s="7" t="s">
        <v>12</v>
      </c>
      <c r="I13" s="7"/>
      <c r="J13" s="7" t="s">
        <v>13</v>
      </c>
    </row>
    <row r="14" spans="2:10" ht="15.75">
      <c r="B14" s="1"/>
      <c r="C14" s="1"/>
      <c r="D14" s="37" t="s">
        <v>156</v>
      </c>
      <c r="E14" s="7"/>
      <c r="F14" s="37" t="str">
        <f>D14</f>
        <v>30 SEPT</v>
      </c>
      <c r="G14" s="2"/>
      <c r="H14" s="37" t="str">
        <f>F14</f>
        <v>30 SEPT</v>
      </c>
      <c r="I14" s="7"/>
      <c r="J14" s="37" t="str">
        <f>H14</f>
        <v>30 SEPT</v>
      </c>
    </row>
    <row r="15" spans="2:10" ht="15.75">
      <c r="B15" s="1"/>
      <c r="C15" s="1"/>
      <c r="D15" s="3">
        <v>2011</v>
      </c>
      <c r="E15" s="3"/>
      <c r="F15" s="3">
        <v>2010</v>
      </c>
      <c r="G15" s="3"/>
      <c r="H15" s="3">
        <v>2011</v>
      </c>
      <c r="I15" s="3"/>
      <c r="J15" s="3">
        <v>2010</v>
      </c>
    </row>
    <row r="16" spans="2:10" ht="15.75">
      <c r="B16" s="1"/>
      <c r="C16" s="1"/>
      <c r="D16" s="3" t="s">
        <v>1</v>
      </c>
      <c r="E16" s="3"/>
      <c r="F16" s="3" t="s">
        <v>1</v>
      </c>
      <c r="G16" s="3"/>
      <c r="H16" s="3" t="s">
        <v>1</v>
      </c>
      <c r="I16" s="3"/>
      <c r="J16" s="3" t="s">
        <v>1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2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2" t="s">
        <v>26</v>
      </c>
      <c r="C19" s="1"/>
      <c r="D19" s="30">
        <f>19259-11402</f>
        <v>7857</v>
      </c>
      <c r="E19" s="30"/>
      <c r="F19" s="30">
        <f>55346-30709</f>
        <v>24637</v>
      </c>
      <c r="G19" s="1"/>
      <c r="H19" s="30">
        <v>19258.780950000004</v>
      </c>
      <c r="I19" s="30"/>
      <c r="J19" s="48">
        <v>55346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6.5">
      <c r="B21" s="60" t="s">
        <v>44</v>
      </c>
      <c r="C21" s="1"/>
      <c r="D21" s="11">
        <f>-22625+13955</f>
        <v>-8670</v>
      </c>
      <c r="E21" s="1"/>
      <c r="F21" s="15">
        <f>-53180+31245</f>
        <v>-21935</v>
      </c>
      <c r="G21" s="1"/>
      <c r="H21" s="15">
        <v>-22625.421010000002</v>
      </c>
      <c r="I21" s="1"/>
      <c r="J21" s="15">
        <v>-53180</v>
      </c>
    </row>
    <row r="22" spans="2:10" ht="16.5">
      <c r="B22" s="41" t="s">
        <v>172</v>
      </c>
      <c r="C22" s="18"/>
      <c r="D22" s="11">
        <f>514-229</f>
        <v>285</v>
      </c>
      <c r="E22" s="11"/>
      <c r="F22" s="11">
        <f>724-512</f>
        <v>212</v>
      </c>
      <c r="G22" s="18"/>
      <c r="H22" s="11">
        <v>514.4786099999999</v>
      </c>
      <c r="I22" s="11"/>
      <c r="J22" s="15">
        <v>724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2" t="s">
        <v>152</v>
      </c>
      <c r="C24" s="18" t="s">
        <v>0</v>
      </c>
      <c r="D24" s="11">
        <f>SUM(D19:D23)</f>
        <v>-528</v>
      </c>
      <c r="E24" s="11"/>
      <c r="F24" s="15">
        <f>SUM(F19:F23)</f>
        <v>2914</v>
      </c>
      <c r="G24" s="18"/>
      <c r="H24" s="11">
        <f>SUM(H19:H23)</f>
        <v>-2852.161449999998</v>
      </c>
      <c r="I24" s="11"/>
      <c r="J24" s="11">
        <f>SUM(J19:J23)</f>
        <v>2890</v>
      </c>
    </row>
    <row r="25" spans="2:10" ht="15.75">
      <c r="B25" s="22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49</v>
      </c>
      <c r="C26" s="18"/>
      <c r="D26" s="11">
        <f>1950-1306</f>
        <v>644</v>
      </c>
      <c r="E26" s="11"/>
      <c r="F26" s="11">
        <f>1847-925</f>
        <v>922</v>
      </c>
      <c r="G26" s="18"/>
      <c r="H26" s="11">
        <v>1950.4039999999995</v>
      </c>
      <c r="I26" s="11"/>
      <c r="J26" s="15">
        <v>1847</v>
      </c>
    </row>
    <row r="27" spans="2:10" ht="16.5">
      <c r="B27" s="41" t="s">
        <v>50</v>
      </c>
      <c r="C27" s="18"/>
      <c r="D27" s="11">
        <f>-108+92</f>
        <v>-16</v>
      </c>
      <c r="E27" s="11"/>
      <c r="F27" s="11">
        <f>-42+25</f>
        <v>-17</v>
      </c>
      <c r="G27" s="18"/>
      <c r="H27" s="11">
        <v>-108.02459000000005</v>
      </c>
      <c r="I27" s="11"/>
      <c r="J27" s="15">
        <v>-42</v>
      </c>
    </row>
    <row r="28" spans="2:10" ht="16.5">
      <c r="B28" s="41" t="s">
        <v>45</v>
      </c>
      <c r="C28" s="18"/>
      <c r="D28" s="15">
        <f>0+0.69</f>
        <v>0.69</v>
      </c>
      <c r="E28" s="11"/>
      <c r="F28" s="11">
        <f>-146+141</f>
        <v>-5</v>
      </c>
      <c r="G28" s="18"/>
      <c r="H28" s="15">
        <v>0</v>
      </c>
      <c r="I28" s="11"/>
      <c r="J28" s="15">
        <v>-146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0" ht="15.75">
      <c r="B30" s="40" t="s">
        <v>153</v>
      </c>
      <c r="C30" s="18"/>
      <c r="D30" s="15">
        <f>SUM(D24:D29)</f>
        <v>100.69</v>
      </c>
      <c r="E30" s="11"/>
      <c r="F30" s="11">
        <f>SUM(F24:F29)</f>
        <v>3814</v>
      </c>
      <c r="G30" s="18"/>
      <c r="H30" s="15">
        <f>SUM(H24:H29)</f>
        <v>-1009.7820399999982</v>
      </c>
      <c r="I30" s="11"/>
      <c r="J30" s="11">
        <f>SUM(J24:J29)</f>
        <v>4549</v>
      </c>
    </row>
    <row r="31" spans="2:13" ht="15.75">
      <c r="B31" s="40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4"/>
    </row>
    <row r="32" spans="2:10" ht="16.5">
      <c r="B32" s="41" t="s">
        <v>28</v>
      </c>
      <c r="C32" s="1"/>
      <c r="D32" s="30">
        <f>-1110+818</f>
        <v>-292</v>
      </c>
      <c r="E32" s="30"/>
      <c r="F32" s="35">
        <f>-472+265</f>
        <v>-207</v>
      </c>
      <c r="G32" s="1"/>
      <c r="H32" s="27">
        <v>-1110.14771</v>
      </c>
      <c r="I32" s="30"/>
      <c r="J32" s="35">
        <v>-472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40" t="s">
        <v>90</v>
      </c>
      <c r="C34" s="18"/>
      <c r="D34" s="30">
        <f>SUM(D30:D33)</f>
        <v>-191.31</v>
      </c>
      <c r="E34" s="30"/>
      <c r="F34" s="30">
        <f>SUM(F30:F33)</f>
        <v>3607</v>
      </c>
      <c r="G34" s="10"/>
      <c r="H34" s="30">
        <f>SUM(H30:H33)</f>
        <v>-2119.9297499999984</v>
      </c>
      <c r="I34" s="30"/>
      <c r="J34" s="30">
        <f>SUM(J30:J33)</f>
        <v>4077</v>
      </c>
    </row>
    <row r="35" spans="2:10" ht="15.75" hidden="1">
      <c r="B35" s="40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0" t="s">
        <v>80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0" t="s">
        <v>87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 hidden="1">
      <c r="B38" s="40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0" t="s">
        <v>165</v>
      </c>
      <c r="C39" s="18"/>
      <c r="D39" s="12">
        <f>SUM(D34:D38)</f>
        <v>-191.31</v>
      </c>
      <c r="E39" s="12"/>
      <c r="F39" s="12">
        <f>SUM(F34:F38)</f>
        <v>3607</v>
      </c>
      <c r="G39" s="18"/>
      <c r="H39" s="24">
        <f>SUM(H34:H38)</f>
        <v>-2119.9297499999984</v>
      </c>
      <c r="I39" s="12"/>
      <c r="J39" s="12">
        <f>SUM(J34:J38)</f>
        <v>4077</v>
      </c>
    </row>
    <row r="40" spans="2:10" ht="16.5" thickTop="1">
      <c r="B40" s="40"/>
      <c r="C40" s="18"/>
      <c r="D40" s="30"/>
      <c r="E40" s="30"/>
      <c r="F40" s="30"/>
      <c r="G40" s="18"/>
      <c r="H40" s="30"/>
      <c r="I40" s="30"/>
      <c r="J40" s="30"/>
    </row>
    <row r="41" spans="2:10" ht="16.5">
      <c r="B41" s="60" t="s">
        <v>109</v>
      </c>
      <c r="C41" s="18"/>
      <c r="D41" s="30">
        <v>0</v>
      </c>
      <c r="E41" s="30"/>
      <c r="F41" s="30">
        <v>0</v>
      </c>
      <c r="G41" s="18"/>
      <c r="H41" s="30">
        <v>0</v>
      </c>
      <c r="I41" s="30"/>
      <c r="J41" s="30">
        <v>0</v>
      </c>
    </row>
    <row r="42" spans="2:10" ht="15.75">
      <c r="B42" s="40"/>
      <c r="C42" s="18"/>
      <c r="D42" s="30"/>
      <c r="E42" s="30"/>
      <c r="F42" s="30"/>
      <c r="G42" s="18"/>
      <c r="H42" s="30"/>
      <c r="I42" s="30"/>
      <c r="J42" s="30"/>
    </row>
    <row r="43" spans="2:10" ht="15.75">
      <c r="B43" s="40" t="s">
        <v>173</v>
      </c>
      <c r="C43" s="18"/>
      <c r="D43" s="30"/>
      <c r="E43" s="30"/>
      <c r="F43" s="30"/>
      <c r="G43" s="18"/>
      <c r="H43" s="30"/>
      <c r="I43" s="30"/>
      <c r="J43" s="30"/>
    </row>
    <row r="44" spans="2:10" ht="16.5" thickBot="1">
      <c r="B44" s="40" t="s">
        <v>105</v>
      </c>
      <c r="C44" s="18"/>
      <c r="D44" s="24">
        <f>SUM(D39:D43)</f>
        <v>-191.31</v>
      </c>
      <c r="E44" s="12"/>
      <c r="F44" s="12">
        <f>SUM(F39:F43)</f>
        <v>3607</v>
      </c>
      <c r="G44" s="18"/>
      <c r="H44" s="12">
        <f>SUM(H39:H43)</f>
        <v>-2119.9297499999984</v>
      </c>
      <c r="I44" s="12"/>
      <c r="J44" s="12">
        <f>SUM(J39:J43)</f>
        <v>4077</v>
      </c>
    </row>
    <row r="45" spans="2:10" ht="16.5" thickTop="1">
      <c r="B45" s="40"/>
      <c r="C45" s="18"/>
      <c r="D45" s="30"/>
      <c r="E45" s="30"/>
      <c r="F45" s="30"/>
      <c r="G45" s="18"/>
      <c r="H45" s="30"/>
      <c r="I45" s="30"/>
      <c r="J45" s="30"/>
    </row>
    <row r="46" spans="2:10" ht="15.75">
      <c r="B46" s="40" t="s">
        <v>63</v>
      </c>
      <c r="C46" s="18"/>
      <c r="D46" s="11"/>
      <c r="E46" s="11"/>
      <c r="F46" s="11"/>
      <c r="G46" s="18"/>
      <c r="H46" s="11"/>
      <c r="I46" s="11"/>
      <c r="J46" s="11"/>
    </row>
    <row r="47" spans="2:10" ht="16.5">
      <c r="B47" s="60" t="s">
        <v>145</v>
      </c>
      <c r="C47" s="18"/>
      <c r="D47" s="15">
        <f>-2116+1925</f>
        <v>-191</v>
      </c>
      <c r="E47" s="11"/>
      <c r="F47" s="11">
        <f>4129-474</f>
        <v>3655</v>
      </c>
      <c r="G47" s="18"/>
      <c r="H47" s="15">
        <f>H44-H48</f>
        <v>-2116.4051015999985</v>
      </c>
      <c r="I47" s="11"/>
      <c r="J47" s="11">
        <v>4129</v>
      </c>
    </row>
    <row r="48" spans="2:10" ht="16.5">
      <c r="B48" s="41" t="s">
        <v>147</v>
      </c>
      <c r="C48" s="18"/>
      <c r="D48" s="11">
        <f>-4+4</f>
        <v>0</v>
      </c>
      <c r="E48" s="11"/>
      <c r="F48" s="35">
        <f>-52+4</f>
        <v>-48</v>
      </c>
      <c r="G48" s="18"/>
      <c r="H48" s="11">
        <v>-3.5246484000000264</v>
      </c>
      <c r="I48" s="11"/>
      <c r="J48" s="35">
        <v>-52</v>
      </c>
    </row>
    <row r="49" spans="2:10" ht="15.75">
      <c r="B49" s="1"/>
      <c r="C49" s="1"/>
      <c r="D49" s="8"/>
      <c r="E49" s="8"/>
      <c r="F49" s="8"/>
      <c r="G49" s="1"/>
      <c r="H49" s="8"/>
      <c r="I49" s="8"/>
      <c r="J49" s="8"/>
    </row>
    <row r="50" spans="2:10" ht="16.5" thickBot="1">
      <c r="B50" s="40" t="s">
        <v>0</v>
      </c>
      <c r="C50" s="1"/>
      <c r="D50" s="24">
        <f>SUM(D47:D49)</f>
        <v>-191</v>
      </c>
      <c r="E50" s="12"/>
      <c r="F50" s="12">
        <f>SUM(F47:F49)</f>
        <v>3607</v>
      </c>
      <c r="G50" s="1"/>
      <c r="H50" s="12">
        <f>SUM(H47:H49)</f>
        <v>-2119.9297499999984</v>
      </c>
      <c r="I50" s="12"/>
      <c r="J50" s="12">
        <f>SUM(J47:J49)</f>
        <v>4077</v>
      </c>
    </row>
    <row r="51" spans="2:10" ht="16.5" thickTop="1">
      <c r="B51" s="1" t="s">
        <v>0</v>
      </c>
      <c r="C51" s="1"/>
      <c r="D51" s="1" t="s">
        <v>0</v>
      </c>
      <c r="E51" s="1"/>
      <c r="F51" s="1"/>
      <c r="G51" s="1"/>
      <c r="H51" s="1" t="s">
        <v>0</v>
      </c>
      <c r="I51" s="1"/>
      <c r="J51" s="1"/>
    </row>
    <row r="52" spans="2:10" ht="15.75">
      <c r="B52" s="1"/>
      <c r="C52" s="1"/>
      <c r="D52" s="11" t="s">
        <v>0</v>
      </c>
      <c r="E52" s="1"/>
      <c r="F52" s="1" t="s">
        <v>0</v>
      </c>
      <c r="G52" s="1"/>
      <c r="H52" s="1"/>
      <c r="I52" s="1"/>
      <c r="J52" s="1"/>
    </row>
    <row r="53" spans="2:10" ht="15.75">
      <c r="B53" s="22" t="s">
        <v>0</v>
      </c>
      <c r="C53" s="1"/>
      <c r="D53" s="11"/>
      <c r="E53" s="1"/>
      <c r="F53" s="1"/>
      <c r="G53" s="1"/>
      <c r="H53" s="1" t="s">
        <v>0</v>
      </c>
      <c r="I53" s="1"/>
      <c r="J53" s="1"/>
    </row>
    <row r="54" spans="2:13" ht="15.75">
      <c r="B54" s="22" t="s">
        <v>174</v>
      </c>
      <c r="C54" s="1"/>
      <c r="D54" s="14" t="s">
        <v>0</v>
      </c>
      <c r="E54" s="1"/>
      <c r="F54" s="1"/>
      <c r="G54" s="1"/>
      <c r="H54" s="1"/>
      <c r="I54" s="1"/>
      <c r="J54" s="1"/>
      <c r="M54" s="34"/>
    </row>
    <row r="55" spans="2:10" ht="15.75">
      <c r="B55" s="22" t="s">
        <v>146</v>
      </c>
      <c r="C55" s="1"/>
      <c r="D55" s="36" t="s">
        <v>0</v>
      </c>
      <c r="E55" s="11"/>
      <c r="F55" s="1"/>
      <c r="G55" s="1"/>
      <c r="H55" s="1"/>
      <c r="I55" s="1"/>
      <c r="J55" s="1"/>
    </row>
    <row r="56" spans="2:8" ht="15.75">
      <c r="B56" s="22" t="s">
        <v>0</v>
      </c>
      <c r="D56" t="s">
        <v>0</v>
      </c>
      <c r="H56" t="s">
        <v>0</v>
      </c>
    </row>
    <row r="57" spans="2:13" ht="16.5">
      <c r="B57" s="42" t="s">
        <v>166</v>
      </c>
      <c r="D57" s="14">
        <f>(D34+(-4+4)+(0+0))/135686.667*100</f>
        <v>-0.1409939563184937</v>
      </c>
      <c r="E57" s="14"/>
      <c r="F57" s="36">
        <f>F47/124862.822*100</f>
        <v>2.927212393133322</v>
      </c>
      <c r="G57" s="1"/>
      <c r="H57" s="14">
        <v>-1.56</v>
      </c>
      <c r="I57" s="14"/>
      <c r="J57" s="36">
        <f>J47/124862.822*100</f>
        <v>3.306828993501364</v>
      </c>
      <c r="M57" s="14"/>
    </row>
    <row r="58" spans="2:10" ht="16.5" hidden="1">
      <c r="B58" s="42"/>
      <c r="D58" s="14"/>
      <c r="E58" s="14"/>
      <c r="F58" s="14"/>
      <c r="G58" s="1"/>
      <c r="H58" s="14"/>
      <c r="I58" s="14"/>
      <c r="J58" s="14"/>
    </row>
    <row r="59" spans="2:10" ht="16.5" hidden="1">
      <c r="B59" s="42" t="s">
        <v>64</v>
      </c>
      <c r="D59" s="14"/>
      <c r="E59" s="14"/>
      <c r="F59" s="14"/>
      <c r="G59" s="1"/>
      <c r="H59" s="14"/>
      <c r="I59" s="14"/>
      <c r="J59" s="14"/>
    </row>
    <row r="60" spans="2:13" ht="16.5" hidden="1">
      <c r="B60" s="42" t="s">
        <v>81</v>
      </c>
      <c r="D60" s="14">
        <f>(D37+(0-0))/120000*100</f>
        <v>0</v>
      </c>
      <c r="E60" s="14"/>
      <c r="F60" s="14">
        <f>(F37+(0-0))/120000*100</f>
        <v>0</v>
      </c>
      <c r="G60" s="1"/>
      <c r="H60" s="14">
        <v>0</v>
      </c>
      <c r="I60" s="14"/>
      <c r="J60" s="14">
        <v>0</v>
      </c>
      <c r="M60" s="14"/>
    </row>
    <row r="61" spans="2:10" ht="16.5">
      <c r="B61" s="41" t="s">
        <v>162</v>
      </c>
      <c r="D61" s="14" t="s">
        <v>0</v>
      </c>
      <c r="E61" s="14"/>
      <c r="F61" s="50" t="s">
        <v>0</v>
      </c>
      <c r="G61" s="1"/>
      <c r="H61" s="50" t="s">
        <v>0</v>
      </c>
      <c r="I61" s="14"/>
      <c r="J61" s="50" t="s">
        <v>0</v>
      </c>
    </row>
    <row r="62" spans="2:13" ht="17.25" thickBot="1">
      <c r="B62" s="41" t="s">
        <v>164</v>
      </c>
      <c r="D62" s="54">
        <f>SUM(D57:D61)</f>
        <v>-0.1409939563184937</v>
      </c>
      <c r="E62" s="53"/>
      <c r="F62" s="54">
        <f>SUM(F57:F61)</f>
        <v>2.927212393133322</v>
      </c>
      <c r="G62" s="1"/>
      <c r="H62" s="54">
        <f>SUM(H57:H61)</f>
        <v>-1.56</v>
      </c>
      <c r="I62" s="53"/>
      <c r="J62" s="54">
        <f>SUM(J57:J61)</f>
        <v>3.306828993501364</v>
      </c>
      <c r="M62" s="51"/>
    </row>
    <row r="63" spans="2:10" ht="17.25" thickTop="1">
      <c r="B63" s="41" t="s">
        <v>0</v>
      </c>
      <c r="D63" s="14"/>
      <c r="E63" s="14"/>
      <c r="F63" s="14"/>
      <c r="G63" s="1"/>
      <c r="H63" s="14"/>
      <c r="I63" s="14"/>
      <c r="J63" s="14"/>
    </row>
    <row r="64" spans="2:10" ht="16.5">
      <c r="B64" s="42" t="s">
        <v>167</v>
      </c>
      <c r="C64" s="1"/>
      <c r="D64" s="14">
        <v>-0.14</v>
      </c>
      <c r="E64" s="1"/>
      <c r="F64" s="50">
        <v>2.61</v>
      </c>
      <c r="G64" s="1"/>
      <c r="H64" s="50">
        <v>-1.56</v>
      </c>
      <c r="I64" s="14"/>
      <c r="J64" s="50">
        <v>2.95</v>
      </c>
    </row>
    <row r="65" spans="2:10" ht="16.5">
      <c r="B65" s="41" t="s">
        <v>163</v>
      </c>
      <c r="C65" s="1"/>
      <c r="D65" s="14"/>
      <c r="E65" s="1"/>
      <c r="F65" s="50"/>
      <c r="G65" s="1"/>
      <c r="H65" s="50"/>
      <c r="I65" s="14"/>
      <c r="J65" s="50"/>
    </row>
    <row r="66" spans="2:10" ht="17.25" thickBot="1">
      <c r="B66" s="41" t="s">
        <v>138</v>
      </c>
      <c r="C66" s="1"/>
      <c r="D66" s="53">
        <f>SUM(D64:D65)</f>
        <v>-0.14</v>
      </c>
      <c r="E66" s="58"/>
      <c r="F66" s="53">
        <f>SUM(F64:F65)</f>
        <v>2.61</v>
      </c>
      <c r="G66" s="1"/>
      <c r="H66" s="53">
        <f>SUM(H64:H65)</f>
        <v>-1.56</v>
      </c>
      <c r="I66" s="58"/>
      <c r="J66" s="53">
        <f>SUM(J64:J65)</f>
        <v>2.95</v>
      </c>
    </row>
    <row r="67" spans="2:10" ht="17.25" thickTop="1">
      <c r="B67" s="41"/>
      <c r="C67" s="1"/>
      <c r="D67" s="14"/>
      <c r="E67" s="1"/>
      <c r="F67" s="50"/>
      <c r="G67" s="1"/>
      <c r="H67" s="50"/>
      <c r="I67" s="14"/>
      <c r="J67" s="50"/>
    </row>
    <row r="68" spans="2:10" ht="16.5">
      <c r="B68" s="41"/>
      <c r="C68" s="1"/>
      <c r="D68" s="38" t="s">
        <v>0</v>
      </c>
      <c r="E68" s="1"/>
      <c r="F68" s="50"/>
      <c r="G68" s="1"/>
      <c r="H68" s="50"/>
      <c r="I68" s="14"/>
      <c r="J68" s="50"/>
    </row>
    <row r="69" spans="2:10" ht="15.75">
      <c r="B69" s="22"/>
      <c r="C69" s="1"/>
      <c r="D69" s="14"/>
      <c r="E69" s="1"/>
      <c r="F69" s="50" t="s">
        <v>0</v>
      </c>
      <c r="G69" s="1"/>
      <c r="H69" s="50"/>
      <c r="I69" s="14"/>
      <c r="J69" s="50" t="s">
        <v>0</v>
      </c>
    </row>
    <row r="70" spans="2:10" ht="15.75">
      <c r="B70" s="22"/>
      <c r="C70" s="1"/>
      <c r="D70" s="14"/>
      <c r="E70" s="14"/>
      <c r="F70" s="57" t="s">
        <v>0</v>
      </c>
      <c r="G70" s="1"/>
      <c r="H70" s="28"/>
      <c r="I70" s="28"/>
      <c r="J70" s="1"/>
    </row>
    <row r="71" spans="2:10" ht="15.75">
      <c r="B71" s="22"/>
      <c r="C71" s="1"/>
      <c r="D71" s="14"/>
      <c r="E71" s="14"/>
      <c r="F71" s="14"/>
      <c r="G71" s="1"/>
      <c r="H71" s="28"/>
      <c r="I71" s="28"/>
      <c r="J71" s="1"/>
    </row>
    <row r="72" spans="2:10" ht="15.75">
      <c r="B72" s="22" t="s">
        <v>106</v>
      </c>
      <c r="C72" s="1"/>
      <c r="D72" s="14"/>
      <c r="E72" s="14"/>
      <c r="F72" s="14"/>
      <c r="G72" s="1"/>
      <c r="H72" s="28"/>
      <c r="I72" s="28"/>
      <c r="J72" s="1"/>
    </row>
    <row r="73" spans="2:10" ht="15.75">
      <c r="B73" s="22" t="s">
        <v>133</v>
      </c>
      <c r="C73" s="1"/>
      <c r="D73" s="14"/>
      <c r="E73" s="14"/>
      <c r="F73" s="14"/>
      <c r="G73" s="1"/>
      <c r="H73" s="28"/>
      <c r="I73" s="28"/>
      <c r="J73" s="1"/>
    </row>
    <row r="78" ht="16.5">
      <c r="B78" s="41" t="s">
        <v>0</v>
      </c>
    </row>
    <row r="86" ht="16.5">
      <c r="B86" s="41" t="s">
        <v>0</v>
      </c>
    </row>
  </sheetData>
  <sheetProtection/>
  <printOptions horizontalCentered="1"/>
  <pageMargins left="0.75" right="0.5" top="0.75" bottom="0.5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zoomScalePageLayoutView="0" workbookViewId="0" topLeftCell="A28">
      <selection activeCell="A44" sqref="A44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1" t="s">
        <v>2</v>
      </c>
      <c r="B1" s="61"/>
      <c r="C1" s="61"/>
      <c r="D1" s="61"/>
      <c r="E1" s="61"/>
    </row>
    <row r="2" spans="1:5" ht="15.75">
      <c r="A2" s="61" t="s">
        <v>3</v>
      </c>
      <c r="B2" s="61"/>
      <c r="C2" s="61"/>
      <c r="D2" s="61"/>
      <c r="E2" s="61"/>
    </row>
    <row r="3" spans="1:5" ht="15.75">
      <c r="A3" s="29" t="s">
        <v>0</v>
      </c>
      <c r="B3" s="17"/>
      <c r="C3" s="17"/>
      <c r="D3" s="17"/>
      <c r="E3" s="17" t="s">
        <v>0</v>
      </c>
    </row>
    <row r="4" spans="1:5" ht="15.75">
      <c r="A4" s="61" t="s">
        <v>157</v>
      </c>
      <c r="B4" s="61"/>
      <c r="C4" s="61"/>
      <c r="D4" s="61"/>
      <c r="E4" s="61"/>
    </row>
    <row r="5" spans="1:5" ht="15.75">
      <c r="A5" s="61" t="s">
        <v>101</v>
      </c>
      <c r="B5" s="61"/>
      <c r="C5" s="61"/>
      <c r="D5" s="61"/>
      <c r="E5" s="61"/>
    </row>
    <row r="6" spans="1:5" ht="15.75">
      <c r="A6" s="22"/>
      <c r="B6" s="1"/>
      <c r="C6" s="1"/>
      <c r="D6" s="1"/>
      <c r="E6" s="1"/>
    </row>
    <row r="7" spans="1:5" ht="15.75">
      <c r="A7" s="22"/>
      <c r="B7" s="1"/>
      <c r="C7" s="1"/>
      <c r="D7" s="1"/>
      <c r="E7" s="1"/>
    </row>
    <row r="8" spans="1:5" ht="15.75">
      <c r="A8" s="22"/>
      <c r="B8" s="1"/>
      <c r="C8" s="7" t="s">
        <v>14</v>
      </c>
      <c r="D8" s="1"/>
      <c r="E8" s="7" t="s">
        <v>16</v>
      </c>
    </row>
    <row r="9" spans="1:5" ht="15.75">
      <c r="A9" s="22"/>
      <c r="B9" s="1"/>
      <c r="C9" s="7" t="s">
        <v>15</v>
      </c>
      <c r="D9" s="1"/>
      <c r="E9" s="7" t="s">
        <v>22</v>
      </c>
    </row>
    <row r="10" spans="1:5" ht="15.75">
      <c r="A10" s="22"/>
      <c r="B10" s="1"/>
      <c r="C10" s="7" t="s">
        <v>8</v>
      </c>
      <c r="D10" s="1"/>
      <c r="E10" s="7" t="s">
        <v>17</v>
      </c>
    </row>
    <row r="11" spans="1:5" ht="15.75">
      <c r="A11" s="22"/>
      <c r="B11" s="1"/>
      <c r="C11" s="7" t="s">
        <v>10</v>
      </c>
      <c r="D11" s="1"/>
      <c r="E11" s="7" t="s">
        <v>18</v>
      </c>
    </row>
    <row r="12" spans="1:5" ht="15.75">
      <c r="A12" s="22"/>
      <c r="B12" s="1"/>
      <c r="C12" s="37" t="s">
        <v>156</v>
      </c>
      <c r="D12" s="1"/>
      <c r="E12" s="37" t="s">
        <v>58</v>
      </c>
    </row>
    <row r="13" spans="1:5" ht="15.75">
      <c r="A13" s="22"/>
      <c r="B13" s="1"/>
      <c r="C13" s="3">
        <v>2011</v>
      </c>
      <c r="D13" s="1"/>
      <c r="E13" s="3">
        <v>2010</v>
      </c>
    </row>
    <row r="14" spans="1:5" ht="15.75">
      <c r="A14" s="22"/>
      <c r="B14" s="1"/>
      <c r="C14" s="3" t="s">
        <v>1</v>
      </c>
      <c r="D14" s="1"/>
      <c r="E14" s="3" t="s">
        <v>1</v>
      </c>
    </row>
    <row r="15" spans="1:5" ht="15.75">
      <c r="A15" s="22"/>
      <c r="B15" s="1"/>
      <c r="C15" s="1"/>
      <c r="D15" s="1"/>
      <c r="E15" s="1"/>
    </row>
    <row r="16" spans="1:5" ht="15.75">
      <c r="A16" s="22" t="s">
        <v>74</v>
      </c>
      <c r="B16" s="1"/>
      <c r="C16" s="1"/>
      <c r="D16" s="1"/>
      <c r="E16" s="1"/>
    </row>
    <row r="17" spans="1:5" ht="15.75">
      <c r="A17" s="22"/>
      <c r="B17" s="1"/>
      <c r="C17" s="1" t="s">
        <v>0</v>
      </c>
      <c r="D17" s="1"/>
      <c r="E17" s="1"/>
    </row>
    <row r="18" spans="1:5" ht="15.75">
      <c r="A18" s="4" t="s">
        <v>72</v>
      </c>
      <c r="B18" s="1"/>
      <c r="C18" s="1"/>
      <c r="D18" s="1"/>
      <c r="E18" s="1"/>
    </row>
    <row r="19" spans="1:7" ht="15.75">
      <c r="A19" s="22" t="s">
        <v>31</v>
      </c>
      <c r="B19" s="1"/>
      <c r="C19" s="15">
        <v>4330.75309275</v>
      </c>
      <c r="D19" s="15"/>
      <c r="E19" s="15">
        <v>4613.809</v>
      </c>
      <c r="G19" t="s">
        <v>0</v>
      </c>
    </row>
    <row r="20" spans="1:5" ht="15.75">
      <c r="A20" s="22" t="s">
        <v>79</v>
      </c>
      <c r="B20" s="1"/>
      <c r="C20" s="15">
        <v>2212.97395725</v>
      </c>
      <c r="D20" s="15"/>
      <c r="E20" s="15">
        <v>2246.83</v>
      </c>
    </row>
    <row r="21" spans="1:5" ht="15.75">
      <c r="A21" s="22" t="s">
        <v>134</v>
      </c>
      <c r="B21" s="1"/>
      <c r="C21" s="15">
        <v>178.0243</v>
      </c>
      <c r="D21" s="15"/>
      <c r="E21" s="15">
        <v>179.837</v>
      </c>
    </row>
    <row r="22" spans="1:5" ht="15.75">
      <c r="A22" s="22" t="s">
        <v>55</v>
      </c>
      <c r="B22" s="1"/>
      <c r="C22" s="15">
        <v>656.1824200000001</v>
      </c>
      <c r="D22" s="15"/>
      <c r="E22" s="15">
        <v>1100.412</v>
      </c>
    </row>
    <row r="23" spans="1:5" ht="15.75">
      <c r="A23" s="22" t="s">
        <v>151</v>
      </c>
      <c r="B23" s="1"/>
      <c r="C23" s="15">
        <v>14169.35104</v>
      </c>
      <c r="D23" s="15"/>
      <c r="E23" s="15">
        <v>14169.353</v>
      </c>
    </row>
    <row r="24" spans="1:5" ht="15.75">
      <c r="A24" s="22" t="s">
        <v>20</v>
      </c>
      <c r="B24" s="1"/>
      <c r="C24" s="15">
        <v>15675.749</v>
      </c>
      <c r="D24" s="15"/>
      <c r="E24" s="15">
        <v>15675.749</v>
      </c>
    </row>
    <row r="25" spans="1:5" ht="15.75">
      <c r="A25" s="22"/>
      <c r="B25" s="1"/>
      <c r="C25" s="15"/>
      <c r="D25" s="15"/>
      <c r="E25" s="15"/>
    </row>
    <row r="26" spans="1:5" ht="15.75">
      <c r="A26" s="22"/>
      <c r="B26" s="1"/>
      <c r="C26" s="32">
        <f>SUM(C19:C25)</f>
        <v>37223.03380999999</v>
      </c>
      <c r="D26" s="15"/>
      <c r="E26" s="32">
        <f>SUM(E19:E25)</f>
        <v>37985.990000000005</v>
      </c>
    </row>
    <row r="27" spans="1:5" ht="15.75">
      <c r="A27" s="22"/>
      <c r="B27" s="1"/>
      <c r="C27" s="15" t="s">
        <v>0</v>
      </c>
      <c r="D27" s="15"/>
      <c r="E27" s="15" t="s">
        <v>0</v>
      </c>
    </row>
    <row r="28" spans="1:5" ht="15.75">
      <c r="A28" s="4" t="s">
        <v>23</v>
      </c>
      <c r="B28" s="1"/>
      <c r="C28" s="36" t="s">
        <v>0</v>
      </c>
      <c r="D28" s="15"/>
      <c r="E28" s="15"/>
    </row>
    <row r="29" spans="1:5" ht="15.75">
      <c r="A29" s="22" t="s">
        <v>69</v>
      </c>
      <c r="B29" s="1"/>
      <c r="C29" s="27">
        <v>4187.63392</v>
      </c>
      <c r="D29" s="15"/>
      <c r="E29" s="27">
        <v>3238.965</v>
      </c>
    </row>
    <row r="30" spans="1:5" ht="15.75">
      <c r="A30" s="22" t="s">
        <v>110</v>
      </c>
      <c r="B30" s="1"/>
      <c r="C30" s="27">
        <v>13243.955420000002</v>
      </c>
      <c r="D30" s="15"/>
      <c r="E30" s="27">
        <v>17788.787</v>
      </c>
    </row>
    <row r="31" spans="1:5" ht="15.75">
      <c r="A31" s="22" t="s">
        <v>128</v>
      </c>
      <c r="B31" s="1"/>
      <c r="C31" s="27">
        <v>79801.5183</v>
      </c>
      <c r="D31" s="15"/>
      <c r="E31" s="27">
        <v>78060.377</v>
      </c>
    </row>
    <row r="32" spans="1:5" ht="15.75">
      <c r="A32" s="22" t="s">
        <v>129</v>
      </c>
      <c r="B32" s="1"/>
      <c r="C32" s="27">
        <v>49.41052</v>
      </c>
      <c r="D32" s="15"/>
      <c r="E32" s="27">
        <v>68.962</v>
      </c>
    </row>
    <row r="33" spans="1:5" ht="15.75">
      <c r="A33" s="22" t="s">
        <v>70</v>
      </c>
      <c r="B33" s="1"/>
      <c r="C33" s="27">
        <v>166.43475</v>
      </c>
      <c r="D33" s="15"/>
      <c r="E33" s="27">
        <v>101.611</v>
      </c>
    </row>
    <row r="34" spans="1:5" ht="15.75">
      <c r="A34" s="22" t="s">
        <v>83</v>
      </c>
      <c r="B34" s="1"/>
      <c r="C34" s="27">
        <v>2366.0440500000004</v>
      </c>
      <c r="D34" s="15"/>
      <c r="E34" s="27">
        <v>7921.391</v>
      </c>
    </row>
    <row r="35" spans="1:5" ht="15.75">
      <c r="A35" s="22" t="s">
        <v>71</v>
      </c>
      <c r="B35" s="1"/>
      <c r="C35" s="27">
        <v>4748.794940000001</v>
      </c>
      <c r="D35" s="15"/>
      <c r="E35" s="27">
        <v>5057.278</v>
      </c>
    </row>
    <row r="36" spans="1:5" ht="15.75">
      <c r="A36" s="22"/>
      <c r="B36" s="1"/>
      <c r="C36" s="32">
        <f>SUM(C29:C35)</f>
        <v>104563.79190000001</v>
      </c>
      <c r="D36" s="15"/>
      <c r="E36" s="32">
        <f>SUM(E29:E35)</f>
        <v>112237.371</v>
      </c>
    </row>
    <row r="37" spans="1:11" ht="15.75">
      <c r="A37" s="22"/>
      <c r="B37" s="1"/>
      <c r="C37" s="15" t="s">
        <v>0</v>
      </c>
      <c r="D37" s="15"/>
      <c r="E37" s="15" t="s">
        <v>0</v>
      </c>
      <c r="K37" s="52"/>
    </row>
    <row r="38" spans="1:8" ht="16.5" thickBot="1">
      <c r="A38" s="22" t="s">
        <v>65</v>
      </c>
      <c r="B38" s="1"/>
      <c r="C38" s="49">
        <f>+C36+C26+0.5</f>
        <v>141787.32571</v>
      </c>
      <c r="D38" s="15"/>
      <c r="E38" s="49">
        <f>+E36+E26-0.5</f>
        <v>150222.861</v>
      </c>
      <c r="H38" s="34"/>
    </row>
    <row r="39" spans="1:5" ht="16.5" thickTop="1">
      <c r="A39" s="22"/>
      <c r="B39" s="1"/>
      <c r="C39" s="15"/>
      <c r="D39" s="15"/>
      <c r="E39" s="15"/>
    </row>
    <row r="40" spans="1:5" ht="15.75">
      <c r="A40" s="22"/>
      <c r="B40" s="1"/>
      <c r="C40" s="15"/>
      <c r="D40" s="15"/>
      <c r="E40" s="15"/>
    </row>
    <row r="41" spans="1:5" ht="15.75">
      <c r="A41" s="22" t="s">
        <v>73</v>
      </c>
      <c r="B41" s="1"/>
      <c r="C41" s="15"/>
      <c r="D41" s="15"/>
      <c r="E41" s="15"/>
    </row>
    <row r="42" spans="1:5" ht="15.75">
      <c r="A42" s="22"/>
      <c r="B42" s="1"/>
      <c r="C42" s="15"/>
      <c r="D42" s="15"/>
      <c r="E42" s="15"/>
    </row>
    <row r="43" spans="1:5" ht="15.75">
      <c r="A43" s="4" t="s">
        <v>148</v>
      </c>
      <c r="B43" s="1"/>
      <c r="C43" s="15"/>
      <c r="D43" s="15"/>
      <c r="E43" s="15"/>
    </row>
    <row r="44" spans="1:5" ht="15.75">
      <c r="A44" s="22" t="s">
        <v>4</v>
      </c>
      <c r="B44" s="1"/>
      <c r="C44" s="15">
        <v>140326.1</v>
      </c>
      <c r="D44" s="15"/>
      <c r="E44" s="15">
        <f>124862.822</f>
        <v>124862.822</v>
      </c>
    </row>
    <row r="45" spans="1:5" ht="15.75">
      <c r="A45" s="22" t="s">
        <v>75</v>
      </c>
      <c r="B45" s="1"/>
      <c r="C45" s="15">
        <v>28714.44755</v>
      </c>
      <c r="D45" s="15"/>
      <c r="E45" s="15">
        <f>29529.114</f>
        <v>29529.114</v>
      </c>
    </row>
    <row r="46" spans="1:5" ht="15.75">
      <c r="A46" s="22" t="s">
        <v>98</v>
      </c>
      <c r="B46" s="1"/>
      <c r="C46" s="15"/>
      <c r="D46" s="15"/>
      <c r="E46" s="15"/>
    </row>
    <row r="47" spans="1:5" ht="15.75">
      <c r="A47" s="22" t="s">
        <v>99</v>
      </c>
      <c r="B47" s="1"/>
      <c r="C47" s="15">
        <v>0</v>
      </c>
      <c r="D47" s="15"/>
      <c r="E47" s="15">
        <v>14647.946</v>
      </c>
    </row>
    <row r="48" spans="1:5" ht="15.75">
      <c r="A48" s="22" t="s">
        <v>82</v>
      </c>
      <c r="B48" s="1"/>
      <c r="C48" s="15">
        <v>-55079.65502415229</v>
      </c>
      <c r="D48" s="15"/>
      <c r="E48" s="15">
        <v>-52964.245</v>
      </c>
    </row>
    <row r="49" spans="1:5" ht="15.75">
      <c r="A49" s="22"/>
      <c r="B49" s="1"/>
      <c r="C49" s="16"/>
      <c r="D49" s="15"/>
      <c r="E49" s="16"/>
    </row>
    <row r="50" spans="1:5" ht="15.75">
      <c r="A50" s="22" t="s">
        <v>0</v>
      </c>
      <c r="B50" s="1"/>
      <c r="C50" s="15">
        <f>SUM(C44:C49)-0.5</f>
        <v>113960.39252584772</v>
      </c>
      <c r="D50" s="15"/>
      <c r="E50" s="15">
        <f>SUM(E44:E49)</f>
        <v>116075.63699999999</v>
      </c>
    </row>
    <row r="51" spans="1:5" ht="15.75">
      <c r="A51" s="22" t="s">
        <v>144</v>
      </c>
      <c r="B51" s="1"/>
      <c r="C51" s="15">
        <v>288.33014999999943</v>
      </c>
      <c r="D51" s="15"/>
      <c r="E51" s="15">
        <f>291.855</f>
        <v>291.855</v>
      </c>
    </row>
    <row r="52" spans="1:5" ht="15.75">
      <c r="A52" s="22"/>
      <c r="B52" s="1"/>
      <c r="C52" s="16"/>
      <c r="D52" s="15"/>
      <c r="E52" s="16"/>
    </row>
    <row r="53" spans="1:5" ht="15.75">
      <c r="A53" s="22" t="s">
        <v>62</v>
      </c>
      <c r="B53" s="1"/>
      <c r="C53" s="32">
        <f>SUM(C50:C52)-0.5</f>
        <v>114248.22267584772</v>
      </c>
      <c r="D53" s="15"/>
      <c r="E53" s="32">
        <f>SUM(E50:E52)+0.5</f>
        <v>116367.99199999998</v>
      </c>
    </row>
    <row r="54" spans="1:5" ht="15.75">
      <c r="A54" s="22"/>
      <c r="B54" s="1"/>
      <c r="C54" s="15"/>
      <c r="D54" s="15"/>
      <c r="E54" s="15"/>
    </row>
    <row r="55" spans="1:5" ht="15.75">
      <c r="A55" s="4" t="s">
        <v>66</v>
      </c>
      <c r="B55" s="1"/>
      <c r="C55" s="15"/>
      <c r="D55" s="15"/>
      <c r="E55" s="15"/>
    </row>
    <row r="56" spans="1:5" ht="15.75">
      <c r="A56" s="22" t="s">
        <v>57</v>
      </c>
      <c r="B56" s="1"/>
      <c r="C56" s="15">
        <v>5899.866</v>
      </c>
      <c r="D56" s="15"/>
      <c r="E56" s="15">
        <v>5749.867</v>
      </c>
    </row>
    <row r="57" spans="1:8" ht="15.75">
      <c r="A57" s="22" t="s">
        <v>132</v>
      </c>
      <c r="B57" s="1"/>
      <c r="C57" s="15">
        <v>893.2113200000001</v>
      </c>
      <c r="D57" s="15"/>
      <c r="E57" s="15">
        <f>2752.605-0.5</f>
        <v>2752.105</v>
      </c>
      <c r="H57" s="34"/>
    </row>
    <row r="58" spans="1:5" ht="15.75">
      <c r="A58" s="22" t="s">
        <v>21</v>
      </c>
      <c r="B58" s="1"/>
      <c r="C58" s="15">
        <v>0</v>
      </c>
      <c r="D58" s="15"/>
      <c r="E58" s="15">
        <v>0</v>
      </c>
    </row>
    <row r="59" spans="1:5" ht="15.75">
      <c r="A59" s="22"/>
      <c r="B59" s="1"/>
      <c r="C59" s="32">
        <f>SUM(C56:C58)</f>
        <v>6793.07732</v>
      </c>
      <c r="D59" s="15"/>
      <c r="E59" s="32">
        <f>SUM(E56:E58)+0.5</f>
        <v>8502.472</v>
      </c>
    </row>
    <row r="60" spans="1:5" ht="15.75">
      <c r="A60" s="22"/>
      <c r="B60" s="1"/>
      <c r="C60" s="15"/>
      <c r="D60" s="15"/>
      <c r="E60" s="15"/>
    </row>
    <row r="61" spans="1:5" ht="15.75">
      <c r="A61" s="4" t="s">
        <v>19</v>
      </c>
      <c r="B61" s="1"/>
      <c r="C61" s="15" t="s">
        <v>0</v>
      </c>
      <c r="D61" s="15"/>
      <c r="E61" s="15"/>
    </row>
    <row r="63" spans="1:5" ht="15.75">
      <c r="A63" s="22" t="s">
        <v>130</v>
      </c>
      <c r="B63" s="1"/>
      <c r="C63" s="27">
        <v>12849.072300000003</v>
      </c>
      <c r="D63" s="15"/>
      <c r="E63" s="27">
        <f>14739.116-0.5</f>
        <v>14738.616</v>
      </c>
    </row>
    <row r="64" spans="1:8" ht="15.75">
      <c r="A64" s="22" t="s">
        <v>76</v>
      </c>
      <c r="B64" s="1"/>
      <c r="C64" s="27">
        <v>7522.46357</v>
      </c>
      <c r="D64" s="15"/>
      <c r="E64" s="27">
        <v>7405.622</v>
      </c>
      <c r="H64" s="34"/>
    </row>
    <row r="65" spans="1:9" ht="15.75">
      <c r="A65" s="22" t="s">
        <v>131</v>
      </c>
      <c r="B65" s="1"/>
      <c r="C65" s="27">
        <v>232.188</v>
      </c>
      <c r="D65" s="15"/>
      <c r="E65" s="27">
        <v>2301.699</v>
      </c>
      <c r="I65" s="34"/>
    </row>
    <row r="66" spans="1:5" ht="15.75">
      <c r="A66" s="22" t="s">
        <v>98</v>
      </c>
      <c r="B66" s="1"/>
      <c r="C66" s="27"/>
      <c r="D66" s="15"/>
      <c r="E66" s="27"/>
    </row>
    <row r="67" spans="1:5" ht="15.75">
      <c r="A67" s="22" t="s">
        <v>97</v>
      </c>
      <c r="B67" s="1"/>
      <c r="C67" s="15">
        <v>0</v>
      </c>
      <c r="D67" s="15"/>
      <c r="E67" s="27">
        <v>19.627</v>
      </c>
    </row>
    <row r="68" spans="1:5" ht="15.75">
      <c r="A68" s="22" t="s">
        <v>77</v>
      </c>
      <c r="B68" s="1"/>
      <c r="C68" s="27">
        <v>143.30161999999999</v>
      </c>
      <c r="D68" s="15"/>
      <c r="E68" s="27">
        <v>887.333</v>
      </c>
    </row>
    <row r="69" spans="1:5" ht="15.75">
      <c r="A69" s="22"/>
      <c r="B69" s="1"/>
      <c r="C69" s="32">
        <f>SUM(C63:C68)-1</f>
        <v>20746.02549</v>
      </c>
      <c r="D69" s="15"/>
      <c r="E69" s="32">
        <f>SUM(E63:E68)+0.5</f>
        <v>25353.397</v>
      </c>
    </row>
    <row r="70" spans="1:5" ht="15.75">
      <c r="A70" s="22"/>
      <c r="B70" s="1"/>
      <c r="C70" s="23"/>
      <c r="D70" s="27"/>
      <c r="E70" s="23"/>
    </row>
    <row r="71" spans="1:5" ht="16.5" thickBot="1">
      <c r="A71" s="22" t="s">
        <v>67</v>
      </c>
      <c r="B71" s="1"/>
      <c r="C71" s="24">
        <f>C69+C59</f>
        <v>27539.10281</v>
      </c>
      <c r="D71" s="15"/>
      <c r="E71" s="24">
        <f>E69+E59-0.5</f>
        <v>33855.369</v>
      </c>
    </row>
    <row r="72" spans="1:5" ht="16.5" thickTop="1">
      <c r="A72" s="22"/>
      <c r="B72" s="1"/>
      <c r="C72" s="15"/>
      <c r="D72" s="15"/>
      <c r="E72" s="15"/>
    </row>
    <row r="73" spans="1:7" ht="16.5" thickBot="1">
      <c r="A73" s="22" t="s">
        <v>68</v>
      </c>
      <c r="B73" s="1"/>
      <c r="C73" s="49">
        <f>C69+C59+C53</f>
        <v>141787.32548584772</v>
      </c>
      <c r="D73" s="15"/>
      <c r="E73" s="49">
        <f>E69+E59+E53-0.5</f>
        <v>150223.36099999998</v>
      </c>
      <c r="G73" s="34"/>
    </row>
    <row r="74" spans="1:5" ht="16.5" thickTop="1">
      <c r="A74" s="22"/>
      <c r="B74" s="1"/>
      <c r="C74" s="15" t="s">
        <v>0</v>
      </c>
      <c r="D74" s="15"/>
      <c r="E74" s="15"/>
    </row>
    <row r="75" spans="1:5" ht="15.75">
      <c r="A75" s="22"/>
      <c r="B75" s="1"/>
      <c r="C75" s="15" t="s">
        <v>0</v>
      </c>
      <c r="D75" s="15"/>
      <c r="E75" s="15"/>
    </row>
    <row r="76" spans="1:5" ht="15.75">
      <c r="A76" s="2" t="s">
        <v>78</v>
      </c>
      <c r="B76" s="1"/>
      <c r="C76" s="30" t="s">
        <v>0</v>
      </c>
      <c r="D76" s="1"/>
      <c r="E76" s="10"/>
    </row>
    <row r="77" spans="1:5" ht="15.75">
      <c r="A77" s="2" t="s">
        <v>149</v>
      </c>
      <c r="B77" s="14"/>
      <c r="C77" s="14">
        <f>(C53)/C44</f>
        <v>0.8141623167454074</v>
      </c>
      <c r="D77" s="1"/>
      <c r="E77" s="14">
        <f>(E53)/E44</f>
        <v>0.9319666986222687</v>
      </c>
    </row>
    <row r="78" spans="1:5" ht="15.75">
      <c r="A78" s="22" t="s">
        <v>0</v>
      </c>
      <c r="B78" s="33"/>
      <c r="C78" s="21" t="s">
        <v>0</v>
      </c>
      <c r="D78" s="1"/>
      <c r="E78" s="1" t="s">
        <v>0</v>
      </c>
    </row>
    <row r="79" spans="1:5" ht="15.75">
      <c r="A79" s="22"/>
      <c r="B79" s="33"/>
      <c r="C79" s="21" t="s">
        <v>0</v>
      </c>
      <c r="D79" s="1"/>
      <c r="E79" s="1" t="s">
        <v>0</v>
      </c>
    </row>
    <row r="80" spans="1:5" ht="16.5">
      <c r="A80" s="42" t="s">
        <v>104</v>
      </c>
      <c r="B80" s="28"/>
      <c r="C80" s="28"/>
      <c r="D80" s="1"/>
      <c r="E80" s="1"/>
    </row>
    <row r="81" spans="1:5" ht="16.5">
      <c r="A81" s="42" t="s">
        <v>133</v>
      </c>
      <c r="B81" s="28"/>
      <c r="C81" s="28"/>
      <c r="D81" s="28"/>
      <c r="E81" s="28"/>
    </row>
    <row r="82" spans="1:7" ht="16.5">
      <c r="A82" s="42" t="s">
        <v>0</v>
      </c>
      <c r="G82" s="34"/>
    </row>
    <row r="83" ht="16.5">
      <c r="A83" s="42" t="s">
        <v>0</v>
      </c>
    </row>
    <row r="84" ht="12.75">
      <c r="C84" s="34"/>
    </row>
    <row r="112" ht="16.5">
      <c r="A112" s="42"/>
    </row>
    <row r="113" ht="16.5">
      <c r="A113" s="42"/>
    </row>
    <row r="115" ht="12.75">
      <c r="F115" t="s">
        <v>0</v>
      </c>
    </row>
    <row r="116" ht="12.75">
      <c r="F116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39">
      <selection activeCell="A69" sqref="A69"/>
    </sheetView>
  </sheetViews>
  <sheetFormatPr defaultColWidth="9.140625" defaultRowHeight="12.75"/>
  <cols>
    <col min="1" max="1" width="57.00390625" style="0" customWidth="1"/>
    <col min="4" max="4" width="4.71093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1" t="s">
        <v>2</v>
      </c>
      <c r="B1" s="61"/>
      <c r="C1" s="61"/>
      <c r="D1" s="61"/>
      <c r="E1" s="61"/>
      <c r="F1" s="61"/>
      <c r="G1" s="61"/>
    </row>
    <row r="2" spans="1:7" ht="15.75">
      <c r="A2" s="61" t="s">
        <v>3</v>
      </c>
      <c r="B2" s="61"/>
      <c r="C2" s="61"/>
      <c r="D2" s="61"/>
      <c r="E2" s="61"/>
      <c r="F2" s="61"/>
      <c r="G2" s="61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1" t="s">
        <v>157</v>
      </c>
      <c r="B5" s="61"/>
      <c r="C5" s="61"/>
      <c r="D5" s="61"/>
      <c r="E5" s="61"/>
      <c r="F5" s="61"/>
      <c r="G5" s="61"/>
    </row>
    <row r="6" spans="1:7" ht="15.75">
      <c r="A6" s="61" t="s">
        <v>30</v>
      </c>
      <c r="B6" s="61"/>
      <c r="C6" s="61"/>
      <c r="D6" s="61"/>
      <c r="E6" s="61"/>
      <c r="F6" s="61"/>
      <c r="G6" s="61"/>
    </row>
    <row r="7" spans="1:7" ht="15.75">
      <c r="A7" s="22"/>
      <c r="B7" s="28"/>
      <c r="C7" s="1"/>
      <c r="D7" s="1"/>
      <c r="E7" s="7" t="s">
        <v>0</v>
      </c>
      <c r="F7" s="1"/>
      <c r="G7" s="1"/>
    </row>
    <row r="8" spans="1:7" ht="15.75">
      <c r="A8" s="22"/>
      <c r="B8" s="28"/>
      <c r="C8" s="1"/>
      <c r="D8" s="1"/>
      <c r="E8" s="7" t="s">
        <v>0</v>
      </c>
      <c r="F8" s="1"/>
      <c r="G8" s="1"/>
    </row>
    <row r="9" spans="1:7" ht="15.75">
      <c r="A9" s="22"/>
      <c r="B9" s="28"/>
      <c r="C9" s="1"/>
      <c r="D9" s="1"/>
      <c r="E9" s="7" t="s">
        <v>8</v>
      </c>
      <c r="F9" s="1"/>
      <c r="G9" s="7" t="s">
        <v>22</v>
      </c>
    </row>
    <row r="10" spans="1:7" ht="15.75">
      <c r="A10" s="22"/>
      <c r="B10" s="28"/>
      <c r="C10" s="1"/>
      <c r="D10" s="1"/>
      <c r="E10" s="7" t="s">
        <v>24</v>
      </c>
      <c r="F10" s="1"/>
      <c r="G10" s="7" t="s">
        <v>24</v>
      </c>
    </row>
    <row r="11" spans="1:7" ht="15.75">
      <c r="A11" s="22"/>
      <c r="B11" s="28"/>
      <c r="C11" s="1"/>
      <c r="D11" s="1"/>
      <c r="E11" s="7" t="s">
        <v>48</v>
      </c>
      <c r="F11" s="1"/>
      <c r="G11" s="7" t="s">
        <v>48</v>
      </c>
    </row>
    <row r="12" spans="1:7" ht="15.75">
      <c r="A12" s="22"/>
      <c r="B12" s="28"/>
      <c r="C12" s="1"/>
      <c r="D12" s="1"/>
      <c r="E12" s="37" t="s">
        <v>156</v>
      </c>
      <c r="F12" s="56" t="s">
        <v>0</v>
      </c>
      <c r="G12" s="37" t="str">
        <f>E12</f>
        <v>30 SEPT</v>
      </c>
    </row>
    <row r="13" spans="1:7" ht="15.75">
      <c r="A13" s="22"/>
      <c r="B13" s="28"/>
      <c r="C13" s="1"/>
      <c r="D13" s="1"/>
      <c r="E13" s="3">
        <v>2011</v>
      </c>
      <c r="F13" s="1"/>
      <c r="G13" s="3">
        <v>2010</v>
      </c>
    </row>
    <row r="14" spans="1:7" ht="15.75">
      <c r="A14" s="22"/>
      <c r="B14" s="28"/>
      <c r="C14" s="1"/>
      <c r="D14" s="1"/>
      <c r="E14" s="3" t="s">
        <v>1</v>
      </c>
      <c r="F14" s="1"/>
      <c r="G14" s="3" t="s">
        <v>1</v>
      </c>
    </row>
    <row r="15" spans="1:7" ht="15.75">
      <c r="A15" s="22"/>
      <c r="B15" s="28"/>
      <c r="C15" s="1"/>
      <c r="D15" s="1"/>
      <c r="E15" s="1"/>
      <c r="F15" s="1"/>
      <c r="G15" s="1"/>
    </row>
    <row r="16" spans="1:7" ht="15.75">
      <c r="A16" s="22" t="s">
        <v>171</v>
      </c>
      <c r="B16" s="28"/>
      <c r="C16" s="11"/>
      <c r="D16" s="1"/>
      <c r="E16" s="46">
        <f>'P&amp;L'!H30</f>
        <v>-1009.7820399999982</v>
      </c>
      <c r="F16" s="1"/>
      <c r="G16" s="45">
        <v>4549</v>
      </c>
    </row>
    <row r="17" spans="1:10" ht="15.75" hidden="1">
      <c r="A17" s="22" t="s">
        <v>86</v>
      </c>
      <c r="B17" s="28"/>
      <c r="C17" s="1"/>
      <c r="D17" s="1"/>
      <c r="E17" s="46">
        <v>0</v>
      </c>
      <c r="F17" s="1"/>
      <c r="G17" s="45">
        <v>0</v>
      </c>
      <c r="J17" s="34"/>
    </row>
    <row r="18" spans="1:7" ht="16.5">
      <c r="A18" s="41" t="s">
        <v>0</v>
      </c>
      <c r="B18" s="28"/>
      <c r="C18" s="1"/>
      <c r="D18" s="1"/>
      <c r="E18" s="1"/>
      <c r="F18" s="1"/>
      <c r="G18" s="1"/>
    </row>
    <row r="19" spans="1:7" ht="15.75">
      <c r="A19" s="1" t="s">
        <v>46</v>
      </c>
      <c r="B19" s="28"/>
      <c r="C19" s="1"/>
      <c r="D19" s="1"/>
      <c r="E19" s="1" t="s">
        <v>0</v>
      </c>
      <c r="F19" s="1"/>
      <c r="G19" s="1"/>
    </row>
    <row r="20" spans="1:7" ht="15.75">
      <c r="A20" s="1" t="s">
        <v>47</v>
      </c>
      <c r="B20" s="28"/>
      <c r="C20" s="1"/>
      <c r="D20" s="1"/>
      <c r="E20" s="15">
        <v>825.8880199999999</v>
      </c>
      <c r="F20" s="15"/>
      <c r="G20" s="15">
        <v>986</v>
      </c>
    </row>
    <row r="21" spans="1:7" ht="15.75">
      <c r="A21" s="1" t="s">
        <v>36</v>
      </c>
      <c r="B21" s="28"/>
      <c r="C21" s="1"/>
      <c r="D21" s="1"/>
      <c r="E21" s="15">
        <v>-1841.9481399999993</v>
      </c>
      <c r="F21" s="15"/>
      <c r="G21" s="15">
        <v>-1883</v>
      </c>
    </row>
    <row r="22" spans="1:7" ht="16.5">
      <c r="A22" s="41"/>
      <c r="B22" s="28"/>
      <c r="C22" s="1"/>
      <c r="D22" s="1"/>
      <c r="E22" s="16"/>
      <c r="F22" s="15"/>
      <c r="G22" s="16"/>
    </row>
    <row r="23" spans="1:7" ht="15.75">
      <c r="A23" s="22" t="s">
        <v>169</v>
      </c>
      <c r="B23" s="28"/>
      <c r="C23" s="1"/>
      <c r="D23" s="1"/>
      <c r="E23" s="45">
        <f>SUM(E16:E21)</f>
        <v>-2025.8421599999976</v>
      </c>
      <c r="F23" s="15"/>
      <c r="G23" s="45">
        <f>SUM(G16:G21)</f>
        <v>3652</v>
      </c>
    </row>
    <row r="24" spans="1:7" ht="15.75">
      <c r="A24" s="22"/>
      <c r="B24" s="28"/>
      <c r="C24" s="1"/>
      <c r="D24" s="1"/>
      <c r="E24" s="15" t="s">
        <v>0</v>
      </c>
      <c r="F24" s="15"/>
      <c r="G24" s="15"/>
    </row>
    <row r="25" spans="1:7" ht="15.75">
      <c r="A25" s="1" t="s">
        <v>32</v>
      </c>
      <c r="B25" s="28"/>
      <c r="C25" s="1"/>
      <c r="D25" s="1"/>
      <c r="E25" s="15" t="s">
        <v>0</v>
      </c>
      <c r="F25" s="15"/>
      <c r="G25" s="15"/>
    </row>
    <row r="26" spans="1:7" ht="15.75">
      <c r="A26" s="1" t="s">
        <v>34</v>
      </c>
      <c r="B26" s="28"/>
      <c r="C26" s="11"/>
      <c r="D26" s="1"/>
      <c r="E26" s="15">
        <v>1920.948479999999</v>
      </c>
      <c r="F26" s="15"/>
      <c r="G26" s="15">
        <v>9080</v>
      </c>
    </row>
    <row r="27" spans="1:7" ht="15.75">
      <c r="A27" s="1" t="s">
        <v>35</v>
      </c>
      <c r="B27" s="28"/>
      <c r="C27" s="1"/>
      <c r="D27" s="1"/>
      <c r="E27" s="15">
        <v>-3008.0389799999975</v>
      </c>
      <c r="F27" s="15"/>
      <c r="G27" s="15">
        <v>-6616</v>
      </c>
    </row>
    <row r="28" spans="1:7" ht="15.75">
      <c r="A28" s="1" t="s">
        <v>39</v>
      </c>
      <c r="B28" s="28"/>
      <c r="C28" s="1"/>
      <c r="D28" s="1"/>
      <c r="E28" s="15">
        <v>1571.4738900000004</v>
      </c>
      <c r="F28" s="15"/>
      <c r="G28" s="15">
        <v>265</v>
      </c>
    </row>
    <row r="29" spans="1:7" ht="15.75" hidden="1">
      <c r="A29" s="1" t="s">
        <v>59</v>
      </c>
      <c r="B29" s="28"/>
      <c r="C29" s="1"/>
      <c r="D29" s="1"/>
      <c r="E29" s="15">
        <v>0</v>
      </c>
      <c r="F29" s="15"/>
      <c r="G29" s="15">
        <v>0</v>
      </c>
    </row>
    <row r="30" spans="1:7" ht="15.75" hidden="1">
      <c r="A30" s="1" t="s">
        <v>38</v>
      </c>
      <c r="B30" s="28"/>
      <c r="C30" s="1"/>
      <c r="D30" s="1"/>
      <c r="E30" s="15">
        <v>0</v>
      </c>
      <c r="F30" s="15"/>
      <c r="G30" s="15">
        <v>0</v>
      </c>
    </row>
    <row r="31" spans="1:9" ht="15.75">
      <c r="A31" s="1" t="s">
        <v>94</v>
      </c>
      <c r="B31" s="28"/>
      <c r="C31" s="1"/>
      <c r="D31" s="1"/>
      <c r="E31" s="15">
        <v>-1918.50325</v>
      </c>
      <c r="F31" s="15"/>
      <c r="G31" s="15">
        <v>-1103</v>
      </c>
      <c r="I31" s="34"/>
    </row>
    <row r="32" spans="1:7" ht="15.75" hidden="1">
      <c r="A32" s="1" t="s">
        <v>127</v>
      </c>
      <c r="B32" s="28"/>
      <c r="C32" s="1"/>
      <c r="D32" s="1"/>
      <c r="E32" s="15">
        <f>'[1]SUMMARY'!$C48</f>
        <v>0</v>
      </c>
      <c r="F32" s="27"/>
      <c r="G32" s="27">
        <v>0</v>
      </c>
    </row>
    <row r="33" spans="1:7" ht="15.75">
      <c r="A33" s="1"/>
      <c r="B33" s="28"/>
      <c r="C33" s="1"/>
      <c r="D33" s="1"/>
      <c r="E33" s="16"/>
      <c r="F33" s="15"/>
      <c r="G33" s="16" t="s">
        <v>0</v>
      </c>
    </row>
    <row r="34" spans="1:7" ht="15.75">
      <c r="A34" s="22" t="s">
        <v>168</v>
      </c>
      <c r="B34" s="28"/>
      <c r="C34" s="1"/>
      <c r="D34" s="1"/>
      <c r="E34" s="45">
        <f>SUM(E23:E32)-1</f>
        <v>-3460.9620199999954</v>
      </c>
      <c r="F34" s="15"/>
      <c r="G34" s="45">
        <f>SUM(G23:G32)</f>
        <v>5278</v>
      </c>
    </row>
    <row r="35" spans="1:7" ht="15.75">
      <c r="A35" s="22"/>
      <c r="B35" s="28"/>
      <c r="C35" s="1"/>
      <c r="D35" s="1"/>
      <c r="E35" s="15" t="s">
        <v>0</v>
      </c>
      <c r="F35" s="15"/>
      <c r="G35" s="15"/>
    </row>
    <row r="36" spans="1:7" ht="15.75">
      <c r="A36" s="1" t="s">
        <v>33</v>
      </c>
      <c r="B36" s="28"/>
      <c r="C36" s="1"/>
      <c r="D36" s="1"/>
      <c r="E36" s="15" t="s">
        <v>0</v>
      </c>
      <c r="F36" s="15"/>
      <c r="G36" s="15"/>
    </row>
    <row r="37" spans="1:7" ht="15.75">
      <c r="A37" s="1" t="s">
        <v>89</v>
      </c>
      <c r="B37" s="28"/>
      <c r="C37" s="1"/>
      <c r="D37" s="1"/>
      <c r="E37" s="15">
        <v>1125.0515500000001</v>
      </c>
      <c r="F37" s="15"/>
      <c r="G37" s="15">
        <v>0</v>
      </c>
    </row>
    <row r="38" spans="1:7" ht="15.75">
      <c r="A38" s="1" t="s">
        <v>39</v>
      </c>
      <c r="B38" s="28"/>
      <c r="C38" s="1"/>
      <c r="D38" s="1"/>
      <c r="E38" s="15">
        <v>191.55894</v>
      </c>
      <c r="F38" s="15"/>
      <c r="G38" s="15">
        <v>33</v>
      </c>
    </row>
    <row r="39" spans="1:7" ht="15.75">
      <c r="A39" s="1" t="s">
        <v>126</v>
      </c>
      <c r="B39" s="28"/>
      <c r="C39" s="1"/>
      <c r="D39" s="1"/>
      <c r="E39" s="15">
        <v>-4.656612873077393E-13</v>
      </c>
      <c r="F39" s="15"/>
      <c r="G39" s="15">
        <v>4552</v>
      </c>
    </row>
    <row r="40" spans="1:7" ht="15.75" hidden="1">
      <c r="A40" s="1" t="s">
        <v>93</v>
      </c>
      <c r="B40" s="28"/>
      <c r="C40" s="1"/>
      <c r="D40" s="1"/>
      <c r="E40" s="15">
        <v>0</v>
      </c>
      <c r="F40" s="15"/>
      <c r="G40" s="15">
        <v>0</v>
      </c>
    </row>
    <row r="41" spans="1:7" ht="15.75">
      <c r="A41" s="1" t="s">
        <v>139</v>
      </c>
      <c r="B41" s="28"/>
      <c r="C41" s="1"/>
      <c r="D41" s="1"/>
      <c r="E41" s="15">
        <v>444.73</v>
      </c>
      <c r="F41" s="15"/>
      <c r="G41" s="15">
        <v>242</v>
      </c>
    </row>
    <row r="42" spans="1:7" ht="15.75">
      <c r="A42" s="1" t="s">
        <v>51</v>
      </c>
      <c r="B42" s="28"/>
      <c r="C42" s="1"/>
      <c r="D42" s="1"/>
      <c r="E42" s="15">
        <v>5</v>
      </c>
      <c r="F42" s="15"/>
      <c r="G42" s="15">
        <v>79</v>
      </c>
    </row>
    <row r="43" spans="1:7" ht="15.75" customHeight="1" hidden="1">
      <c r="A43" s="1" t="s">
        <v>60</v>
      </c>
      <c r="B43" s="28"/>
      <c r="C43" s="1"/>
      <c r="D43" s="1"/>
      <c r="E43" s="15">
        <v>0</v>
      </c>
      <c r="F43" s="15"/>
      <c r="G43" s="15">
        <v>0</v>
      </c>
    </row>
    <row r="44" spans="1:7" ht="15.75" customHeight="1" hidden="1">
      <c r="A44" s="1" t="s">
        <v>54</v>
      </c>
      <c r="B44" s="28"/>
      <c r="C44" s="1"/>
      <c r="D44" s="1"/>
      <c r="E44" s="15">
        <v>0</v>
      </c>
      <c r="F44" s="15"/>
      <c r="G44" s="15"/>
    </row>
    <row r="45" spans="1:7" ht="15.75">
      <c r="A45" s="1" t="s">
        <v>56</v>
      </c>
      <c r="B45" s="28"/>
      <c r="C45" s="1"/>
      <c r="D45" s="1"/>
      <c r="E45" s="15">
        <v>-29.523999999999955</v>
      </c>
      <c r="F45" s="15"/>
      <c r="G45" s="15">
        <v>-312</v>
      </c>
    </row>
    <row r="46" spans="1:7" ht="15.75">
      <c r="A46" s="1" t="s">
        <v>0</v>
      </c>
      <c r="B46" s="28"/>
      <c r="C46" s="1"/>
      <c r="D46" s="1"/>
      <c r="E46" s="15" t="s">
        <v>0</v>
      </c>
      <c r="F46" s="15"/>
      <c r="G46" s="15"/>
    </row>
    <row r="47" spans="1:7" ht="15.75">
      <c r="A47" s="22" t="s">
        <v>107</v>
      </c>
      <c r="B47" s="28"/>
      <c r="C47" s="1"/>
      <c r="D47" s="1"/>
      <c r="E47" s="59">
        <f>SUM(E37:E46)</f>
        <v>1736.8164899999997</v>
      </c>
      <c r="F47" s="15"/>
      <c r="G47" s="59">
        <f>SUM(G37:G46)</f>
        <v>4594</v>
      </c>
    </row>
    <row r="48" spans="1:7" ht="15.75">
      <c r="A48" s="1"/>
      <c r="B48" s="28"/>
      <c r="C48" s="1"/>
      <c r="D48" s="1"/>
      <c r="E48" s="15"/>
      <c r="F48" s="15"/>
      <c r="G48" s="15"/>
    </row>
    <row r="49" spans="1:7" ht="15.75">
      <c r="A49" s="1" t="s">
        <v>37</v>
      </c>
      <c r="B49" s="28"/>
      <c r="C49" s="1"/>
      <c r="D49" s="1"/>
      <c r="E49" s="15" t="s">
        <v>0</v>
      </c>
      <c r="F49" s="15"/>
      <c r="G49" s="15"/>
    </row>
    <row r="50" spans="1:7" ht="15.75">
      <c r="A50" s="1" t="s">
        <v>84</v>
      </c>
      <c r="B50" s="28"/>
      <c r="C50" s="1"/>
      <c r="D50" s="1"/>
      <c r="E50" s="15">
        <v>7.862850000000001</v>
      </c>
      <c r="F50" s="15"/>
      <c r="G50" s="15">
        <v>-201</v>
      </c>
    </row>
    <row r="51" spans="1:7" ht="15.75">
      <c r="A51" s="1" t="s">
        <v>140</v>
      </c>
      <c r="B51" s="28"/>
      <c r="C51" s="1"/>
      <c r="D51" s="1"/>
      <c r="E51" s="15">
        <v>4138.2057</v>
      </c>
      <c r="F51" s="15"/>
      <c r="G51" s="15">
        <v>10608</v>
      </c>
    </row>
    <row r="52" spans="1:7" ht="15.75">
      <c r="A52" s="1" t="s">
        <v>141</v>
      </c>
      <c r="B52" s="28"/>
      <c r="C52" s="1"/>
      <c r="D52" s="1"/>
      <c r="E52" s="15">
        <v>-7896.980030000001</v>
      </c>
      <c r="F52" s="15"/>
      <c r="G52" s="15">
        <v>-23329</v>
      </c>
    </row>
    <row r="53" spans="1:7" ht="15.75">
      <c r="A53" s="1" t="s">
        <v>142</v>
      </c>
      <c r="B53" s="28"/>
      <c r="C53" s="1"/>
      <c r="D53" s="1"/>
      <c r="E53" s="15">
        <v>-8.006150000000002</v>
      </c>
      <c r="F53" s="15"/>
      <c r="G53" s="15">
        <v>4</v>
      </c>
    </row>
    <row r="54" spans="1:7" ht="15.75">
      <c r="A54" s="1" t="s">
        <v>143</v>
      </c>
      <c r="B54" s="28"/>
      <c r="C54" s="1"/>
      <c r="D54" s="1"/>
      <c r="E54" s="15">
        <v>-172.13062000000002</v>
      </c>
      <c r="F54" s="15"/>
      <c r="G54" s="15">
        <v>-129</v>
      </c>
    </row>
    <row r="55" spans="1:7" ht="15.75">
      <c r="A55" s="1" t="s">
        <v>38</v>
      </c>
      <c r="B55" s="28"/>
      <c r="C55" s="1"/>
      <c r="D55" s="1"/>
      <c r="E55" s="15">
        <v>-201.27530000000004</v>
      </c>
      <c r="F55" s="15"/>
      <c r="G55" s="15">
        <v>-1193</v>
      </c>
    </row>
    <row r="56" spans="1:7" ht="15.75" hidden="1">
      <c r="A56" s="1" t="s">
        <v>61</v>
      </c>
      <c r="B56" s="28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8"/>
      <c r="C57" s="1"/>
      <c r="D57" s="1"/>
      <c r="E57" s="15"/>
      <c r="F57" s="15"/>
      <c r="G57" s="15"/>
    </row>
    <row r="58" spans="1:7" ht="15.75">
      <c r="A58" s="22" t="s">
        <v>108</v>
      </c>
      <c r="B58" s="28"/>
      <c r="C58" s="1"/>
      <c r="D58" s="1"/>
      <c r="E58" s="59">
        <f>SUM(E50:E57)</f>
        <v>-4132.32355</v>
      </c>
      <c r="F58" s="45"/>
      <c r="G58" s="59">
        <f>SUM(G50:G57)</f>
        <v>-14240</v>
      </c>
    </row>
    <row r="59" spans="1:7" ht="15.75">
      <c r="A59" s="22"/>
      <c r="B59" s="28"/>
      <c r="C59" s="1"/>
      <c r="D59" s="1"/>
      <c r="E59" s="44" t="s">
        <v>0</v>
      </c>
      <c r="F59" s="15"/>
      <c r="G59" s="15"/>
    </row>
    <row r="60" spans="1:7" ht="15.75">
      <c r="A60" s="22" t="s">
        <v>155</v>
      </c>
      <c r="B60" s="28"/>
      <c r="C60" s="1"/>
      <c r="D60" s="1"/>
      <c r="E60" s="45">
        <f>E34+E47+E58</f>
        <v>-5856.469079999995</v>
      </c>
      <c r="F60" s="15"/>
      <c r="G60" s="45">
        <f>G34+G47+G58</f>
        <v>-4368</v>
      </c>
    </row>
    <row r="61" spans="1:7" ht="15.75">
      <c r="A61" s="1" t="s">
        <v>52</v>
      </c>
      <c r="B61" s="28"/>
      <c r="C61" s="1"/>
      <c r="D61" s="1"/>
      <c r="E61" s="1" t="s">
        <v>0</v>
      </c>
      <c r="F61" s="15"/>
      <c r="G61" s="15"/>
    </row>
    <row r="62" spans="1:7" ht="15.75">
      <c r="A62" s="26" t="s">
        <v>53</v>
      </c>
      <c r="B62" s="28"/>
      <c r="C62" s="1"/>
      <c r="D62" s="1"/>
      <c r="E62" s="15">
        <v>12765.807619999992</v>
      </c>
      <c r="F62" s="15"/>
      <c r="G62" s="15">
        <v>18537</v>
      </c>
    </row>
    <row r="63" spans="1:7" ht="15.75">
      <c r="A63" s="22"/>
      <c r="B63" s="28"/>
      <c r="C63" s="1"/>
      <c r="D63" s="1"/>
      <c r="E63" s="1"/>
      <c r="F63" s="15"/>
      <c r="G63" s="15"/>
    </row>
    <row r="64" spans="1:7" ht="16.5" thickBot="1">
      <c r="A64" s="22" t="s">
        <v>100</v>
      </c>
      <c r="B64" s="28"/>
      <c r="C64" s="1"/>
      <c r="D64" s="1"/>
      <c r="E64" s="47">
        <f>SUM(E60:E63)+1</f>
        <v>6910.338539999997</v>
      </c>
      <c r="F64" s="15"/>
      <c r="G64" s="49">
        <f>SUM(G60:G63)</f>
        <v>14169</v>
      </c>
    </row>
    <row r="65" spans="1:7" ht="16.5" thickTop="1">
      <c r="A65" s="22"/>
      <c r="B65" s="28"/>
      <c r="C65" s="1"/>
      <c r="D65" s="1"/>
      <c r="E65" s="10"/>
      <c r="F65" s="15"/>
      <c r="G65" s="15"/>
    </row>
    <row r="66" spans="1:7" ht="15.75">
      <c r="A66" s="22"/>
      <c r="B66" s="28"/>
      <c r="C66" s="1"/>
      <c r="D66" s="1"/>
      <c r="E66" s="1" t="s">
        <v>0</v>
      </c>
      <c r="F66" s="15"/>
      <c r="G66" s="15"/>
    </row>
    <row r="67" spans="1:7" ht="15.75">
      <c r="A67" s="22" t="s">
        <v>42</v>
      </c>
      <c r="B67" s="28"/>
      <c r="C67" s="1"/>
      <c r="D67" s="1"/>
      <c r="E67" s="1"/>
      <c r="F67" s="15"/>
      <c r="G67" s="15"/>
    </row>
    <row r="68" spans="1:7" ht="15.75">
      <c r="A68" s="1" t="s">
        <v>43</v>
      </c>
      <c r="B68" s="28"/>
      <c r="C68" s="1"/>
      <c r="D68" s="1"/>
      <c r="E68" s="15">
        <v>4748.794940000001</v>
      </c>
      <c r="F68" s="15"/>
      <c r="G68" s="15">
        <v>5720</v>
      </c>
    </row>
    <row r="69" spans="1:7" ht="15.75">
      <c r="A69" s="1" t="s">
        <v>88</v>
      </c>
      <c r="B69" s="28"/>
      <c r="C69" s="1"/>
      <c r="D69" s="1"/>
      <c r="E69" s="15">
        <v>2366.0440500000004</v>
      </c>
      <c r="F69" s="15"/>
      <c r="G69" s="15">
        <v>8687</v>
      </c>
    </row>
    <row r="70" spans="1:7" ht="15.75">
      <c r="A70" s="1" t="s">
        <v>0</v>
      </c>
      <c r="B70" s="28"/>
      <c r="C70" s="1"/>
      <c r="D70" s="1"/>
      <c r="E70" s="16" t="s">
        <v>0</v>
      </c>
      <c r="F70" s="15"/>
      <c r="G70" s="16" t="s">
        <v>0</v>
      </c>
    </row>
    <row r="71" spans="1:7" ht="15.75">
      <c r="A71" s="1"/>
      <c r="B71" s="28"/>
      <c r="C71" s="1"/>
      <c r="D71" s="1"/>
      <c r="E71" s="15">
        <f>SUM(E68:E70)+0.5</f>
        <v>7115.338990000001</v>
      </c>
      <c r="F71" s="15"/>
      <c r="G71" s="15">
        <f>SUM(G68:G70)</f>
        <v>14407</v>
      </c>
    </row>
    <row r="72" spans="1:7" ht="15.75">
      <c r="A72" s="1" t="s">
        <v>85</v>
      </c>
      <c r="B72" s="28"/>
      <c r="C72" s="1"/>
      <c r="D72" s="1"/>
      <c r="E72" s="15">
        <v>-205</v>
      </c>
      <c r="F72" s="15"/>
      <c r="G72" s="15">
        <v>-238</v>
      </c>
    </row>
    <row r="73" spans="1:7" ht="16.5" thickBot="1">
      <c r="A73" s="22" t="s">
        <v>52</v>
      </c>
      <c r="B73" s="28"/>
      <c r="C73" s="1"/>
      <c r="D73" s="1"/>
      <c r="E73" s="49">
        <f>SUM(E71:E72)</f>
        <v>6910.338990000001</v>
      </c>
      <c r="F73" s="15"/>
      <c r="G73" s="49">
        <f>SUM(G71:G72)</f>
        <v>14169</v>
      </c>
    </row>
    <row r="74" spans="1:7" ht="16.5" thickTop="1">
      <c r="A74" s="22"/>
      <c r="B74" s="28"/>
      <c r="C74" s="1"/>
      <c r="D74" s="1"/>
      <c r="E74" s="1" t="s">
        <v>0</v>
      </c>
      <c r="F74" s="1"/>
      <c r="G74" s="1"/>
    </row>
    <row r="75" spans="1:7" ht="16.5">
      <c r="A75" s="42"/>
      <c r="B75" s="28"/>
      <c r="C75" s="1"/>
      <c r="D75" s="1"/>
      <c r="E75" s="11" t="s">
        <v>0</v>
      </c>
      <c r="F75" s="1"/>
      <c r="G75" s="1"/>
    </row>
    <row r="76" spans="1:7" ht="15.75">
      <c r="A76" s="22"/>
      <c r="B76" s="28"/>
      <c r="C76" s="1"/>
      <c r="D76" s="1"/>
      <c r="E76" s="1" t="s">
        <v>0</v>
      </c>
      <c r="F76" s="1"/>
      <c r="G76" s="1"/>
    </row>
    <row r="77" spans="1:7" ht="15.75">
      <c r="A77" s="22" t="s">
        <v>41</v>
      </c>
      <c r="B77" s="28"/>
      <c r="C77" s="1"/>
      <c r="D77" s="1"/>
      <c r="E77" s="1"/>
      <c r="F77" s="1"/>
      <c r="G77" s="1"/>
    </row>
    <row r="78" spans="1:7" ht="15.75">
      <c r="A78" s="22" t="s">
        <v>133</v>
      </c>
      <c r="B78" s="28"/>
      <c r="C78" s="1"/>
      <c r="D78" s="1"/>
      <c r="E78" s="1"/>
      <c r="F78" s="1"/>
      <c r="G78" s="1"/>
    </row>
    <row r="87" ht="16.5">
      <c r="A87" s="42"/>
    </row>
    <row r="88" ht="16.5">
      <c r="A88" s="42"/>
    </row>
    <row r="89" ht="16.5">
      <c r="A89" s="42"/>
    </row>
    <row r="90" ht="16.5">
      <c r="A90" s="42"/>
    </row>
    <row r="91" ht="16.5">
      <c r="A91" s="42"/>
    </row>
    <row r="98" ht="12.75">
      <c r="G98" s="55" t="s">
        <v>0</v>
      </c>
    </row>
    <row r="107" ht="12.75">
      <c r="E107" t="s">
        <v>0</v>
      </c>
    </row>
    <row r="108" ht="12.75">
      <c r="G108" t="s">
        <v>0</v>
      </c>
    </row>
  </sheetData>
  <sheetProtection/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26">
      <selection activeCell="A30" sqref="A30:A41"/>
    </sheetView>
  </sheetViews>
  <sheetFormatPr defaultColWidth="9.140625" defaultRowHeight="12.75"/>
  <cols>
    <col min="1" max="1" width="32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6.00390625" style="0" customWidth="1"/>
    <col min="7" max="7" width="15.421875" style="0" customWidth="1"/>
    <col min="8" max="8" width="11.28125" style="0" customWidth="1"/>
    <col min="9" max="9" width="11.8515625" style="0" customWidth="1"/>
    <col min="10" max="10" width="12.421875" style="0" customWidth="1"/>
  </cols>
  <sheetData>
    <row r="1" spans="1:10" ht="15.75">
      <c r="A1" s="61" t="s">
        <v>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3</v>
      </c>
      <c r="B2" s="61"/>
      <c r="C2" s="61"/>
      <c r="D2" s="61"/>
      <c r="E2" s="61"/>
      <c r="F2" s="61"/>
      <c r="G2" s="61"/>
      <c r="H2" s="61"/>
      <c r="I2" s="61"/>
      <c r="J2" s="61"/>
    </row>
    <row r="3" spans="1:9" ht="15.75">
      <c r="A3" s="29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29"/>
      <c r="B4" s="19"/>
      <c r="C4" s="19"/>
      <c r="D4" s="19"/>
      <c r="E4" s="19"/>
      <c r="F4" s="19"/>
      <c r="G4" s="18"/>
      <c r="H4" s="18"/>
      <c r="I4" s="18"/>
    </row>
    <row r="5" spans="1:10" ht="15.75">
      <c r="A5" s="61" t="s">
        <v>157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.75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61" t="s">
        <v>150</v>
      </c>
      <c r="D8" s="61"/>
      <c r="E8" s="61"/>
      <c r="F8" s="61"/>
      <c r="G8" s="61"/>
      <c r="H8" s="61"/>
      <c r="I8" s="3"/>
      <c r="J8" s="3"/>
    </row>
    <row r="9" spans="1:10" ht="15.75">
      <c r="A9" s="3"/>
      <c r="B9" s="3"/>
      <c r="C9" s="61" t="s">
        <v>102</v>
      </c>
      <c r="D9" s="61"/>
      <c r="E9" s="61"/>
      <c r="F9" s="61"/>
      <c r="G9" s="61"/>
      <c r="H9" s="61"/>
      <c r="I9" s="3"/>
      <c r="J9" s="3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9" ht="15.75">
      <c r="A11" s="25" t="s">
        <v>0</v>
      </c>
      <c r="B11" s="1"/>
      <c r="C11" s="14"/>
      <c r="D11" s="14"/>
      <c r="E11" s="1"/>
      <c r="F11" s="7" t="s">
        <v>115</v>
      </c>
      <c r="G11" s="18"/>
      <c r="H11" s="18"/>
      <c r="I11" s="18"/>
    </row>
    <row r="12" spans="1:9" ht="15.75">
      <c r="A12" s="25"/>
      <c r="B12" s="1"/>
      <c r="C12" s="14"/>
      <c r="D12" s="14"/>
      <c r="E12" s="1"/>
      <c r="F12" s="7" t="s">
        <v>116</v>
      </c>
      <c r="G12" s="7" t="s">
        <v>0</v>
      </c>
      <c r="H12" s="7"/>
      <c r="I12" s="7"/>
    </row>
    <row r="13" spans="1:9" ht="15.75">
      <c r="A13" s="1" t="s">
        <v>0</v>
      </c>
      <c r="B13" s="28"/>
      <c r="C13" s="28"/>
      <c r="D13" s="7" t="s">
        <v>0</v>
      </c>
      <c r="F13" s="7" t="s">
        <v>117</v>
      </c>
      <c r="G13" s="7" t="s">
        <v>0</v>
      </c>
      <c r="H13" s="7"/>
      <c r="I13" s="7" t="s">
        <v>135</v>
      </c>
    </row>
    <row r="14" spans="1:10" ht="15.75">
      <c r="A14" s="1"/>
      <c r="B14" s="28"/>
      <c r="C14" s="43" t="s">
        <v>112</v>
      </c>
      <c r="D14" s="7" t="s">
        <v>112</v>
      </c>
      <c r="E14" s="7" t="s">
        <v>40</v>
      </c>
      <c r="F14" s="43" t="s">
        <v>118</v>
      </c>
      <c r="G14" s="43" t="s">
        <v>120</v>
      </c>
      <c r="H14" s="43"/>
      <c r="I14" s="43" t="s">
        <v>136</v>
      </c>
      <c r="J14" s="43" t="s">
        <v>122</v>
      </c>
    </row>
    <row r="15" spans="1:10" ht="15.75">
      <c r="A15" s="1" t="s">
        <v>0</v>
      </c>
      <c r="B15" s="28"/>
      <c r="C15" s="7" t="s">
        <v>113</v>
      </c>
      <c r="D15" s="7" t="s">
        <v>114</v>
      </c>
      <c r="E15" s="43" t="s">
        <v>5</v>
      </c>
      <c r="F15" s="43" t="s">
        <v>119</v>
      </c>
      <c r="G15" s="43" t="s">
        <v>121</v>
      </c>
      <c r="H15" s="43" t="s">
        <v>122</v>
      </c>
      <c r="I15" s="43" t="s">
        <v>123</v>
      </c>
      <c r="J15" s="43" t="s">
        <v>124</v>
      </c>
    </row>
    <row r="16" spans="1:10" ht="15.75">
      <c r="A16" s="1" t="s">
        <v>25</v>
      </c>
      <c r="B16" s="28"/>
      <c r="C16" s="7" t="s">
        <v>1</v>
      </c>
      <c r="D16" s="7" t="s">
        <v>1</v>
      </c>
      <c r="E16" s="7" t="s">
        <v>27</v>
      </c>
      <c r="F16" s="7" t="s">
        <v>27</v>
      </c>
      <c r="G16" s="7" t="s">
        <v>27</v>
      </c>
      <c r="H16" s="7" t="s">
        <v>27</v>
      </c>
      <c r="I16" s="7" t="s">
        <v>27</v>
      </c>
      <c r="J16" s="7" t="s">
        <v>27</v>
      </c>
    </row>
    <row r="17" spans="1:9" ht="15.75">
      <c r="A17" s="1" t="s">
        <v>0</v>
      </c>
      <c r="B17" s="28"/>
      <c r="C17" s="1" t="s">
        <v>0</v>
      </c>
      <c r="D17" s="1"/>
      <c r="E17" s="1"/>
      <c r="G17" s="18" t="s">
        <v>0</v>
      </c>
      <c r="H17" s="18"/>
      <c r="I17" s="18"/>
    </row>
    <row r="18" spans="1:9" ht="15.75">
      <c r="A18" s="1" t="s">
        <v>0</v>
      </c>
      <c r="B18" s="28"/>
      <c r="C18" s="31" t="s">
        <v>0</v>
      </c>
      <c r="D18" s="1"/>
      <c r="E18" s="1"/>
      <c r="G18" s="18"/>
      <c r="H18" s="18"/>
      <c r="I18" s="18"/>
    </row>
    <row r="19" spans="1:10" ht="15.75">
      <c r="A19" s="22" t="s">
        <v>158</v>
      </c>
      <c r="B19" s="28"/>
      <c r="C19" s="15">
        <v>124863</v>
      </c>
      <c r="D19" s="15">
        <v>29528.5</v>
      </c>
      <c r="E19" s="15">
        <v>0</v>
      </c>
      <c r="F19" s="15">
        <v>14648</v>
      </c>
      <c r="G19" s="15">
        <v>-57153</v>
      </c>
      <c r="H19" s="15">
        <f>SUM(C19:G19)</f>
        <v>111886.5</v>
      </c>
      <c r="I19" s="15">
        <v>343</v>
      </c>
      <c r="J19" s="15">
        <f>SUM(H19:I19)</f>
        <v>112229.5</v>
      </c>
    </row>
    <row r="20" spans="1:10" ht="15.75" hidden="1">
      <c r="A20" s="22"/>
      <c r="B20" s="28"/>
      <c r="C20" s="15"/>
      <c r="D20" s="15"/>
      <c r="E20" s="15"/>
      <c r="F20" s="15"/>
      <c r="G20" s="15"/>
      <c r="H20" s="15"/>
      <c r="I20" s="15"/>
      <c r="J20" s="15"/>
    </row>
    <row r="21" spans="1:10" ht="15.75" hidden="1">
      <c r="A21" s="1" t="s">
        <v>96</v>
      </c>
      <c r="B21" s="28"/>
      <c r="C21" s="1"/>
      <c r="D21" s="1"/>
      <c r="E21" s="1"/>
      <c r="F21" s="11"/>
      <c r="G21" s="15"/>
      <c r="H21" s="15"/>
      <c r="I21" s="15"/>
      <c r="J21" s="15"/>
    </row>
    <row r="22" spans="1:10" ht="15.75" hidden="1">
      <c r="A22" s="1" t="s">
        <v>95</v>
      </c>
      <c r="B22" s="28"/>
      <c r="C22" s="15">
        <v>0</v>
      </c>
      <c r="D22" s="15">
        <v>0</v>
      </c>
      <c r="E22" s="1"/>
      <c r="F22" s="15">
        <v>0</v>
      </c>
      <c r="G22" s="15">
        <v>0</v>
      </c>
      <c r="H22" s="15">
        <f>SUM(C22:G22)</f>
        <v>0</v>
      </c>
      <c r="I22" s="14">
        <v>0</v>
      </c>
      <c r="J22" s="15">
        <f>SUM(H22:I22)</f>
        <v>0</v>
      </c>
    </row>
    <row r="23" spans="1:10" ht="16.5">
      <c r="A23" s="41"/>
      <c r="B23" s="28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154</v>
      </c>
      <c r="B24" s="28"/>
      <c r="C24" s="14">
        <v>0</v>
      </c>
      <c r="D24" s="14">
        <v>0</v>
      </c>
      <c r="E24" s="14">
        <v>0</v>
      </c>
      <c r="F24" s="14">
        <v>0</v>
      </c>
      <c r="G24" s="15">
        <f>'P&amp;L'!F47-EQUITY!G22</f>
        <v>3655</v>
      </c>
      <c r="H24" s="15">
        <f>SUM(C24:G24)</f>
        <v>3655</v>
      </c>
      <c r="I24" s="15">
        <f>'P&amp;L'!F48</f>
        <v>-48</v>
      </c>
      <c r="J24" s="15">
        <f>SUM(H24:I24)</f>
        <v>3607</v>
      </c>
    </row>
    <row r="25" spans="1:10" ht="15.75">
      <c r="A25" s="22"/>
      <c r="B25" s="28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2" t="s">
        <v>159</v>
      </c>
      <c r="B26" s="28"/>
      <c r="C26" s="12">
        <f aca="true" t="shared" si="0" ref="C26:J26">SUM(C19:C25)</f>
        <v>124863</v>
      </c>
      <c r="D26" s="12">
        <f t="shared" si="0"/>
        <v>29528.5</v>
      </c>
      <c r="E26" s="12">
        <f t="shared" si="0"/>
        <v>0</v>
      </c>
      <c r="F26" s="12">
        <f t="shared" si="0"/>
        <v>14648</v>
      </c>
      <c r="G26" s="12">
        <f t="shared" si="0"/>
        <v>-53498</v>
      </c>
      <c r="H26" s="12">
        <f t="shared" si="0"/>
        <v>115541.5</v>
      </c>
      <c r="I26" s="12">
        <f t="shared" si="0"/>
        <v>295</v>
      </c>
      <c r="J26" s="12">
        <f t="shared" si="0"/>
        <v>115836.5</v>
      </c>
    </row>
    <row r="27" spans="1:9" ht="16.5" thickTop="1">
      <c r="A27" s="22"/>
      <c r="B27" s="28"/>
      <c r="C27" s="1"/>
      <c r="D27" s="1"/>
      <c r="E27" s="1"/>
      <c r="G27" s="18"/>
      <c r="H27" s="18"/>
      <c r="I27" s="18"/>
    </row>
    <row r="28" spans="1:10" ht="15.75">
      <c r="A28" s="22"/>
      <c r="B28" s="28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2" t="s">
        <v>0</v>
      </c>
      <c r="B29" s="28"/>
      <c r="C29" s="1"/>
      <c r="D29" s="1"/>
      <c r="F29" s="1"/>
      <c r="G29" s="18"/>
      <c r="H29" s="18" t="s">
        <v>0</v>
      </c>
      <c r="I29" s="18"/>
    </row>
    <row r="30" spans="1:10" ht="15.75">
      <c r="A30" s="22" t="s">
        <v>160</v>
      </c>
      <c r="B30" s="28"/>
      <c r="C30" s="15">
        <v>140326.1</v>
      </c>
      <c r="D30" s="15">
        <f>28713.78155</f>
        <v>28713.78155</v>
      </c>
      <c r="E30" s="15">
        <v>0</v>
      </c>
      <c r="F30" s="15">
        <v>0</v>
      </c>
      <c r="G30" s="15">
        <v>-54889.245</v>
      </c>
      <c r="H30" s="15">
        <f>SUM(C30:G30)+0.5</f>
        <v>114151.13655</v>
      </c>
      <c r="I30" s="15">
        <v>287.855</v>
      </c>
      <c r="J30" s="15">
        <f>SUM(H30:I30)+0.5</f>
        <v>114439.49154999999</v>
      </c>
    </row>
    <row r="31" spans="1:10" ht="15.75" hidden="1">
      <c r="A31" s="22"/>
      <c r="B31" s="28"/>
      <c r="C31" s="15"/>
      <c r="D31" s="15"/>
      <c r="E31" s="15"/>
      <c r="F31" s="15"/>
      <c r="G31" s="15"/>
      <c r="H31" s="15"/>
      <c r="I31" s="15"/>
      <c r="J31" s="15"/>
    </row>
    <row r="32" spans="1:10" ht="15.75" hidden="1">
      <c r="A32" s="1" t="s">
        <v>111</v>
      </c>
      <c r="B32" s="28"/>
      <c r="C32" s="15"/>
      <c r="D32" s="15"/>
      <c r="E32" s="15"/>
      <c r="F32" s="15"/>
      <c r="G32" s="39">
        <v>0</v>
      </c>
      <c r="H32" s="15">
        <f>SUM(C32:G32)</f>
        <v>0</v>
      </c>
      <c r="I32" s="15"/>
      <c r="J32" s="15">
        <f>SUM(H32:I32)</f>
        <v>0</v>
      </c>
    </row>
    <row r="33" spans="1:10" ht="15.75" hidden="1">
      <c r="A33" s="22"/>
      <c r="B33" s="28"/>
      <c r="C33" s="16"/>
      <c r="D33" s="16"/>
      <c r="E33" s="16"/>
      <c r="F33" s="16"/>
      <c r="G33" s="16"/>
      <c r="H33" s="16"/>
      <c r="I33" s="16"/>
      <c r="J33" s="16"/>
    </row>
    <row r="34" spans="1:10" ht="15.75" hidden="1">
      <c r="A34" s="22" t="s">
        <v>125</v>
      </c>
      <c r="B34" s="28"/>
      <c r="C34" s="15">
        <f aca="true" t="shared" si="1" ref="C34:J34">SUM(C30:C33)</f>
        <v>140326.1</v>
      </c>
      <c r="D34" s="15">
        <f t="shared" si="1"/>
        <v>28713.78155</v>
      </c>
      <c r="E34" s="15">
        <f t="shared" si="1"/>
        <v>0</v>
      </c>
      <c r="F34" s="15">
        <f t="shared" si="1"/>
        <v>0</v>
      </c>
      <c r="G34" s="15">
        <f t="shared" si="1"/>
        <v>-54889.245</v>
      </c>
      <c r="H34" s="15">
        <f t="shared" si="1"/>
        <v>114151.13655</v>
      </c>
      <c r="I34" s="15">
        <f t="shared" si="1"/>
        <v>287.855</v>
      </c>
      <c r="J34" s="15">
        <f t="shared" si="1"/>
        <v>114439.49154999999</v>
      </c>
    </row>
    <row r="35" spans="1:10" ht="15.75">
      <c r="A35" s="22"/>
      <c r="B35" s="28"/>
      <c r="C35" s="15"/>
      <c r="D35" s="15"/>
      <c r="E35" s="15"/>
      <c r="F35" s="15"/>
      <c r="G35" s="15"/>
      <c r="H35" s="15"/>
      <c r="I35" s="15"/>
      <c r="J35" s="15"/>
    </row>
    <row r="36" spans="1:10" ht="15.75" hidden="1">
      <c r="A36" s="1" t="s">
        <v>96</v>
      </c>
      <c r="B36" s="28"/>
      <c r="C36" s="15"/>
      <c r="D36" s="15"/>
      <c r="E36" s="15"/>
      <c r="F36" s="15"/>
      <c r="G36" s="15"/>
      <c r="H36" s="15"/>
      <c r="I36" s="15"/>
      <c r="J36" s="15"/>
    </row>
    <row r="37" spans="1:10" ht="15.75" hidden="1">
      <c r="A37" s="1" t="s">
        <v>95</v>
      </c>
      <c r="B37" s="28"/>
      <c r="C37" s="15">
        <f>'BS'!C44-EQUITY!C30</f>
        <v>0</v>
      </c>
      <c r="D37" s="15">
        <f>-(C37+F37)</f>
        <v>0</v>
      </c>
      <c r="E37" s="15"/>
      <c r="F37" s="15">
        <f>'BS'!C47-EQUITY!F30</f>
        <v>0</v>
      </c>
      <c r="G37" s="15">
        <v>0</v>
      </c>
      <c r="H37" s="15">
        <f>SUM(C37:G37)</f>
        <v>0</v>
      </c>
      <c r="I37" s="15">
        <v>0</v>
      </c>
      <c r="J37" s="15">
        <f>SUM(H37:I37)</f>
        <v>0</v>
      </c>
    </row>
    <row r="38" spans="1:10" ht="15.75" hidden="1">
      <c r="A38" s="1" t="s">
        <v>0</v>
      </c>
      <c r="B38" s="28"/>
      <c r="C38" s="15"/>
      <c r="D38" s="15"/>
      <c r="E38" s="15"/>
      <c r="F38" s="15"/>
      <c r="G38" s="15"/>
      <c r="H38" s="15"/>
      <c r="I38" s="15"/>
      <c r="J38" s="15"/>
    </row>
    <row r="39" spans="1:10" ht="15.75" hidden="1">
      <c r="A39" s="1" t="s">
        <v>91</v>
      </c>
      <c r="B39" s="28"/>
      <c r="C39" s="15">
        <v>0</v>
      </c>
      <c r="E39" s="15"/>
      <c r="G39" s="15">
        <v>0</v>
      </c>
      <c r="H39" s="15">
        <f>SUM(C39:G39)</f>
        <v>0</v>
      </c>
      <c r="I39" s="15">
        <v>0</v>
      </c>
      <c r="J39" s="15">
        <f>SUM(H39:I39)</f>
        <v>0</v>
      </c>
    </row>
    <row r="40" spans="1:10" ht="15.75" hidden="1">
      <c r="A40" s="22"/>
      <c r="B40" s="28"/>
      <c r="C40" s="15"/>
      <c r="D40" s="15"/>
      <c r="E40" s="15"/>
      <c r="F40" s="15"/>
      <c r="G40" s="15"/>
      <c r="H40" s="15"/>
      <c r="I40" s="15"/>
      <c r="J40" s="15"/>
    </row>
    <row r="41" spans="1:12" ht="15.75">
      <c r="A41" s="1" t="s">
        <v>170</v>
      </c>
      <c r="B41" s="28"/>
      <c r="C41" s="14">
        <v>0</v>
      </c>
      <c r="D41" s="14">
        <v>0</v>
      </c>
      <c r="E41" s="14">
        <v>0</v>
      </c>
      <c r="F41" s="14">
        <v>0</v>
      </c>
      <c r="G41" s="15">
        <f>'P&amp;L'!D47</f>
        <v>-191</v>
      </c>
      <c r="H41" s="15">
        <f>SUM(C41:G41)</f>
        <v>-191</v>
      </c>
      <c r="I41" s="15">
        <f>'P&amp;L'!D48</f>
        <v>0</v>
      </c>
      <c r="J41" s="15">
        <f>SUM(H41:I41)</f>
        <v>-191</v>
      </c>
      <c r="L41" s="34"/>
    </row>
    <row r="42" spans="1:9" ht="15.75">
      <c r="A42" s="1"/>
      <c r="B42" s="28"/>
      <c r="C42" s="1"/>
      <c r="D42" s="1"/>
      <c r="F42" s="1"/>
      <c r="G42" s="18"/>
      <c r="H42" s="18"/>
      <c r="I42" s="18"/>
    </row>
    <row r="43" spans="1:10" ht="16.5" thickBot="1">
      <c r="A43" s="22" t="s">
        <v>161</v>
      </c>
      <c r="B43" s="28"/>
      <c r="C43" s="24">
        <f>SUM(C34:C42)</f>
        <v>140326.1</v>
      </c>
      <c r="D43" s="24">
        <f>SUM(D34:D42)</f>
        <v>28713.78155</v>
      </c>
      <c r="E43" s="12">
        <f aca="true" t="shared" si="2" ref="E43:J43">SUM(E34:E42)</f>
        <v>0</v>
      </c>
      <c r="F43" s="12">
        <f t="shared" si="2"/>
        <v>0</v>
      </c>
      <c r="G43" s="12">
        <f t="shared" si="2"/>
        <v>-55080.245</v>
      </c>
      <c r="H43" s="12">
        <f>SUM(H34:H42)</f>
        <v>113960.13655</v>
      </c>
      <c r="I43" s="12">
        <f t="shared" si="2"/>
        <v>287.855</v>
      </c>
      <c r="J43" s="12">
        <f t="shared" si="2"/>
        <v>114248.49154999999</v>
      </c>
    </row>
    <row r="44" spans="1:12" ht="16.5" thickTop="1">
      <c r="A44" s="22"/>
      <c r="B44" s="28"/>
      <c r="C44" s="1"/>
      <c r="D44" s="1"/>
      <c r="F44" s="1"/>
      <c r="G44" s="18"/>
      <c r="H44" s="18"/>
      <c r="I44" s="18"/>
      <c r="J44" t="s">
        <v>0</v>
      </c>
      <c r="L44" s="34"/>
    </row>
    <row r="45" spans="1:9" ht="15.75">
      <c r="A45" s="22"/>
      <c r="B45" s="28"/>
      <c r="C45" s="1"/>
      <c r="D45" s="1"/>
      <c r="F45" s="1"/>
      <c r="G45" s="18" t="s">
        <v>0</v>
      </c>
      <c r="H45" s="18" t="s">
        <v>0</v>
      </c>
      <c r="I45" s="18" t="s">
        <v>0</v>
      </c>
    </row>
    <row r="46" spans="6:10" ht="12.75">
      <c r="F46" t="s">
        <v>0</v>
      </c>
      <c r="G46" t="s">
        <v>0</v>
      </c>
      <c r="J46" t="s">
        <v>0</v>
      </c>
    </row>
    <row r="47" spans="1:7" ht="15.75">
      <c r="A47" s="22" t="s">
        <v>0</v>
      </c>
      <c r="G47" t="s">
        <v>0</v>
      </c>
    </row>
    <row r="48" ht="15.75">
      <c r="A48" s="22" t="s">
        <v>0</v>
      </c>
    </row>
    <row r="49" ht="15.75">
      <c r="A49" s="1"/>
    </row>
    <row r="50" ht="15.75">
      <c r="A50" s="22" t="s">
        <v>92</v>
      </c>
    </row>
    <row r="51" ht="15.75">
      <c r="A51" s="22" t="s">
        <v>137</v>
      </c>
    </row>
    <row r="61" ht="12.75">
      <c r="I61" t="s">
        <v>0</v>
      </c>
    </row>
  </sheetData>
  <sheetProtection/>
  <mergeCells count="6">
    <mergeCell ref="C8:H8"/>
    <mergeCell ref="C9:H9"/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kwongyf</cp:lastModifiedBy>
  <cp:lastPrinted>2011-11-24T07:54:46Z</cp:lastPrinted>
  <dcterms:created xsi:type="dcterms:W3CDTF">1998-03-21T00:09:32Z</dcterms:created>
  <dcterms:modified xsi:type="dcterms:W3CDTF">2011-11-24T07:55:56Z</dcterms:modified>
  <cp:category/>
  <cp:version/>
  <cp:contentType/>
  <cp:contentStatus/>
</cp:coreProperties>
</file>