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835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<sst xmlns="http://schemas.openxmlformats.org/spreadsheetml/2006/main" count="356" uniqueCount="184">
  <si>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</si>
  <si>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</si>
  <si>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</si>
  <si>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</si>
  <si>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</si>
  <si>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</si>
  <si>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</si>
  <si>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</si>
  <si>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</si>
  <si>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</si>
  <si>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</si>
  <si>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</si>
  <si>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</si>
  <si>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</si>
  <si>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</si>
  <si>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</si>
  <si>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</si>
  <si>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</si>
  <si>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</si>
  <si>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</si>
  <si>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</si>
  <si>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</si>
  <si>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</si>
  <si>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</si>
  <si>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</si>
  <si>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</si>
  <si>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</si>
  <si>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</si>
  <si>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</si>
  <si>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</si>
  <si>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CONDENSED CONSOLIDATED CASH FLOW STATEMENT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</si>
  <si>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</si>
  <si>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</si>
  <si>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</si>
  <si>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</si>
  <si>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</si>
  <si>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</si>
  <si>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</si>
  <si>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</si>
  <si>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</si>
  <si>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</si>
  <si>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 xml:space="preserve">The Condensed Consolidated Cash Flow Statement should be read in conjunction with the </t>
  </si>
  <si>
    <t>ANALYSIS OF CASH AND CASH EQUIVALENTS :</t>
  </si>
  <si>
    <t>Cash and bank balances</t>
  </si>
  <si>
    <t>Bank overdrafts</t>
  </si>
  <si>
    <t>Operating Expenses</t>
  </si>
  <si>
    <t>Other  Operating Income</t>
  </si>
  <si>
    <t>Investing Results</t>
  </si>
  <si>
    <t>Adjustments for non-cash flow :-</t>
  </si>
  <si>
    <t xml:space="preserve">     Non-cash items</t>
  </si>
  <si>
    <t>TODATE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</si>
  <si>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</si>
  <si>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</si>
  <si>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</si>
  <si>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</si>
  <si>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</si>
  <si>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 xml:space="preserve">     Net cash from acquisition of a subsidiary comapny</t>
  </si>
  <si>
    <t>OTHER INVESTMENTS</t>
  </si>
  <si>
    <t xml:space="preserve">     Purchase of property, plant &amp; equipment</t>
  </si>
  <si>
    <t xml:space="preserve">PROVISIONS </t>
  </si>
  <si>
    <t>Note :  There are no comparative figures for the preceding period ended 30 June 2002, as the</t>
  </si>
  <si>
    <t xml:space="preserve">             the interim financial statement prepared in accordance with MASB 26 Interim Financing</t>
  </si>
  <si>
    <t xml:space="preserve">             Reporting was not prepared for the preceding period ended 30 June 2002.</t>
  </si>
  <si>
    <t>31 DEC</t>
  </si>
  <si>
    <t xml:space="preserve">     Dividend paid</t>
  </si>
  <si>
    <t>LOSS FROM OPERATIONS</t>
  </si>
  <si>
    <t xml:space="preserve">     Incidental cost from disposal of property, plant &amp; equipment</t>
  </si>
  <si>
    <t xml:space="preserve">    Exchange loss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</si>
  <si>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</si>
  <si>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</si>
  <si>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</si>
  <si>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</si>
  <si>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</si>
  <si>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</si>
  <si>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</si>
  <si>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</si>
  <si>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</si>
  <si>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CASH AND BANK BALANCES</t>
  </si>
  <si>
    <t>NON-CURRENT ASSETS</t>
  </si>
  <si>
    <t>EQUITY AND LIABILITIES :</t>
  </si>
  <si>
    <t>ASSETS :</t>
  </si>
  <si>
    <t>SHARE PREMIUM</t>
  </si>
  <si>
    <t>PROVISIONS</t>
  </si>
  <si>
    <t>BANK OVERDRAFTS &amp; BANKERS' ACCEPTANCE</t>
  </si>
  <si>
    <t>TAX PAYABLE</t>
  </si>
  <si>
    <t>NET ASSETS PER SHARE ATTRIBUTABLE TO ORDINARY</t>
  </si>
  <si>
    <t>INVESTMENT PROPERTIES</t>
  </si>
  <si>
    <t>EARNINGS PER SHARE ATTRIBUTABLE TO</t>
  </si>
  <si>
    <t>LOSS BEFORE TAXATION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</si>
  <si>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</si>
  <si>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</si>
  <si>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</si>
  <si>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</si>
  <si>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</si>
  <si>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</si>
  <si>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</si>
  <si>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>FIXED DEPOSITS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</si>
  <si>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</si>
  <si>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</si>
  <si>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</si>
  <si>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</si>
  <si>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</si>
  <si>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     Dividend received</t>
  </si>
  <si>
    <t xml:space="preserve">PROFIT/(LOSS) FOR THE PERIOD </t>
  </si>
  <si>
    <t>REDEEMABLE CONVERTIBLE SECURED LOAN STOCKS</t>
  </si>
  <si>
    <t>Converted During The Financial Period</t>
  </si>
  <si>
    <t>The Condensed Consolidated Statement of Changes In Equity should be read in conjunction with the Annual Financial</t>
  </si>
  <si>
    <t xml:space="preserve">     Proceeds from disposal of investment/subsidiaries</t>
  </si>
  <si>
    <t>NON CURRENT ASSETS HELD FOR SALE</t>
  </si>
  <si>
    <t xml:space="preserve">     Taxation paid</t>
  </si>
  <si>
    <t xml:space="preserve">  The Financial Period</t>
  </si>
  <si>
    <t xml:space="preserve">Conversion Of  ICULS During </t>
  </si>
  <si>
    <t xml:space="preserve">   LOAN STOCKS (Liability Component)</t>
  </si>
  <si>
    <t xml:space="preserve">IRREDEEMABLE CONVERTIBLE UNSECURED </t>
  </si>
  <si>
    <t xml:space="preserve">   LOAN STOCKS (Equity Component)</t>
  </si>
  <si>
    <t>CASH AND CASH EQUIVALENTS AT END OF FINANCIAL PERIOD</t>
  </si>
  <si>
    <t>31 MAR</t>
  </si>
  <si>
    <t>CONDENSED CONSOLIDATED STATEMENT OF FINANCIAL POSITION</t>
  </si>
  <si>
    <t>OF THE COMPANY</t>
  </si>
  <si>
    <t>CONDENSED CONSOLIDATED STATEMENT OF COMPREHENSIVE INCOME</t>
  </si>
  <si>
    <t>The Condensed Consolidated Statement of Financial Position should be read in conjunction with the</t>
  </si>
  <si>
    <t>FOR THE FINANCIAL PERIOD</t>
  </si>
  <si>
    <t xml:space="preserve">The Condensed Consolidated Statement of Comprehensive Income should be read in conjunction with the </t>
  </si>
  <si>
    <t>NET CASH FROM INVESTING ACTIVITIES</t>
  </si>
  <si>
    <t>NET CASH FROM OPERATING ACTIVITIES</t>
  </si>
  <si>
    <t>NET CASH USED IN FINANCING ACTIVITIES</t>
  </si>
  <si>
    <t>Other Comprehensive Income</t>
  </si>
  <si>
    <t>PROPERTY DEVELOPMENT COSTS</t>
  </si>
  <si>
    <t>NET (DECREASE)/INCREASE IN CASH AND CASH EQUIVALENTS</t>
  </si>
  <si>
    <t>Prior Year Adjustment</t>
  </si>
  <si>
    <t>Share</t>
  </si>
  <si>
    <t>Capital</t>
  </si>
  <si>
    <t>Premium</t>
  </si>
  <si>
    <t>Irredeemable</t>
  </si>
  <si>
    <t>Convertible</t>
  </si>
  <si>
    <t>Unsecured</t>
  </si>
  <si>
    <t>Loan</t>
  </si>
  <si>
    <t>Stocks</t>
  </si>
  <si>
    <t>Accumulated</t>
  </si>
  <si>
    <t>Losses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</si>
  <si>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</si>
  <si>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</si>
  <si>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</si>
  <si>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</si>
  <si>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</si>
  <si>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 xml:space="preserve">     Director retirement benefit paid</t>
  </si>
  <si>
    <t>UNAUDITED RESULTS OF THE GROUP FOR THE FIRST QUARTER ENDED 31 MARCH 2011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</si>
  <si>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</si>
  <si>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</si>
  <si>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</si>
  <si>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</si>
  <si>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</si>
  <si>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Annual Financial Report for the financial year ended 31 December 2010.</t>
  </si>
  <si>
    <t>LEASEHOLD LAND</t>
  </si>
  <si>
    <t>Balance At 1 Jan 2010</t>
  </si>
  <si>
    <t>Balance At 31 March 2010</t>
  </si>
  <si>
    <t>Balance At 1 Jan 2011</t>
  </si>
  <si>
    <t>Balance At 31 March 2011</t>
  </si>
  <si>
    <t>Non-</t>
  </si>
  <si>
    <t>Controling</t>
  </si>
  <si>
    <t>Report for the financial year ended 31 December 2010.</t>
  </si>
  <si>
    <t>(2010: 124,862,822) Ordinary Shares)</t>
  </si>
  <si>
    <t>(2010: 140,326,100) Ordinary Shares)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</si>
  <si>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</si>
  <si>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</si>
  <si>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</si>
  <si>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</si>
  <si>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</si>
  <si>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 xml:space="preserve">NET LOSS FOR THE FINANCIAL PERIOD </t>
  </si>
  <si>
    <t xml:space="preserve">Basic Loss Per Ordinary Share (Sen) </t>
  </si>
  <si>
    <t>Diluted Loss Per Ordinary Share (Sen)</t>
  </si>
  <si>
    <t>(Based on weighted average no of 126,253,154</t>
  </si>
  <si>
    <t>OPERATING LOSS BEFORE CHANGES IN WORKING CAPITAL</t>
  </si>
  <si>
    <t>NON-CONTROLLING INTERESTS</t>
  </si>
  <si>
    <t>Net Loss For The Financial Period</t>
  </si>
  <si>
    <t>TOTAL COMPREHENSIVE LOSS</t>
  </si>
  <si>
    <t>Equity Owners Of  The Company</t>
  </si>
  <si>
    <t>EQUITY OWNERS OF THE COMPANY :</t>
  </si>
  <si>
    <t>Non-controlling interests</t>
  </si>
  <si>
    <t>EQUITY ATTRIBUTABLE TO EQUITY OWNERS OF THE PARENT</t>
  </si>
  <si>
    <t>EQUITY OWNERS OF THE PARENT (RM)</t>
  </si>
  <si>
    <t>&lt;-------------   ATTRIBUTABLE TO EQUITY OWNERS ------------- &gt;</t>
  </si>
  <si>
    <t xml:space="preserve">(Based on weighted average no of 126,253,154 </t>
  </si>
  <si>
    <t>LAND HELD FOR PROPERTY DEVELOPMENT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</si>
</sst>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  <numFmt numFmtId="198" formatCode="_(* #,##0.000_);_(* \(#,##0.000\);_(* &quot;-&quot;???_);_(@_)"/>
    <numFmt numFmtId="199" formatCode="General_)"/>
    <numFmt numFmtId="200" formatCode="_(* #,##0.00000000_);_(* \(#,##0.0000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3" xfId="15" applyNumberFormat="1" applyFont="1" applyBorder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4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15" applyNumberFormat="1" applyFont="1" applyAlignment="1">
      <alignment/>
    </xf>
    <xf numFmtId="181" fontId="4" fillId="0" borderId="0" xfId="15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3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2" xfId="15" applyFont="1" applyBorder="1" applyAlignment="1">
      <alignment/>
    </xf>
    <xf numFmtId="43" fontId="4" fillId="0" borderId="2" xfId="15" applyFont="1" applyBorder="1" applyAlignment="1">
      <alignment horizontal="right"/>
    </xf>
    <xf numFmtId="43" fontId="0" fillId="0" borderId="0" xfId="15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181" fontId="5" fillId="0" borderId="4" xfId="15" applyNumberFormat="1" applyFont="1" applyBorder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ecretarials\Local%20Settings\Temporary%20Internet%20Files\Content.IE5\SLNDX26S\LIMCL\CONSOMar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ecretarials\Local%20Settings\Temporary%20Internet%20Files\Content.IE5\SLNDX26S\LIMCL\consoCflowMar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</sheetNames>
    <sheetDataSet>
      <sheetData sheetId="12">
        <row r="75">
          <cell r="D75">
            <v>0</v>
          </cell>
        </row>
        <row r="83">
          <cell r="Z83">
            <v>908097.37</v>
          </cell>
        </row>
        <row r="103">
          <cell r="Z10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48">
          <cell r="C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6"/>
  <sheetViews>
    <sheetView workbookViewId="0" topLeftCell="B72">
      <selection activeCell="B86" sqref="B86"/>
    </sheetView>
  </sheetViews>
  <sheetFormatPr defaultColWidth="9.140625" defaultRowHeight="12.75"/>
  <cols>
    <col min="2" max="2" width="49.8515625" style="0" customWidth="1"/>
    <col min="3" max="3" width="4.421875" style="0" customWidth="1"/>
    <col min="4" max="4" width="15.8515625" style="0" customWidth="1"/>
    <col min="5" max="5" width="3.57421875" style="0" customWidth="1"/>
    <col min="6" max="6" width="19.00390625" style="0" customWidth="1"/>
    <col min="7" max="7" width="4.8515625" style="0" customWidth="1"/>
    <col min="8" max="8" width="15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5" t="s">
        <v>2</v>
      </c>
      <c r="C2" s="17"/>
      <c r="D2" s="17"/>
      <c r="E2" s="17"/>
      <c r="F2" s="17"/>
      <c r="G2" s="17"/>
      <c r="H2" s="17"/>
      <c r="I2" s="17"/>
      <c r="J2" s="9"/>
    </row>
    <row r="3" spans="2:10" ht="15.75">
      <c r="B3" s="5" t="s">
        <v>3</v>
      </c>
      <c r="C3" s="17"/>
      <c r="D3" s="17"/>
      <c r="E3" s="17"/>
      <c r="F3" s="17"/>
      <c r="G3" s="17"/>
      <c r="H3" s="17"/>
      <c r="I3" s="17"/>
      <c r="J3" s="5"/>
    </row>
    <row r="4" spans="2:10" ht="15.75">
      <c r="B4" s="5" t="s">
        <v>0</v>
      </c>
      <c r="C4" s="17"/>
      <c r="D4" s="17"/>
      <c r="E4" s="17"/>
      <c r="F4" s="17"/>
      <c r="G4" s="17"/>
      <c r="H4" s="17" t="s">
        <v>0</v>
      </c>
      <c r="I4" s="17"/>
      <c r="J4" s="19"/>
    </row>
    <row r="5" spans="2:10" ht="15.75">
      <c r="B5" s="5" t="s">
        <v>146</v>
      </c>
      <c r="C5" s="17"/>
      <c r="D5" s="17"/>
      <c r="E5" s="17"/>
      <c r="F5" s="17"/>
      <c r="G5" s="17"/>
      <c r="H5" s="17"/>
      <c r="I5" s="17"/>
      <c r="J5" s="17"/>
    </row>
    <row r="6" spans="2:10" ht="15.75">
      <c r="B6" s="5" t="s">
        <v>119</v>
      </c>
      <c r="C6" s="17"/>
      <c r="D6" s="17"/>
      <c r="E6" s="17"/>
      <c r="F6" s="17"/>
      <c r="G6" s="17"/>
      <c r="H6" s="17"/>
      <c r="I6" s="17"/>
      <c r="J6" s="17"/>
    </row>
    <row r="7" spans="2:10" ht="15.75">
      <c r="B7" s="5"/>
      <c r="C7" s="17"/>
      <c r="D7" s="17"/>
      <c r="E7" s="17"/>
      <c r="F7" s="17"/>
      <c r="G7" s="17"/>
      <c r="H7" s="17"/>
      <c r="I7" s="17"/>
      <c r="J7" s="17"/>
    </row>
    <row r="8" spans="2:10" ht="15.75">
      <c r="B8" s="5"/>
      <c r="C8" s="17"/>
      <c r="D8" s="6" t="s">
        <v>6</v>
      </c>
      <c r="E8" s="6"/>
      <c r="F8" s="6"/>
      <c r="G8" s="2"/>
      <c r="H8" s="6" t="s">
        <v>7</v>
      </c>
      <c r="I8" s="6"/>
      <c r="J8" s="6"/>
    </row>
    <row r="9" spans="2:10" ht="15.75">
      <c r="B9" s="5"/>
      <c r="C9" s="17"/>
      <c r="D9" s="17"/>
      <c r="E9" s="17"/>
      <c r="F9" s="17"/>
      <c r="G9" s="17"/>
      <c r="H9" s="17"/>
      <c r="I9" s="17"/>
      <c r="J9" s="17"/>
    </row>
    <row r="10" spans="2:10" ht="15.75">
      <c r="B10" s="5"/>
      <c r="C10" s="17"/>
      <c r="D10" s="17"/>
      <c r="E10" s="17"/>
      <c r="F10" s="7" t="s">
        <v>22</v>
      </c>
      <c r="G10" s="17"/>
      <c r="H10" s="17"/>
      <c r="I10" s="17"/>
      <c r="J10" s="7" t="s">
        <v>22</v>
      </c>
    </row>
    <row r="11" spans="2:10" ht="15.75">
      <c r="B11" s="5" t="s">
        <v>0</v>
      </c>
      <c r="C11" s="17"/>
      <c r="D11" s="7" t="s">
        <v>8</v>
      </c>
      <c r="E11" s="7"/>
      <c r="F11" s="7" t="s">
        <v>9</v>
      </c>
      <c r="G11" s="17"/>
      <c r="H11" s="7" t="s">
        <v>8</v>
      </c>
      <c r="I11" s="7"/>
      <c r="J11" s="7" t="s">
        <v>9</v>
      </c>
    </row>
    <row r="12" spans="2:10" ht="15.75">
      <c r="B12" s="1"/>
      <c r="C12" s="1"/>
      <c r="D12" s="7" t="s">
        <v>9</v>
      </c>
      <c r="E12" s="7"/>
      <c r="F12" s="7" t="s">
        <v>11</v>
      </c>
      <c r="G12" s="18"/>
      <c r="H12" s="7" t="s">
        <v>9</v>
      </c>
      <c r="I12" s="7"/>
      <c r="J12" s="7" t="s">
        <v>11</v>
      </c>
    </row>
    <row r="13" spans="2:10" ht="15.75">
      <c r="B13" s="1"/>
      <c r="C13" s="1"/>
      <c r="D13" s="7" t="s">
        <v>10</v>
      </c>
      <c r="E13" s="7"/>
      <c r="F13" s="7" t="s">
        <v>10</v>
      </c>
      <c r="H13" s="7" t="s">
        <v>12</v>
      </c>
      <c r="I13" s="7"/>
      <c r="J13" s="7" t="s">
        <v>13</v>
      </c>
    </row>
    <row r="14" spans="2:10" ht="15.75">
      <c r="B14" s="1"/>
      <c r="C14" s="1"/>
      <c r="D14" s="37" t="s">
        <v>116</v>
      </c>
      <c r="E14" s="7"/>
      <c r="F14" s="37" t="str">
        <f>D14</f>
        <v>31 MAR</v>
      </c>
      <c r="G14" s="2"/>
      <c r="H14" s="37" t="str">
        <f>F14</f>
        <v>31 MAR</v>
      </c>
      <c r="I14" s="7"/>
      <c r="J14" s="37" t="str">
        <f>H14</f>
        <v>31 MAR</v>
      </c>
    </row>
    <row r="15" spans="2:10" ht="15.75">
      <c r="B15" s="1"/>
      <c r="C15" s="1"/>
      <c r="D15" s="3">
        <v>2011</v>
      </c>
      <c r="E15" s="3"/>
      <c r="F15" s="3">
        <v>2010</v>
      </c>
      <c r="G15" s="3"/>
      <c r="H15" s="3">
        <v>2011</v>
      </c>
      <c r="I15" s="3"/>
      <c r="J15" s="3">
        <v>2010</v>
      </c>
    </row>
    <row r="16" spans="2:10" ht="15.75">
      <c r="B16" s="1"/>
      <c r="C16" s="1"/>
      <c r="D16" s="3" t="s">
        <v>1</v>
      </c>
      <c r="E16" s="3"/>
      <c r="F16" s="3" t="s">
        <v>1</v>
      </c>
      <c r="G16" s="3"/>
      <c r="H16" s="3" t="s">
        <v>1</v>
      </c>
      <c r="I16" s="3"/>
      <c r="J16" s="3" t="s">
        <v>1</v>
      </c>
    </row>
    <row r="17" spans="2:10" ht="15.75">
      <c r="B17" s="1"/>
      <c r="C17" s="1"/>
      <c r="D17" s="1" t="s">
        <v>0</v>
      </c>
      <c r="E17" s="1"/>
      <c r="F17" s="1"/>
      <c r="G17" s="1"/>
      <c r="H17" s="1" t="s">
        <v>0</v>
      </c>
      <c r="I17" s="1"/>
      <c r="J17" s="1"/>
    </row>
    <row r="18" spans="2:10" ht="15.75">
      <c r="B18" s="22"/>
      <c r="C18" s="1"/>
      <c r="D18" s="1" t="s">
        <v>0</v>
      </c>
      <c r="E18" s="1"/>
      <c r="F18" s="1"/>
      <c r="G18" s="1"/>
      <c r="H18" s="1"/>
      <c r="I18" s="1"/>
      <c r="J18" s="1"/>
    </row>
    <row r="19" spans="2:10" ht="15.75">
      <c r="B19" s="22" t="s">
        <v>26</v>
      </c>
      <c r="C19" s="1"/>
      <c r="D19" s="30">
        <f>905-0</f>
        <v>905</v>
      </c>
      <c r="E19" s="30"/>
      <c r="F19" s="30">
        <f>13757-0</f>
        <v>13757</v>
      </c>
      <c r="G19" s="1"/>
      <c r="H19" s="30">
        <v>904.6551</v>
      </c>
      <c r="I19" s="30"/>
      <c r="J19" s="48">
        <v>13757</v>
      </c>
    </row>
    <row r="20" spans="2:10" ht="15.75">
      <c r="B20" s="1"/>
      <c r="C20" s="1"/>
      <c r="D20" s="10"/>
      <c r="E20" s="10"/>
      <c r="F20" s="10"/>
      <c r="G20" s="1"/>
      <c r="H20" s="1"/>
      <c r="I20" s="10"/>
      <c r="J20" s="10"/>
    </row>
    <row r="21" spans="2:12" ht="16.5">
      <c r="B21" s="60" t="s">
        <v>45</v>
      </c>
      <c r="C21" s="1"/>
      <c r="D21" s="11">
        <f>-3001+0</f>
        <v>-3001</v>
      </c>
      <c r="E21" s="1"/>
      <c r="F21" s="15">
        <f>-14370+0</f>
        <v>-14370</v>
      </c>
      <c r="G21" s="1"/>
      <c r="H21" s="15">
        <v>-3000.7646300000006</v>
      </c>
      <c r="I21" s="1"/>
      <c r="J21" s="15">
        <v>-14370</v>
      </c>
      <c r="L21" t="s">
        <v>0</v>
      </c>
    </row>
    <row r="22" spans="2:11" ht="16.5">
      <c r="B22" s="41" t="s">
        <v>46</v>
      </c>
      <c r="C22" s="18"/>
      <c r="D22" s="11">
        <f>117-0</f>
        <v>117</v>
      </c>
      <c r="E22" s="11"/>
      <c r="F22" s="11">
        <f>239-0</f>
        <v>239</v>
      </c>
      <c r="G22" s="18"/>
      <c r="H22" s="11">
        <v>117.19734999999991</v>
      </c>
      <c r="I22" s="11"/>
      <c r="J22" s="15">
        <v>239</v>
      </c>
      <c r="K22" t="s">
        <v>0</v>
      </c>
    </row>
    <row r="23" spans="2:11" ht="15.75">
      <c r="B23" s="1"/>
      <c r="C23" s="18"/>
      <c r="D23" s="13" t="s">
        <v>0</v>
      </c>
      <c r="E23" s="11"/>
      <c r="F23" s="16"/>
      <c r="G23" s="18"/>
      <c r="H23" s="13"/>
      <c r="I23" s="11"/>
      <c r="J23" s="20"/>
      <c r="K23" t="s">
        <v>0</v>
      </c>
    </row>
    <row r="24" spans="2:10" ht="15.75">
      <c r="B24" s="22" t="s">
        <v>65</v>
      </c>
      <c r="C24" s="18" t="s">
        <v>0</v>
      </c>
      <c r="D24" s="11">
        <f>SUM(D19:D23)</f>
        <v>-1979</v>
      </c>
      <c r="E24" s="11"/>
      <c r="F24" s="15">
        <f>SUM(F19:F23)</f>
        <v>-374</v>
      </c>
      <c r="G24" s="18"/>
      <c r="H24" s="11">
        <f>SUM(H19:H23)</f>
        <v>-1978.9121800000007</v>
      </c>
      <c r="I24" s="11"/>
      <c r="J24" s="11">
        <f>SUM(J19:J23)</f>
        <v>-374</v>
      </c>
    </row>
    <row r="25" spans="2:10" ht="15.75">
      <c r="B25" s="22"/>
      <c r="C25" s="18"/>
      <c r="D25" s="11"/>
      <c r="E25" s="11"/>
      <c r="F25" s="15"/>
      <c r="G25" s="18"/>
      <c r="H25" s="11" t="s">
        <v>0</v>
      </c>
      <c r="I25" s="11"/>
      <c r="J25" s="18"/>
    </row>
    <row r="26" spans="2:10" ht="16.5">
      <c r="B26" s="41" t="s">
        <v>51</v>
      </c>
      <c r="C26" s="18"/>
      <c r="D26" s="11">
        <f>675-0</f>
        <v>675</v>
      </c>
      <c r="E26" s="11"/>
      <c r="F26" s="11">
        <f>375-0</f>
        <v>375</v>
      </c>
      <c r="G26" s="18"/>
      <c r="H26" s="11">
        <v>675.40437</v>
      </c>
      <c r="I26" s="11"/>
      <c r="J26" s="15">
        <v>375</v>
      </c>
    </row>
    <row r="27" spans="2:10" ht="16.5">
      <c r="B27" s="41" t="s">
        <v>52</v>
      </c>
      <c r="C27" s="18"/>
      <c r="D27" s="11">
        <f>-73+0</f>
        <v>-73</v>
      </c>
      <c r="E27" s="11"/>
      <c r="F27" s="11">
        <f>-12+0</f>
        <v>-12</v>
      </c>
      <c r="G27" s="18"/>
      <c r="H27" s="11">
        <v>-73.20288</v>
      </c>
      <c r="I27" s="11"/>
      <c r="J27" s="15">
        <v>-12</v>
      </c>
    </row>
    <row r="28" spans="2:10" ht="16.5">
      <c r="B28" s="41" t="s">
        <v>47</v>
      </c>
      <c r="C28" s="18"/>
      <c r="D28" s="15">
        <v>0</v>
      </c>
      <c r="E28" s="11"/>
      <c r="F28" s="11">
        <f>0+0</f>
        <v>0</v>
      </c>
      <c r="G28" s="18"/>
      <c r="H28" s="15">
        <v>0</v>
      </c>
      <c r="I28" s="11"/>
      <c r="J28" s="15">
        <v>0</v>
      </c>
    </row>
    <row r="29" spans="2:10" ht="15.75">
      <c r="B29" s="1" t="s">
        <v>0</v>
      </c>
      <c r="C29" s="18"/>
      <c r="D29" s="13" t="s">
        <v>0</v>
      </c>
      <c r="E29" s="13"/>
      <c r="F29" s="16" t="s">
        <v>0</v>
      </c>
      <c r="G29" s="18"/>
      <c r="H29" s="13" t="s">
        <v>0</v>
      </c>
      <c r="I29" s="13"/>
      <c r="J29" s="16"/>
    </row>
    <row r="30" spans="2:10" ht="15.75">
      <c r="B30" s="40" t="s">
        <v>88</v>
      </c>
      <c r="C30" s="18"/>
      <c r="D30" s="15">
        <f>SUM(D24:D29)</f>
        <v>-1377</v>
      </c>
      <c r="E30" s="11"/>
      <c r="F30" s="11">
        <f>SUM(F24:F29)</f>
        <v>-11</v>
      </c>
      <c r="G30" s="18"/>
      <c r="H30" s="15">
        <f>SUM(H24:H29)</f>
        <v>-1376.7106900000008</v>
      </c>
      <c r="I30" s="11"/>
      <c r="J30" s="11">
        <f>SUM(J24:J29)</f>
        <v>-11</v>
      </c>
    </row>
    <row r="31" spans="2:13" ht="15.75">
      <c r="B31" s="40" t="s">
        <v>0</v>
      </c>
      <c r="C31" s="18"/>
      <c r="D31" s="11"/>
      <c r="E31" s="11"/>
      <c r="F31" s="18"/>
      <c r="G31" s="18"/>
      <c r="H31" s="11" t="s">
        <v>0</v>
      </c>
      <c r="I31" s="11"/>
      <c r="J31" s="18"/>
      <c r="M31" s="34"/>
    </row>
    <row r="32" spans="2:10" ht="16.5">
      <c r="B32" s="41" t="s">
        <v>28</v>
      </c>
      <c r="C32" s="1"/>
      <c r="D32" s="30">
        <f>-579+0</f>
        <v>-579</v>
      </c>
      <c r="E32" s="30"/>
      <c r="F32" s="35">
        <f>-155+0</f>
        <v>-155</v>
      </c>
      <c r="G32" s="1"/>
      <c r="H32" s="27">
        <v>-578.535</v>
      </c>
      <c r="I32" s="30"/>
      <c r="J32" s="35">
        <v>-155</v>
      </c>
    </row>
    <row r="33" spans="2:10" ht="15.75">
      <c r="B33" s="1" t="s">
        <v>0</v>
      </c>
      <c r="C33" s="1"/>
      <c r="D33" s="13" t="s">
        <v>0</v>
      </c>
      <c r="E33" s="13"/>
      <c r="F33" s="13" t="s">
        <v>0</v>
      </c>
      <c r="G33" s="1"/>
      <c r="H33" s="13" t="s">
        <v>0</v>
      </c>
      <c r="I33" s="13"/>
      <c r="J33" s="13" t="s">
        <v>0</v>
      </c>
    </row>
    <row r="34" spans="2:10" ht="15.75" hidden="1">
      <c r="B34" s="40" t="s">
        <v>103</v>
      </c>
      <c r="C34" s="18"/>
      <c r="D34" s="30">
        <f>SUM(D30:D33)</f>
        <v>-1956</v>
      </c>
      <c r="E34" s="30"/>
      <c r="F34" s="30">
        <f>SUM(F30:F33)</f>
        <v>-166</v>
      </c>
      <c r="G34" s="10"/>
      <c r="H34" s="30">
        <f>SUM(H30:H33)</f>
        <v>-1955.2456900000006</v>
      </c>
      <c r="I34" s="30"/>
      <c r="J34" s="30">
        <f>SUM(J30:J33)</f>
        <v>-166</v>
      </c>
    </row>
    <row r="35" spans="2:10" ht="15.75" hidden="1">
      <c r="B35" s="40"/>
      <c r="C35" s="18"/>
      <c r="D35" s="11"/>
      <c r="E35" s="11"/>
      <c r="F35" s="11"/>
      <c r="G35" s="18"/>
      <c r="H35" s="11"/>
      <c r="I35" s="11"/>
      <c r="J35" s="11"/>
    </row>
    <row r="36" spans="2:10" ht="15.75" hidden="1">
      <c r="B36" s="40" t="s">
        <v>89</v>
      </c>
      <c r="C36" s="18"/>
      <c r="D36" s="11"/>
      <c r="E36" s="11"/>
      <c r="F36" s="11"/>
      <c r="G36" s="18"/>
      <c r="H36" s="11"/>
      <c r="I36" s="11"/>
      <c r="J36" s="11"/>
    </row>
    <row r="37" spans="2:10" ht="15.75" hidden="1">
      <c r="B37" s="40" t="s">
        <v>100</v>
      </c>
      <c r="C37" s="18"/>
      <c r="D37" s="11">
        <v>0</v>
      </c>
      <c r="E37" s="11"/>
      <c r="F37" s="11">
        <v>0</v>
      </c>
      <c r="G37" s="18"/>
      <c r="H37" s="11" t="e">
        <f>#REF!+#REF!-#REF!-#REF!</f>
        <v>#REF!</v>
      </c>
      <c r="I37" s="11"/>
      <c r="J37" s="11">
        <v>0</v>
      </c>
    </row>
    <row r="38" spans="2:10" ht="15.75" hidden="1">
      <c r="B38" s="40"/>
      <c r="C38" s="18"/>
      <c r="D38" s="11"/>
      <c r="E38" s="11"/>
      <c r="F38" s="11"/>
      <c r="G38" s="18"/>
      <c r="H38" s="11"/>
      <c r="I38" s="11"/>
      <c r="J38" s="11"/>
    </row>
    <row r="39" spans="2:10" ht="16.5" thickBot="1">
      <c r="B39" s="40" t="s">
        <v>168</v>
      </c>
      <c r="C39" s="18"/>
      <c r="D39" s="12">
        <f>SUM(D34:D38)</f>
        <v>-1956</v>
      </c>
      <c r="E39" s="12"/>
      <c r="F39" s="12">
        <f>SUM(F34:F38)</f>
        <v>-166</v>
      </c>
      <c r="G39" s="18"/>
      <c r="H39" s="24">
        <v>-1956</v>
      </c>
      <c r="I39" s="12"/>
      <c r="J39" s="12">
        <f>SUM(J34:J38)</f>
        <v>-166</v>
      </c>
    </row>
    <row r="40" spans="2:10" ht="16.5" thickTop="1">
      <c r="B40" s="40"/>
      <c r="C40" s="18"/>
      <c r="D40" s="30"/>
      <c r="E40" s="30"/>
      <c r="F40" s="30"/>
      <c r="G40" s="18"/>
      <c r="H40" s="30"/>
      <c r="I40" s="30"/>
      <c r="J40" s="30"/>
    </row>
    <row r="41" spans="2:10" ht="16.5">
      <c r="B41" s="60" t="s">
        <v>126</v>
      </c>
      <c r="C41" s="18"/>
      <c r="D41" s="30">
        <v>0</v>
      </c>
      <c r="E41" s="30"/>
      <c r="F41" s="30">
        <v>0</v>
      </c>
      <c r="G41" s="18"/>
      <c r="H41" s="30">
        <v>0</v>
      </c>
      <c r="I41" s="30"/>
      <c r="J41" s="30">
        <v>0</v>
      </c>
    </row>
    <row r="42" spans="2:10" ht="15.75">
      <c r="B42" s="40"/>
      <c r="C42" s="18"/>
      <c r="D42" s="30"/>
      <c r="E42" s="30"/>
      <c r="F42" s="30"/>
      <c r="G42" s="18"/>
      <c r="H42" s="30"/>
      <c r="I42" s="30"/>
      <c r="J42" s="30"/>
    </row>
    <row r="43" spans="2:10" ht="15.75">
      <c r="B43" s="40" t="s">
        <v>175</v>
      </c>
      <c r="C43" s="18"/>
      <c r="D43" s="30"/>
      <c r="E43" s="30"/>
      <c r="F43" s="30"/>
      <c r="G43" s="18"/>
      <c r="H43" s="30"/>
      <c r="I43" s="30"/>
      <c r="J43" s="30"/>
    </row>
    <row r="44" spans="2:10" ht="16.5" thickBot="1">
      <c r="B44" s="40" t="s">
        <v>121</v>
      </c>
      <c r="C44" s="18"/>
      <c r="D44" s="24">
        <f>SUM(D39:D43)</f>
        <v>-1956</v>
      </c>
      <c r="E44" s="12"/>
      <c r="F44" s="12">
        <f>SUM(F39:F43)</f>
        <v>-166</v>
      </c>
      <c r="G44" s="18"/>
      <c r="H44" s="12">
        <f>SUM(H39:H43)</f>
        <v>-1956</v>
      </c>
      <c r="I44" s="12"/>
      <c r="J44" s="12">
        <f>SUM(J39:J43)</f>
        <v>-166</v>
      </c>
    </row>
    <row r="45" spans="2:10" ht="16.5" thickTop="1">
      <c r="B45" s="40"/>
      <c r="C45" s="18"/>
      <c r="D45" s="30"/>
      <c r="E45" s="30"/>
      <c r="F45" s="30"/>
      <c r="G45" s="18"/>
      <c r="H45" s="30"/>
      <c r="I45" s="30"/>
      <c r="J45" s="30"/>
    </row>
    <row r="46" spans="2:10" ht="15.75">
      <c r="B46" s="40" t="s">
        <v>69</v>
      </c>
      <c r="C46" s="18"/>
      <c r="D46" s="11"/>
      <c r="E46" s="11"/>
      <c r="F46" s="11"/>
      <c r="G46" s="18"/>
      <c r="H46" s="11"/>
      <c r="I46" s="11"/>
      <c r="J46" s="11"/>
    </row>
    <row r="47" spans="2:10" ht="16.5">
      <c r="B47" s="60" t="s">
        <v>176</v>
      </c>
      <c r="C47" s="18"/>
      <c r="D47" s="15">
        <f>-1953-0</f>
        <v>-1953</v>
      </c>
      <c r="E47" s="11"/>
      <c r="F47" s="11">
        <f>-180-0</f>
        <v>-180</v>
      </c>
      <c r="G47" s="18"/>
      <c r="H47" s="15">
        <v>-1953</v>
      </c>
      <c r="I47" s="11"/>
      <c r="J47" s="11">
        <v>-180</v>
      </c>
    </row>
    <row r="48" spans="2:10" ht="16.5">
      <c r="B48" s="41" t="s">
        <v>178</v>
      </c>
      <c r="C48" s="18"/>
      <c r="D48" s="11">
        <f>-3+0</f>
        <v>-3</v>
      </c>
      <c r="E48" s="11"/>
      <c r="F48" s="35">
        <f>14-0</f>
        <v>14</v>
      </c>
      <c r="G48" s="18"/>
      <c r="H48" s="11">
        <v>-3</v>
      </c>
      <c r="I48" s="11"/>
      <c r="J48" s="35">
        <v>14</v>
      </c>
    </row>
    <row r="49" spans="2:10" ht="15.75">
      <c r="B49" s="1"/>
      <c r="C49" s="1"/>
      <c r="D49" s="8"/>
      <c r="E49" s="8"/>
      <c r="F49" s="8"/>
      <c r="G49" s="1"/>
      <c r="H49" s="8"/>
      <c r="I49" s="8"/>
      <c r="J49" s="8"/>
    </row>
    <row r="50" spans="2:10" ht="16.5" thickBot="1">
      <c r="B50" s="40" t="s">
        <v>0</v>
      </c>
      <c r="C50" s="1"/>
      <c r="D50" s="24">
        <f>SUM(D47:D49)</f>
        <v>-1956</v>
      </c>
      <c r="E50" s="12"/>
      <c r="F50" s="12">
        <f>SUM(F47:F49)</f>
        <v>-166</v>
      </c>
      <c r="G50" s="1"/>
      <c r="H50" s="12">
        <f>SUM(H47:H49)</f>
        <v>-1956</v>
      </c>
      <c r="I50" s="12"/>
      <c r="J50" s="12">
        <f>SUM(J47:J49)</f>
        <v>-166</v>
      </c>
    </row>
    <row r="51" spans="2:10" ht="16.5" thickTop="1">
      <c r="B51" s="1" t="s">
        <v>0</v>
      </c>
      <c r="C51" s="1"/>
      <c r="D51" s="1" t="s">
        <v>0</v>
      </c>
      <c r="E51" s="1"/>
      <c r="F51" s="1"/>
      <c r="G51" s="1"/>
      <c r="H51" s="1" t="s">
        <v>0</v>
      </c>
      <c r="I51" s="1"/>
      <c r="J51" s="1"/>
    </row>
    <row r="52" spans="2:10" ht="15.75">
      <c r="B52" s="1"/>
      <c r="C52" s="1"/>
      <c r="D52" s="11"/>
      <c r="E52" s="1"/>
      <c r="F52" s="1" t="s">
        <v>0</v>
      </c>
      <c r="G52" s="1"/>
      <c r="H52" s="1"/>
      <c r="I52" s="1"/>
      <c r="J52" s="1"/>
    </row>
    <row r="53" spans="2:10" ht="15.75">
      <c r="B53" s="22" t="s">
        <v>0</v>
      </c>
      <c r="C53" s="1"/>
      <c r="D53" s="11"/>
      <c r="E53" s="1"/>
      <c r="F53" s="1"/>
      <c r="G53" s="1"/>
      <c r="H53" s="1" t="s">
        <v>0</v>
      </c>
      <c r="I53" s="1"/>
      <c r="J53" s="1"/>
    </row>
    <row r="54" spans="2:13" ht="15.75">
      <c r="B54" s="22" t="s">
        <v>87</v>
      </c>
      <c r="C54" s="1"/>
      <c r="D54" s="14" t="s">
        <v>0</v>
      </c>
      <c r="E54" s="1"/>
      <c r="F54" s="1"/>
      <c r="G54" s="1"/>
      <c r="H54" s="1"/>
      <c r="I54" s="1"/>
      <c r="J54" s="1"/>
      <c r="M54" s="34"/>
    </row>
    <row r="55" spans="2:10" ht="15.75">
      <c r="B55" s="22" t="s">
        <v>177</v>
      </c>
      <c r="C55" s="1"/>
      <c r="D55" s="36" t="s">
        <v>0</v>
      </c>
      <c r="E55" s="11"/>
      <c r="F55" s="1"/>
      <c r="G55" s="1"/>
      <c r="H55" s="1"/>
      <c r="I55" s="1"/>
      <c r="J55" s="1"/>
    </row>
    <row r="56" spans="2:8" ht="15.75">
      <c r="B56" s="22" t="s">
        <v>0</v>
      </c>
      <c r="H56" t="s">
        <v>0</v>
      </c>
    </row>
    <row r="57" spans="2:13" ht="16.5">
      <c r="B57" s="42" t="s">
        <v>169</v>
      </c>
      <c r="D57" s="14">
        <f>(D34+(0-0)+(0+0))/126253.154*100</f>
        <v>-1.5492682265981252</v>
      </c>
      <c r="E57" s="14"/>
      <c r="F57" s="36">
        <f>F47/124862.822*100</f>
        <v>-0.14415820267140847</v>
      </c>
      <c r="G57" s="1"/>
      <c r="H57" s="14">
        <v>-1.54621321476056</v>
      </c>
      <c r="I57" s="14"/>
      <c r="J57" s="36">
        <f>J47/124862.822*100</f>
        <v>-0.14415820267140847</v>
      </c>
      <c r="M57" s="14"/>
    </row>
    <row r="58" spans="2:10" ht="16.5" hidden="1">
      <c r="B58" s="42"/>
      <c r="D58" s="14"/>
      <c r="E58" s="14"/>
      <c r="F58" s="14"/>
      <c r="G58" s="1"/>
      <c r="H58" s="14"/>
      <c r="I58" s="14"/>
      <c r="J58" s="14"/>
    </row>
    <row r="59" spans="2:10" ht="16.5" hidden="1">
      <c r="B59" s="42" t="s">
        <v>70</v>
      </c>
      <c r="D59" s="14"/>
      <c r="E59" s="14"/>
      <c r="F59" s="14"/>
      <c r="G59" s="1"/>
      <c r="H59" s="14"/>
      <c r="I59" s="14"/>
      <c r="J59" s="14"/>
    </row>
    <row r="60" spans="2:13" ht="16.5" hidden="1">
      <c r="B60" s="42" t="s">
        <v>90</v>
      </c>
      <c r="D60" s="14">
        <f>(D37+(0-0))/120000*100</f>
        <v>0</v>
      </c>
      <c r="E60" s="14"/>
      <c r="F60" s="14">
        <f>(F37+(0-0))/120000*100</f>
        <v>0</v>
      </c>
      <c r="G60" s="1"/>
      <c r="H60" s="14" t="e">
        <f>(H37+#REF!)/120000*100</f>
        <v>#REF!</v>
      </c>
      <c r="I60" s="14"/>
      <c r="J60" s="14">
        <v>0</v>
      </c>
      <c r="M60" s="14"/>
    </row>
    <row r="61" spans="2:10" ht="16.5">
      <c r="B61" s="41" t="s">
        <v>171</v>
      </c>
      <c r="D61" s="14" t="s">
        <v>0</v>
      </c>
      <c r="E61" s="14"/>
      <c r="F61" s="50" t="s">
        <v>0</v>
      </c>
      <c r="G61" s="1"/>
      <c r="H61" s="50" t="s">
        <v>0</v>
      </c>
      <c r="I61" s="14"/>
      <c r="J61" s="50" t="s">
        <v>0</v>
      </c>
    </row>
    <row r="62" spans="2:13" ht="17.25" thickBot="1">
      <c r="B62" s="41" t="s">
        <v>161</v>
      </c>
      <c r="D62" s="54">
        <f>SUM(D57:D61)</f>
        <v>-1.5492682265981252</v>
      </c>
      <c r="E62" s="53"/>
      <c r="F62" s="54">
        <f>SUM(F57:F61)</f>
        <v>-0.14415820267140847</v>
      </c>
      <c r="G62" s="1"/>
      <c r="H62" s="54">
        <v>-1.55</v>
      </c>
      <c r="I62" s="53"/>
      <c r="J62" s="54">
        <f>SUM(J57:J61)</f>
        <v>-0.14415820267140847</v>
      </c>
      <c r="M62" s="51"/>
    </row>
    <row r="63" spans="2:10" ht="17.25" thickTop="1">
      <c r="B63" s="41" t="s">
        <v>0</v>
      </c>
      <c r="D63" s="14"/>
      <c r="E63" s="14"/>
      <c r="F63" s="14"/>
      <c r="G63" s="1"/>
      <c r="H63" s="14"/>
      <c r="I63" s="14"/>
      <c r="J63" s="14"/>
    </row>
    <row r="64" spans="2:10" ht="16.5">
      <c r="B64" s="42" t="s">
        <v>170</v>
      </c>
      <c r="C64" s="1"/>
      <c r="D64" s="14">
        <v>-1.55</v>
      </c>
      <c r="E64" s="1"/>
      <c r="F64" s="50">
        <v>-0.13</v>
      </c>
      <c r="G64" s="1"/>
      <c r="H64" s="50">
        <v>-1.546213215577022</v>
      </c>
      <c r="I64" s="14"/>
      <c r="J64" s="50">
        <v>-0.13</v>
      </c>
    </row>
    <row r="65" spans="2:10" ht="16.5">
      <c r="B65" s="41" t="s">
        <v>182</v>
      </c>
      <c r="C65" s="1"/>
      <c r="D65" s="14"/>
      <c r="E65" s="1"/>
      <c r="F65" s="50"/>
      <c r="G65" s="1"/>
      <c r="H65" s="50"/>
      <c r="I65" s="14"/>
      <c r="J65" s="50"/>
    </row>
    <row r="66" spans="2:10" ht="17.25" thickBot="1">
      <c r="B66" s="41" t="s">
        <v>162</v>
      </c>
      <c r="C66" s="1"/>
      <c r="D66" s="53">
        <f>SUM(D64:D65)</f>
        <v>-1.55</v>
      </c>
      <c r="E66" s="58"/>
      <c r="F66" s="53">
        <f>SUM(F64:F65)</f>
        <v>-0.13</v>
      </c>
      <c r="G66" s="1"/>
      <c r="H66" s="53">
        <f>SUM(H64:H65)</f>
        <v>-1.546213215577022</v>
      </c>
      <c r="I66" s="58"/>
      <c r="J66" s="53">
        <f>SUM(J64:J65)</f>
        <v>-0.13</v>
      </c>
    </row>
    <row r="67" spans="2:10" ht="17.25" thickTop="1">
      <c r="B67" s="41"/>
      <c r="C67" s="1"/>
      <c r="D67" s="14"/>
      <c r="E67" s="1"/>
      <c r="F67" s="50"/>
      <c r="G67" s="1"/>
      <c r="H67" s="50"/>
      <c r="I67" s="14"/>
      <c r="J67" s="50"/>
    </row>
    <row r="68" spans="2:10" ht="16.5">
      <c r="B68" s="41"/>
      <c r="C68" s="1"/>
      <c r="D68" s="38" t="s">
        <v>0</v>
      </c>
      <c r="E68" s="1"/>
      <c r="F68" s="50"/>
      <c r="G68" s="1"/>
      <c r="H68" s="50"/>
      <c r="I68" s="14"/>
      <c r="J68" s="50"/>
    </row>
    <row r="69" spans="2:10" ht="15.75">
      <c r="B69" s="22"/>
      <c r="C69" s="1"/>
      <c r="D69" s="14"/>
      <c r="E69" s="1"/>
      <c r="F69" s="50" t="s">
        <v>0</v>
      </c>
      <c r="G69" s="1"/>
      <c r="H69" s="50"/>
      <c r="I69" s="14"/>
      <c r="J69" s="50" t="s">
        <v>0</v>
      </c>
    </row>
    <row r="70" spans="2:10" ht="15.75">
      <c r="B70" s="22"/>
      <c r="C70" s="1"/>
      <c r="D70" s="14"/>
      <c r="E70" s="14"/>
      <c r="F70" s="57" t="s">
        <v>0</v>
      </c>
      <c r="G70" s="1"/>
      <c r="H70" s="28"/>
      <c r="I70" s="28"/>
      <c r="J70" s="1"/>
    </row>
    <row r="71" spans="2:10" ht="15.75">
      <c r="B71" s="22"/>
      <c r="C71" s="1"/>
      <c r="D71" s="14"/>
      <c r="E71" s="14"/>
      <c r="F71" s="14"/>
      <c r="G71" s="1"/>
      <c r="H71" s="28"/>
      <c r="I71" s="28"/>
      <c r="J71" s="1"/>
    </row>
    <row r="72" spans="2:10" ht="15.75">
      <c r="B72" s="22" t="s">
        <v>122</v>
      </c>
      <c r="C72" s="1"/>
      <c r="D72" s="14"/>
      <c r="E72" s="14"/>
      <c r="F72" s="14"/>
      <c r="G72" s="1"/>
      <c r="H72" s="28"/>
      <c r="I72" s="28"/>
      <c r="J72" s="1"/>
    </row>
    <row r="73" spans="2:10" ht="15.75">
      <c r="B73" s="22" t="s">
        <v>152</v>
      </c>
      <c r="C73" s="1"/>
      <c r="D73" s="14"/>
      <c r="E73" s="14"/>
      <c r="F73" s="14"/>
      <c r="G73" s="1"/>
      <c r="H73" s="28"/>
      <c r="I73" s="28"/>
      <c r="J73" s="1"/>
    </row>
    <row r="78" ht="16.5">
      <c r="B78" s="41" t="s">
        <v>0</v>
      </c>
    </row>
    <row r="86" ht="16.5">
      <c r="B86" s="41"/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workbookViewId="0" topLeftCell="A76">
      <selection activeCell="A95" sqref="A95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1" t="s">
        <v>2</v>
      </c>
      <c r="B1" s="61"/>
      <c r="C1" s="61"/>
      <c r="D1" s="61"/>
      <c r="E1" s="61"/>
    </row>
    <row r="2" spans="1:5" ht="15.75">
      <c r="A2" s="61" t="s">
        <v>3</v>
      </c>
      <c r="B2" s="61"/>
      <c r="C2" s="61"/>
      <c r="D2" s="61"/>
      <c r="E2" s="61"/>
    </row>
    <row r="3" spans="1:5" ht="15.75">
      <c r="A3" s="29" t="s">
        <v>0</v>
      </c>
      <c r="B3" s="17"/>
      <c r="C3" s="17"/>
      <c r="D3" s="17"/>
      <c r="E3" s="17" t="s">
        <v>0</v>
      </c>
    </row>
    <row r="4" spans="1:5" ht="15.75">
      <c r="A4" s="61" t="s">
        <v>146</v>
      </c>
      <c r="B4" s="61"/>
      <c r="C4" s="61"/>
      <c r="D4" s="61"/>
      <c r="E4" s="61"/>
    </row>
    <row r="5" spans="1:5" ht="15.75">
      <c r="A5" s="61" t="s">
        <v>117</v>
      </c>
      <c r="B5" s="61"/>
      <c r="C5" s="61"/>
      <c r="D5" s="61"/>
      <c r="E5" s="61"/>
    </row>
    <row r="6" spans="1:5" ht="15.75">
      <c r="A6" s="22"/>
      <c r="B6" s="1"/>
      <c r="C6" s="1"/>
      <c r="D6" s="1"/>
      <c r="E6" s="1"/>
    </row>
    <row r="7" spans="1:5" ht="15.75">
      <c r="A7" s="22"/>
      <c r="B7" s="1"/>
      <c r="C7" s="1"/>
      <c r="D7" s="1"/>
      <c r="E7" s="1"/>
    </row>
    <row r="8" spans="1:5" ht="15.75">
      <c r="A8" s="22"/>
      <c r="B8" s="1"/>
      <c r="C8" s="7" t="s">
        <v>14</v>
      </c>
      <c r="D8" s="1"/>
      <c r="E8" s="7" t="s">
        <v>16</v>
      </c>
    </row>
    <row r="9" spans="1:5" ht="15.75">
      <c r="A9" s="22"/>
      <c r="B9" s="1"/>
      <c r="C9" s="7" t="s">
        <v>15</v>
      </c>
      <c r="D9" s="1"/>
      <c r="E9" s="7" t="s">
        <v>22</v>
      </c>
    </row>
    <row r="10" spans="1:5" ht="15.75">
      <c r="A10" s="22"/>
      <c r="B10" s="1"/>
      <c r="C10" s="7" t="s">
        <v>8</v>
      </c>
      <c r="D10" s="1"/>
      <c r="E10" s="7" t="s">
        <v>17</v>
      </c>
    </row>
    <row r="11" spans="1:5" ht="15.75">
      <c r="A11" s="22"/>
      <c r="B11" s="1"/>
      <c r="C11" s="7" t="s">
        <v>10</v>
      </c>
      <c r="D11" s="1"/>
      <c r="E11" s="7" t="s">
        <v>18</v>
      </c>
    </row>
    <row r="12" spans="1:5" ht="15.75">
      <c r="A12" s="22"/>
      <c r="B12" s="1"/>
      <c r="C12" s="37" t="s">
        <v>116</v>
      </c>
      <c r="D12" s="1"/>
      <c r="E12" s="37" t="s">
        <v>63</v>
      </c>
    </row>
    <row r="13" spans="1:5" ht="15.75">
      <c r="A13" s="22"/>
      <c r="B13" s="1"/>
      <c r="C13" s="3">
        <v>2011</v>
      </c>
      <c r="D13" s="1"/>
      <c r="E13" s="3">
        <v>2010</v>
      </c>
    </row>
    <row r="14" spans="1:5" ht="15.75">
      <c r="A14" s="22"/>
      <c r="B14" s="1"/>
      <c r="C14" s="3" t="s">
        <v>1</v>
      </c>
      <c r="D14" s="1"/>
      <c r="E14" s="3" t="s">
        <v>1</v>
      </c>
    </row>
    <row r="15" spans="1:5" ht="15.75">
      <c r="A15" s="22"/>
      <c r="B15" s="1"/>
      <c r="C15" s="1"/>
      <c r="D15" s="1"/>
      <c r="E15" s="1"/>
    </row>
    <row r="16" spans="1:5" ht="15.75">
      <c r="A16" s="22" t="s">
        <v>80</v>
      </c>
      <c r="B16" s="1"/>
      <c r="C16" s="1"/>
      <c r="D16" s="1"/>
      <c r="E16" s="1"/>
    </row>
    <row r="17" spans="1:5" ht="15.75">
      <c r="A17" s="22"/>
      <c r="B17" s="1"/>
      <c r="C17" s="1" t="s">
        <v>0</v>
      </c>
      <c r="D17" s="1"/>
      <c r="E17" s="1"/>
    </row>
    <row r="18" spans="1:5" ht="15.75">
      <c r="A18" s="4" t="s">
        <v>78</v>
      </c>
      <c r="B18" s="1"/>
      <c r="C18" s="1"/>
      <c r="D18" s="1"/>
      <c r="E18" s="1"/>
    </row>
    <row r="19" spans="1:5" ht="15.75">
      <c r="A19" s="22" t="s">
        <v>31</v>
      </c>
      <c r="B19" s="1"/>
      <c r="C19" s="15">
        <v>4519.30304225</v>
      </c>
      <c r="D19" s="15"/>
      <c r="E19" s="15">
        <v>4613.809</v>
      </c>
    </row>
    <row r="20" spans="1:5" ht="15.75">
      <c r="A20" s="22" t="s">
        <v>86</v>
      </c>
      <c r="B20" s="1"/>
      <c r="C20" s="15">
        <v>2235.54449775</v>
      </c>
      <c r="D20" s="15"/>
      <c r="E20" s="15">
        <v>2246.83</v>
      </c>
    </row>
    <row r="21" spans="1:5" ht="15.75">
      <c r="A21" s="22" t="s">
        <v>153</v>
      </c>
      <c r="B21" s="1"/>
      <c r="C21" s="15">
        <v>179.23366000000001</v>
      </c>
      <c r="D21" s="15"/>
      <c r="E21" s="15">
        <v>179.837</v>
      </c>
    </row>
    <row r="22" spans="1:5" ht="15.75">
      <c r="A22" s="22" t="s">
        <v>57</v>
      </c>
      <c r="B22" s="1"/>
      <c r="C22" s="15">
        <v>655.54995</v>
      </c>
      <c r="D22" s="15"/>
      <c r="E22" s="15">
        <v>1100.412</v>
      </c>
    </row>
    <row r="23" spans="1:5" ht="15.75">
      <c r="A23" s="22" t="s">
        <v>183</v>
      </c>
      <c r="B23" s="1"/>
      <c r="C23" s="15">
        <v>14169.35104</v>
      </c>
      <c r="D23" s="15"/>
      <c r="E23" s="15">
        <v>14169.353</v>
      </c>
    </row>
    <row r="24" spans="1:5" ht="15.75" hidden="1">
      <c r="A24" s="22" t="s">
        <v>147</v>
      </c>
      <c r="B24" s="1"/>
      <c r="C24" s="15">
        <v>0</v>
      </c>
      <c r="D24" s="15"/>
      <c r="E24" s="15">
        <v>0</v>
      </c>
    </row>
    <row r="25" spans="1:5" ht="15.75">
      <c r="A25" s="22" t="s">
        <v>20</v>
      </c>
      <c r="B25" s="1"/>
      <c r="C25" s="15">
        <v>15675.749</v>
      </c>
      <c r="D25" s="15"/>
      <c r="E25" s="15">
        <v>15675.749</v>
      </c>
    </row>
    <row r="26" spans="1:5" ht="15.75">
      <c r="A26" s="22"/>
      <c r="B26" s="1"/>
      <c r="C26" s="15"/>
      <c r="D26" s="15"/>
      <c r="E26" s="15"/>
    </row>
    <row r="27" spans="1:5" ht="15.75">
      <c r="A27" s="22"/>
      <c r="B27" s="1"/>
      <c r="C27" s="32">
        <f>SUM(C19:C26)</f>
        <v>37434.73119</v>
      </c>
      <c r="D27" s="15"/>
      <c r="E27" s="32">
        <f>SUM(E19:E26)</f>
        <v>37985.990000000005</v>
      </c>
    </row>
    <row r="28" spans="1:5" ht="15.75">
      <c r="A28" s="22"/>
      <c r="B28" s="1"/>
      <c r="C28" s="15" t="s">
        <v>0</v>
      </c>
      <c r="D28" s="15"/>
      <c r="E28" s="15" t="s">
        <v>0</v>
      </c>
    </row>
    <row r="29" spans="1:5" ht="15.75">
      <c r="A29" s="4" t="s">
        <v>23</v>
      </c>
      <c r="B29" s="1"/>
      <c r="C29" s="36" t="s">
        <v>0</v>
      </c>
      <c r="D29" s="15"/>
      <c r="E29" s="15"/>
    </row>
    <row r="30" spans="1:5" ht="15.75">
      <c r="A30" s="22" t="s">
        <v>75</v>
      </c>
      <c r="B30" s="1"/>
      <c r="C30" s="27">
        <v>4187.13392</v>
      </c>
      <c r="D30" s="15"/>
      <c r="E30" s="27">
        <v>3238.965</v>
      </c>
    </row>
    <row r="31" spans="1:5" ht="15.75">
      <c r="A31" s="22" t="s">
        <v>127</v>
      </c>
      <c r="B31" s="1"/>
      <c r="C31" s="27">
        <v>18858.66257</v>
      </c>
      <c r="D31" s="15"/>
      <c r="E31" s="27">
        <v>17788.787</v>
      </c>
    </row>
    <row r="32" spans="1:5" ht="15.75">
      <c r="A32" s="22" t="s">
        <v>147</v>
      </c>
      <c r="B32" s="1"/>
      <c r="C32" s="27">
        <v>69893.02162999999</v>
      </c>
      <c r="D32" s="15"/>
      <c r="E32" s="27">
        <v>78060.377</v>
      </c>
    </row>
    <row r="33" spans="1:5" ht="15.75">
      <c r="A33" s="22" t="s">
        <v>148</v>
      </c>
      <c r="B33" s="1"/>
      <c r="C33" s="27">
        <v>4.5868400000000005</v>
      </c>
      <c r="D33" s="15"/>
      <c r="E33" s="27">
        <v>68.962</v>
      </c>
    </row>
    <row r="34" spans="1:5" ht="15.75">
      <c r="A34" s="22" t="s">
        <v>76</v>
      </c>
      <c r="B34" s="1"/>
      <c r="C34" s="27">
        <v>125.86470999999996</v>
      </c>
      <c r="D34" s="15"/>
      <c r="E34" s="27">
        <v>101.611</v>
      </c>
    </row>
    <row r="35" spans="1:5" ht="15.75">
      <c r="A35" s="22" t="s">
        <v>96</v>
      </c>
      <c r="B35" s="1"/>
      <c r="C35" s="27">
        <v>5365.90914</v>
      </c>
      <c r="D35" s="15"/>
      <c r="E35" s="27">
        <v>7921.391</v>
      </c>
    </row>
    <row r="36" spans="1:5" ht="15.75">
      <c r="A36" s="22" t="s">
        <v>77</v>
      </c>
      <c r="B36" s="1"/>
      <c r="C36" s="27">
        <v>8046.351560000001</v>
      </c>
      <c r="D36" s="15"/>
      <c r="E36" s="27">
        <v>5057.278</v>
      </c>
    </row>
    <row r="37" spans="1:5" ht="15.75">
      <c r="A37" s="22"/>
      <c r="B37" s="1"/>
      <c r="C37" s="32">
        <f>SUM(C30:C36)</f>
        <v>106481.53036999998</v>
      </c>
      <c r="D37" s="15"/>
      <c r="E37" s="32">
        <f>SUM(E30:E36)</f>
        <v>112237.371</v>
      </c>
    </row>
    <row r="38" spans="1:5" ht="15.75">
      <c r="A38" s="22"/>
      <c r="B38" s="1"/>
      <c r="C38" s="27"/>
      <c r="D38" s="15"/>
      <c r="E38" s="27"/>
    </row>
    <row r="39" spans="1:11" ht="15.75" hidden="1">
      <c r="A39" s="22" t="s">
        <v>108</v>
      </c>
      <c r="B39" s="1"/>
      <c r="C39" s="27">
        <v>0</v>
      </c>
      <c r="D39" s="15"/>
      <c r="E39" s="27">
        <v>0</v>
      </c>
      <c r="K39" s="52"/>
    </row>
    <row r="40" spans="1:11" ht="15.75" hidden="1">
      <c r="A40" s="22"/>
      <c r="B40" s="1"/>
      <c r="C40" s="15" t="s">
        <v>0</v>
      </c>
      <c r="D40" s="15"/>
      <c r="E40" s="15" t="s">
        <v>0</v>
      </c>
      <c r="K40" s="52"/>
    </row>
    <row r="41" spans="1:8" ht="16.5" thickBot="1">
      <c r="A41" s="22" t="s">
        <v>71</v>
      </c>
      <c r="B41" s="1"/>
      <c r="C41" s="49">
        <f>+C37+C27+C39+0.5</f>
        <v>143916.76155999998</v>
      </c>
      <c r="D41" s="15"/>
      <c r="E41" s="49">
        <f>+E37+E27+E39-0.5</f>
        <v>150222.861</v>
      </c>
      <c r="H41" s="34"/>
    </row>
    <row r="42" spans="1:5" ht="16.5" thickTop="1">
      <c r="A42" s="22"/>
      <c r="B42" s="1"/>
      <c r="C42" s="15"/>
      <c r="D42" s="15"/>
      <c r="E42" s="15"/>
    </row>
    <row r="43" spans="1:5" ht="15.75">
      <c r="A43" s="22"/>
      <c r="B43" s="1"/>
      <c r="C43" s="15"/>
      <c r="D43" s="15"/>
      <c r="E43" s="15"/>
    </row>
    <row r="44" spans="1:5" ht="15.75">
      <c r="A44" s="22" t="s">
        <v>79</v>
      </c>
      <c r="B44" s="1"/>
      <c r="C44" s="15"/>
      <c r="D44" s="15"/>
      <c r="E44" s="15"/>
    </row>
    <row r="45" spans="1:5" ht="15.75">
      <c r="A45" s="22"/>
      <c r="B45" s="1"/>
      <c r="C45" s="15"/>
      <c r="D45" s="15"/>
      <c r="E45" s="15"/>
    </row>
    <row r="46" spans="1:5" ht="15.75">
      <c r="A46" s="4" t="s">
        <v>179</v>
      </c>
      <c r="B46" s="1"/>
      <c r="C46" s="15"/>
      <c r="D46" s="15"/>
      <c r="E46" s="15"/>
    </row>
    <row r="47" spans="1:5" ht="15.75">
      <c r="A47" s="22" t="s">
        <v>4</v>
      </c>
      <c r="B47" s="1"/>
      <c r="C47" s="15">
        <v>140326.1</v>
      </c>
      <c r="D47" s="15"/>
      <c r="E47" s="15">
        <f>124862.822</f>
        <v>124862.822</v>
      </c>
    </row>
    <row r="48" spans="1:5" ht="15.75">
      <c r="A48" s="22" t="s">
        <v>81</v>
      </c>
      <c r="B48" s="1"/>
      <c r="C48" s="15">
        <v>28714.44755</v>
      </c>
      <c r="D48" s="15"/>
      <c r="E48" s="15">
        <f>29529.114</f>
        <v>29529.114</v>
      </c>
    </row>
    <row r="49" spans="1:5" ht="15.75">
      <c r="A49" s="22" t="s">
        <v>113</v>
      </c>
      <c r="B49" s="1"/>
      <c r="C49" s="15"/>
      <c r="D49" s="15"/>
      <c r="E49" s="15"/>
    </row>
    <row r="50" spans="1:5" ht="15.75">
      <c r="A50" s="22" t="s">
        <v>114</v>
      </c>
      <c r="B50" s="1"/>
      <c r="C50" s="15">
        <v>0</v>
      </c>
      <c r="D50" s="15"/>
      <c r="E50" s="15">
        <v>14647.946</v>
      </c>
    </row>
    <row r="51" spans="1:5" ht="15.75">
      <c r="A51" s="22" t="s">
        <v>95</v>
      </c>
      <c r="B51" s="1"/>
      <c r="C51" s="15">
        <v>-54916.52540255228</v>
      </c>
      <c r="D51" s="15"/>
      <c r="E51" s="15">
        <v>-52964.245</v>
      </c>
    </row>
    <row r="52" spans="1:5" ht="15.75" hidden="1">
      <c r="A52" s="22" t="s">
        <v>94</v>
      </c>
      <c r="B52" s="1"/>
      <c r="C52" s="15"/>
      <c r="D52" s="15"/>
      <c r="E52" s="15"/>
    </row>
    <row r="53" spans="1:5" ht="15.75" hidden="1">
      <c r="A53" s="22" t="s">
        <v>91</v>
      </c>
      <c r="B53" s="1"/>
      <c r="C53" s="15">
        <v>0</v>
      </c>
      <c r="D53" s="15"/>
      <c r="E53" s="15">
        <v>0</v>
      </c>
    </row>
    <row r="54" spans="1:5" ht="15.75">
      <c r="A54" s="22"/>
      <c r="B54" s="1"/>
      <c r="C54" s="16"/>
      <c r="D54" s="15"/>
      <c r="E54" s="16"/>
    </row>
    <row r="55" spans="1:5" ht="15.75">
      <c r="A55" s="22" t="s">
        <v>0</v>
      </c>
      <c r="B55" s="1"/>
      <c r="C55" s="15">
        <f>SUM(C47:C54)-1</f>
        <v>114123.02214744774</v>
      </c>
      <c r="D55" s="15"/>
      <c r="E55" s="15">
        <f>SUM(E47:E54)</f>
        <v>116075.63699999999</v>
      </c>
    </row>
    <row r="56" spans="1:5" ht="15.75">
      <c r="A56" s="22" t="s">
        <v>173</v>
      </c>
      <c r="B56" s="1"/>
      <c r="C56" s="15">
        <v>288.7521200000001</v>
      </c>
      <c r="D56" s="15"/>
      <c r="E56" s="15">
        <f>291.855</f>
        <v>291.855</v>
      </c>
    </row>
    <row r="57" spans="1:5" ht="15.75">
      <c r="A57" s="22"/>
      <c r="B57" s="1"/>
      <c r="C57" s="16"/>
      <c r="D57" s="15"/>
      <c r="E57" s="16"/>
    </row>
    <row r="58" spans="1:5" ht="15.75">
      <c r="A58" s="22" t="s">
        <v>68</v>
      </c>
      <c r="B58" s="1"/>
      <c r="C58" s="32">
        <f>SUM(C55:C57)</f>
        <v>114411.77426744775</v>
      </c>
      <c r="D58" s="15"/>
      <c r="E58" s="32">
        <f>SUM(E55:E57)+0.5</f>
        <v>116367.99199999998</v>
      </c>
    </row>
    <row r="59" spans="1:5" ht="15.75">
      <c r="A59" s="22"/>
      <c r="B59" s="1"/>
      <c r="C59" s="15"/>
      <c r="D59" s="15"/>
      <c r="E59" s="15"/>
    </row>
    <row r="60" spans="1:5" ht="15.75">
      <c r="A60" s="4" t="s">
        <v>72</v>
      </c>
      <c r="B60" s="1"/>
      <c r="C60" s="15"/>
      <c r="D60" s="15"/>
      <c r="E60" s="15"/>
    </row>
    <row r="61" spans="1:5" ht="15.75">
      <c r="A61" s="22" t="s">
        <v>59</v>
      </c>
      <c r="B61" s="1"/>
      <c r="C61" s="15">
        <v>5799.866</v>
      </c>
      <c r="D61" s="15"/>
      <c r="E61" s="15">
        <v>5749.867</v>
      </c>
    </row>
    <row r="62" spans="1:8" ht="15.75">
      <c r="A62" s="22" t="s">
        <v>151</v>
      </c>
      <c r="B62" s="1"/>
      <c r="C62" s="15">
        <v>1383.05442</v>
      </c>
      <c r="D62" s="15"/>
      <c r="E62" s="15">
        <f>2752.605-0.5</f>
        <v>2752.105</v>
      </c>
      <c r="H62" s="34"/>
    </row>
    <row r="63" spans="1:5" ht="15.75">
      <c r="A63" s="22" t="s">
        <v>21</v>
      </c>
      <c r="B63" s="1"/>
      <c r="C63" s="15">
        <f>'[1]Conso'!$Z$103/1000</f>
        <v>0</v>
      </c>
      <c r="D63" s="15"/>
      <c r="E63" s="15">
        <v>0</v>
      </c>
    </row>
    <row r="64" spans="1:5" ht="15.75">
      <c r="A64" s="22"/>
      <c r="B64" s="1"/>
      <c r="C64" s="32">
        <f>SUM(C61:C63)</f>
        <v>7182.92042</v>
      </c>
      <c r="D64" s="15"/>
      <c r="E64" s="32">
        <f>SUM(E61:E63)+0.5</f>
        <v>8502.472</v>
      </c>
    </row>
    <row r="65" spans="1:5" ht="15.75">
      <c r="A65" s="22"/>
      <c r="B65" s="1"/>
      <c r="C65" s="15"/>
      <c r="D65" s="15"/>
      <c r="E65" s="15"/>
    </row>
    <row r="66" spans="1:5" ht="15.75">
      <c r="A66" s="4" t="s">
        <v>19</v>
      </c>
      <c r="B66" s="1"/>
      <c r="C66" s="15" t="s">
        <v>0</v>
      </c>
      <c r="D66" s="15"/>
      <c r="E66" s="15"/>
    </row>
    <row r="68" spans="1:5" ht="15.75">
      <c r="A68" s="22" t="s">
        <v>149</v>
      </c>
      <c r="B68" s="1"/>
      <c r="C68" s="27">
        <v>12949.05982</v>
      </c>
      <c r="D68" s="15"/>
      <c r="E68" s="27">
        <f>14739.116-0.5</f>
        <v>14738.616</v>
      </c>
    </row>
    <row r="69" spans="1:8" ht="15.75">
      <c r="A69" s="22" t="s">
        <v>82</v>
      </c>
      <c r="B69" s="1"/>
      <c r="C69" s="27">
        <v>7143.7841100000005</v>
      </c>
      <c r="D69" s="15"/>
      <c r="E69" s="27">
        <v>7405.622</v>
      </c>
      <c r="H69" s="34"/>
    </row>
    <row r="70" spans="1:5" ht="15.75" hidden="1">
      <c r="A70" s="22" t="s">
        <v>83</v>
      </c>
      <c r="B70" s="1"/>
      <c r="C70" s="27">
        <v>0</v>
      </c>
      <c r="D70" s="15"/>
      <c r="E70" s="27">
        <v>0</v>
      </c>
    </row>
    <row r="71" spans="1:9" ht="15.75">
      <c r="A71" s="22" t="s">
        <v>150</v>
      </c>
      <c r="B71" s="1"/>
      <c r="C71" s="27">
        <v>1321.12535</v>
      </c>
      <c r="D71" s="15"/>
      <c r="E71" s="27">
        <v>2301.699</v>
      </c>
      <c r="I71" s="34"/>
    </row>
    <row r="72" spans="1:5" ht="15.75" hidden="1">
      <c r="A72" s="22" t="s">
        <v>104</v>
      </c>
      <c r="B72" s="1"/>
      <c r="C72" s="27">
        <v>0</v>
      </c>
      <c r="D72" s="15"/>
      <c r="E72" s="27">
        <v>0</v>
      </c>
    </row>
    <row r="73" spans="1:5" ht="15.75">
      <c r="A73" s="22" t="s">
        <v>113</v>
      </c>
      <c r="B73" s="1"/>
      <c r="C73" s="27"/>
      <c r="D73" s="15"/>
      <c r="E73" s="27"/>
    </row>
    <row r="74" spans="1:5" ht="15.75">
      <c r="A74" s="22" t="s">
        <v>112</v>
      </c>
      <c r="B74" s="1"/>
      <c r="C74" s="15">
        <f>'[1]Conso'!$D$75/1000</f>
        <v>0</v>
      </c>
      <c r="D74" s="15"/>
      <c r="E74" s="27">
        <v>19.627</v>
      </c>
    </row>
    <row r="75" spans="1:5" ht="15.75">
      <c r="A75" s="22" t="s">
        <v>84</v>
      </c>
      <c r="B75" s="1"/>
      <c r="C75" s="27">
        <f>'[1]Conso'!$Z83/1000</f>
        <v>908.09737</v>
      </c>
      <c r="D75" s="15"/>
      <c r="E75" s="27">
        <v>887.333</v>
      </c>
    </row>
    <row r="76" spans="1:5" ht="15.75">
      <c r="A76" s="22"/>
      <c r="B76" s="1"/>
      <c r="C76" s="32">
        <f>SUM(C68:C75)</f>
        <v>22322.06665</v>
      </c>
      <c r="D76" s="15"/>
      <c r="E76" s="32">
        <f>SUM(E68:E75)+0.5</f>
        <v>25353.397</v>
      </c>
    </row>
    <row r="77" spans="1:5" ht="15.75" hidden="1">
      <c r="A77" s="22"/>
      <c r="B77" s="1"/>
      <c r="C77" s="23"/>
      <c r="D77" s="27"/>
      <c r="E77" s="23"/>
    </row>
    <row r="78" spans="1:5" ht="15.75" hidden="1">
      <c r="A78" s="22" t="s">
        <v>93</v>
      </c>
      <c r="B78" s="1"/>
      <c r="C78" s="27"/>
      <c r="D78" s="27"/>
      <c r="E78" s="27"/>
    </row>
    <row r="79" spans="1:5" ht="15.75" hidden="1">
      <c r="A79" s="22" t="s">
        <v>92</v>
      </c>
      <c r="B79" s="1"/>
      <c r="C79" s="27">
        <v>0</v>
      </c>
      <c r="D79" s="27"/>
      <c r="E79" s="27">
        <v>0</v>
      </c>
    </row>
    <row r="80" spans="1:5" ht="15.75">
      <c r="A80" s="22"/>
      <c r="B80" s="1"/>
      <c r="C80" s="27"/>
      <c r="D80" s="15"/>
      <c r="E80" s="27"/>
    </row>
    <row r="81" spans="1:5" ht="16.5" thickBot="1">
      <c r="A81" s="22" t="s">
        <v>73</v>
      </c>
      <c r="B81" s="1"/>
      <c r="C81" s="24">
        <f>C76+C64+C79+0.5</f>
        <v>29505.487070000003</v>
      </c>
      <c r="D81" s="15"/>
      <c r="E81" s="24">
        <f>E76+E64+E79-0.5</f>
        <v>33855.369</v>
      </c>
    </row>
    <row r="82" spans="1:5" ht="16.5" thickTop="1">
      <c r="A82" s="22"/>
      <c r="B82" s="1"/>
      <c r="C82" s="15"/>
      <c r="D82" s="15"/>
      <c r="E82" s="15"/>
    </row>
    <row r="83" spans="1:7" ht="16.5" thickBot="1">
      <c r="A83" s="22" t="s">
        <v>74</v>
      </c>
      <c r="B83" s="1"/>
      <c r="C83" s="49">
        <f>C76+C64+C58+C79</f>
        <v>143916.76133744774</v>
      </c>
      <c r="D83" s="15"/>
      <c r="E83" s="49">
        <f>E76+E64+E58+E79-0.5</f>
        <v>150223.36099999998</v>
      </c>
      <c r="G83" s="34"/>
    </row>
    <row r="84" spans="1:5" ht="16.5" thickTop="1">
      <c r="A84" s="22"/>
      <c r="B84" s="1"/>
      <c r="C84" s="15" t="s">
        <v>0</v>
      </c>
      <c r="D84" s="15"/>
      <c r="E84" s="15"/>
    </row>
    <row r="85" spans="1:5" ht="15.75">
      <c r="A85" s="22"/>
      <c r="B85" s="1"/>
      <c r="C85" s="15" t="s">
        <v>0</v>
      </c>
      <c r="D85" s="15"/>
      <c r="E85" s="15"/>
    </row>
    <row r="86" spans="1:5" ht="15.75">
      <c r="A86" s="2" t="s">
        <v>85</v>
      </c>
      <c r="B86" s="1"/>
      <c r="C86" s="30" t="s">
        <v>0</v>
      </c>
      <c r="D86" s="1"/>
      <c r="E86" s="10"/>
    </row>
    <row r="87" spans="1:5" ht="15.75">
      <c r="A87" s="2" t="s">
        <v>180</v>
      </c>
      <c r="B87" s="14"/>
      <c r="C87" s="14">
        <f>(C58)/C47</f>
        <v>0.8153278275919287</v>
      </c>
      <c r="D87" s="1"/>
      <c r="E87" s="14">
        <f>(E58)/E47</f>
        <v>0.9319666986222687</v>
      </c>
    </row>
    <row r="88" spans="1:5" ht="15.75">
      <c r="A88" s="22" t="s">
        <v>0</v>
      </c>
      <c r="B88" s="33"/>
      <c r="C88" s="21" t="s">
        <v>0</v>
      </c>
      <c r="D88" s="1"/>
      <c r="E88" s="1" t="s">
        <v>0</v>
      </c>
    </row>
    <row r="89" spans="1:5" ht="15.75">
      <c r="A89" s="22"/>
      <c r="B89" s="33"/>
      <c r="C89" s="21" t="s">
        <v>0</v>
      </c>
      <c r="D89" s="1"/>
      <c r="E89" s="1" t="s">
        <v>0</v>
      </c>
    </row>
    <row r="90" spans="1:5" ht="16.5">
      <c r="A90" s="42" t="s">
        <v>120</v>
      </c>
      <c r="B90" s="28"/>
      <c r="C90" s="28"/>
      <c r="D90" s="1"/>
      <c r="E90" s="1"/>
    </row>
    <row r="91" spans="1:5" ht="16.5">
      <c r="A91" s="42" t="s">
        <v>152</v>
      </c>
      <c r="B91" s="28"/>
      <c r="C91" s="28"/>
      <c r="D91" s="28"/>
      <c r="E91" s="28"/>
    </row>
    <row r="92" spans="1:7" ht="16.5">
      <c r="A92" s="42" t="s">
        <v>0</v>
      </c>
      <c r="G92" s="34"/>
    </row>
    <row r="93" ht="16.5">
      <c r="A93" s="42" t="s">
        <v>0</v>
      </c>
    </row>
    <row r="94" ht="12.75">
      <c r="C94" s="34"/>
    </row>
    <row r="122" ht="16.5">
      <c r="A122" s="42"/>
    </row>
    <row r="123" ht="16.5">
      <c r="A123" s="42"/>
    </row>
    <row r="125" ht="12.75">
      <c r="F125" t="s">
        <v>0</v>
      </c>
    </row>
    <row r="126" ht="12.75">
      <c r="F126" t="s">
        <v>0</v>
      </c>
    </row>
  </sheetData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B63">
      <selection activeCell="H71" sqref="H71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1" t="s">
        <v>2</v>
      </c>
      <c r="B1" s="61"/>
      <c r="C1" s="61"/>
      <c r="D1" s="61"/>
      <c r="E1" s="61"/>
      <c r="F1" s="61"/>
      <c r="G1" s="61"/>
    </row>
    <row r="2" spans="1:7" ht="15.75">
      <c r="A2" s="61" t="s">
        <v>3</v>
      </c>
      <c r="B2" s="61"/>
      <c r="C2" s="61"/>
      <c r="D2" s="61"/>
      <c r="E2" s="61"/>
      <c r="F2" s="61"/>
      <c r="G2" s="61"/>
    </row>
    <row r="3" spans="1:7" ht="15.75">
      <c r="A3" s="5" t="s">
        <v>0</v>
      </c>
      <c r="B3" s="17"/>
      <c r="C3" s="17"/>
      <c r="D3" s="17"/>
      <c r="E3" s="17" t="s">
        <v>0</v>
      </c>
      <c r="F3" s="17"/>
      <c r="G3" s="17"/>
    </row>
    <row r="4" spans="1:7" ht="15.75">
      <c r="A4" s="5"/>
      <c r="B4" s="17"/>
      <c r="C4" s="17"/>
      <c r="D4" s="17"/>
      <c r="E4" s="17"/>
      <c r="F4" s="17"/>
      <c r="G4" s="17"/>
    </row>
    <row r="5" spans="1:7" ht="15.75">
      <c r="A5" s="61" t="s">
        <v>146</v>
      </c>
      <c r="B5" s="61"/>
      <c r="C5" s="61"/>
      <c r="D5" s="61"/>
      <c r="E5" s="61"/>
      <c r="F5" s="61"/>
      <c r="G5" s="61"/>
    </row>
    <row r="6" spans="1:7" ht="15.75">
      <c r="A6" s="61" t="s">
        <v>30</v>
      </c>
      <c r="B6" s="61"/>
      <c r="C6" s="61"/>
      <c r="D6" s="61"/>
      <c r="E6" s="61"/>
      <c r="F6" s="61"/>
      <c r="G6" s="61"/>
    </row>
    <row r="7" spans="1:7" ht="15.75">
      <c r="A7" s="22"/>
      <c r="B7" s="28"/>
      <c r="C7" s="1"/>
      <c r="D7" s="1"/>
      <c r="E7" s="7" t="s">
        <v>0</v>
      </c>
      <c r="F7" s="1"/>
      <c r="G7" s="1"/>
    </row>
    <row r="8" spans="1:7" ht="15.75">
      <c r="A8" s="22"/>
      <c r="B8" s="28"/>
      <c r="C8" s="1"/>
      <c r="D8" s="1"/>
      <c r="E8" s="7" t="s">
        <v>0</v>
      </c>
      <c r="F8" s="1"/>
      <c r="G8" s="1"/>
    </row>
    <row r="9" spans="1:7" ht="15.75">
      <c r="A9" s="22"/>
      <c r="B9" s="28"/>
      <c r="C9" s="1"/>
      <c r="D9" s="1"/>
      <c r="E9" s="7" t="s">
        <v>8</v>
      </c>
      <c r="F9" s="1"/>
      <c r="G9" s="7" t="s">
        <v>22</v>
      </c>
    </row>
    <row r="10" spans="1:7" ht="15.75">
      <c r="A10" s="22"/>
      <c r="B10" s="28"/>
      <c r="C10" s="1"/>
      <c r="D10" s="1"/>
      <c r="E10" s="7" t="s">
        <v>24</v>
      </c>
      <c r="F10" s="1"/>
      <c r="G10" s="7" t="s">
        <v>24</v>
      </c>
    </row>
    <row r="11" spans="1:7" ht="15.75">
      <c r="A11" s="22"/>
      <c r="B11" s="28"/>
      <c r="C11" s="1"/>
      <c r="D11" s="1"/>
      <c r="E11" s="7" t="s">
        <v>50</v>
      </c>
      <c r="F11" s="1"/>
      <c r="G11" s="7" t="s">
        <v>50</v>
      </c>
    </row>
    <row r="12" spans="1:7" ht="15.75">
      <c r="A12" s="22"/>
      <c r="B12" s="28"/>
      <c r="C12" s="1"/>
      <c r="D12" s="1"/>
      <c r="E12" s="37" t="s">
        <v>116</v>
      </c>
      <c r="F12" s="56" t="s">
        <v>0</v>
      </c>
      <c r="G12" s="37" t="str">
        <f>E12</f>
        <v>31 MAR</v>
      </c>
    </row>
    <row r="13" spans="1:7" ht="15.75">
      <c r="A13" s="22"/>
      <c r="B13" s="28"/>
      <c r="C13" s="1"/>
      <c r="D13" s="1"/>
      <c r="E13" s="3">
        <v>2011</v>
      </c>
      <c r="F13" s="1"/>
      <c r="G13" s="3">
        <v>2010</v>
      </c>
    </row>
    <row r="14" spans="1:7" ht="15.75">
      <c r="A14" s="22"/>
      <c r="B14" s="28"/>
      <c r="C14" s="1"/>
      <c r="D14" s="1"/>
      <c r="E14" s="3" t="s">
        <v>1</v>
      </c>
      <c r="F14" s="1"/>
      <c r="G14" s="3" t="s">
        <v>1</v>
      </c>
    </row>
    <row r="15" spans="1:7" ht="15.75">
      <c r="A15" s="22"/>
      <c r="B15" s="28"/>
      <c r="C15" s="1"/>
      <c r="D15" s="1"/>
      <c r="E15" s="1"/>
      <c r="F15" s="1"/>
      <c r="G15" s="1"/>
    </row>
    <row r="16" spans="1:7" ht="15.75">
      <c r="A16" s="22" t="s">
        <v>88</v>
      </c>
      <c r="B16" s="28"/>
      <c r="C16" s="11"/>
      <c r="D16" s="1"/>
      <c r="E16" s="46">
        <v>-1376.7106900000008</v>
      </c>
      <c r="F16" s="1"/>
      <c r="G16" s="45">
        <v>-11</v>
      </c>
    </row>
    <row r="17" spans="1:10" ht="15.75" hidden="1">
      <c r="A17" s="22" t="s">
        <v>99</v>
      </c>
      <c r="B17" s="28"/>
      <c r="C17" s="1"/>
      <c r="D17" s="1"/>
      <c r="E17" s="46">
        <v>0</v>
      </c>
      <c r="F17" s="1"/>
      <c r="G17" s="45">
        <v>0</v>
      </c>
      <c r="J17" s="34"/>
    </row>
    <row r="18" spans="1:7" ht="16.5">
      <c r="A18" s="41" t="s">
        <v>0</v>
      </c>
      <c r="B18" s="28"/>
      <c r="C18" s="1"/>
      <c r="D18" s="1"/>
      <c r="E18" s="1"/>
      <c r="F18" s="1"/>
      <c r="G18" s="1"/>
    </row>
    <row r="19" spans="1:7" ht="15.75">
      <c r="A19" s="1" t="s">
        <v>48</v>
      </c>
      <c r="B19" s="28"/>
      <c r="C19" s="1"/>
      <c r="D19" s="1"/>
      <c r="E19" s="1" t="s">
        <v>0</v>
      </c>
      <c r="F19" s="1"/>
      <c r="G19" s="1"/>
    </row>
    <row r="20" spans="1:7" ht="15.75">
      <c r="A20" s="1" t="s">
        <v>49</v>
      </c>
      <c r="B20" s="28"/>
      <c r="C20" s="1"/>
      <c r="D20" s="1"/>
      <c r="E20" s="15">
        <v>273.44025999999997</v>
      </c>
      <c r="F20" s="15"/>
      <c r="G20" s="15">
        <v>288</v>
      </c>
    </row>
    <row r="21" spans="1:7" ht="15.75">
      <c r="A21" s="1" t="s">
        <v>36</v>
      </c>
      <c r="B21" s="28"/>
      <c r="C21" s="1"/>
      <c r="D21" s="1"/>
      <c r="E21" s="15">
        <v>-600.5152199999999</v>
      </c>
      <c r="F21" s="15"/>
      <c r="G21" s="15">
        <v>-443</v>
      </c>
    </row>
    <row r="22" spans="1:7" ht="16.5">
      <c r="A22" s="41"/>
      <c r="B22" s="28"/>
      <c r="C22" s="1"/>
      <c r="D22" s="1"/>
      <c r="E22" s="16"/>
      <c r="F22" s="15"/>
      <c r="G22" s="16"/>
    </row>
    <row r="23" spans="1:7" ht="15.75">
      <c r="A23" s="22" t="s">
        <v>172</v>
      </c>
      <c r="B23" s="28"/>
      <c r="C23" s="1"/>
      <c r="D23" s="1"/>
      <c r="E23" s="45">
        <f>SUM(E16:E21)-1</f>
        <v>-1704.7856500000007</v>
      </c>
      <c r="F23" s="15"/>
      <c r="G23" s="45">
        <f>SUM(G16:G21)</f>
        <v>-166</v>
      </c>
    </row>
    <row r="24" spans="1:7" ht="15.75">
      <c r="A24" s="22"/>
      <c r="B24" s="28"/>
      <c r="C24" s="1"/>
      <c r="D24" s="1"/>
      <c r="E24" s="15" t="s">
        <v>0</v>
      </c>
      <c r="F24" s="15"/>
      <c r="G24" s="15"/>
    </row>
    <row r="25" spans="1:7" ht="15.75">
      <c r="A25" s="1" t="s">
        <v>32</v>
      </c>
      <c r="B25" s="28"/>
      <c r="C25" s="1"/>
      <c r="D25" s="1"/>
      <c r="E25" s="15" t="s">
        <v>0</v>
      </c>
      <c r="F25" s="15"/>
      <c r="G25" s="15"/>
    </row>
    <row r="26" spans="1:7" ht="15.75">
      <c r="A26" s="1" t="s">
        <v>34</v>
      </c>
      <c r="B26" s="28"/>
      <c r="C26" s="11"/>
      <c r="D26" s="1"/>
      <c r="E26" s="15">
        <v>4761.464010000005</v>
      </c>
      <c r="F26" s="15"/>
      <c r="G26" s="15">
        <v>1908</v>
      </c>
    </row>
    <row r="27" spans="1:7" ht="15.75">
      <c r="A27" s="1" t="s">
        <v>35</v>
      </c>
      <c r="B27" s="28"/>
      <c r="C27" s="1"/>
      <c r="D27" s="1"/>
      <c r="E27" s="15">
        <v>-1798.9289599999995</v>
      </c>
      <c r="F27" s="15"/>
      <c r="G27" s="15">
        <v>-2907</v>
      </c>
    </row>
    <row r="28" spans="1:7" ht="15.75">
      <c r="A28" s="1" t="s">
        <v>39</v>
      </c>
      <c r="B28" s="28"/>
      <c r="C28" s="1"/>
      <c r="D28" s="1"/>
      <c r="E28" s="15">
        <v>653.6094700000002</v>
      </c>
      <c r="F28" s="15"/>
      <c r="G28" s="15">
        <v>45</v>
      </c>
    </row>
    <row r="29" spans="1:7" ht="15.75" hidden="1">
      <c r="A29" s="1" t="s">
        <v>64</v>
      </c>
      <c r="B29" s="28"/>
      <c r="C29" s="1"/>
      <c r="D29" s="1"/>
      <c r="E29" s="15">
        <v>0</v>
      </c>
      <c r="F29" s="15"/>
      <c r="G29" s="15">
        <v>0</v>
      </c>
    </row>
    <row r="30" spans="1:7" ht="15.75" hidden="1">
      <c r="A30" s="1" t="s">
        <v>38</v>
      </c>
      <c r="B30" s="28"/>
      <c r="C30" s="1"/>
      <c r="D30" s="1"/>
      <c r="E30" s="15">
        <v>0</v>
      </c>
      <c r="F30" s="15"/>
      <c r="G30" s="15">
        <v>0</v>
      </c>
    </row>
    <row r="31" spans="1:9" ht="15.75">
      <c r="A31" s="1" t="s">
        <v>109</v>
      </c>
      <c r="B31" s="28"/>
      <c r="C31" s="1"/>
      <c r="D31" s="1"/>
      <c r="E31" s="15">
        <v>-582.02475</v>
      </c>
      <c r="F31" s="15"/>
      <c r="G31" s="15">
        <v>-371</v>
      </c>
      <c r="I31" s="34"/>
    </row>
    <row r="32" spans="1:7" ht="15.75" hidden="1">
      <c r="A32" s="1" t="s">
        <v>145</v>
      </c>
      <c r="B32" s="28"/>
      <c r="C32" s="1"/>
      <c r="D32" s="1"/>
      <c r="E32" s="15">
        <f>'[2]SUMMARY'!$C48</f>
        <v>0</v>
      </c>
      <c r="F32" s="27"/>
      <c r="G32" s="27">
        <v>0</v>
      </c>
    </row>
    <row r="33" spans="1:7" ht="15.75">
      <c r="A33" s="1"/>
      <c r="B33" s="28"/>
      <c r="C33" s="1"/>
      <c r="D33" s="1"/>
      <c r="E33" s="16"/>
      <c r="F33" s="15"/>
      <c r="G33" s="16" t="s">
        <v>0</v>
      </c>
    </row>
    <row r="34" spans="1:7" ht="15.75">
      <c r="A34" s="22" t="s">
        <v>124</v>
      </c>
      <c r="B34" s="28"/>
      <c r="C34" s="1"/>
      <c r="D34" s="1"/>
      <c r="E34" s="45">
        <f>SUM(E23:E32)</f>
        <v>1329.334120000005</v>
      </c>
      <c r="F34" s="15"/>
      <c r="G34" s="45">
        <f>SUM(G23:G32)</f>
        <v>-1491</v>
      </c>
    </row>
    <row r="35" spans="1:7" ht="15.75">
      <c r="A35" s="22"/>
      <c r="B35" s="28"/>
      <c r="C35" s="1"/>
      <c r="D35" s="1"/>
      <c r="E35" s="15" t="s">
        <v>0</v>
      </c>
      <c r="F35" s="15"/>
      <c r="G35" s="15"/>
    </row>
    <row r="36" spans="1:7" ht="15.75">
      <c r="A36" s="1" t="s">
        <v>33</v>
      </c>
      <c r="B36" s="28"/>
      <c r="C36" s="1"/>
      <c r="D36" s="1"/>
      <c r="E36" s="15" t="s">
        <v>0</v>
      </c>
      <c r="F36" s="15"/>
      <c r="G36" s="15"/>
    </row>
    <row r="37" spans="1:7" ht="15.75">
      <c r="A37" s="1" t="s">
        <v>102</v>
      </c>
      <c r="B37" s="28"/>
      <c r="C37" s="1"/>
      <c r="D37" s="1"/>
      <c r="E37" s="15">
        <v>1125</v>
      </c>
      <c r="F37" s="15"/>
      <c r="G37" s="15">
        <v>0</v>
      </c>
    </row>
    <row r="38" spans="1:7" ht="15.75">
      <c r="A38" s="1" t="s">
        <v>39</v>
      </c>
      <c r="B38" s="28"/>
      <c r="C38" s="1"/>
      <c r="D38" s="1"/>
      <c r="E38" s="15">
        <v>21.794900000000002</v>
      </c>
      <c r="F38" s="15"/>
      <c r="G38" s="15">
        <v>16</v>
      </c>
    </row>
    <row r="39" spans="1:7" ht="15.75">
      <c r="A39" s="1" t="s">
        <v>144</v>
      </c>
      <c r="B39" s="28"/>
      <c r="C39" s="1"/>
      <c r="D39" s="1"/>
      <c r="E39" s="15">
        <v>-2.0954757928848265E-12</v>
      </c>
      <c r="F39" s="15"/>
      <c r="G39" s="15">
        <v>3237</v>
      </c>
    </row>
    <row r="40" spans="1:7" ht="15.75" hidden="1">
      <c r="A40" s="1" t="s">
        <v>107</v>
      </c>
      <c r="B40" s="28"/>
      <c r="C40" s="1"/>
      <c r="D40" s="1"/>
      <c r="E40" s="15">
        <v>0</v>
      </c>
      <c r="F40" s="15"/>
      <c r="G40" s="15">
        <v>0</v>
      </c>
    </row>
    <row r="41" spans="1:7" ht="15.75">
      <c r="A41" s="1" t="s">
        <v>163</v>
      </c>
      <c r="B41" s="28"/>
      <c r="C41" s="1"/>
      <c r="D41" s="1"/>
      <c r="E41" s="15">
        <v>444.73</v>
      </c>
      <c r="F41" s="15"/>
      <c r="G41" s="15">
        <v>0</v>
      </c>
    </row>
    <row r="42" spans="1:7" ht="15.75">
      <c r="A42" s="1" t="s">
        <v>53</v>
      </c>
      <c r="B42" s="28"/>
      <c r="C42" s="1"/>
      <c r="D42" s="1"/>
      <c r="E42" s="15">
        <v>0</v>
      </c>
      <c r="F42" s="15"/>
      <c r="G42" s="15">
        <v>79</v>
      </c>
    </row>
    <row r="43" spans="1:7" ht="15.75" customHeight="1" hidden="1">
      <c r="A43" s="1" t="s">
        <v>66</v>
      </c>
      <c r="B43" s="28"/>
      <c r="C43" s="1"/>
      <c r="D43" s="1"/>
      <c r="E43" s="15">
        <v>0</v>
      </c>
      <c r="F43" s="15"/>
      <c r="G43" s="15">
        <v>0</v>
      </c>
    </row>
    <row r="44" spans="1:7" ht="15.75" customHeight="1" hidden="1">
      <c r="A44" s="1" t="s">
        <v>56</v>
      </c>
      <c r="B44" s="28"/>
      <c r="C44" s="1"/>
      <c r="D44" s="1"/>
      <c r="E44" s="15">
        <v>0</v>
      </c>
      <c r="F44" s="15"/>
      <c r="G44" s="15"/>
    </row>
    <row r="45" spans="1:7" ht="15.75">
      <c r="A45" s="1" t="s">
        <v>58</v>
      </c>
      <c r="B45" s="28"/>
      <c r="C45" s="1"/>
      <c r="D45" s="1"/>
      <c r="E45" s="15">
        <v>-8.943999999999985</v>
      </c>
      <c r="F45" s="15"/>
      <c r="G45" s="15">
        <v>-101</v>
      </c>
    </row>
    <row r="46" spans="1:7" ht="15.75">
      <c r="A46" s="1" t="s">
        <v>0</v>
      </c>
      <c r="B46" s="28"/>
      <c r="C46" s="1"/>
      <c r="D46" s="1"/>
      <c r="E46" s="15" t="s">
        <v>0</v>
      </c>
      <c r="F46" s="15"/>
      <c r="G46" s="15"/>
    </row>
    <row r="47" spans="1:7" ht="15.75">
      <c r="A47" s="22" t="s">
        <v>123</v>
      </c>
      <c r="B47" s="28"/>
      <c r="C47" s="1"/>
      <c r="D47" s="1"/>
      <c r="E47" s="59">
        <f>SUM(E37:E46)</f>
        <v>1582.580899999998</v>
      </c>
      <c r="F47" s="15"/>
      <c r="G47" s="59">
        <f>SUM(G37:G46)</f>
        <v>3231</v>
      </c>
    </row>
    <row r="48" spans="1:7" ht="15.75">
      <c r="A48" s="1"/>
      <c r="B48" s="28"/>
      <c r="C48" s="1"/>
      <c r="D48" s="1"/>
      <c r="E48" s="15"/>
      <c r="F48" s="15"/>
      <c r="G48" s="15"/>
    </row>
    <row r="49" spans="1:7" ht="15.75">
      <c r="A49" s="1" t="s">
        <v>37</v>
      </c>
      <c r="B49" s="28"/>
      <c r="C49" s="1"/>
      <c r="D49" s="1"/>
      <c r="E49" s="15" t="s">
        <v>0</v>
      </c>
      <c r="F49" s="15"/>
      <c r="G49" s="15"/>
    </row>
    <row r="50" spans="1:7" ht="15.75">
      <c r="A50" s="1" t="s">
        <v>97</v>
      </c>
      <c r="B50" s="28"/>
      <c r="C50" s="1"/>
      <c r="D50" s="1"/>
      <c r="E50" s="15">
        <v>0</v>
      </c>
      <c r="F50" s="15"/>
      <c r="G50" s="15">
        <v>-200</v>
      </c>
    </row>
    <row r="51" spans="1:7" ht="15.75">
      <c r="A51" s="1" t="s">
        <v>164</v>
      </c>
      <c r="B51" s="28"/>
      <c r="C51" s="1"/>
      <c r="D51" s="1"/>
      <c r="E51" s="15">
        <v>1281.77609</v>
      </c>
      <c r="F51" s="15"/>
      <c r="G51" s="15">
        <v>3111</v>
      </c>
    </row>
    <row r="52" spans="1:7" ht="15.75">
      <c r="A52" s="1" t="s">
        <v>165</v>
      </c>
      <c r="B52" s="28"/>
      <c r="C52" s="1"/>
      <c r="D52" s="1"/>
      <c r="E52" s="15">
        <v>-3575.8642400000003</v>
      </c>
      <c r="F52" s="15"/>
      <c r="G52" s="15">
        <v>-3837</v>
      </c>
    </row>
    <row r="53" spans="1:7" ht="15.75">
      <c r="A53" s="1" t="s">
        <v>166</v>
      </c>
      <c r="B53" s="28"/>
      <c r="C53" s="1"/>
      <c r="D53" s="1"/>
      <c r="E53" s="15">
        <v>7.871349999999999</v>
      </c>
      <c r="F53" s="15"/>
      <c r="G53" s="15">
        <v>2</v>
      </c>
    </row>
    <row r="54" spans="1:7" ht="15.75">
      <c r="A54" s="1" t="s">
        <v>167</v>
      </c>
      <c r="B54" s="28"/>
      <c r="C54" s="1"/>
      <c r="D54" s="1"/>
      <c r="E54" s="15">
        <v>-56.53635000000005</v>
      </c>
      <c r="F54" s="15"/>
      <c r="G54" s="15">
        <v>-37</v>
      </c>
    </row>
    <row r="55" spans="1:7" ht="15.75">
      <c r="A55" s="1" t="s">
        <v>38</v>
      </c>
      <c r="B55" s="28"/>
      <c r="C55" s="1"/>
      <c r="D55" s="1"/>
      <c r="E55" s="15">
        <v>-136.43878000000004</v>
      </c>
      <c r="F55" s="15"/>
      <c r="G55" s="15">
        <v>-412</v>
      </c>
    </row>
    <row r="56" spans="1:7" ht="15.75" hidden="1">
      <c r="A56" s="1" t="s">
        <v>67</v>
      </c>
      <c r="B56" s="28"/>
      <c r="C56" s="1"/>
      <c r="D56" s="1"/>
      <c r="E56" s="15">
        <v>0</v>
      </c>
      <c r="F56" s="15"/>
      <c r="G56" s="15">
        <v>0</v>
      </c>
    </row>
    <row r="57" spans="1:7" ht="15.75">
      <c r="A57" s="1"/>
      <c r="B57" s="28"/>
      <c r="C57" s="1"/>
      <c r="D57" s="1"/>
      <c r="E57" s="15"/>
      <c r="F57" s="15"/>
      <c r="G57" s="15"/>
    </row>
    <row r="58" spans="1:7" ht="15.75">
      <c r="A58" s="22" t="s">
        <v>125</v>
      </c>
      <c r="B58" s="28"/>
      <c r="C58" s="1"/>
      <c r="D58" s="1"/>
      <c r="E58" s="59">
        <f>SUM(E50:E57)</f>
        <v>-2479.1919300000004</v>
      </c>
      <c r="F58" s="45"/>
      <c r="G58" s="59">
        <f>SUM(G50:G57)</f>
        <v>-1373</v>
      </c>
    </row>
    <row r="59" spans="1:7" ht="15.75">
      <c r="A59" s="22"/>
      <c r="B59" s="28"/>
      <c r="C59" s="1"/>
      <c r="D59" s="1"/>
      <c r="E59" s="44" t="s">
        <v>0</v>
      </c>
      <c r="F59" s="15"/>
      <c r="G59" s="15"/>
    </row>
    <row r="60" spans="1:7" ht="15.75">
      <c r="A60" s="22" t="s">
        <v>128</v>
      </c>
      <c r="B60" s="28"/>
      <c r="C60" s="1"/>
      <c r="D60" s="1"/>
      <c r="E60" s="45">
        <f>E34+E47+E58</f>
        <v>432.7230900000027</v>
      </c>
      <c r="F60" s="15"/>
      <c r="G60" s="45">
        <f>G34+G47+G58</f>
        <v>367</v>
      </c>
    </row>
    <row r="61" spans="1:7" ht="15.75">
      <c r="A61" s="1" t="s">
        <v>54</v>
      </c>
      <c r="B61" s="28"/>
      <c r="C61" s="1"/>
      <c r="D61" s="1"/>
      <c r="E61" s="1" t="s">
        <v>0</v>
      </c>
      <c r="F61" s="15"/>
      <c r="G61" s="15"/>
    </row>
    <row r="62" spans="1:7" ht="15.75">
      <c r="A62" s="26" t="s">
        <v>55</v>
      </c>
      <c r="B62" s="28"/>
      <c r="C62" s="1"/>
      <c r="D62" s="1"/>
      <c r="E62" s="15">
        <v>12765.807619999992</v>
      </c>
      <c r="F62" s="15"/>
      <c r="G62" s="15">
        <v>18537</v>
      </c>
    </row>
    <row r="63" spans="1:7" ht="15.75">
      <c r="A63" s="22"/>
      <c r="B63" s="28"/>
      <c r="C63" s="1"/>
      <c r="D63" s="1"/>
      <c r="E63" s="1"/>
      <c r="F63" s="15"/>
      <c r="G63" s="15"/>
    </row>
    <row r="64" spans="1:7" ht="16.5" thickBot="1">
      <c r="A64" s="22" t="s">
        <v>115</v>
      </c>
      <c r="B64" s="28"/>
      <c r="C64" s="1"/>
      <c r="D64" s="1"/>
      <c r="E64" s="47">
        <f>SUM(E60:E63)</f>
        <v>13198.530709999995</v>
      </c>
      <c r="F64" s="15"/>
      <c r="G64" s="49">
        <f>SUM(G60:G63)</f>
        <v>18904</v>
      </c>
    </row>
    <row r="65" spans="1:7" ht="16.5" thickTop="1">
      <c r="A65" s="22"/>
      <c r="B65" s="28"/>
      <c r="C65" s="1"/>
      <c r="D65" s="1"/>
      <c r="E65" s="10"/>
      <c r="F65" s="15"/>
      <c r="G65" s="15"/>
    </row>
    <row r="66" spans="1:7" ht="15.75">
      <c r="A66" s="22"/>
      <c r="B66" s="28"/>
      <c r="C66" s="1"/>
      <c r="D66" s="1"/>
      <c r="E66" s="1" t="s">
        <v>0</v>
      </c>
      <c r="F66" s="15"/>
      <c r="G66" s="15"/>
    </row>
    <row r="67" spans="1:7" ht="15.75">
      <c r="A67" s="22" t="s">
        <v>42</v>
      </c>
      <c r="B67" s="28"/>
      <c r="C67" s="1"/>
      <c r="D67" s="1"/>
      <c r="E67" s="1"/>
      <c r="F67" s="15"/>
      <c r="G67" s="15"/>
    </row>
    <row r="68" spans="1:7" ht="15.75">
      <c r="A68" s="1" t="s">
        <v>43</v>
      </c>
      <c r="B68" s="28"/>
      <c r="C68" s="1"/>
      <c r="D68" s="1"/>
      <c r="E68" s="15">
        <v>8046.35206</v>
      </c>
      <c r="F68" s="15"/>
      <c r="G68" s="15">
        <v>5927</v>
      </c>
    </row>
    <row r="69" spans="1:7" ht="15.75">
      <c r="A69" s="1" t="s">
        <v>101</v>
      </c>
      <c r="B69" s="28"/>
      <c r="C69" s="1"/>
      <c r="D69" s="1"/>
      <c r="E69" s="15">
        <v>5365.90914</v>
      </c>
      <c r="F69" s="15"/>
      <c r="G69" s="15">
        <v>13214</v>
      </c>
    </row>
    <row r="70" spans="1:7" ht="15.75" hidden="1">
      <c r="A70" s="1" t="s">
        <v>44</v>
      </c>
      <c r="B70" s="28"/>
      <c r="C70" s="1"/>
      <c r="D70" s="1"/>
      <c r="E70" s="15">
        <v>0</v>
      </c>
      <c r="F70" s="15"/>
      <c r="G70" s="15">
        <v>0</v>
      </c>
    </row>
    <row r="71" spans="1:7" ht="15.75">
      <c r="A71" s="1" t="s">
        <v>0</v>
      </c>
      <c r="B71" s="28"/>
      <c r="C71" s="1"/>
      <c r="D71" s="1"/>
      <c r="E71" s="16" t="s">
        <v>0</v>
      </c>
      <c r="F71" s="15"/>
      <c r="G71" s="16" t="s">
        <v>0</v>
      </c>
    </row>
    <row r="72" spans="1:7" ht="15.75">
      <c r="A72" s="1"/>
      <c r="B72" s="28"/>
      <c r="C72" s="1"/>
      <c r="D72" s="1"/>
      <c r="E72" s="15">
        <f>SUM(E68:E71)</f>
        <v>13412.2612</v>
      </c>
      <c r="F72" s="15"/>
      <c r="G72" s="15">
        <f>SUM(G68:G71)</f>
        <v>19141</v>
      </c>
    </row>
    <row r="73" spans="1:7" ht="15.75">
      <c r="A73" s="1" t="s">
        <v>98</v>
      </c>
      <c r="B73" s="28"/>
      <c r="C73" s="1"/>
      <c r="D73" s="1"/>
      <c r="E73" s="15">
        <v>-212.97581</v>
      </c>
      <c r="F73" s="15"/>
      <c r="G73" s="15">
        <v>-237</v>
      </c>
    </row>
    <row r="74" spans="1:7" ht="16.5" thickBot="1">
      <c r="A74" s="22" t="s">
        <v>54</v>
      </c>
      <c r="B74" s="28"/>
      <c r="C74" s="1"/>
      <c r="D74" s="1"/>
      <c r="E74" s="49">
        <f>SUM(E72:E73)</f>
        <v>13199.285390000001</v>
      </c>
      <c r="F74" s="15"/>
      <c r="G74" s="49">
        <f>SUM(G72:G73)</f>
        <v>18904</v>
      </c>
    </row>
    <row r="75" spans="1:7" ht="16.5" thickTop="1">
      <c r="A75" s="22"/>
      <c r="B75" s="28"/>
      <c r="C75" s="1"/>
      <c r="D75" s="1"/>
      <c r="E75" s="1" t="s">
        <v>0</v>
      </c>
      <c r="F75" s="1"/>
      <c r="G75" s="1"/>
    </row>
    <row r="76" spans="1:7" ht="16.5">
      <c r="A76" s="42"/>
      <c r="B76" s="28"/>
      <c r="C76" s="1"/>
      <c r="D76" s="1"/>
      <c r="E76" s="11" t="s">
        <v>0</v>
      </c>
      <c r="F76" s="1"/>
      <c r="G76" s="1"/>
    </row>
    <row r="77" spans="1:7" ht="15.75">
      <c r="A77" s="22"/>
      <c r="B77" s="28"/>
      <c r="C77" s="1"/>
      <c r="D77" s="1"/>
      <c r="E77" s="1" t="s">
        <v>0</v>
      </c>
      <c r="F77" s="1"/>
      <c r="G77" s="1"/>
    </row>
    <row r="78" spans="1:7" ht="15.75">
      <c r="A78" s="22" t="s">
        <v>41</v>
      </c>
      <c r="B78" s="28"/>
      <c r="C78" s="1"/>
      <c r="D78" s="1"/>
      <c r="E78" s="1"/>
      <c r="F78" s="1"/>
      <c r="G78" s="1"/>
    </row>
    <row r="79" spans="1:7" ht="15.75">
      <c r="A79" s="22" t="s">
        <v>152</v>
      </c>
      <c r="B79" s="28"/>
      <c r="C79" s="1"/>
      <c r="D79" s="1"/>
      <c r="E79" s="1"/>
      <c r="F79" s="1"/>
      <c r="G79" s="1"/>
    </row>
    <row r="88" ht="16.5">
      <c r="A88" s="42"/>
    </row>
    <row r="89" ht="16.5">
      <c r="A89" s="42"/>
    </row>
    <row r="90" ht="16.5">
      <c r="A90" s="42" t="s">
        <v>60</v>
      </c>
    </row>
    <row r="91" ht="16.5">
      <c r="A91" s="42" t="s">
        <v>61</v>
      </c>
    </row>
    <row r="92" ht="16.5">
      <c r="A92" s="42" t="s">
        <v>62</v>
      </c>
    </row>
    <row r="99" ht="12.75">
      <c r="G99" s="55" t="s">
        <v>0</v>
      </c>
    </row>
    <row r="108" ht="12.75">
      <c r="E108" t="s">
        <v>0</v>
      </c>
    </row>
    <row r="109" ht="12.75">
      <c r="G109" t="s">
        <v>0</v>
      </c>
    </row>
  </sheetData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4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36">
      <selection activeCell="A52" sqref="A52"/>
    </sheetView>
  </sheetViews>
  <sheetFormatPr defaultColWidth="9.140625" defaultRowHeight="12.75"/>
  <cols>
    <col min="1" max="1" width="32.421875" style="0" customWidth="1"/>
    <col min="2" max="2" width="2.421875" style="0" customWidth="1"/>
    <col min="3" max="3" width="11.8515625" style="0" customWidth="1"/>
    <col min="4" max="4" width="12.421875" style="0" customWidth="1"/>
    <col min="5" max="5" width="17.28125" style="0" hidden="1" customWidth="1"/>
    <col min="6" max="6" width="16.00390625" style="0" customWidth="1"/>
    <col min="7" max="7" width="15.421875" style="0" customWidth="1"/>
    <col min="8" max="8" width="11.28125" style="0" customWidth="1"/>
    <col min="9" max="9" width="11.8515625" style="0" customWidth="1"/>
    <col min="10" max="10" width="12.421875" style="0" customWidth="1"/>
  </cols>
  <sheetData>
    <row r="1" spans="1:10" ht="15.75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">
        <v>3</v>
      </c>
      <c r="B2" s="61"/>
      <c r="C2" s="61"/>
      <c r="D2" s="61"/>
      <c r="E2" s="61"/>
      <c r="F2" s="61"/>
      <c r="G2" s="61"/>
      <c r="H2" s="61"/>
      <c r="I2" s="61"/>
      <c r="J2" s="61"/>
    </row>
    <row r="3" spans="1:9" ht="15.75">
      <c r="A3" s="29" t="s">
        <v>0</v>
      </c>
      <c r="B3" s="19"/>
      <c r="C3" s="19"/>
      <c r="D3" s="19"/>
      <c r="E3" s="19" t="s">
        <v>0</v>
      </c>
      <c r="F3" s="19"/>
      <c r="G3" s="18"/>
      <c r="H3" s="18"/>
      <c r="I3" s="18"/>
    </row>
    <row r="4" spans="1:9" ht="15.75">
      <c r="A4" s="29"/>
      <c r="B4" s="19"/>
      <c r="C4" s="19"/>
      <c r="D4" s="19"/>
      <c r="E4" s="19"/>
      <c r="F4" s="19"/>
      <c r="G4" s="18"/>
      <c r="H4" s="18"/>
      <c r="I4" s="18"/>
    </row>
    <row r="5" spans="1:10" ht="15.75">
      <c r="A5" s="61" t="s">
        <v>146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5.75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3"/>
      <c r="B8" s="3"/>
      <c r="C8" s="61" t="s">
        <v>181</v>
      </c>
      <c r="D8" s="61"/>
      <c r="E8" s="61"/>
      <c r="F8" s="61"/>
      <c r="G8" s="61"/>
      <c r="H8" s="61"/>
      <c r="I8" s="3"/>
      <c r="J8" s="3"/>
    </row>
    <row r="9" spans="1:10" ht="15.75">
      <c r="A9" s="3"/>
      <c r="B9" s="3"/>
      <c r="C9" s="61" t="s">
        <v>118</v>
      </c>
      <c r="D9" s="61"/>
      <c r="E9" s="61"/>
      <c r="F9" s="61"/>
      <c r="G9" s="61"/>
      <c r="H9" s="61"/>
      <c r="I9" s="3"/>
      <c r="J9" s="3"/>
    </row>
    <row r="10" spans="1:10" ht="15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9" ht="15.75">
      <c r="A11" s="25" t="s">
        <v>0</v>
      </c>
      <c r="B11" s="1"/>
      <c r="C11" s="14"/>
      <c r="D11" s="14"/>
      <c r="E11" s="1"/>
      <c r="F11" s="7" t="s">
        <v>133</v>
      </c>
      <c r="G11" s="18"/>
      <c r="H11" s="18"/>
      <c r="I11" s="18"/>
    </row>
    <row r="12" spans="1:9" ht="15.75">
      <c r="A12" s="25"/>
      <c r="B12" s="1"/>
      <c r="C12" s="14"/>
      <c r="D12" s="14"/>
      <c r="E12" s="1"/>
      <c r="F12" s="7" t="s">
        <v>134</v>
      </c>
      <c r="G12" s="7" t="s">
        <v>0</v>
      </c>
      <c r="H12" s="7"/>
      <c r="I12" s="7"/>
    </row>
    <row r="13" spans="1:9" ht="15.75">
      <c r="A13" s="1" t="s">
        <v>0</v>
      </c>
      <c r="B13" s="28"/>
      <c r="C13" s="28"/>
      <c r="D13" s="7" t="s">
        <v>0</v>
      </c>
      <c r="F13" s="7" t="s">
        <v>135</v>
      </c>
      <c r="G13" s="7" t="s">
        <v>0</v>
      </c>
      <c r="H13" s="7"/>
      <c r="I13" s="7" t="s">
        <v>158</v>
      </c>
    </row>
    <row r="14" spans="1:10" ht="15.75">
      <c r="A14" s="1"/>
      <c r="B14" s="28"/>
      <c r="C14" s="43" t="s">
        <v>130</v>
      </c>
      <c r="D14" s="7" t="s">
        <v>130</v>
      </c>
      <c r="E14" s="7" t="s">
        <v>40</v>
      </c>
      <c r="F14" s="43" t="s">
        <v>136</v>
      </c>
      <c r="G14" s="43" t="s">
        <v>138</v>
      </c>
      <c r="H14" s="43"/>
      <c r="I14" s="43" t="s">
        <v>159</v>
      </c>
      <c r="J14" s="43" t="s">
        <v>140</v>
      </c>
    </row>
    <row r="15" spans="1:10" ht="15.75">
      <c r="A15" s="1" t="s">
        <v>0</v>
      </c>
      <c r="B15" s="28"/>
      <c r="C15" s="7" t="s">
        <v>131</v>
      </c>
      <c r="D15" s="7" t="s">
        <v>132</v>
      </c>
      <c r="E15" s="43" t="s">
        <v>5</v>
      </c>
      <c r="F15" s="43" t="s">
        <v>137</v>
      </c>
      <c r="G15" s="43" t="s">
        <v>139</v>
      </c>
      <c r="H15" s="43" t="s">
        <v>140</v>
      </c>
      <c r="I15" s="43" t="s">
        <v>141</v>
      </c>
      <c r="J15" s="43" t="s">
        <v>142</v>
      </c>
    </row>
    <row r="16" spans="1:10" ht="15.75">
      <c r="A16" s="1" t="s">
        <v>25</v>
      </c>
      <c r="B16" s="28"/>
      <c r="C16" s="7" t="s">
        <v>1</v>
      </c>
      <c r="D16" s="7" t="s">
        <v>1</v>
      </c>
      <c r="E16" s="7" t="s">
        <v>27</v>
      </c>
      <c r="F16" s="7" t="s">
        <v>27</v>
      </c>
      <c r="G16" s="7" t="s">
        <v>27</v>
      </c>
      <c r="H16" s="7" t="s">
        <v>27</v>
      </c>
      <c r="I16" s="7" t="s">
        <v>27</v>
      </c>
      <c r="J16" s="7" t="s">
        <v>27</v>
      </c>
    </row>
    <row r="17" spans="1:9" ht="15.75">
      <c r="A17" s="1" t="s">
        <v>0</v>
      </c>
      <c r="B17" s="28"/>
      <c r="C17" s="1" t="s">
        <v>0</v>
      </c>
      <c r="D17" s="1"/>
      <c r="E17" s="1"/>
      <c r="G17" s="18" t="s">
        <v>0</v>
      </c>
      <c r="H17" s="18"/>
      <c r="I17" s="18"/>
    </row>
    <row r="18" spans="1:9" ht="15.75">
      <c r="A18" s="1" t="s">
        <v>0</v>
      </c>
      <c r="B18" s="28"/>
      <c r="C18" s="31" t="s">
        <v>0</v>
      </c>
      <c r="D18" s="1"/>
      <c r="E18" s="1"/>
      <c r="G18" s="18"/>
      <c r="H18" s="18"/>
      <c r="I18" s="18"/>
    </row>
    <row r="19" spans="1:10" ht="15.75">
      <c r="A19" s="22" t="s">
        <v>154</v>
      </c>
      <c r="B19" s="28"/>
      <c r="C19" s="15">
        <v>124863</v>
      </c>
      <c r="D19" s="15">
        <f>29529-0.5</f>
        <v>29528.5</v>
      </c>
      <c r="E19" s="15">
        <v>0</v>
      </c>
      <c r="F19" s="15">
        <v>14648</v>
      </c>
      <c r="G19" s="15">
        <v>-57627</v>
      </c>
      <c r="H19" s="15">
        <f>SUM(C19:G19)</f>
        <v>111412.5</v>
      </c>
      <c r="I19" s="15">
        <v>347</v>
      </c>
      <c r="J19" s="15">
        <f>SUM(H19:I19)</f>
        <v>111759.5</v>
      </c>
    </row>
    <row r="20" spans="1:10" ht="15.75" hidden="1">
      <c r="A20" s="22"/>
      <c r="B20" s="28"/>
      <c r="C20" s="15"/>
      <c r="D20" s="15"/>
      <c r="E20" s="15"/>
      <c r="F20" s="15"/>
      <c r="G20" s="15"/>
      <c r="H20" s="15"/>
      <c r="I20" s="15"/>
      <c r="J20" s="15"/>
    </row>
    <row r="21" spans="1:10" ht="15.75" hidden="1">
      <c r="A21" s="1" t="s">
        <v>111</v>
      </c>
      <c r="B21" s="28"/>
      <c r="C21" s="1"/>
      <c r="D21" s="1"/>
      <c r="E21" s="1"/>
      <c r="F21" s="11"/>
      <c r="G21" s="15"/>
      <c r="H21" s="15"/>
      <c r="I21" s="15"/>
      <c r="J21" s="15"/>
    </row>
    <row r="22" spans="1:10" ht="15.75" hidden="1">
      <c r="A22" s="1" t="s">
        <v>110</v>
      </c>
      <c r="B22" s="28"/>
      <c r="C22" s="15">
        <v>0</v>
      </c>
      <c r="D22" s="15">
        <v>0</v>
      </c>
      <c r="E22" s="1"/>
      <c r="F22" s="15">
        <v>0</v>
      </c>
      <c r="G22" s="15">
        <v>0</v>
      </c>
      <c r="H22" s="15">
        <f>SUM(C22:G22)</f>
        <v>0</v>
      </c>
      <c r="I22" s="14">
        <v>0</v>
      </c>
      <c r="J22" s="15">
        <f>SUM(H22:I22)</f>
        <v>0</v>
      </c>
    </row>
    <row r="23" spans="1:10" ht="16.5">
      <c r="A23" s="41"/>
      <c r="B23" s="28"/>
      <c r="C23" s="1"/>
      <c r="D23" s="1"/>
      <c r="E23" s="1"/>
      <c r="F23" s="11"/>
      <c r="G23" s="15"/>
      <c r="H23" s="15"/>
      <c r="I23" s="15"/>
      <c r="J23" s="15"/>
    </row>
    <row r="24" spans="1:10" ht="15.75">
      <c r="A24" s="1" t="s">
        <v>174</v>
      </c>
      <c r="B24" s="28"/>
      <c r="C24" s="14">
        <v>0</v>
      </c>
      <c r="D24" s="14">
        <v>0</v>
      </c>
      <c r="E24" s="14">
        <v>0</v>
      </c>
      <c r="F24" s="14">
        <v>0</v>
      </c>
      <c r="G24" s="15">
        <v>-180</v>
      </c>
      <c r="H24" s="15">
        <f>SUM(C24:G24)</f>
        <v>-180</v>
      </c>
      <c r="I24" s="15">
        <v>14</v>
      </c>
      <c r="J24" s="15">
        <f>SUM(H24:I24)</f>
        <v>-166</v>
      </c>
    </row>
    <row r="25" spans="1:10" ht="15.75">
      <c r="A25" s="22"/>
      <c r="B25" s="28"/>
      <c r="C25" s="1"/>
      <c r="D25" s="1"/>
      <c r="E25" s="1"/>
      <c r="F25" s="15"/>
      <c r="G25" s="15"/>
      <c r="H25" s="15"/>
      <c r="I25" s="15"/>
      <c r="J25" s="15"/>
    </row>
    <row r="26" spans="1:10" ht="16.5" thickBot="1">
      <c r="A26" s="22" t="s">
        <v>155</v>
      </c>
      <c r="B26" s="28"/>
      <c r="C26" s="12">
        <f aca="true" t="shared" si="0" ref="C26:J26">SUM(C19:C25)</f>
        <v>124863</v>
      </c>
      <c r="D26" s="12">
        <f t="shared" si="0"/>
        <v>29528.5</v>
      </c>
      <c r="E26" s="12">
        <f t="shared" si="0"/>
        <v>0</v>
      </c>
      <c r="F26" s="12">
        <f t="shared" si="0"/>
        <v>14648</v>
      </c>
      <c r="G26" s="12">
        <f t="shared" si="0"/>
        <v>-57807</v>
      </c>
      <c r="H26" s="12">
        <f t="shared" si="0"/>
        <v>111232.5</v>
      </c>
      <c r="I26" s="12">
        <f t="shared" si="0"/>
        <v>361</v>
      </c>
      <c r="J26" s="12">
        <f t="shared" si="0"/>
        <v>111593.5</v>
      </c>
    </row>
    <row r="27" spans="1:9" ht="16.5" thickTop="1">
      <c r="A27" s="22"/>
      <c r="B27" s="28"/>
      <c r="C27" s="1"/>
      <c r="D27" s="1"/>
      <c r="E27" s="1"/>
      <c r="G27" s="18"/>
      <c r="H27" s="18"/>
      <c r="I27" s="18"/>
    </row>
    <row r="28" spans="1:10" ht="15.75">
      <c r="A28" s="22"/>
      <c r="B28" s="28"/>
      <c r="C28" s="1"/>
      <c r="D28" s="1"/>
      <c r="F28" s="1"/>
      <c r="G28" s="18" t="s">
        <v>0</v>
      </c>
      <c r="H28" s="18"/>
      <c r="I28" s="18"/>
      <c r="J28" t="s">
        <v>0</v>
      </c>
    </row>
    <row r="29" spans="1:9" ht="15.75">
      <c r="A29" s="22" t="s">
        <v>0</v>
      </c>
      <c r="B29" s="28"/>
      <c r="C29" s="1"/>
      <c r="D29" s="1"/>
      <c r="F29" s="1"/>
      <c r="G29" s="18"/>
      <c r="H29" s="18" t="s">
        <v>0</v>
      </c>
      <c r="I29" s="18"/>
    </row>
    <row r="30" spans="1:10" ht="15.75">
      <c r="A30" s="22" t="s">
        <v>156</v>
      </c>
      <c r="B30" s="28"/>
      <c r="C30" s="15">
        <v>124862.822</v>
      </c>
      <c r="D30" s="15">
        <f>29529.11355</f>
        <v>29529.11355</v>
      </c>
      <c r="E30" s="15">
        <v>0</v>
      </c>
      <c r="F30" s="15">
        <v>14647.946</v>
      </c>
      <c r="G30" s="15">
        <v>-52964.245</v>
      </c>
      <c r="H30" s="15">
        <f>SUM(C30:G30)+0.5</f>
        <v>116076.13655</v>
      </c>
      <c r="I30" s="15">
        <f>291.855</f>
        <v>291.855</v>
      </c>
      <c r="J30" s="15">
        <f>SUM(H30:I30)+0.5</f>
        <v>116368.49154999999</v>
      </c>
    </row>
    <row r="31" spans="1:10" ht="15.75" hidden="1">
      <c r="A31" s="22"/>
      <c r="B31" s="28"/>
      <c r="C31" s="15"/>
      <c r="D31" s="15"/>
      <c r="E31" s="15"/>
      <c r="F31" s="15"/>
      <c r="G31" s="15"/>
      <c r="H31" s="15"/>
      <c r="I31" s="15"/>
      <c r="J31" s="15"/>
    </row>
    <row r="32" spans="1:10" ht="15.75" hidden="1">
      <c r="A32" s="1" t="s">
        <v>129</v>
      </c>
      <c r="B32" s="28"/>
      <c r="C32" s="15"/>
      <c r="D32" s="15"/>
      <c r="E32" s="15"/>
      <c r="F32" s="15"/>
      <c r="G32" s="39">
        <v>0</v>
      </c>
      <c r="H32" s="15">
        <f>SUM(C32:G32)</f>
        <v>0</v>
      </c>
      <c r="I32" s="15"/>
      <c r="J32" s="15">
        <f>SUM(H32:I32)</f>
        <v>0</v>
      </c>
    </row>
    <row r="33" spans="1:10" ht="15.75" hidden="1">
      <c r="A33" s="22"/>
      <c r="B33" s="28"/>
      <c r="C33" s="16"/>
      <c r="D33" s="16"/>
      <c r="E33" s="16"/>
      <c r="F33" s="16"/>
      <c r="G33" s="16"/>
      <c r="H33" s="16"/>
      <c r="I33" s="16"/>
      <c r="J33" s="16"/>
    </row>
    <row r="34" spans="1:10" ht="15.75" hidden="1">
      <c r="A34" s="22" t="s">
        <v>143</v>
      </c>
      <c r="B34" s="28"/>
      <c r="C34" s="15">
        <f aca="true" t="shared" si="1" ref="C34:J34">SUM(C30:C33)</f>
        <v>124862.822</v>
      </c>
      <c r="D34" s="15">
        <f t="shared" si="1"/>
        <v>29529.11355</v>
      </c>
      <c r="E34" s="15">
        <f t="shared" si="1"/>
        <v>0</v>
      </c>
      <c r="F34" s="15">
        <f t="shared" si="1"/>
        <v>14647.946</v>
      </c>
      <c r="G34" s="15">
        <f t="shared" si="1"/>
        <v>-52964.245</v>
      </c>
      <c r="H34" s="15">
        <f t="shared" si="1"/>
        <v>116076.13655</v>
      </c>
      <c r="I34" s="15">
        <f t="shared" si="1"/>
        <v>291.855</v>
      </c>
      <c r="J34" s="15">
        <f t="shared" si="1"/>
        <v>116368.49154999999</v>
      </c>
    </row>
    <row r="35" spans="1:10" ht="15.75">
      <c r="A35" s="22"/>
      <c r="B35" s="28"/>
      <c r="C35" s="15"/>
      <c r="D35" s="15"/>
      <c r="E35" s="15"/>
      <c r="F35" s="15"/>
      <c r="G35" s="15"/>
      <c r="H35" s="15"/>
      <c r="I35" s="15"/>
      <c r="J35" s="15"/>
    </row>
    <row r="36" spans="1:10" ht="15.75">
      <c r="A36" s="1" t="s">
        <v>111</v>
      </c>
      <c r="B36" s="28"/>
      <c r="C36" s="15"/>
      <c r="D36" s="15"/>
      <c r="E36" s="15"/>
      <c r="F36" s="15"/>
      <c r="G36" s="15"/>
      <c r="H36" s="15"/>
      <c r="I36" s="15"/>
      <c r="J36" s="15"/>
    </row>
    <row r="37" spans="1:10" ht="15.75">
      <c r="A37" s="1" t="s">
        <v>110</v>
      </c>
      <c r="B37" s="28"/>
      <c r="C37" s="15">
        <v>15463.278000000006</v>
      </c>
      <c r="D37" s="15">
        <v>-815.3320000000058</v>
      </c>
      <c r="E37" s="15"/>
      <c r="F37" s="15">
        <v>-14647.946</v>
      </c>
      <c r="G37" s="15">
        <v>0</v>
      </c>
      <c r="H37" s="15">
        <f>SUM(C37:G37)</f>
        <v>0</v>
      </c>
      <c r="I37" s="15">
        <v>0</v>
      </c>
      <c r="J37" s="15">
        <f>SUM(H37:I37)</f>
        <v>0</v>
      </c>
    </row>
    <row r="38" spans="1:10" ht="15.75">
      <c r="A38" s="1" t="s">
        <v>0</v>
      </c>
      <c r="B38" s="28"/>
      <c r="C38" s="15"/>
      <c r="D38" s="15"/>
      <c r="E38" s="15"/>
      <c r="F38" s="15"/>
      <c r="G38" s="15"/>
      <c r="H38" s="15"/>
      <c r="I38" s="15"/>
      <c r="J38" s="15"/>
    </row>
    <row r="39" spans="1:10" ht="15.75">
      <c r="A39" s="1" t="s">
        <v>105</v>
      </c>
      <c r="B39" s="28"/>
      <c r="C39" s="15">
        <v>0</v>
      </c>
      <c r="E39" s="15"/>
      <c r="G39" s="15">
        <v>0</v>
      </c>
      <c r="H39" s="15">
        <f>SUM(C39:G39)</f>
        <v>0</v>
      </c>
      <c r="I39" s="15">
        <v>0</v>
      </c>
      <c r="J39" s="15">
        <f>SUM(H39:I39)</f>
        <v>0</v>
      </c>
    </row>
    <row r="40" spans="1:10" ht="15.75">
      <c r="A40" s="22"/>
      <c r="B40" s="28"/>
      <c r="C40" s="15"/>
      <c r="D40" s="15"/>
      <c r="E40" s="15"/>
      <c r="F40" s="15"/>
      <c r="G40" s="15"/>
      <c r="H40" s="15"/>
      <c r="I40" s="15"/>
      <c r="J40" s="15"/>
    </row>
    <row r="41" spans="1:12" ht="15.75">
      <c r="A41" s="1" t="s">
        <v>174</v>
      </c>
      <c r="B41" s="28"/>
      <c r="C41" s="14">
        <v>0</v>
      </c>
      <c r="D41" s="14">
        <v>0</v>
      </c>
      <c r="E41" s="14">
        <v>0</v>
      </c>
      <c r="F41" s="14">
        <v>0</v>
      </c>
      <c r="G41" s="15">
        <v>-1953</v>
      </c>
      <c r="H41" s="15">
        <v>-1953</v>
      </c>
      <c r="I41" s="15">
        <v>-3</v>
      </c>
      <c r="J41" s="15">
        <v>-1956</v>
      </c>
      <c r="L41" s="34"/>
    </row>
    <row r="42" spans="1:9" ht="15.75">
      <c r="A42" s="1"/>
      <c r="B42" s="28"/>
      <c r="C42" s="1"/>
      <c r="D42" s="1"/>
      <c r="F42" s="1"/>
      <c r="G42" s="18"/>
      <c r="H42" s="18"/>
      <c r="I42" s="18"/>
    </row>
    <row r="43" spans="1:10" ht="16.5" thickBot="1">
      <c r="A43" s="22" t="s">
        <v>157</v>
      </c>
      <c r="B43" s="28"/>
      <c r="C43" s="24">
        <f>SUM(C34:C42)</f>
        <v>140326.1</v>
      </c>
      <c r="D43" s="24">
        <f>SUM(D34:D42)</f>
        <v>28713.781549999992</v>
      </c>
      <c r="E43" s="12">
        <f aca="true" t="shared" si="2" ref="E43:J43">SUM(E34:E42)</f>
        <v>0</v>
      </c>
      <c r="F43" s="12">
        <f t="shared" si="2"/>
        <v>0</v>
      </c>
      <c r="G43" s="12">
        <f t="shared" si="2"/>
        <v>-54917.245</v>
      </c>
      <c r="H43" s="12">
        <f>SUM(H34:H42)</f>
        <v>114123.13655</v>
      </c>
      <c r="I43" s="12">
        <f t="shared" si="2"/>
        <v>288.855</v>
      </c>
      <c r="J43" s="12">
        <f t="shared" si="2"/>
        <v>114412.49154999999</v>
      </c>
    </row>
    <row r="44" spans="1:12" ht="16.5" thickTop="1">
      <c r="A44" s="22"/>
      <c r="B44" s="28"/>
      <c r="C44" s="1"/>
      <c r="D44" s="1"/>
      <c r="F44" s="1"/>
      <c r="G44" s="18"/>
      <c r="H44" s="18"/>
      <c r="I44" s="18"/>
      <c r="J44" t="s">
        <v>0</v>
      </c>
      <c r="L44" s="34"/>
    </row>
    <row r="45" spans="1:9" ht="15.75">
      <c r="A45" s="22"/>
      <c r="B45" s="28"/>
      <c r="C45" s="1"/>
      <c r="D45" s="1"/>
      <c r="F45" s="1"/>
      <c r="G45" s="18"/>
      <c r="H45" s="18" t="s">
        <v>0</v>
      </c>
      <c r="I45" s="18" t="s">
        <v>0</v>
      </c>
    </row>
    <row r="46" spans="6:10" ht="12.75">
      <c r="F46" t="s">
        <v>0</v>
      </c>
      <c r="G46" t="s">
        <v>0</v>
      </c>
      <c r="J46" t="s">
        <v>0</v>
      </c>
    </row>
    <row r="47" spans="1:7" ht="15.75">
      <c r="A47" s="22" t="s">
        <v>0</v>
      </c>
      <c r="G47" t="s">
        <v>0</v>
      </c>
    </row>
    <row r="48" ht="15.75">
      <c r="A48" s="22" t="s">
        <v>0</v>
      </c>
    </row>
    <row r="49" ht="15.75">
      <c r="A49" s="1"/>
    </row>
    <row r="50" ht="15.75">
      <c r="A50" s="22" t="s">
        <v>106</v>
      </c>
    </row>
    <row r="51" ht="15.75">
      <c r="A51" s="22" t="s">
        <v>160</v>
      </c>
    </row>
    <row r="61" ht="12.75">
      <c r="I61" t="s">
        <v>0</v>
      </c>
    </row>
  </sheetData>
  <mergeCells count="6">
    <mergeCell ref="C8:H8"/>
    <mergeCell ref="C9:H9"/>
    <mergeCell ref="A1:J1"/>
    <mergeCell ref="A2:J2"/>
    <mergeCell ref="A5:J5"/>
    <mergeCell ref="A6:J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secretarials</cp:lastModifiedBy>
  <cp:lastPrinted>2011-05-20T05:04:16Z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