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835" activeTab="3"/>
  </bookViews>
  <sheets>
    <sheet name="P&amp;L" sheetId="1" r:id="rId1"/>
    <sheet name="BS" sheetId="2" r:id="rId2"/>
    <sheet name="C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<sst xmlns="http://schemas.openxmlformats.org/spreadsheetml/2006/main" count="352" uniqueCount="170">
  <si>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</si>
  <si>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</si>
  <si>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</si>
  <si>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</si>
  <si>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</si>
  <si>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</si>
  <si>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</si>
  <si>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</si>
  <si>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</si>
  <si>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</si>
  <si>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</si>
  <si>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</si>
  <si>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</si>
  <si>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</si>
  <si>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</si>
  <si>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</si>
  <si>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</si>
  <si>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</si>
  <si>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</si>
  <si>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</si>
  <si>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MINORITY INTERESTS</t>
  </si>
  <si>
    <t>LONG TERM BORROWINGS</t>
  </si>
  <si>
    <t>GOODWILL ON CONSOLIDATION</t>
  </si>
  <si>
    <t>PRECEDING</t>
  </si>
  <si>
    <t>CURRENT ASSETS</t>
  </si>
  <si>
    <t>YEAR</t>
  </si>
  <si>
    <t xml:space="preserve">  </t>
  </si>
  <si>
    <t>PROFIT BEFORE TAXATION</t>
  </si>
  <si>
    <t>REVENUE</t>
  </si>
  <si>
    <t>RM '000</t>
  </si>
  <si>
    <t>Taxation</t>
  </si>
  <si>
    <t>CONDENSED CONSOLIDATED STATEMENT OF CHANGES IN EQUITY</t>
  </si>
  <si>
    <t>CONDENSED CONSOLIDATED CASH FLOW STATEMENT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</si>
  <si>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</si>
  <si>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</si>
  <si>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</si>
  <si>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</si>
  <si>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</si>
  <si>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</si>
  <si>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</si>
  <si>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</si>
  <si>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</si>
  <si>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</si>
  <si>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 xml:space="preserve">The Condensed Consolidated Cash Flow Statement should be read in conjunction with the </t>
  </si>
  <si>
    <t>ANALYSIS OF CASH AND CASH EQUIVALENTS :</t>
  </si>
  <si>
    <t>Cash and bank balances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</si>
  <si>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</si>
  <si>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</si>
  <si>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</si>
  <si>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</si>
  <si>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</si>
  <si>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</si>
  <si>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 xml:space="preserve">     Drawdown of term loans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</si>
  <si>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</si>
  <si>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</si>
  <si>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</si>
  <si>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</si>
  <si>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</si>
  <si>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AMOUNT OWING BY HOLDING COMPANY</t>
  </si>
  <si>
    <t>OTHER INVESTMENTS</t>
  </si>
  <si>
    <t xml:space="preserve">     Purchase of property, plant &amp; equipment</t>
  </si>
  <si>
    <t xml:space="preserve">PROVISIONS </t>
  </si>
  <si>
    <t>31 DEC</t>
  </si>
  <si>
    <t>TOTAL EQUITY</t>
  </si>
  <si>
    <t>ATTRIBUTABLE TO :</t>
  </si>
  <si>
    <t>Diluted Earnings Per Ordinary Share (Sen)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</si>
  <si>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</si>
  <si>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</si>
  <si>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</si>
  <si>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</si>
  <si>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</si>
  <si>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</si>
  <si>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OTHER RECEIVABLES</t>
  </si>
  <si>
    <t>TAX RECOVERABLE</t>
  </si>
  <si>
    <t>CASH AND BANK BALANCES</t>
  </si>
  <si>
    <t>NON-CURRENT ASSETS</t>
  </si>
  <si>
    <t>EQUITY AND LIABILITIES :</t>
  </si>
  <si>
    <t>ASSETS :</t>
  </si>
  <si>
    <t>SHARE PREMIUM</t>
  </si>
  <si>
    <t>TRADE PAYABLES</t>
  </si>
  <si>
    <t>OTHER PAYABLES</t>
  </si>
  <si>
    <t>PROVISIONS</t>
  </si>
  <si>
    <t>HIRE PURCHASE PAYABLES</t>
  </si>
  <si>
    <t>TAX PAYABLE</t>
  </si>
  <si>
    <t>NET ASSETS PER SHARE ATTRIBUTABLE TO ORDINARY</t>
  </si>
  <si>
    <t>EQUITY HOLDERS OF THE PARENT (RM)</t>
  </si>
  <si>
    <t>INVESTMENT PROPERTIES</t>
  </si>
  <si>
    <t>EARNINGS PER SHARE ATTRIBUTABLE TO</t>
  </si>
  <si>
    <t>EQUITY ATTRIBUTABLE TO EQUITY HOLDERS OF THE PARENT</t>
  </si>
  <si>
    <t xml:space="preserve">The comparative financial statement for the year ended 31 December 2005 has been </t>
  </si>
  <si>
    <t>reclassified to conform with the current year presentation.</t>
  </si>
  <si>
    <t xml:space="preserve">SHORT TERM BORROWINGS </t>
  </si>
  <si>
    <t>DISCONTINUED OPERATIONS :</t>
  </si>
  <si>
    <t>from discontinued operations</t>
  </si>
  <si>
    <t>ASSETS CLASSIFIED AS HELD FOR SALE</t>
  </si>
  <si>
    <t xml:space="preserve">LIABILITY DIRECTLY ASSOCIATED WITH THE </t>
  </si>
  <si>
    <t>ACCUMULATED LOSSES</t>
  </si>
  <si>
    <t>TRADE RECEIVABLES</t>
  </si>
  <si>
    <t>Minority Interests</t>
  </si>
  <si>
    <t>PREPAID LAND LEASE PAYMENTS</t>
  </si>
  <si>
    <t>FIXED DEPOSITS</t>
  </si>
  <si>
    <t xml:space="preserve">     Fixed deposits held as security value</t>
  </si>
  <si>
    <t xml:space="preserve">     Payment to hire purchase payables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</si>
  <si>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</si>
  <si>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</si>
  <si>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</si>
  <si>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</si>
  <si>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</si>
  <si>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AMOUNT OWING TO DIRECTORS</t>
  </si>
  <si>
    <t>Converted During The Financial Period</t>
  </si>
  <si>
    <t>Net Profit For The Financial Period</t>
  </si>
  <si>
    <t>The Condensed Consolidated Statement of Changes In Equity should be read in conjunction with the Annual Financial</t>
  </si>
  <si>
    <t xml:space="preserve">     Taxation paid</t>
  </si>
  <si>
    <t xml:space="preserve">  The Financial Period</t>
  </si>
  <si>
    <t xml:space="preserve">Conversion Of  ICULS During </t>
  </si>
  <si>
    <t xml:space="preserve">   LOAN STOCKS (Liability Component)</t>
  </si>
  <si>
    <t xml:space="preserve">IRREDEEMABLE CONVERTIBLE UNSECURED </t>
  </si>
  <si>
    <t xml:space="preserve">   LOAN STOCKS (Equity Component)</t>
  </si>
  <si>
    <t>CASH AND CASH EQUIVALENTS AT END OF FINANCIAL PERIOD</t>
  </si>
  <si>
    <t>Annual Financial Report for the financial year ended 31 December 2009.</t>
  </si>
  <si>
    <t>Report for the financial year ended 31 December 2009.</t>
  </si>
  <si>
    <t xml:space="preserve">(Based on Ordinary Shares of 124,862,822 </t>
  </si>
  <si>
    <t>CONDENSED CONSOLIDATED STATEMENT OF FINANCIAL POSITION</t>
  </si>
  <si>
    <t>OF THE COMPANY</t>
  </si>
  <si>
    <t>&lt;-------------   ATTRIBUTABLE TO EQUITY HOLDERS ------------- &gt;</t>
  </si>
  <si>
    <t>CONDENSED CONSOLIDATED STATEMENT OF COMPREHENSIVE INCOME</t>
  </si>
  <si>
    <t>The Condensed Consolidated Statement of Financial Position should be read in conjunction with the</t>
  </si>
  <si>
    <t>TOTAL COMPREHENSIVE INCOME</t>
  </si>
  <si>
    <t>FOR THE FINANCIAL PERIOD</t>
  </si>
  <si>
    <t xml:space="preserve">The Condensed Consolidated Statement of Comprehensive Income should be read in conjunction with the </t>
  </si>
  <si>
    <t xml:space="preserve">     Repayment of term loans</t>
  </si>
  <si>
    <t>NET CASH FROM INVESTING ACTIVITIES</t>
  </si>
  <si>
    <t>Equity Holders Of  The Company</t>
  </si>
  <si>
    <t>EQUITY HOLDERS OF THE COMPANY :</t>
  </si>
  <si>
    <t xml:space="preserve">NET PROFIT FOR THE FINANCIAL PERIOD </t>
  </si>
  <si>
    <t>OPERATING PROFIT BEFORE CHANGES IN WORKING CAPITAL</t>
  </si>
  <si>
    <t>NET CASH FROM OPERATING ACTIVITIES</t>
  </si>
  <si>
    <t>NET CASH USED IN FINANCING ACTIVITIES</t>
  </si>
  <si>
    <t>Other Comprehensive Income</t>
  </si>
  <si>
    <t xml:space="preserve">Basic Earnings Per Ordinary Share (Sen) </t>
  </si>
  <si>
    <t>PROPERTY DEVELOPMENT COSTS</t>
  </si>
  <si>
    <t>NET (DECREASE)/INCREASE IN CASH AND CASH EQUIVALENTS</t>
  </si>
  <si>
    <t>Prior Year Adjustment</t>
  </si>
  <si>
    <t>Share</t>
  </si>
  <si>
    <t>Capital</t>
  </si>
  <si>
    <t>Premium</t>
  </si>
  <si>
    <t>Irredeemable</t>
  </si>
  <si>
    <t>Convertible</t>
  </si>
  <si>
    <t>Unsecured</t>
  </si>
  <si>
    <t>Loan</t>
  </si>
  <si>
    <t>Stocks</t>
  </si>
  <si>
    <t>Accumulated</t>
  </si>
  <si>
    <t>Losses</t>
  </si>
  <si>
    <t>Total</t>
  </si>
  <si>
    <t>Minority</t>
  </si>
  <si>
    <t>Interests</t>
  </si>
  <si>
    <t>Equity</t>
  </si>
  <si>
    <t>Balance At 1 April 2010 as restated</t>
  </si>
  <si>
    <t xml:space="preserve">(Based on Ordinary Shares of 140,326,100 </t>
  </si>
  <si>
    <t>(2009: 140,326,100) Ordinary Shares)</t>
  </si>
  <si>
    <t>PROFIT FROM OPERATIONS</t>
  </si>
  <si>
    <t xml:space="preserve">     Net change in amount owing by holding company</t>
  </si>
  <si>
    <t xml:space="preserve">     Proceeds from redemption of other investments</t>
  </si>
  <si>
    <t xml:space="preserve">     Net change in directors' account</t>
  </si>
  <si>
    <t>UNAUDITED RESULTS OF THE GROUP FOR THE FOURTH QUARTER ENDED 31 DECEMBER 2010</t>
  </si>
  <si>
    <t>(2009: 123,015,104) Ordinary Shares)</t>
  </si>
  <si>
    <t>Balance At 1 Oct 2009</t>
  </si>
  <si>
    <t>Balance At 31 December 2009</t>
  </si>
  <si>
    <t>Balance At 1 Oct 2010</t>
  </si>
  <si>
    <t>Balance At 31 December 2010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</si>
</sst>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  <numFmt numFmtId="199" formatCode="General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15" applyNumberFormat="1" applyFont="1" applyAlignment="1">
      <alignment/>
    </xf>
    <xf numFmtId="181" fontId="4" fillId="0" borderId="0" xfId="15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181" fontId="5" fillId="0" borderId="4" xfId="15" applyNumberFormat="1" applyFont="1" applyBorder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6"/>
  <sheetViews>
    <sheetView workbookViewId="0" topLeftCell="B1">
      <selection activeCell="J11" sqref="J11"/>
    </sheetView>
  </sheetViews>
  <sheetFormatPr defaultColWidth="9.140625" defaultRowHeight="12.75"/>
  <cols>
    <col min="2" max="2" width="49.8515625" style="0" customWidth="1"/>
    <col min="3" max="3" width="4.421875" style="0" customWidth="1"/>
    <col min="4" max="4" width="15.85156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5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2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3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164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125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6</v>
      </c>
      <c r="E8" s="6"/>
      <c r="F8" s="6"/>
      <c r="G8" s="2"/>
      <c r="H8" s="6" t="s">
        <v>7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23</v>
      </c>
      <c r="G10" s="17"/>
      <c r="H10" s="17"/>
      <c r="I10" s="17"/>
      <c r="J10" s="7" t="s">
        <v>23</v>
      </c>
    </row>
    <row r="11" spans="2:10" ht="15.75">
      <c r="B11" s="5" t="s">
        <v>0</v>
      </c>
      <c r="C11" s="17"/>
      <c r="D11" s="7" t="s">
        <v>8</v>
      </c>
      <c r="E11" s="7"/>
      <c r="F11" s="7" t="s">
        <v>9</v>
      </c>
      <c r="G11" s="17"/>
      <c r="H11" s="7" t="s">
        <v>8</v>
      </c>
      <c r="I11" s="7"/>
      <c r="J11" s="7" t="s">
        <v>9</v>
      </c>
    </row>
    <row r="12" spans="2:10" ht="15.75">
      <c r="B12" s="1"/>
      <c r="C12" s="1"/>
      <c r="D12" s="7" t="s">
        <v>9</v>
      </c>
      <c r="E12" s="7"/>
      <c r="F12" s="7" t="s">
        <v>11</v>
      </c>
      <c r="G12" s="18"/>
      <c r="H12" s="7" t="s">
        <v>9</v>
      </c>
      <c r="I12" s="7"/>
      <c r="J12" s="7" t="s">
        <v>11</v>
      </c>
    </row>
    <row r="13" spans="2:10" ht="15.75">
      <c r="B13" s="1"/>
      <c r="C13" s="1"/>
      <c r="D13" s="7" t="s">
        <v>10</v>
      </c>
      <c r="E13" s="7"/>
      <c r="F13" s="7" t="s">
        <v>10</v>
      </c>
      <c r="H13" s="7" t="s">
        <v>12</v>
      </c>
      <c r="I13" s="7"/>
      <c r="J13" s="7" t="s">
        <v>13</v>
      </c>
    </row>
    <row r="14" spans="2:10" ht="15.75">
      <c r="B14" s="1"/>
      <c r="C14" s="1"/>
      <c r="D14" s="38" t="s">
        <v>62</v>
      </c>
      <c r="E14" s="7"/>
      <c r="F14" s="38" t="str">
        <f>D14</f>
        <v>31 DEC</v>
      </c>
      <c r="G14" s="2"/>
      <c r="H14" s="38" t="str">
        <f>F14</f>
        <v>31 DEC</v>
      </c>
      <c r="I14" s="7"/>
      <c r="J14" s="38" t="str">
        <f>H14</f>
        <v>31 DEC</v>
      </c>
    </row>
    <row r="15" spans="2:10" ht="15.75">
      <c r="B15" s="1"/>
      <c r="C15" s="1"/>
      <c r="D15" s="3">
        <v>2010</v>
      </c>
      <c r="E15" s="3"/>
      <c r="F15" s="3">
        <v>2009</v>
      </c>
      <c r="G15" s="3"/>
      <c r="H15" s="3">
        <v>2010</v>
      </c>
      <c r="I15" s="3"/>
      <c r="J15" s="3">
        <v>2009</v>
      </c>
    </row>
    <row r="16" spans="2:10" ht="15.75">
      <c r="B16" s="1"/>
      <c r="C16" s="1"/>
      <c r="D16" s="3" t="s">
        <v>1</v>
      </c>
      <c r="E16" s="3"/>
      <c r="F16" s="3" t="s">
        <v>1</v>
      </c>
      <c r="G16" s="3"/>
      <c r="H16" s="3" t="s">
        <v>1</v>
      </c>
      <c r="I16" s="3"/>
      <c r="J16" s="3" t="s">
        <v>1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3"/>
      <c r="C18" s="1"/>
      <c r="D18" s="1" t="s">
        <v>0</v>
      </c>
      <c r="E18" s="1"/>
      <c r="F18" s="1"/>
      <c r="G18" s="1"/>
      <c r="H18" s="1"/>
      <c r="I18" s="1"/>
      <c r="J18" s="1"/>
    </row>
    <row r="19" spans="2:10" ht="15.75">
      <c r="B19" s="23" t="s">
        <v>28</v>
      </c>
      <c r="C19" s="1"/>
      <c r="D19" s="31">
        <f>63864-55346</f>
        <v>8518</v>
      </c>
      <c r="E19" s="31"/>
      <c r="F19" s="31">
        <f>86042-65963</f>
        <v>20079</v>
      </c>
      <c r="G19" s="1"/>
      <c r="H19" s="31">
        <v>63864.20691000001</v>
      </c>
      <c r="I19" s="31"/>
      <c r="J19" s="49">
        <v>86042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5.75">
      <c r="B21" s="21" t="s">
        <v>46</v>
      </c>
      <c r="C21" s="1"/>
      <c r="D21" s="11">
        <f>-60344+53180</f>
        <v>-7164</v>
      </c>
      <c r="E21" s="1"/>
      <c r="F21" s="15">
        <f>-78702+63751</f>
        <v>-14951</v>
      </c>
      <c r="G21" s="1"/>
      <c r="H21" s="15">
        <v>-60344.04972999999</v>
      </c>
      <c r="I21" s="1"/>
      <c r="J21" s="15">
        <v>-78703</v>
      </c>
    </row>
    <row r="22" spans="2:10" ht="15.75">
      <c r="B22" s="1" t="s">
        <v>47</v>
      </c>
      <c r="C22" s="18"/>
      <c r="D22" s="11">
        <f>819-724</f>
        <v>95</v>
      </c>
      <c r="E22" s="11"/>
      <c r="F22" s="11">
        <f>831-561</f>
        <v>270</v>
      </c>
      <c r="G22" s="18"/>
      <c r="H22" s="11">
        <v>818.9925599999997</v>
      </c>
      <c r="I22" s="11"/>
      <c r="J22" s="15">
        <v>831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3" t="s">
        <v>160</v>
      </c>
      <c r="C24" s="18" t="s">
        <v>0</v>
      </c>
      <c r="D24" s="11">
        <f>SUM(D19:D23)</f>
        <v>1449</v>
      </c>
      <c r="E24" s="11"/>
      <c r="F24" s="15">
        <f>SUM(F19:F23)</f>
        <v>5398</v>
      </c>
      <c r="G24" s="18"/>
      <c r="H24" s="11">
        <f>SUM(H19:H23)</f>
        <v>4339.149740000016</v>
      </c>
      <c r="I24" s="11"/>
      <c r="J24" s="11">
        <f>SUM(J19:J23)</f>
        <v>8170</v>
      </c>
    </row>
    <row r="25" spans="2:10" ht="15.75">
      <c r="B25" s="23"/>
      <c r="C25" s="18"/>
      <c r="D25" s="11"/>
      <c r="E25" s="11"/>
      <c r="F25" s="15"/>
      <c r="G25" s="18"/>
      <c r="H25" s="11" t="s">
        <v>0</v>
      </c>
      <c r="I25" s="11"/>
      <c r="J25" s="18"/>
    </row>
    <row r="26" spans="2:10" ht="16.5">
      <c r="B26" s="42" t="s">
        <v>53</v>
      </c>
      <c r="C26" s="18"/>
      <c r="D26" s="11">
        <f>2485-1847</f>
        <v>638</v>
      </c>
      <c r="E26" s="11"/>
      <c r="F26" s="11">
        <f>1768-1354</f>
        <v>414</v>
      </c>
      <c r="G26" s="18"/>
      <c r="H26" s="11">
        <v>2485.48465</v>
      </c>
      <c r="I26" s="11"/>
      <c r="J26" s="15">
        <v>1768</v>
      </c>
    </row>
    <row r="27" spans="2:10" ht="16.5">
      <c r="B27" s="42" t="s">
        <v>54</v>
      </c>
      <c r="C27" s="18"/>
      <c r="D27" s="11">
        <f>-57+42</f>
        <v>-15</v>
      </c>
      <c r="E27" s="11"/>
      <c r="F27" s="11">
        <f>-101+89</f>
        <v>-12</v>
      </c>
      <c r="G27" s="18"/>
      <c r="H27" s="11">
        <v>-57.49268999999998</v>
      </c>
      <c r="I27" s="11"/>
      <c r="J27" s="15">
        <v>-101</v>
      </c>
    </row>
    <row r="28" spans="2:10" ht="16.5">
      <c r="B28" s="42" t="s">
        <v>48</v>
      </c>
      <c r="C28" s="18"/>
      <c r="D28" s="15">
        <f>-145+146</f>
        <v>1</v>
      </c>
      <c r="E28" s="11"/>
      <c r="F28" s="11">
        <f>-1357+2</f>
        <v>-1355</v>
      </c>
      <c r="G28" s="18"/>
      <c r="H28" s="15">
        <v>-145.36949</v>
      </c>
      <c r="I28" s="11"/>
      <c r="J28" s="15">
        <v>-1357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/>
    </row>
    <row r="30" spans="2:14" ht="15.75">
      <c r="B30" s="41" t="s">
        <v>27</v>
      </c>
      <c r="C30" s="18"/>
      <c r="D30" s="15">
        <f>SUM(D24:D29)</f>
        <v>2073</v>
      </c>
      <c r="E30" s="11"/>
      <c r="F30" s="11">
        <f>SUM(F24:F29)</f>
        <v>4445</v>
      </c>
      <c r="G30" s="18"/>
      <c r="H30" s="15">
        <f>SUM(H24:H29)</f>
        <v>6621.772210000016</v>
      </c>
      <c r="I30" s="11"/>
      <c r="J30" s="11">
        <f>SUM(J24:J29)</f>
        <v>8480</v>
      </c>
      <c r="N30" t="s">
        <v>0</v>
      </c>
    </row>
    <row r="31" spans="2:14" ht="15.75">
      <c r="B31" s="41" t="s">
        <v>0</v>
      </c>
      <c r="C31" s="18"/>
      <c r="D31" s="11"/>
      <c r="E31" s="11"/>
      <c r="F31" s="18"/>
      <c r="G31" s="18"/>
      <c r="H31" s="11" t="s">
        <v>0</v>
      </c>
      <c r="I31" s="11"/>
      <c r="J31" s="18"/>
      <c r="M31" s="35"/>
      <c r="N31" t="s">
        <v>0</v>
      </c>
    </row>
    <row r="32" spans="2:13" ht="16.5">
      <c r="B32" s="42" t="s">
        <v>30</v>
      </c>
      <c r="C32" s="1"/>
      <c r="D32" s="31">
        <f>-2014+472</f>
        <v>-1542</v>
      </c>
      <c r="E32" s="31"/>
      <c r="F32" s="36">
        <f>-2787+1025</f>
        <v>-1762</v>
      </c>
      <c r="G32" s="1"/>
      <c r="H32" s="28">
        <v>-2013.85</v>
      </c>
      <c r="I32" s="31"/>
      <c r="J32" s="36">
        <v>-2787</v>
      </c>
      <c r="M32" t="s">
        <v>0</v>
      </c>
    </row>
    <row r="33" spans="2:13" ht="15.75" hidden="1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  <c r="M33" t="s">
        <v>0</v>
      </c>
    </row>
    <row r="34" spans="2:10" ht="15.75" hidden="1">
      <c r="B34" s="41" t="s">
        <v>107</v>
      </c>
      <c r="C34" s="18"/>
      <c r="D34" s="31">
        <f>SUM(D30:D33)</f>
        <v>531</v>
      </c>
      <c r="E34" s="31"/>
      <c r="F34" s="31">
        <f>SUM(F30:F33)</f>
        <v>2683</v>
      </c>
      <c r="G34" s="10"/>
      <c r="H34" s="31">
        <f>SUM(H30:H33)</f>
        <v>4607.922210000015</v>
      </c>
      <c r="I34" s="31"/>
      <c r="J34" s="31">
        <f>SUM(J30:J33)</f>
        <v>5693</v>
      </c>
    </row>
    <row r="35" spans="2:10" ht="15.75" hidden="1">
      <c r="B35" s="41"/>
      <c r="C35" s="18"/>
      <c r="D35" s="11"/>
      <c r="E35" s="11"/>
      <c r="F35" s="11"/>
      <c r="G35" s="18"/>
      <c r="H35" s="11"/>
      <c r="I35" s="11"/>
      <c r="J35" s="11"/>
    </row>
    <row r="36" spans="2:10" ht="15.75" hidden="1">
      <c r="B36" s="41" t="s">
        <v>92</v>
      </c>
      <c r="C36" s="18"/>
      <c r="D36" s="11"/>
      <c r="E36" s="11"/>
      <c r="F36" s="11"/>
      <c r="G36" s="18"/>
      <c r="H36" s="11"/>
      <c r="I36" s="11"/>
      <c r="J36" s="11"/>
    </row>
    <row r="37" spans="2:10" ht="15.75" hidden="1">
      <c r="B37" s="41" t="s">
        <v>105</v>
      </c>
      <c r="C37" s="18"/>
      <c r="D37" s="11">
        <v>0</v>
      </c>
      <c r="E37" s="11"/>
      <c r="F37" s="11">
        <v>0</v>
      </c>
      <c r="G37" s="18"/>
      <c r="H37" s="11">
        <v>0</v>
      </c>
      <c r="I37" s="11"/>
      <c r="J37" s="11">
        <v>0</v>
      </c>
    </row>
    <row r="38" spans="2:10" ht="15.75">
      <c r="B38" s="41"/>
      <c r="C38" s="18"/>
      <c r="D38" s="11"/>
      <c r="E38" s="11"/>
      <c r="F38" s="11"/>
      <c r="G38" s="18"/>
      <c r="H38" s="11"/>
      <c r="I38" s="11"/>
      <c r="J38" s="11"/>
    </row>
    <row r="39" spans="2:10" ht="16.5" thickBot="1">
      <c r="B39" s="41" t="s">
        <v>134</v>
      </c>
      <c r="C39" s="18"/>
      <c r="D39" s="12">
        <f>SUM(D34:D38)</f>
        <v>531</v>
      </c>
      <c r="E39" s="12"/>
      <c r="F39" s="12">
        <f>SUM(F34:F38)</f>
        <v>2683</v>
      </c>
      <c r="G39" s="18"/>
      <c r="H39" s="25">
        <f>SUM(H34:H38)</f>
        <v>4607.922210000015</v>
      </c>
      <c r="I39" s="12"/>
      <c r="J39" s="12">
        <f>SUM(J34:J38)</f>
        <v>5693</v>
      </c>
    </row>
    <row r="40" spans="2:10" ht="16.5" thickTop="1">
      <c r="B40" s="41"/>
      <c r="C40" s="18"/>
      <c r="D40" s="31"/>
      <c r="E40" s="31"/>
      <c r="F40" s="31"/>
      <c r="G40" s="18"/>
      <c r="H40" s="31"/>
      <c r="I40" s="31"/>
      <c r="J40" s="31"/>
    </row>
    <row r="41" spans="2:10" ht="15.75">
      <c r="B41" s="21" t="s">
        <v>138</v>
      </c>
      <c r="C41" s="18"/>
      <c r="D41" s="31">
        <v>0</v>
      </c>
      <c r="E41" s="31"/>
      <c r="F41" s="31">
        <v>0</v>
      </c>
      <c r="G41" s="18"/>
      <c r="H41" s="31">
        <v>0</v>
      </c>
      <c r="I41" s="31"/>
      <c r="J41" s="31">
        <v>0</v>
      </c>
    </row>
    <row r="42" spans="2:10" ht="15.75">
      <c r="B42" s="41"/>
      <c r="C42" s="18"/>
      <c r="D42" s="31"/>
      <c r="E42" s="31"/>
      <c r="F42" s="31"/>
      <c r="G42" s="18"/>
      <c r="H42" s="31"/>
      <c r="I42" s="31"/>
      <c r="J42" s="31"/>
    </row>
    <row r="43" spans="2:10" ht="15.75">
      <c r="B43" s="41" t="s">
        <v>127</v>
      </c>
      <c r="C43" s="18"/>
      <c r="D43" s="31"/>
      <c r="E43" s="31"/>
      <c r="F43" s="31"/>
      <c r="G43" s="18"/>
      <c r="H43" s="31"/>
      <c r="I43" s="31"/>
      <c r="J43" s="31"/>
    </row>
    <row r="44" spans="2:10" ht="16.5" thickBot="1">
      <c r="B44" s="41" t="s">
        <v>128</v>
      </c>
      <c r="C44" s="18"/>
      <c r="D44" s="25">
        <f>SUM(D39:D43)</f>
        <v>531</v>
      </c>
      <c r="E44" s="12"/>
      <c r="F44" s="12">
        <f>SUM(F39:F43)</f>
        <v>2683</v>
      </c>
      <c r="G44" s="18"/>
      <c r="H44" s="12">
        <f>SUM(H39:H43)</f>
        <v>4607.922210000015</v>
      </c>
      <c r="I44" s="12"/>
      <c r="J44" s="12">
        <f>SUM(J39:J43)</f>
        <v>5693</v>
      </c>
    </row>
    <row r="45" spans="2:10" ht="16.5" thickTop="1">
      <c r="B45" s="41"/>
      <c r="C45" s="18"/>
      <c r="D45" s="31"/>
      <c r="E45" s="31"/>
      <c r="F45" s="31"/>
      <c r="G45" s="18"/>
      <c r="H45" s="31"/>
      <c r="I45" s="31"/>
      <c r="J45" s="31"/>
    </row>
    <row r="46" spans="2:10" ht="15.75">
      <c r="B46" s="41" t="s">
        <v>64</v>
      </c>
      <c r="C46" s="18"/>
      <c r="D46" s="11"/>
      <c r="E46" s="11"/>
      <c r="F46" s="11"/>
      <c r="G46" s="18"/>
      <c r="H46" s="11"/>
      <c r="I46" s="11"/>
      <c r="J46" s="11"/>
    </row>
    <row r="47" spans="2:10" ht="15.75">
      <c r="B47" s="21" t="s">
        <v>132</v>
      </c>
      <c r="C47" s="18"/>
      <c r="D47" s="15">
        <f>4663-4129</f>
        <v>534</v>
      </c>
      <c r="E47" s="11"/>
      <c r="F47" s="11">
        <f>5725-3013</f>
        <v>2712</v>
      </c>
      <c r="G47" s="18"/>
      <c r="H47" s="15">
        <v>4663.4095895000155</v>
      </c>
      <c r="I47" s="11"/>
      <c r="J47" s="11">
        <v>5724</v>
      </c>
    </row>
    <row r="48" spans="2:10" ht="16.5">
      <c r="B48" s="42" t="s">
        <v>98</v>
      </c>
      <c r="C48" s="18"/>
      <c r="D48" s="11">
        <f>-55+52</f>
        <v>-3</v>
      </c>
      <c r="E48" s="11"/>
      <c r="F48" s="36">
        <f>-31+2</f>
        <v>-29</v>
      </c>
      <c r="G48" s="18"/>
      <c r="H48" s="11">
        <v>-55.48737949999996</v>
      </c>
      <c r="I48" s="11"/>
      <c r="J48" s="36">
        <v>-31</v>
      </c>
    </row>
    <row r="49" spans="2:10" ht="15.75">
      <c r="B49" s="1"/>
      <c r="C49" s="1"/>
      <c r="D49" s="8"/>
      <c r="E49" s="8"/>
      <c r="F49" s="8"/>
      <c r="G49" s="1"/>
      <c r="H49" s="8"/>
      <c r="I49" s="8"/>
      <c r="J49" s="8"/>
    </row>
    <row r="50" spans="2:10" ht="16.5" thickBot="1">
      <c r="B50" s="41" t="s">
        <v>0</v>
      </c>
      <c r="C50" s="1"/>
      <c r="D50" s="25">
        <f>SUM(D47:D49)</f>
        <v>531</v>
      </c>
      <c r="E50" s="12"/>
      <c r="F50" s="12">
        <f>SUM(F47:F49)</f>
        <v>2683</v>
      </c>
      <c r="G50" s="1"/>
      <c r="H50" s="12">
        <f>SUM(H47:H49)</f>
        <v>4607.922210000015</v>
      </c>
      <c r="I50" s="12"/>
      <c r="J50" s="12">
        <f>SUM(J47:J49)</f>
        <v>5693</v>
      </c>
    </row>
    <row r="51" spans="2:10" ht="16.5" thickTop="1">
      <c r="B51" s="1" t="s">
        <v>0</v>
      </c>
      <c r="C51" s="1"/>
      <c r="D51" s="1" t="s">
        <v>0</v>
      </c>
      <c r="E51" s="1"/>
      <c r="F51" s="1"/>
      <c r="G51" s="1"/>
      <c r="H51" s="1" t="s">
        <v>0</v>
      </c>
      <c r="I51" s="1"/>
      <c r="J51" s="1"/>
    </row>
    <row r="52" spans="2:10" ht="15.75">
      <c r="B52" s="1"/>
      <c r="C52" s="1"/>
      <c r="D52" s="11"/>
      <c r="E52" s="1"/>
      <c r="F52" s="1" t="s">
        <v>0</v>
      </c>
      <c r="G52" s="1"/>
      <c r="H52" s="1"/>
      <c r="I52" s="1"/>
      <c r="J52" s="1"/>
    </row>
    <row r="53" spans="2:10" ht="15.75">
      <c r="B53" s="23" t="s">
        <v>0</v>
      </c>
      <c r="C53" s="1"/>
      <c r="D53" s="11"/>
      <c r="E53" s="1"/>
      <c r="F53" s="1"/>
      <c r="G53" s="1"/>
      <c r="H53" s="1" t="s">
        <v>0</v>
      </c>
      <c r="I53" s="1"/>
      <c r="J53" s="1"/>
    </row>
    <row r="54" spans="2:13" ht="15.75">
      <c r="B54" s="23" t="s">
        <v>87</v>
      </c>
      <c r="C54" s="1"/>
      <c r="D54" s="14" t="s">
        <v>0</v>
      </c>
      <c r="E54" s="1"/>
      <c r="F54" s="1"/>
      <c r="G54" s="1"/>
      <c r="H54" s="1"/>
      <c r="I54" s="1"/>
      <c r="J54" s="1"/>
      <c r="M54" s="35"/>
    </row>
    <row r="55" spans="2:10" ht="15.75">
      <c r="B55" s="23" t="s">
        <v>133</v>
      </c>
      <c r="C55" s="1"/>
      <c r="D55" s="37" t="s">
        <v>0</v>
      </c>
      <c r="E55" s="11"/>
      <c r="F55" s="1"/>
      <c r="G55" s="1"/>
      <c r="H55" s="1"/>
      <c r="I55" s="1"/>
      <c r="J55" s="1"/>
    </row>
    <row r="56" spans="2:12" ht="15.75">
      <c r="B56" s="23" t="s">
        <v>0</v>
      </c>
      <c r="H56" t="s">
        <v>0</v>
      </c>
      <c r="L56" t="s">
        <v>0</v>
      </c>
    </row>
    <row r="57" spans="2:13" ht="15.75">
      <c r="B57" s="23" t="s">
        <v>139</v>
      </c>
      <c r="D57" s="14">
        <f>(D34+(55-52)+(0+0))/124862.822*100</f>
        <v>0.4276693345918451</v>
      </c>
      <c r="E57" s="14"/>
      <c r="F57" s="37">
        <f>F47/123015.104*100</f>
        <v>2.2046073301697975</v>
      </c>
      <c r="G57" s="1"/>
      <c r="H57" s="14">
        <v>3.73</v>
      </c>
      <c r="I57" s="14"/>
      <c r="J57" s="37">
        <f>J47/123015.104*100</f>
        <v>4.653087152615015</v>
      </c>
      <c r="L57" t="s">
        <v>0</v>
      </c>
      <c r="M57" s="14"/>
    </row>
    <row r="58" spans="2:12" ht="15.75" hidden="1">
      <c r="B58" s="23"/>
      <c r="D58" s="14"/>
      <c r="E58" s="14"/>
      <c r="F58" s="14"/>
      <c r="G58" s="1"/>
      <c r="H58" s="14"/>
      <c r="I58" s="14"/>
      <c r="J58" s="14"/>
      <c r="L58" t="s">
        <v>0</v>
      </c>
    </row>
    <row r="59" spans="2:10" ht="15.75" hidden="1">
      <c r="B59" s="23" t="s">
        <v>66</v>
      </c>
      <c r="D59" s="14"/>
      <c r="E59" s="14"/>
      <c r="F59" s="14"/>
      <c r="G59" s="1"/>
      <c r="H59" s="14"/>
      <c r="I59" s="14"/>
      <c r="J59" s="14"/>
    </row>
    <row r="60" spans="2:13" ht="15.75" hidden="1">
      <c r="B60" s="23" t="s">
        <v>93</v>
      </c>
      <c r="D60" s="14">
        <f>(D37+(0-0))/120000*100</f>
        <v>0</v>
      </c>
      <c r="E60" s="14"/>
      <c r="F60" s="14">
        <f>(F37+(0-0))/120000*100</f>
        <v>0</v>
      </c>
      <c r="G60" s="1"/>
      <c r="H60" s="14" t="e">
        <f>(H37+#REF!)/120000*100</f>
        <v>#REF!</v>
      </c>
      <c r="I60" s="14"/>
      <c r="J60" s="14">
        <v>0</v>
      </c>
      <c r="M60" s="14"/>
    </row>
    <row r="61" spans="2:10" ht="16.5">
      <c r="B61" s="42" t="s">
        <v>121</v>
      </c>
      <c r="D61" s="14" t="s">
        <v>0</v>
      </c>
      <c r="E61" s="14"/>
      <c r="F61" s="51" t="s">
        <v>0</v>
      </c>
      <c r="G61" s="1"/>
      <c r="H61" s="51" t="s">
        <v>0</v>
      </c>
      <c r="I61" s="14"/>
      <c r="J61" s="51" t="s">
        <v>0</v>
      </c>
    </row>
    <row r="62" spans="2:13" ht="17.25" thickBot="1">
      <c r="B62" s="42" t="s">
        <v>165</v>
      </c>
      <c r="D62" s="55">
        <f>SUM(D57:D61)</f>
        <v>0.4276693345918451</v>
      </c>
      <c r="E62" s="54"/>
      <c r="F62" s="55">
        <f>SUM(F57:F61)</f>
        <v>2.2046073301697975</v>
      </c>
      <c r="G62" s="1"/>
      <c r="H62" s="55">
        <v>3.73</v>
      </c>
      <c r="I62" s="54"/>
      <c r="J62" s="55">
        <f>SUM(J57:J61)</f>
        <v>4.653087152615015</v>
      </c>
      <c r="M62" s="52"/>
    </row>
    <row r="63" spans="2:10" ht="17.25" thickTop="1">
      <c r="B63" s="42" t="s">
        <v>0</v>
      </c>
      <c r="D63" s="14"/>
      <c r="E63" s="14"/>
      <c r="F63" s="14"/>
      <c r="G63" s="1"/>
      <c r="H63" s="14"/>
      <c r="I63" s="14"/>
      <c r="J63" s="14"/>
    </row>
    <row r="64" spans="2:10" ht="15.75">
      <c r="B64" s="23" t="s">
        <v>65</v>
      </c>
      <c r="C64" s="1"/>
      <c r="D64" s="14">
        <v>0.38</v>
      </c>
      <c r="E64" s="1"/>
      <c r="F64" s="51">
        <v>1.94</v>
      </c>
      <c r="G64" s="1"/>
      <c r="H64" s="51">
        <v>3.33</v>
      </c>
      <c r="I64" s="14"/>
      <c r="J64" s="51">
        <v>4.1</v>
      </c>
    </row>
    <row r="65" spans="2:10" ht="16.5">
      <c r="B65" s="42" t="s">
        <v>158</v>
      </c>
      <c r="C65" s="1"/>
      <c r="D65" s="14"/>
      <c r="E65" s="1"/>
      <c r="F65" s="51"/>
      <c r="G65" s="1"/>
      <c r="H65" s="51"/>
      <c r="I65" s="14"/>
      <c r="J65" s="51"/>
    </row>
    <row r="66" spans="2:10" ht="17.25" thickBot="1">
      <c r="B66" s="42" t="s">
        <v>159</v>
      </c>
      <c r="C66" s="1"/>
      <c r="D66" s="54">
        <f>SUM(D64:D65)</f>
        <v>0.38</v>
      </c>
      <c r="E66" s="59"/>
      <c r="F66" s="54">
        <f>SUM(F64:F65)</f>
        <v>1.94</v>
      </c>
      <c r="G66" s="1"/>
      <c r="H66" s="54">
        <f>SUM(H64:H65)</f>
        <v>3.33</v>
      </c>
      <c r="I66" s="59"/>
      <c r="J66" s="54">
        <f>SUM(J64:J65)</f>
        <v>4.1</v>
      </c>
    </row>
    <row r="67" spans="2:10" ht="17.25" thickTop="1">
      <c r="B67" s="42"/>
      <c r="C67" s="1"/>
      <c r="D67" s="14"/>
      <c r="E67" s="1"/>
      <c r="F67" s="51"/>
      <c r="G67" s="1"/>
      <c r="H67" s="51"/>
      <c r="I67" s="14"/>
      <c r="J67" s="51"/>
    </row>
    <row r="68" spans="2:10" ht="16.5">
      <c r="B68" s="42"/>
      <c r="C68" s="1"/>
      <c r="D68" s="39" t="s">
        <v>0</v>
      </c>
      <c r="E68" s="1"/>
      <c r="F68" s="51"/>
      <c r="G68" s="1"/>
      <c r="H68" s="51"/>
      <c r="I68" s="14"/>
      <c r="J68" s="51"/>
    </row>
    <row r="69" spans="2:10" ht="15.75">
      <c r="B69" s="23"/>
      <c r="C69" s="1"/>
      <c r="D69" s="14"/>
      <c r="E69" s="1"/>
      <c r="F69" s="51" t="s">
        <v>0</v>
      </c>
      <c r="G69" s="1"/>
      <c r="H69" s="51"/>
      <c r="I69" s="14"/>
      <c r="J69" s="51" t="s">
        <v>0</v>
      </c>
    </row>
    <row r="70" spans="2:10" ht="15.75">
      <c r="B70" s="23"/>
      <c r="C70" s="1"/>
      <c r="D70" s="14"/>
      <c r="E70" s="14"/>
      <c r="F70" s="58" t="s">
        <v>0</v>
      </c>
      <c r="G70" s="1"/>
      <c r="H70" s="29"/>
      <c r="I70" s="29"/>
      <c r="J70" s="1"/>
    </row>
    <row r="71" spans="2:10" ht="15.75">
      <c r="B71" s="23"/>
      <c r="C71" s="1"/>
      <c r="D71" s="14"/>
      <c r="E71" s="14"/>
      <c r="F71" s="14"/>
      <c r="G71" s="1"/>
      <c r="H71" s="29"/>
      <c r="I71" s="29"/>
      <c r="J71" s="1"/>
    </row>
    <row r="72" spans="2:10" ht="15.75">
      <c r="B72" s="23" t="s">
        <v>129</v>
      </c>
      <c r="C72" s="1"/>
      <c r="D72" s="14"/>
      <c r="E72" s="14"/>
      <c r="F72" s="14"/>
      <c r="G72" s="1"/>
      <c r="H72" s="29"/>
      <c r="I72" s="29"/>
      <c r="J72" s="1"/>
    </row>
    <row r="73" spans="2:10" ht="15.75">
      <c r="B73" s="23" t="s">
        <v>119</v>
      </c>
      <c r="C73" s="1"/>
      <c r="D73" s="14"/>
      <c r="E73" s="14"/>
      <c r="F73" s="14"/>
      <c r="G73" s="1"/>
      <c r="H73" s="29"/>
      <c r="I73" s="29"/>
      <c r="J73" s="1"/>
    </row>
    <row r="78" ht="16.5">
      <c r="B78" s="42" t="s">
        <v>0</v>
      </c>
    </row>
    <row r="86" ht="16.5">
      <c r="B86" s="42" t="s">
        <v>0</v>
      </c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workbookViewId="0" topLeftCell="A1">
      <selection activeCell="A12" sqref="A12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2" t="s">
        <v>2</v>
      </c>
      <c r="B1" s="62"/>
      <c r="C1" s="62"/>
      <c r="D1" s="62"/>
      <c r="E1" s="62"/>
    </row>
    <row r="2" spans="1:5" ht="15.75">
      <c r="A2" s="62" t="s">
        <v>3</v>
      </c>
      <c r="B2" s="62"/>
      <c r="C2" s="62"/>
      <c r="D2" s="62"/>
      <c r="E2" s="62"/>
    </row>
    <row r="3" spans="1:5" ht="15.75">
      <c r="A3" s="30" t="s">
        <v>0</v>
      </c>
      <c r="B3" s="17"/>
      <c r="C3" s="17"/>
      <c r="D3" s="17"/>
      <c r="E3" s="17" t="s">
        <v>0</v>
      </c>
    </row>
    <row r="4" spans="1:5" ht="15.75">
      <c r="A4" s="62" t="s">
        <v>164</v>
      </c>
      <c r="B4" s="62"/>
      <c r="C4" s="62"/>
      <c r="D4" s="62"/>
      <c r="E4" s="62"/>
    </row>
    <row r="5" spans="1:5" ht="15.75">
      <c r="A5" s="62" t="s">
        <v>122</v>
      </c>
      <c r="B5" s="62"/>
      <c r="C5" s="62"/>
      <c r="D5" s="62"/>
      <c r="E5" s="62"/>
    </row>
    <row r="6" spans="1:5" ht="15.75">
      <c r="A6" s="23"/>
      <c r="B6" s="1"/>
      <c r="C6" s="1"/>
      <c r="D6" s="1"/>
      <c r="E6" s="1"/>
    </row>
    <row r="7" spans="1:5" ht="15.75">
      <c r="A7" s="23"/>
      <c r="B7" s="1"/>
      <c r="C7" s="1"/>
      <c r="D7" s="1"/>
      <c r="E7" s="1"/>
    </row>
    <row r="8" spans="1:5" ht="15.75">
      <c r="A8" s="23"/>
      <c r="B8" s="1"/>
      <c r="C8" s="7" t="s">
        <v>14</v>
      </c>
      <c r="D8" s="1"/>
      <c r="E8" s="7" t="s">
        <v>16</v>
      </c>
    </row>
    <row r="9" spans="1:5" ht="15.75">
      <c r="A9" s="23"/>
      <c r="B9" s="1"/>
      <c r="C9" s="7" t="s">
        <v>15</v>
      </c>
      <c r="D9" s="1"/>
      <c r="E9" s="7" t="s">
        <v>23</v>
      </c>
    </row>
    <row r="10" spans="1:5" ht="15.75">
      <c r="A10" s="23"/>
      <c r="B10" s="1"/>
      <c r="C10" s="7" t="s">
        <v>8</v>
      </c>
      <c r="D10" s="1"/>
      <c r="E10" s="7" t="s">
        <v>17</v>
      </c>
    </row>
    <row r="11" spans="1:5" ht="15.75">
      <c r="A11" s="23"/>
      <c r="B11" s="1"/>
      <c r="C11" s="7" t="s">
        <v>10</v>
      </c>
      <c r="D11" s="1"/>
      <c r="E11" s="7" t="s">
        <v>18</v>
      </c>
    </row>
    <row r="12" spans="1:5" ht="15.75">
      <c r="A12" s="23"/>
      <c r="B12" s="1"/>
      <c r="C12" s="38" t="s">
        <v>62</v>
      </c>
      <c r="D12" s="1"/>
      <c r="E12" s="38" t="s">
        <v>62</v>
      </c>
    </row>
    <row r="13" spans="1:5" ht="15.75">
      <c r="A13" s="23"/>
      <c r="B13" s="1"/>
      <c r="C13" s="3">
        <v>2010</v>
      </c>
      <c r="D13" s="1"/>
      <c r="E13" s="3">
        <v>2009</v>
      </c>
    </row>
    <row r="14" spans="1:5" ht="15.75">
      <c r="A14" s="23"/>
      <c r="B14" s="1"/>
      <c r="C14" s="3" t="s">
        <v>1</v>
      </c>
      <c r="D14" s="1"/>
      <c r="E14" s="3" t="s">
        <v>1</v>
      </c>
    </row>
    <row r="15" spans="1:5" ht="15.75">
      <c r="A15" s="23"/>
      <c r="B15" s="1"/>
      <c r="C15" s="1"/>
      <c r="D15" s="1"/>
      <c r="E15" s="1"/>
    </row>
    <row r="16" spans="1:5" ht="15.75">
      <c r="A16" s="23" t="s">
        <v>77</v>
      </c>
      <c r="B16" s="1"/>
      <c r="C16" s="1"/>
      <c r="D16" s="1"/>
      <c r="E16" s="1"/>
    </row>
    <row r="17" spans="1:5" ht="15.75">
      <c r="A17" s="23"/>
      <c r="B17" s="1"/>
      <c r="C17" s="1" t="s">
        <v>0</v>
      </c>
      <c r="D17" s="1"/>
      <c r="E17" s="1"/>
    </row>
    <row r="18" spans="1:5" ht="15.75">
      <c r="A18" s="4" t="s">
        <v>75</v>
      </c>
      <c r="B18" s="1"/>
      <c r="C18" s="1"/>
      <c r="D18" s="1"/>
      <c r="E18" s="1"/>
    </row>
    <row r="19" spans="1:5" ht="15.75">
      <c r="A19" s="23" t="s">
        <v>33</v>
      </c>
      <c r="B19" s="1"/>
      <c r="C19" s="15">
        <v>4613.307072</v>
      </c>
      <c r="D19" s="15"/>
      <c r="E19" s="15">
        <f>4140.598-0.5</f>
        <v>4140.098</v>
      </c>
    </row>
    <row r="20" spans="1:5" ht="15.75">
      <c r="A20" s="23" t="s">
        <v>86</v>
      </c>
      <c r="B20" s="1"/>
      <c r="C20" s="15">
        <v>2246.8297380000004</v>
      </c>
      <c r="D20" s="15"/>
      <c r="E20" s="15">
        <v>2291.971</v>
      </c>
    </row>
    <row r="21" spans="1:5" ht="15.75">
      <c r="A21" s="23" t="s">
        <v>99</v>
      </c>
      <c r="B21" s="1"/>
      <c r="C21" s="15">
        <v>179.83834000000002</v>
      </c>
      <c r="D21" s="15"/>
      <c r="E21" s="15">
        <v>182.256</v>
      </c>
    </row>
    <row r="22" spans="1:5" ht="15.75">
      <c r="A22" s="23" t="s">
        <v>59</v>
      </c>
      <c r="B22" s="1"/>
      <c r="C22" s="15">
        <v>1100.4124199999999</v>
      </c>
      <c r="D22" s="15"/>
      <c r="E22" s="15">
        <v>1332.691</v>
      </c>
    </row>
    <row r="23" spans="1:5" ht="15.75">
      <c r="A23" s="23" t="s">
        <v>140</v>
      </c>
      <c r="B23" s="1"/>
      <c r="C23" s="15">
        <v>14169.35104</v>
      </c>
      <c r="D23" s="15"/>
      <c r="E23" s="15">
        <v>14016.551</v>
      </c>
    </row>
    <row r="24" spans="1:5" ht="15.75">
      <c r="A24" s="23" t="s">
        <v>58</v>
      </c>
      <c r="B24" s="1"/>
      <c r="C24" s="15">
        <v>0</v>
      </c>
      <c r="D24" s="15"/>
      <c r="E24" s="15">
        <v>57844.076</v>
      </c>
    </row>
    <row r="25" spans="1:5" ht="15.75">
      <c r="A25" s="23" t="s">
        <v>22</v>
      </c>
      <c r="B25" s="1"/>
      <c r="C25" s="15">
        <v>15675.749</v>
      </c>
      <c r="D25" s="15"/>
      <c r="E25" s="15">
        <v>15675.749</v>
      </c>
    </row>
    <row r="26" spans="1:5" ht="15.75">
      <c r="A26" s="23"/>
      <c r="B26" s="1"/>
      <c r="C26" s="15"/>
      <c r="D26" s="15"/>
      <c r="E26" s="15"/>
    </row>
    <row r="27" spans="1:5" ht="15.75">
      <c r="A27" s="23"/>
      <c r="B27" s="1"/>
      <c r="C27" s="33">
        <f>SUM(C19:C26)</f>
        <v>37985.48761</v>
      </c>
      <c r="D27" s="15"/>
      <c r="E27" s="33">
        <f>SUM(E19:E26)+0.5</f>
        <v>95483.89199999999</v>
      </c>
    </row>
    <row r="28" spans="1:5" ht="15.75">
      <c r="A28" s="23"/>
      <c r="B28" s="1"/>
      <c r="C28" s="15" t="s">
        <v>0</v>
      </c>
      <c r="D28" s="15"/>
      <c r="E28" s="15" t="s">
        <v>0</v>
      </c>
    </row>
    <row r="29" spans="1:5" ht="15.75">
      <c r="A29" s="4" t="s">
        <v>24</v>
      </c>
      <c r="B29" s="1"/>
      <c r="C29" s="37" t="s">
        <v>0</v>
      </c>
      <c r="D29" s="15"/>
      <c r="E29" s="15"/>
    </row>
    <row r="30" spans="1:5" ht="15.75">
      <c r="A30" s="23" t="s">
        <v>71</v>
      </c>
      <c r="B30" s="1"/>
      <c r="C30" s="28">
        <v>3239.9629900000004</v>
      </c>
      <c r="D30" s="15"/>
      <c r="E30" s="28">
        <v>3276.661</v>
      </c>
    </row>
    <row r="31" spans="1:5" ht="15.75">
      <c r="A31" s="23" t="s">
        <v>140</v>
      </c>
      <c r="B31" s="1"/>
      <c r="C31" s="28">
        <v>17788.78575</v>
      </c>
      <c r="D31" s="15"/>
      <c r="E31" s="28">
        <v>28556.8</v>
      </c>
    </row>
    <row r="32" spans="1:5" ht="15.75">
      <c r="A32" s="23" t="s">
        <v>97</v>
      </c>
      <c r="B32" s="1"/>
      <c r="C32" s="28">
        <v>13788.910310000001</v>
      </c>
      <c r="D32" s="15"/>
      <c r="E32" s="28">
        <f>15054.913-0.5</f>
        <v>15054.413</v>
      </c>
    </row>
    <row r="33" spans="1:5" ht="15.75">
      <c r="A33" s="23" t="s">
        <v>72</v>
      </c>
      <c r="B33" s="1"/>
      <c r="C33" s="28">
        <v>9499.349440000002</v>
      </c>
      <c r="D33" s="15"/>
      <c r="E33" s="28">
        <v>8251.99</v>
      </c>
    </row>
    <row r="34" spans="1:5" ht="15.75">
      <c r="A34" s="23" t="s">
        <v>73</v>
      </c>
      <c r="B34" s="1"/>
      <c r="C34" s="28">
        <v>101.61075</v>
      </c>
      <c r="D34" s="15"/>
      <c r="E34" s="28">
        <v>179.413</v>
      </c>
    </row>
    <row r="35" spans="1:5" ht="15.75">
      <c r="A35" s="23" t="s">
        <v>58</v>
      </c>
      <c r="B35" s="1"/>
      <c r="C35" s="28">
        <v>54840.941869999995</v>
      </c>
      <c r="D35" s="15"/>
      <c r="E35" s="28">
        <v>0</v>
      </c>
    </row>
    <row r="36" spans="1:5" ht="15.75">
      <c r="A36" s="23" t="s">
        <v>100</v>
      </c>
      <c r="B36" s="1"/>
      <c r="C36" s="28">
        <v>7921.391669999999</v>
      </c>
      <c r="D36" s="15"/>
      <c r="E36" s="28">
        <v>4011.91</v>
      </c>
    </row>
    <row r="37" spans="1:5" ht="15.75">
      <c r="A37" s="23" t="s">
        <v>74</v>
      </c>
      <c r="B37" s="1"/>
      <c r="C37" s="28">
        <v>5057.27819</v>
      </c>
      <c r="D37" s="15"/>
      <c r="E37" s="28">
        <v>14562.627</v>
      </c>
    </row>
    <row r="38" spans="1:5" ht="15.75">
      <c r="A38" s="23"/>
      <c r="B38" s="1"/>
      <c r="C38" s="33">
        <f>SUM(C30:C37)</f>
        <v>112238.23097</v>
      </c>
      <c r="D38" s="15"/>
      <c r="E38" s="33">
        <f>SUM(E30:E37)</f>
        <v>73893.81399999998</v>
      </c>
    </row>
    <row r="39" spans="1:11" ht="15.75">
      <c r="A39" s="23"/>
      <c r="B39" s="1"/>
      <c r="C39" s="15" t="s">
        <v>0</v>
      </c>
      <c r="D39" s="15"/>
      <c r="E39" s="15" t="s">
        <v>0</v>
      </c>
      <c r="K39" s="53"/>
    </row>
    <row r="40" spans="1:8" ht="16.5" thickBot="1">
      <c r="A40" s="23" t="s">
        <v>67</v>
      </c>
      <c r="B40" s="1"/>
      <c r="C40" s="50">
        <f>+C38+C27-0.5</f>
        <v>150223.21858</v>
      </c>
      <c r="D40" s="15"/>
      <c r="E40" s="50">
        <f>+E38+E27</f>
        <v>169377.70599999998</v>
      </c>
      <c r="H40" s="35"/>
    </row>
    <row r="41" spans="1:5" ht="16.5" thickTop="1">
      <c r="A41" s="23"/>
      <c r="B41" s="1"/>
      <c r="C41" s="15"/>
      <c r="D41" s="15"/>
      <c r="E41" s="15"/>
    </row>
    <row r="42" spans="1:5" ht="15.75">
      <c r="A42" s="23"/>
      <c r="B42" s="1"/>
      <c r="C42" s="15"/>
      <c r="D42" s="15"/>
      <c r="E42" s="15"/>
    </row>
    <row r="43" spans="1:5" ht="15.75">
      <c r="A43" s="23" t="s">
        <v>76</v>
      </c>
      <c r="B43" s="1"/>
      <c r="C43" s="15"/>
      <c r="D43" s="15"/>
      <c r="E43" s="15"/>
    </row>
    <row r="44" spans="1:5" ht="15.75">
      <c r="A44" s="23"/>
      <c r="B44" s="1"/>
      <c r="C44" s="15"/>
      <c r="D44" s="15"/>
      <c r="E44" s="15"/>
    </row>
    <row r="45" spans="1:5" ht="15.75">
      <c r="A45" s="4" t="s">
        <v>88</v>
      </c>
      <c r="B45" s="1"/>
      <c r="C45" s="15"/>
      <c r="D45" s="15"/>
      <c r="E45" s="15"/>
    </row>
    <row r="46" spans="1:5" ht="15.75">
      <c r="A46" s="23" t="s">
        <v>4</v>
      </c>
      <c r="B46" s="1"/>
      <c r="C46" s="15">
        <v>124862.822</v>
      </c>
      <c r="D46" s="15"/>
      <c r="E46" s="15">
        <v>124862.822</v>
      </c>
    </row>
    <row r="47" spans="1:5" ht="15.75">
      <c r="A47" s="23" t="s">
        <v>78</v>
      </c>
      <c r="B47" s="1"/>
      <c r="C47" s="15">
        <v>29529.113550000002</v>
      </c>
      <c r="D47" s="15"/>
      <c r="E47" s="15">
        <v>29529.114</v>
      </c>
    </row>
    <row r="48" spans="1:5" ht="15.75">
      <c r="A48" s="23" t="s">
        <v>116</v>
      </c>
      <c r="B48" s="1"/>
      <c r="C48" s="15"/>
      <c r="D48" s="15"/>
      <c r="E48" s="15"/>
    </row>
    <row r="49" spans="1:5" ht="15.75">
      <c r="A49" s="23" t="s">
        <v>117</v>
      </c>
      <c r="B49" s="1"/>
      <c r="C49" s="15">
        <v>14647.946</v>
      </c>
      <c r="D49" s="15"/>
      <c r="E49" s="15">
        <v>14647.946</v>
      </c>
    </row>
    <row r="50" spans="1:5" ht="15.75">
      <c r="A50" s="23" t="s">
        <v>96</v>
      </c>
      <c r="B50" s="1"/>
      <c r="C50" s="15">
        <v>-52964.25087255229</v>
      </c>
      <c r="D50" s="15"/>
      <c r="E50" s="15">
        <v>-57626.755</v>
      </c>
    </row>
    <row r="51" spans="1:5" ht="15.75">
      <c r="A51" s="23"/>
      <c r="B51" s="1"/>
      <c r="C51" s="16"/>
      <c r="D51" s="15"/>
      <c r="E51" s="16"/>
    </row>
    <row r="52" spans="1:5" ht="15.75">
      <c r="A52" s="23" t="s">
        <v>0</v>
      </c>
      <c r="B52" s="1"/>
      <c r="C52" s="15">
        <f>SUM(C46:C51)</f>
        <v>116075.6306774477</v>
      </c>
      <c r="D52" s="15"/>
      <c r="E52" s="15">
        <f>SUM(E46:E51)</f>
        <v>111413.12699999998</v>
      </c>
    </row>
    <row r="53" spans="1:5" ht="15.75">
      <c r="A53" s="23" t="s">
        <v>20</v>
      </c>
      <c r="B53" s="1"/>
      <c r="C53" s="15">
        <v>291.85479999999984</v>
      </c>
      <c r="D53" s="15"/>
      <c r="E53" s="15">
        <v>347.343</v>
      </c>
    </row>
    <row r="54" spans="1:5" ht="15.75">
      <c r="A54" s="23"/>
      <c r="B54" s="1"/>
      <c r="C54" s="16"/>
      <c r="D54" s="15"/>
      <c r="E54" s="16"/>
    </row>
    <row r="55" spans="1:5" ht="15.75">
      <c r="A55" s="23" t="s">
        <v>63</v>
      </c>
      <c r="B55" s="1"/>
      <c r="C55" s="33">
        <f>SUM(C52:C54)+0.5</f>
        <v>116367.9854774477</v>
      </c>
      <c r="D55" s="15"/>
      <c r="E55" s="33">
        <f>SUM(E52:E54)</f>
        <v>111760.46999999997</v>
      </c>
    </row>
    <row r="56" spans="1:5" ht="15.75">
      <c r="A56" s="23"/>
      <c r="B56" s="1"/>
      <c r="C56" s="15"/>
      <c r="D56" s="15"/>
      <c r="E56" s="15"/>
    </row>
    <row r="57" spans="1:5" ht="15.75">
      <c r="A57" s="4" t="s">
        <v>68</v>
      </c>
      <c r="B57" s="1"/>
      <c r="C57" s="15"/>
      <c r="D57" s="15"/>
      <c r="E57" s="15"/>
    </row>
    <row r="58" spans="1:5" ht="15.75">
      <c r="A58" s="23" t="s">
        <v>61</v>
      </c>
      <c r="B58" s="1"/>
      <c r="C58" s="15">
        <v>5749.366</v>
      </c>
      <c r="D58" s="15"/>
      <c r="E58" s="15">
        <v>8294.51</v>
      </c>
    </row>
    <row r="59" spans="1:8" ht="15.75">
      <c r="A59" s="23" t="s">
        <v>21</v>
      </c>
      <c r="B59" s="1"/>
      <c r="C59" s="15">
        <v>2113.8027599999996</v>
      </c>
      <c r="D59" s="15"/>
      <c r="E59" s="15">
        <v>17463.019</v>
      </c>
      <c r="H59" s="35"/>
    </row>
    <row r="60" spans="1:5" ht="15.75">
      <c r="A60" s="23" t="s">
        <v>82</v>
      </c>
      <c r="B60" s="1"/>
      <c r="C60" s="15">
        <v>638.8020799999999</v>
      </c>
      <c r="D60" s="15"/>
      <c r="E60" s="15">
        <v>366.012</v>
      </c>
    </row>
    <row r="61" spans="1:5" ht="15.75">
      <c r="A61" s="23" t="s">
        <v>116</v>
      </c>
      <c r="B61" s="1"/>
      <c r="C61" s="15"/>
      <c r="D61" s="15"/>
      <c r="E61" s="15"/>
    </row>
    <row r="62" spans="1:5" ht="15.75">
      <c r="A62" s="23" t="s">
        <v>115</v>
      </c>
      <c r="B62" s="1"/>
      <c r="C62" s="15">
        <v>0</v>
      </c>
      <c r="D62" s="15"/>
      <c r="E62" s="15">
        <v>19.627</v>
      </c>
    </row>
    <row r="63" spans="1:5" ht="15.75">
      <c r="A63" s="23"/>
      <c r="B63" s="1"/>
      <c r="C63" s="33">
        <f>SUM(C58:C62)</f>
        <v>8501.97084</v>
      </c>
      <c r="D63" s="15"/>
      <c r="E63" s="33">
        <f>SUM(E58:E62)+0.5</f>
        <v>26143.668</v>
      </c>
    </row>
    <row r="64" spans="1:5" ht="15.75">
      <c r="A64" s="23"/>
      <c r="B64" s="1"/>
      <c r="C64" s="15"/>
      <c r="D64" s="15"/>
      <c r="E64" s="15"/>
    </row>
    <row r="65" spans="1:5" ht="15.75">
      <c r="A65" s="4" t="s">
        <v>19</v>
      </c>
      <c r="B65" s="1"/>
      <c r="C65" s="15" t="s">
        <v>0</v>
      </c>
      <c r="D65" s="15"/>
      <c r="E65" s="15"/>
    </row>
    <row r="67" spans="1:5" ht="15.75">
      <c r="A67" s="23" t="s">
        <v>79</v>
      </c>
      <c r="B67" s="1"/>
      <c r="C67" s="28">
        <v>7615.107099999999</v>
      </c>
      <c r="D67" s="15"/>
      <c r="E67" s="28">
        <f>10520.766-0.5</f>
        <v>10520.266</v>
      </c>
    </row>
    <row r="68" spans="1:5" ht="15.75">
      <c r="A68" s="23" t="s">
        <v>80</v>
      </c>
      <c r="B68" s="1"/>
      <c r="C68" s="28">
        <v>7000.3962</v>
      </c>
      <c r="D68" s="15"/>
      <c r="E68" s="28">
        <v>5727.838</v>
      </c>
    </row>
    <row r="69" spans="1:8" ht="15.75">
      <c r="A69" s="23" t="s">
        <v>81</v>
      </c>
      <c r="B69" s="1"/>
      <c r="C69" s="28">
        <v>7405.62306</v>
      </c>
      <c r="D69" s="15"/>
      <c r="E69" s="28">
        <v>9959.654</v>
      </c>
      <c r="H69" s="35"/>
    </row>
    <row r="70" spans="1:8" ht="15.75">
      <c r="A70" s="23" t="s">
        <v>108</v>
      </c>
      <c r="B70" s="1"/>
      <c r="C70" s="28">
        <v>122.97552999999999</v>
      </c>
      <c r="D70" s="15"/>
      <c r="E70" s="28">
        <v>103.369</v>
      </c>
      <c r="H70" s="61"/>
    </row>
    <row r="71" spans="1:5" ht="15.75">
      <c r="A71" s="23" t="s">
        <v>82</v>
      </c>
      <c r="B71" s="1"/>
      <c r="C71" s="28">
        <v>231.18802000000002</v>
      </c>
      <c r="D71" s="15"/>
      <c r="E71" s="28">
        <v>128.539</v>
      </c>
    </row>
    <row r="72" spans="1:9" ht="15.75">
      <c r="A72" s="23" t="s">
        <v>91</v>
      </c>
      <c r="B72" s="1"/>
      <c r="C72" s="28">
        <v>2070.51141</v>
      </c>
      <c r="D72" s="15"/>
      <c r="E72" s="28">
        <v>4063.818</v>
      </c>
      <c r="I72" s="35"/>
    </row>
    <row r="73" spans="1:5" ht="15.75">
      <c r="A73" s="23" t="s">
        <v>116</v>
      </c>
      <c r="B73" s="1"/>
      <c r="C73" s="28"/>
      <c r="D73" s="15"/>
      <c r="E73" s="28"/>
    </row>
    <row r="74" spans="1:5" ht="15.75">
      <c r="A74" s="23" t="s">
        <v>115</v>
      </c>
      <c r="B74" s="1"/>
      <c r="C74" s="28">
        <v>19.62746</v>
      </c>
      <c r="D74" s="15"/>
      <c r="E74" s="28">
        <v>293.024</v>
      </c>
    </row>
    <row r="75" spans="1:5" ht="15.75">
      <c r="A75" s="23" t="s">
        <v>83</v>
      </c>
      <c r="B75" s="1"/>
      <c r="C75" s="28">
        <v>887.33316</v>
      </c>
      <c r="D75" s="15"/>
      <c r="E75" s="28">
        <v>676.55952</v>
      </c>
    </row>
    <row r="76" spans="1:5" ht="15.75">
      <c r="A76" s="23"/>
      <c r="B76" s="1"/>
      <c r="C76" s="33">
        <f>SUM(C67:C75)</f>
        <v>25352.76194</v>
      </c>
      <c r="D76" s="15"/>
      <c r="E76" s="33">
        <f>SUM(E67:E75)+0.5</f>
        <v>31473.56752</v>
      </c>
    </row>
    <row r="77" spans="1:5" ht="15.75" hidden="1">
      <c r="A77" s="23"/>
      <c r="B77" s="1"/>
      <c r="C77" s="24"/>
      <c r="D77" s="28"/>
      <c r="E77" s="24"/>
    </row>
    <row r="78" spans="1:5" ht="15.75" hidden="1">
      <c r="A78" s="23" t="s">
        <v>95</v>
      </c>
      <c r="B78" s="1"/>
      <c r="C78" s="28"/>
      <c r="D78" s="28"/>
      <c r="E78" s="28"/>
    </row>
    <row r="79" spans="1:5" ht="15.75" hidden="1">
      <c r="A79" s="23" t="s">
        <v>94</v>
      </c>
      <c r="B79" s="1"/>
      <c r="C79" s="28">
        <v>0</v>
      </c>
      <c r="D79" s="28"/>
      <c r="E79" s="28">
        <v>0</v>
      </c>
    </row>
    <row r="80" spans="1:5" ht="15.75">
      <c r="A80" s="23"/>
      <c r="B80" s="1"/>
      <c r="C80" s="28"/>
      <c r="D80" s="15"/>
      <c r="E80" s="28"/>
    </row>
    <row r="81" spans="1:5" ht="16.5" thickBot="1">
      <c r="A81" s="23" t="s">
        <v>69</v>
      </c>
      <c r="B81" s="1"/>
      <c r="C81" s="25">
        <f>C76+C63+C79</f>
        <v>33854.73278</v>
      </c>
      <c r="D81" s="15"/>
      <c r="E81" s="25">
        <f>E76+E63+E79+0.5</f>
        <v>57617.73552</v>
      </c>
    </row>
    <row r="82" spans="1:5" ht="16.5" thickTop="1">
      <c r="A82" s="23"/>
      <c r="B82" s="1"/>
      <c r="C82" s="15"/>
      <c r="D82" s="15"/>
      <c r="E82" s="15"/>
    </row>
    <row r="83" spans="1:7" ht="16.5" thickBot="1">
      <c r="A83" s="23" t="s">
        <v>70</v>
      </c>
      <c r="B83" s="1"/>
      <c r="C83" s="50">
        <f>C76+C63+C55+C79+0.5</f>
        <v>150223.2182574477</v>
      </c>
      <c r="D83" s="15"/>
      <c r="E83" s="50">
        <f>E76+E63+E55+E79</f>
        <v>169377.70551999996</v>
      </c>
      <c r="G83" s="35"/>
    </row>
    <row r="84" spans="1:5" ht="16.5" thickTop="1">
      <c r="A84" s="23"/>
      <c r="B84" s="1"/>
      <c r="C84" s="15" t="s">
        <v>0</v>
      </c>
      <c r="D84" s="15"/>
      <c r="E84" s="15"/>
    </row>
    <row r="85" spans="1:5" ht="15.75">
      <c r="A85" s="23"/>
      <c r="B85" s="1"/>
      <c r="C85" s="15" t="s">
        <v>0</v>
      </c>
      <c r="D85" s="15"/>
      <c r="E85" s="15"/>
    </row>
    <row r="86" spans="1:5" ht="15.75">
      <c r="A86" s="2" t="s">
        <v>84</v>
      </c>
      <c r="B86" s="1"/>
      <c r="C86" s="31" t="s">
        <v>0</v>
      </c>
      <c r="D86" s="1"/>
      <c r="E86" s="10"/>
    </row>
    <row r="87" spans="1:5" ht="15.75">
      <c r="A87" s="2" t="s">
        <v>85</v>
      </c>
      <c r="B87" s="14"/>
      <c r="C87" s="14">
        <f>(C55)/C46</f>
        <v>0.9319666463845235</v>
      </c>
      <c r="D87" s="1"/>
      <c r="E87" s="14">
        <f>(E55)/E46</f>
        <v>0.8950660269395478</v>
      </c>
    </row>
    <row r="88" spans="1:5" ht="15.75">
      <c r="A88" s="23" t="s">
        <v>0</v>
      </c>
      <c r="B88" s="34"/>
      <c r="C88" s="22" t="s">
        <v>0</v>
      </c>
      <c r="D88" s="1"/>
      <c r="E88" s="1" t="s">
        <v>0</v>
      </c>
    </row>
    <row r="89" spans="1:5" ht="15.75">
      <c r="A89" s="23"/>
      <c r="B89" s="34"/>
      <c r="C89" s="22" t="s">
        <v>0</v>
      </c>
      <c r="D89" s="1"/>
      <c r="E89" s="1" t="s">
        <v>0</v>
      </c>
    </row>
    <row r="90" spans="1:5" ht="16.5">
      <c r="A90" s="43" t="s">
        <v>126</v>
      </c>
      <c r="B90" s="29"/>
      <c r="C90" s="29"/>
      <c r="D90" s="1"/>
      <c r="E90" s="1"/>
    </row>
    <row r="91" spans="1:5" ht="16.5">
      <c r="A91" s="43" t="s">
        <v>119</v>
      </c>
      <c r="B91" s="29"/>
      <c r="C91" s="29"/>
      <c r="D91" s="29"/>
      <c r="E91" s="29"/>
    </row>
    <row r="92" spans="1:7" ht="16.5">
      <c r="A92" s="43" t="s">
        <v>0</v>
      </c>
      <c r="G92" s="35"/>
    </row>
    <row r="93" ht="16.5">
      <c r="A93" s="43" t="s">
        <v>0</v>
      </c>
    </row>
    <row r="94" ht="12.75">
      <c r="C94" s="35"/>
    </row>
    <row r="122" ht="16.5">
      <c r="A122" s="43" t="s">
        <v>89</v>
      </c>
    </row>
    <row r="123" ht="16.5">
      <c r="A123" s="43" t="s">
        <v>90</v>
      </c>
    </row>
    <row r="125" ht="12.75">
      <c r="F125" t="s">
        <v>0</v>
      </c>
    </row>
    <row r="126" ht="12.75">
      <c r="F126" t="s">
        <v>0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A25" sqref="A25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2" t="s">
        <v>2</v>
      </c>
      <c r="B1" s="62"/>
      <c r="C1" s="62"/>
      <c r="D1" s="62"/>
      <c r="E1" s="62"/>
      <c r="F1" s="62"/>
      <c r="G1" s="62"/>
    </row>
    <row r="2" spans="1:7" ht="15.75">
      <c r="A2" s="62" t="s">
        <v>3</v>
      </c>
      <c r="B2" s="62"/>
      <c r="C2" s="62"/>
      <c r="D2" s="62"/>
      <c r="E2" s="62"/>
      <c r="F2" s="62"/>
      <c r="G2" s="62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62" t="s">
        <v>164</v>
      </c>
      <c r="B5" s="62"/>
      <c r="C5" s="62"/>
      <c r="D5" s="62"/>
      <c r="E5" s="62"/>
      <c r="F5" s="62"/>
      <c r="G5" s="62"/>
    </row>
    <row r="6" spans="1:7" ht="15.75">
      <c r="A6" s="62" t="s">
        <v>32</v>
      </c>
      <c r="B6" s="62"/>
      <c r="C6" s="62"/>
      <c r="D6" s="62"/>
      <c r="E6" s="62"/>
      <c r="F6" s="62"/>
      <c r="G6" s="62"/>
    </row>
    <row r="7" spans="1:7" ht="15.75">
      <c r="A7" s="23"/>
      <c r="B7" s="29"/>
      <c r="C7" s="1"/>
      <c r="D7" s="1"/>
      <c r="E7" s="7" t="s">
        <v>0</v>
      </c>
      <c r="F7" s="1"/>
      <c r="G7" s="1"/>
    </row>
    <row r="8" spans="1:7" ht="15.75">
      <c r="A8" s="23"/>
      <c r="B8" s="29"/>
      <c r="C8" s="1"/>
      <c r="D8" s="1"/>
      <c r="E8" s="7" t="s">
        <v>0</v>
      </c>
      <c r="F8" s="1"/>
      <c r="G8" s="1"/>
    </row>
    <row r="9" spans="1:7" ht="15.75">
      <c r="A9" s="23"/>
      <c r="B9" s="29"/>
      <c r="C9" s="1"/>
      <c r="D9" s="1"/>
      <c r="E9" s="7" t="s">
        <v>8</v>
      </c>
      <c r="F9" s="1"/>
      <c r="G9" s="7" t="s">
        <v>23</v>
      </c>
    </row>
    <row r="10" spans="1:7" ht="15.75">
      <c r="A10" s="23"/>
      <c r="B10" s="29"/>
      <c r="C10" s="1"/>
      <c r="D10" s="1"/>
      <c r="E10" s="7" t="s">
        <v>25</v>
      </c>
      <c r="F10" s="1"/>
      <c r="G10" s="7" t="s">
        <v>25</v>
      </c>
    </row>
    <row r="11" spans="1:7" ht="15.75">
      <c r="A11" s="23"/>
      <c r="B11" s="29"/>
      <c r="C11" s="1"/>
      <c r="D11" s="1"/>
      <c r="E11" s="7" t="s">
        <v>51</v>
      </c>
      <c r="F11" s="1"/>
      <c r="G11" s="7" t="s">
        <v>51</v>
      </c>
    </row>
    <row r="12" spans="1:7" ht="15.75">
      <c r="A12" s="23"/>
      <c r="B12" s="29"/>
      <c r="C12" s="1"/>
      <c r="D12" s="1"/>
      <c r="E12" s="38" t="s">
        <v>62</v>
      </c>
      <c r="F12" s="57" t="s">
        <v>0</v>
      </c>
      <c r="G12" s="38" t="str">
        <f>E12</f>
        <v>31 DEC</v>
      </c>
    </row>
    <row r="13" spans="1:7" ht="15.75">
      <c r="A13" s="23"/>
      <c r="B13" s="29"/>
      <c r="C13" s="1"/>
      <c r="D13" s="1"/>
      <c r="E13" s="3">
        <v>2010</v>
      </c>
      <c r="F13" s="1"/>
      <c r="G13" s="3">
        <v>2009</v>
      </c>
    </row>
    <row r="14" spans="1:7" ht="15.75">
      <c r="A14" s="23"/>
      <c r="B14" s="29"/>
      <c r="C14" s="1"/>
      <c r="D14" s="1"/>
      <c r="E14" s="3" t="s">
        <v>1</v>
      </c>
      <c r="F14" s="1"/>
      <c r="G14" s="3" t="s">
        <v>1</v>
      </c>
    </row>
    <row r="15" spans="1:7" ht="15.75">
      <c r="A15" s="23"/>
      <c r="B15" s="29"/>
      <c r="C15" s="1"/>
      <c r="D15" s="1"/>
      <c r="E15" s="1"/>
      <c r="F15" s="1"/>
      <c r="G15" s="1"/>
    </row>
    <row r="16" spans="1:7" ht="15.75">
      <c r="A16" s="23" t="s">
        <v>27</v>
      </c>
      <c r="B16" s="29"/>
      <c r="C16" s="11"/>
      <c r="D16" s="1"/>
      <c r="E16" s="47">
        <f>'P&amp;L'!H30</f>
        <v>6621.772210000016</v>
      </c>
      <c r="F16" s="1"/>
      <c r="G16" s="46">
        <v>8480.5</v>
      </c>
    </row>
    <row r="17" spans="1:10" ht="15.75" hidden="1">
      <c r="A17" s="23" t="s">
        <v>104</v>
      </c>
      <c r="B17" s="29"/>
      <c r="C17" s="1"/>
      <c r="D17" s="1"/>
      <c r="E17" s="47">
        <v>0</v>
      </c>
      <c r="F17" s="1"/>
      <c r="G17" s="46">
        <v>0</v>
      </c>
      <c r="J17" s="35"/>
    </row>
    <row r="18" spans="1:7" ht="16.5">
      <c r="A18" s="42" t="s">
        <v>0</v>
      </c>
      <c r="B18" s="29"/>
      <c r="C18" s="1"/>
      <c r="D18" s="1"/>
      <c r="E18" s="1"/>
      <c r="F18" s="1"/>
      <c r="G18" s="1"/>
    </row>
    <row r="19" spans="1:7" ht="15.75">
      <c r="A19" s="1" t="s">
        <v>49</v>
      </c>
      <c r="B19" s="29"/>
      <c r="C19" s="1"/>
      <c r="D19" s="1"/>
      <c r="E19" s="1" t="s">
        <v>0</v>
      </c>
      <c r="F19" s="1"/>
      <c r="G19" s="1"/>
    </row>
    <row r="20" spans="1:7" ht="15.75">
      <c r="A20" s="1" t="s">
        <v>50</v>
      </c>
      <c r="B20" s="29"/>
      <c r="C20" s="1"/>
      <c r="D20" s="1"/>
      <c r="E20" s="15">
        <v>1090.06449</v>
      </c>
      <c r="F20" s="15"/>
      <c r="G20" s="15">
        <v>3031</v>
      </c>
    </row>
    <row r="21" spans="1:7" ht="15.75">
      <c r="A21" s="1" t="s">
        <v>38</v>
      </c>
      <c r="B21" s="29"/>
      <c r="C21" s="1"/>
      <c r="D21" s="1"/>
      <c r="E21" s="15">
        <v>-2370.9564000000005</v>
      </c>
      <c r="F21" s="15"/>
      <c r="G21" s="15">
        <v>-348</v>
      </c>
    </row>
    <row r="22" spans="1:7" ht="16.5">
      <c r="A22" s="42"/>
      <c r="B22" s="29"/>
      <c r="C22" s="1"/>
      <c r="D22" s="1"/>
      <c r="E22" s="16"/>
      <c r="F22" s="15"/>
      <c r="G22" s="16"/>
    </row>
    <row r="23" spans="1:7" ht="15.75">
      <c r="A23" s="23" t="s">
        <v>135</v>
      </c>
      <c r="B23" s="29"/>
      <c r="C23" s="1"/>
      <c r="D23" s="1"/>
      <c r="E23" s="46">
        <f>SUM(E16:E21)</f>
        <v>5340.880300000015</v>
      </c>
      <c r="F23" s="15"/>
      <c r="G23" s="46">
        <f>SUM(G16:G21)</f>
        <v>11163.5</v>
      </c>
    </row>
    <row r="24" spans="1:7" ht="15.75">
      <c r="A24" s="23"/>
      <c r="B24" s="29"/>
      <c r="C24" s="1"/>
      <c r="D24" s="1"/>
      <c r="E24" s="15" t="s">
        <v>0</v>
      </c>
      <c r="F24" s="15"/>
      <c r="G24" s="15"/>
    </row>
    <row r="25" spans="1:7" ht="15.75">
      <c r="A25" s="1" t="s">
        <v>34</v>
      </c>
      <c r="B25" s="29"/>
      <c r="C25" s="1"/>
      <c r="D25" s="1"/>
      <c r="E25" s="15" t="s">
        <v>0</v>
      </c>
      <c r="F25" s="15"/>
      <c r="G25" s="15"/>
    </row>
    <row r="26" spans="1:7" ht="15.75">
      <c r="A26" s="1" t="s">
        <v>36</v>
      </c>
      <c r="B26" s="29"/>
      <c r="C26" s="11"/>
      <c r="D26" s="1"/>
      <c r="E26" s="15">
        <v>8722</v>
      </c>
      <c r="F26" s="15"/>
      <c r="G26" s="15">
        <v>26008</v>
      </c>
    </row>
    <row r="27" spans="1:7" ht="15.75">
      <c r="A27" s="1" t="s">
        <v>37</v>
      </c>
      <c r="B27" s="29"/>
      <c r="C27" s="1"/>
      <c r="D27" s="1"/>
      <c r="E27" s="15">
        <v>-4462</v>
      </c>
      <c r="F27" s="15"/>
      <c r="G27" s="15">
        <v>-17686</v>
      </c>
    </row>
    <row r="28" spans="1:7" ht="15.75">
      <c r="A28" s="1" t="s">
        <v>41</v>
      </c>
      <c r="B28" s="29"/>
      <c r="C28" s="1"/>
      <c r="D28" s="1"/>
      <c r="E28" s="15">
        <v>2432.0464200000006</v>
      </c>
      <c r="F28" s="15"/>
      <c r="G28" s="15">
        <f>250+1471</f>
        <v>1721</v>
      </c>
    </row>
    <row r="29" spans="1:9" ht="15.75">
      <c r="A29" s="1" t="s">
        <v>112</v>
      </c>
      <c r="B29" s="29"/>
      <c r="C29" s="1"/>
      <c r="D29" s="1"/>
      <c r="E29" s="15">
        <v>-1725.6755499999997</v>
      </c>
      <c r="F29" s="15"/>
      <c r="G29" s="15">
        <v>-3460</v>
      </c>
      <c r="I29" s="35"/>
    </row>
    <row r="30" spans="1:7" ht="15.75">
      <c r="A30" s="1"/>
      <c r="B30" s="29"/>
      <c r="C30" s="1"/>
      <c r="D30" s="1"/>
      <c r="E30" s="16"/>
      <c r="F30" s="15"/>
      <c r="G30" s="16" t="s">
        <v>0</v>
      </c>
    </row>
    <row r="31" spans="1:7" ht="15.75">
      <c r="A31" s="23" t="s">
        <v>136</v>
      </c>
      <c r="B31" s="29"/>
      <c r="C31" s="1"/>
      <c r="D31" s="1"/>
      <c r="E31" s="46">
        <f>SUM(E23:E29)</f>
        <v>10307.251170000016</v>
      </c>
      <c r="F31" s="15"/>
      <c r="G31" s="46">
        <f>SUM(G23:G29)</f>
        <v>17746.5</v>
      </c>
    </row>
    <row r="32" spans="1:7" ht="15.75">
      <c r="A32" s="23"/>
      <c r="B32" s="29"/>
      <c r="C32" s="1"/>
      <c r="D32" s="1"/>
      <c r="E32" s="15" t="s">
        <v>0</v>
      </c>
      <c r="F32" s="15"/>
      <c r="G32" s="15"/>
    </row>
    <row r="33" spans="1:7" ht="15.75">
      <c r="A33" s="1" t="s">
        <v>35</v>
      </c>
      <c r="B33" s="29"/>
      <c r="C33" s="1"/>
      <c r="D33" s="1"/>
      <c r="E33" s="15" t="s">
        <v>0</v>
      </c>
      <c r="F33" s="15"/>
      <c r="G33" s="15"/>
    </row>
    <row r="34" spans="1:7" ht="15.75">
      <c r="A34" s="1" t="s">
        <v>41</v>
      </c>
      <c r="B34" s="29"/>
      <c r="C34" s="1"/>
      <c r="D34" s="1"/>
      <c r="E34" s="15">
        <v>53.43821</v>
      </c>
      <c r="F34" s="15"/>
      <c r="G34" s="15">
        <v>46</v>
      </c>
    </row>
    <row r="35" spans="1:7" ht="15.75">
      <c r="A35" s="1" t="s">
        <v>161</v>
      </c>
      <c r="B35" s="29"/>
      <c r="C35" s="1"/>
      <c r="D35" s="1"/>
      <c r="E35" s="15">
        <v>3003.134299999999</v>
      </c>
      <c r="F35" s="15"/>
      <c r="G35" s="15">
        <f>1473-1471</f>
        <v>2</v>
      </c>
    </row>
    <row r="36" spans="1:7" ht="15.75">
      <c r="A36" s="1" t="s">
        <v>162</v>
      </c>
      <c r="B36" s="29"/>
      <c r="C36" s="1"/>
      <c r="D36" s="1"/>
      <c r="E36" s="15">
        <v>241.95</v>
      </c>
      <c r="F36" s="15"/>
      <c r="G36" s="15">
        <v>382</v>
      </c>
    </row>
    <row r="37" spans="1:7" ht="15.75">
      <c r="A37" s="1" t="s">
        <v>55</v>
      </c>
      <c r="B37" s="29"/>
      <c r="C37" s="1"/>
      <c r="D37" s="1"/>
      <c r="E37" s="15">
        <v>94.201</v>
      </c>
      <c r="F37" s="15"/>
      <c r="G37" s="15">
        <v>38</v>
      </c>
    </row>
    <row r="38" spans="1:7" ht="15.75">
      <c r="A38" s="1" t="s">
        <v>60</v>
      </c>
      <c r="B38" s="29"/>
      <c r="C38" s="1"/>
      <c r="D38" s="1"/>
      <c r="E38" s="15">
        <v>-328.5628900000001</v>
      </c>
      <c r="F38" s="15"/>
      <c r="G38" s="15">
        <v>-100</v>
      </c>
    </row>
    <row r="39" spans="1:7" ht="15.75">
      <c r="A39" s="1" t="s">
        <v>0</v>
      </c>
      <c r="B39" s="29"/>
      <c r="C39" s="1"/>
      <c r="D39" s="1"/>
      <c r="E39" s="15" t="s">
        <v>0</v>
      </c>
      <c r="F39" s="15"/>
      <c r="G39" s="15"/>
    </row>
    <row r="40" spans="1:7" ht="15.75">
      <c r="A40" s="23" t="s">
        <v>131</v>
      </c>
      <c r="B40" s="29"/>
      <c r="C40" s="1"/>
      <c r="D40" s="1"/>
      <c r="E40" s="60">
        <f>SUM(E34:E39)-1</f>
        <v>3063.1606199999983</v>
      </c>
      <c r="F40" s="15"/>
      <c r="G40" s="60">
        <f>SUM(G34:G39)</f>
        <v>368</v>
      </c>
    </row>
    <row r="41" spans="1:7" ht="15.75">
      <c r="A41" s="1"/>
      <c r="B41" s="29"/>
      <c r="C41" s="1"/>
      <c r="D41" s="1"/>
      <c r="E41" s="15"/>
      <c r="F41" s="15"/>
      <c r="G41" s="15"/>
    </row>
    <row r="42" spans="1:7" ht="15.75">
      <c r="A42" s="1" t="s">
        <v>39</v>
      </c>
      <c r="B42" s="29"/>
      <c r="C42" s="1"/>
      <c r="D42" s="1"/>
      <c r="E42" s="15" t="s">
        <v>0</v>
      </c>
      <c r="F42" s="15"/>
      <c r="G42" s="15"/>
    </row>
    <row r="43" spans="1:7" ht="15.75">
      <c r="A43" s="1" t="s">
        <v>101</v>
      </c>
      <c r="B43" s="29"/>
      <c r="C43" s="1"/>
      <c r="D43" s="1"/>
      <c r="E43" s="15">
        <v>-175.54053</v>
      </c>
      <c r="F43" s="15"/>
      <c r="G43" s="15">
        <v>31</v>
      </c>
    </row>
    <row r="44" spans="1:7" ht="15.75">
      <c r="A44" s="1" t="s">
        <v>52</v>
      </c>
      <c r="B44" s="29"/>
      <c r="C44" s="1"/>
      <c r="D44" s="1"/>
      <c r="E44" s="15">
        <v>13201.335979999998</v>
      </c>
      <c r="F44" s="15"/>
      <c r="G44" s="15">
        <v>16322</v>
      </c>
    </row>
    <row r="45" spans="1:7" ht="15.75">
      <c r="A45" s="1" t="s">
        <v>130</v>
      </c>
      <c r="B45" s="29"/>
      <c r="C45" s="1"/>
      <c r="D45" s="1"/>
      <c r="E45" s="15">
        <v>-30543.858809999994</v>
      </c>
      <c r="F45" s="15"/>
      <c r="G45" s="15">
        <v>-21182</v>
      </c>
    </row>
    <row r="46" spans="1:7" ht="15.75">
      <c r="A46" s="1" t="s">
        <v>163</v>
      </c>
      <c r="B46" s="29"/>
      <c r="C46" s="1"/>
      <c r="D46" s="1"/>
      <c r="E46" s="15">
        <v>19.60695</v>
      </c>
      <c r="F46" s="15"/>
      <c r="G46" s="15">
        <v>-420</v>
      </c>
    </row>
    <row r="47" spans="1:7" ht="15.75">
      <c r="A47" s="1" t="s">
        <v>102</v>
      </c>
      <c r="B47" s="29"/>
      <c r="C47" s="1"/>
      <c r="D47" s="1"/>
      <c r="E47" s="15">
        <v>-184.56094000000002</v>
      </c>
      <c r="F47" s="15"/>
      <c r="G47" s="15">
        <v>-98</v>
      </c>
    </row>
    <row r="48" spans="1:7" ht="15.75">
      <c r="A48" s="1" t="s">
        <v>40</v>
      </c>
      <c r="B48" s="29"/>
      <c r="C48" s="1"/>
      <c r="D48" s="1"/>
      <c r="E48" s="15">
        <v>-1457.64531</v>
      </c>
      <c r="F48" s="15"/>
      <c r="G48" s="15">
        <v>-2359</v>
      </c>
    </row>
    <row r="49" spans="1:7" ht="15.75">
      <c r="A49" s="1"/>
      <c r="B49" s="29"/>
      <c r="C49" s="1"/>
      <c r="D49" s="1"/>
      <c r="E49" s="15"/>
      <c r="F49" s="15"/>
      <c r="G49" s="15"/>
    </row>
    <row r="50" spans="1:7" ht="15.75">
      <c r="A50" s="23" t="s">
        <v>137</v>
      </c>
      <c r="B50" s="29"/>
      <c r="C50" s="1"/>
      <c r="D50" s="1"/>
      <c r="E50" s="60">
        <f>SUM(E43:E49)-1</f>
        <v>-19141.662659999995</v>
      </c>
      <c r="F50" s="46"/>
      <c r="G50" s="60">
        <f>SUM(G43:G49)</f>
        <v>-7706</v>
      </c>
    </row>
    <row r="51" spans="1:7" ht="15.75">
      <c r="A51" s="23"/>
      <c r="B51" s="29"/>
      <c r="C51" s="1"/>
      <c r="D51" s="1"/>
      <c r="E51" s="45" t="s">
        <v>0</v>
      </c>
      <c r="F51" s="15"/>
      <c r="G51" s="15"/>
    </row>
    <row r="52" spans="1:7" ht="15.75">
      <c r="A52" s="23" t="s">
        <v>141</v>
      </c>
      <c r="B52" s="29"/>
      <c r="C52" s="1"/>
      <c r="D52" s="1"/>
      <c r="E52" s="46">
        <f>E31+E40+E50-0.5</f>
        <v>-5771.75086999998</v>
      </c>
      <c r="F52" s="15"/>
      <c r="G52" s="46">
        <f>G31+G40+G50</f>
        <v>10408.5</v>
      </c>
    </row>
    <row r="53" spans="1:7" ht="15.75">
      <c r="A53" s="1" t="s">
        <v>56</v>
      </c>
      <c r="B53" s="29"/>
      <c r="C53" s="1"/>
      <c r="D53" s="1"/>
      <c r="E53" s="1" t="s">
        <v>0</v>
      </c>
      <c r="F53" s="15"/>
      <c r="G53" s="15"/>
    </row>
    <row r="54" spans="1:7" ht="15.75">
      <c r="A54" s="27" t="s">
        <v>57</v>
      </c>
      <c r="B54" s="29"/>
      <c r="C54" s="1"/>
      <c r="D54" s="1"/>
      <c r="E54" s="15">
        <v>18537</v>
      </c>
      <c r="F54" s="15"/>
      <c r="G54" s="15">
        <v>8128</v>
      </c>
    </row>
    <row r="55" spans="1:7" ht="15.75">
      <c r="A55" s="23"/>
      <c r="B55" s="29"/>
      <c r="C55" s="1"/>
      <c r="D55" s="1"/>
      <c r="E55" s="1"/>
      <c r="F55" s="15"/>
      <c r="G55" s="15"/>
    </row>
    <row r="56" spans="1:7" ht="16.5" thickBot="1">
      <c r="A56" s="23" t="s">
        <v>118</v>
      </c>
      <c r="B56" s="29"/>
      <c r="C56" s="1"/>
      <c r="D56" s="1"/>
      <c r="E56" s="48">
        <f>SUM(E52:E55)</f>
        <v>12765.24913000002</v>
      </c>
      <c r="F56" s="15"/>
      <c r="G56" s="50">
        <f>SUM(G52:G55)</f>
        <v>18536.5</v>
      </c>
    </row>
    <row r="57" spans="1:7" ht="16.5" thickTop="1">
      <c r="A57" s="23"/>
      <c r="B57" s="29"/>
      <c r="C57" s="1"/>
      <c r="D57" s="1"/>
      <c r="E57" s="10"/>
      <c r="F57" s="15"/>
      <c r="G57" s="15"/>
    </row>
    <row r="58" spans="1:7" ht="15.75">
      <c r="A58" s="23"/>
      <c r="B58" s="29"/>
      <c r="C58" s="1"/>
      <c r="D58" s="1"/>
      <c r="E58" s="1" t="s">
        <v>0</v>
      </c>
      <c r="F58" s="15"/>
      <c r="G58" s="15"/>
    </row>
    <row r="59" spans="1:7" ht="15.75">
      <c r="A59" s="23" t="s">
        <v>44</v>
      </c>
      <c r="B59" s="29"/>
      <c r="C59" s="1"/>
      <c r="D59" s="1"/>
      <c r="E59" s="1"/>
      <c r="F59" s="15"/>
      <c r="G59" s="15"/>
    </row>
    <row r="60" spans="1:7" ht="15.75">
      <c r="A60" s="1" t="s">
        <v>45</v>
      </c>
      <c r="B60" s="29"/>
      <c r="C60" s="1"/>
      <c r="D60" s="1"/>
      <c r="E60" s="15">
        <v>5057</v>
      </c>
      <c r="F60" s="15"/>
      <c r="G60" s="15">
        <v>14562</v>
      </c>
    </row>
    <row r="61" spans="1:7" ht="15.75">
      <c r="A61" s="1" t="s">
        <v>106</v>
      </c>
      <c r="B61" s="29"/>
      <c r="C61" s="1"/>
      <c r="D61" s="1"/>
      <c r="E61" s="15">
        <v>7921</v>
      </c>
      <c r="F61" s="15"/>
      <c r="G61" s="15">
        <v>4012</v>
      </c>
    </row>
    <row r="62" spans="1:7" ht="15.75">
      <c r="A62" s="1" t="s">
        <v>0</v>
      </c>
      <c r="B62" s="29"/>
      <c r="C62" s="1"/>
      <c r="D62" s="1"/>
      <c r="E62" s="16" t="s">
        <v>0</v>
      </c>
      <c r="F62" s="15"/>
      <c r="G62" s="16" t="s">
        <v>0</v>
      </c>
    </row>
    <row r="63" spans="1:7" ht="15.75">
      <c r="A63" s="1"/>
      <c r="B63" s="29"/>
      <c r="C63" s="1"/>
      <c r="D63" s="1"/>
      <c r="E63" s="15">
        <f>SUM(E60:E62)-0.5</f>
        <v>12977.5</v>
      </c>
      <c r="F63" s="15"/>
      <c r="G63" s="15">
        <f>SUM(G60:G62)</f>
        <v>18574</v>
      </c>
    </row>
    <row r="64" spans="1:7" ht="15.75">
      <c r="A64" s="1" t="s">
        <v>103</v>
      </c>
      <c r="B64" s="29"/>
      <c r="C64" s="1"/>
      <c r="D64" s="1"/>
      <c r="E64" s="15">
        <v>-213</v>
      </c>
      <c r="F64" s="15"/>
      <c r="G64" s="15">
        <v>-37</v>
      </c>
    </row>
    <row r="65" spans="1:7" ht="16.5" thickBot="1">
      <c r="A65" s="23" t="s">
        <v>56</v>
      </c>
      <c r="B65" s="29"/>
      <c r="C65" s="1"/>
      <c r="D65" s="1"/>
      <c r="E65" s="50">
        <f>SUM(E63:E64)</f>
        <v>12764.5</v>
      </c>
      <c r="F65" s="15"/>
      <c r="G65" s="50">
        <f>SUM(G63:G64)</f>
        <v>18537</v>
      </c>
    </row>
    <row r="66" spans="1:7" ht="16.5" thickTop="1">
      <c r="A66" s="23"/>
      <c r="B66" s="29"/>
      <c r="C66" s="1"/>
      <c r="D66" s="1"/>
      <c r="E66" s="1" t="s">
        <v>0</v>
      </c>
      <c r="F66" s="1"/>
      <c r="G66" s="1"/>
    </row>
    <row r="67" spans="1:7" ht="16.5">
      <c r="A67" s="43"/>
      <c r="B67" s="29"/>
      <c r="C67" s="1"/>
      <c r="D67" s="1"/>
      <c r="E67" s="11" t="s">
        <v>0</v>
      </c>
      <c r="F67" s="1"/>
      <c r="G67" s="1"/>
    </row>
    <row r="68" spans="1:7" ht="15.75">
      <c r="A68" s="23"/>
      <c r="B68" s="29"/>
      <c r="C68" s="1"/>
      <c r="D68" s="1"/>
      <c r="E68" s="1" t="s">
        <v>0</v>
      </c>
      <c r="F68" s="1"/>
      <c r="G68" s="1"/>
    </row>
    <row r="69" spans="1:7" ht="15.75">
      <c r="A69" s="23" t="s">
        <v>43</v>
      </c>
      <c r="B69" s="29"/>
      <c r="C69" s="1"/>
      <c r="D69" s="1"/>
      <c r="E69" s="1"/>
      <c r="F69" s="1"/>
      <c r="G69" s="1"/>
    </row>
    <row r="70" spans="1:7" ht="15.75">
      <c r="A70" s="23" t="s">
        <v>119</v>
      </c>
      <c r="B70" s="29"/>
      <c r="C70" s="1"/>
      <c r="D70" s="1"/>
      <c r="E70" s="1"/>
      <c r="F70" s="1"/>
      <c r="G70" s="1"/>
    </row>
    <row r="79" ht="16.5">
      <c r="A79" s="43"/>
    </row>
    <row r="80" ht="16.5">
      <c r="A80" s="43"/>
    </row>
    <row r="81" ht="16.5">
      <c r="A81" s="43"/>
    </row>
    <row r="82" ht="16.5">
      <c r="A82" s="43"/>
    </row>
    <row r="83" ht="16.5">
      <c r="A83" s="43"/>
    </row>
    <row r="90" ht="12.75">
      <c r="G90" s="56" t="s">
        <v>0</v>
      </c>
    </row>
    <row r="99" ht="12.75">
      <c r="E99" t="s">
        <v>0</v>
      </c>
    </row>
    <row r="100" ht="12.75">
      <c r="G100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1.140625" style="0" customWidth="1"/>
    <col min="2" max="2" width="2.421875" style="0" customWidth="1"/>
    <col min="3" max="3" width="11.8515625" style="0" customWidth="1"/>
    <col min="4" max="4" width="12.421875" style="0" customWidth="1"/>
    <col min="5" max="5" width="17.28125" style="0" hidden="1" customWidth="1"/>
    <col min="6" max="6" width="16.00390625" style="0" customWidth="1"/>
    <col min="7" max="7" width="15.421875" style="0" customWidth="1"/>
    <col min="8" max="8" width="11.28125" style="0" customWidth="1"/>
    <col min="9" max="9" width="11.8515625" style="0" customWidth="1"/>
    <col min="10" max="10" width="12.421875" style="0" customWidth="1"/>
  </cols>
  <sheetData>
    <row r="1" spans="1:10" ht="15.75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</row>
    <row r="3" spans="1:9" ht="15.75">
      <c r="A3" s="30" t="s">
        <v>0</v>
      </c>
      <c r="B3" s="19"/>
      <c r="C3" s="19"/>
      <c r="D3" s="19"/>
      <c r="E3" s="19" t="s">
        <v>0</v>
      </c>
      <c r="F3" s="19"/>
      <c r="G3" s="18"/>
      <c r="H3" s="18"/>
      <c r="I3" s="18"/>
    </row>
    <row r="4" spans="1:9" ht="15.75">
      <c r="A4" s="30"/>
      <c r="B4" s="19"/>
      <c r="C4" s="19"/>
      <c r="D4" s="19"/>
      <c r="E4" s="19"/>
      <c r="F4" s="19"/>
      <c r="G4" s="18"/>
      <c r="H4" s="18"/>
      <c r="I4" s="18"/>
    </row>
    <row r="5" spans="1:10" ht="15.75">
      <c r="A5" s="62" t="s">
        <v>164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5.75">
      <c r="A6" s="62" t="s">
        <v>31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/>
      <c r="C8" s="62" t="s">
        <v>124</v>
      </c>
      <c r="D8" s="62"/>
      <c r="E8" s="62"/>
      <c r="F8" s="62"/>
      <c r="G8" s="62"/>
      <c r="H8" s="62"/>
      <c r="I8" s="3"/>
      <c r="J8" s="3"/>
    </row>
    <row r="9" spans="1:10" ht="15.75">
      <c r="A9" s="3"/>
      <c r="B9" s="3"/>
      <c r="C9" s="62" t="s">
        <v>123</v>
      </c>
      <c r="D9" s="62"/>
      <c r="E9" s="62"/>
      <c r="F9" s="62"/>
      <c r="G9" s="62"/>
      <c r="H9" s="62"/>
      <c r="I9" s="3"/>
      <c r="J9" s="3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9" ht="15.75">
      <c r="A11" s="26" t="s">
        <v>0</v>
      </c>
      <c r="B11" s="1"/>
      <c r="C11" s="14"/>
      <c r="D11" s="14"/>
      <c r="E11" s="1"/>
      <c r="F11" s="7" t="s">
        <v>146</v>
      </c>
      <c r="G11" s="18"/>
      <c r="H11" s="18"/>
      <c r="I11" s="18"/>
    </row>
    <row r="12" spans="1:9" ht="15.75">
      <c r="A12" s="26"/>
      <c r="B12" s="1"/>
      <c r="C12" s="14"/>
      <c r="D12" s="14"/>
      <c r="E12" s="1"/>
      <c r="F12" s="7" t="s">
        <v>147</v>
      </c>
      <c r="G12" s="7" t="s">
        <v>0</v>
      </c>
      <c r="H12" s="7"/>
      <c r="I12" s="7"/>
    </row>
    <row r="13" spans="1:9" ht="15.75">
      <c r="A13" s="1" t="s">
        <v>0</v>
      </c>
      <c r="B13" s="29"/>
      <c r="C13" s="29"/>
      <c r="D13" s="7" t="s">
        <v>0</v>
      </c>
      <c r="F13" s="7" t="s">
        <v>148</v>
      </c>
      <c r="G13" s="7" t="s">
        <v>0</v>
      </c>
      <c r="H13" s="7"/>
      <c r="I13" s="7"/>
    </row>
    <row r="14" spans="1:10" ht="15.75">
      <c r="A14" s="1"/>
      <c r="B14" s="29"/>
      <c r="C14" s="44" t="s">
        <v>143</v>
      </c>
      <c r="D14" s="7" t="s">
        <v>143</v>
      </c>
      <c r="E14" s="7" t="s">
        <v>42</v>
      </c>
      <c r="F14" s="44" t="s">
        <v>149</v>
      </c>
      <c r="G14" s="44" t="s">
        <v>151</v>
      </c>
      <c r="H14" s="44"/>
      <c r="I14" s="44" t="s">
        <v>154</v>
      </c>
      <c r="J14" s="44" t="s">
        <v>153</v>
      </c>
    </row>
    <row r="15" spans="1:10" ht="15.75">
      <c r="A15" s="1" t="s">
        <v>0</v>
      </c>
      <c r="B15" s="29"/>
      <c r="C15" s="7" t="s">
        <v>144</v>
      </c>
      <c r="D15" s="7" t="s">
        <v>145</v>
      </c>
      <c r="E15" s="44" t="s">
        <v>5</v>
      </c>
      <c r="F15" s="44" t="s">
        <v>150</v>
      </c>
      <c r="G15" s="44" t="s">
        <v>152</v>
      </c>
      <c r="H15" s="44" t="s">
        <v>153</v>
      </c>
      <c r="I15" s="44" t="s">
        <v>155</v>
      </c>
      <c r="J15" s="44" t="s">
        <v>156</v>
      </c>
    </row>
    <row r="16" spans="1:10" ht="15.75">
      <c r="A16" s="1" t="s">
        <v>26</v>
      </c>
      <c r="B16" s="29"/>
      <c r="C16" s="7" t="s">
        <v>1</v>
      </c>
      <c r="D16" s="7" t="s">
        <v>1</v>
      </c>
      <c r="E16" s="7" t="s">
        <v>29</v>
      </c>
      <c r="F16" s="7" t="s">
        <v>29</v>
      </c>
      <c r="G16" s="7" t="s">
        <v>29</v>
      </c>
      <c r="H16" s="7" t="s">
        <v>29</v>
      </c>
      <c r="I16" s="7" t="s">
        <v>29</v>
      </c>
      <c r="J16" s="7" t="s">
        <v>29</v>
      </c>
    </row>
    <row r="17" spans="1:9" ht="15.75">
      <c r="A17" s="1" t="s">
        <v>0</v>
      </c>
      <c r="B17" s="29"/>
      <c r="C17" s="1" t="s">
        <v>0</v>
      </c>
      <c r="D17" s="1"/>
      <c r="E17" s="1"/>
      <c r="G17" s="18" t="s">
        <v>0</v>
      </c>
      <c r="H17" s="18"/>
      <c r="I17" s="18"/>
    </row>
    <row r="18" spans="1:9" ht="15.75">
      <c r="A18" s="1" t="s">
        <v>0</v>
      </c>
      <c r="B18" s="29"/>
      <c r="C18" s="32" t="s">
        <v>0</v>
      </c>
      <c r="D18" s="1"/>
      <c r="E18" s="1"/>
      <c r="G18" s="18"/>
      <c r="H18" s="18"/>
      <c r="I18" s="18"/>
    </row>
    <row r="19" spans="1:10" ht="15.75">
      <c r="A19" s="23" t="s">
        <v>166</v>
      </c>
      <c r="B19" s="29"/>
      <c r="C19" s="15">
        <v>124863</v>
      </c>
      <c r="D19" s="15">
        <v>29529</v>
      </c>
      <c r="E19" s="15">
        <v>0</v>
      </c>
      <c r="F19" s="15">
        <v>14648</v>
      </c>
      <c r="G19" s="15">
        <v>-60339</v>
      </c>
      <c r="H19" s="15">
        <f>SUM(C19:G19)</f>
        <v>108701</v>
      </c>
      <c r="I19" s="15">
        <v>376.4</v>
      </c>
      <c r="J19" s="15">
        <f>SUM(H19:I19)</f>
        <v>109077.4</v>
      </c>
    </row>
    <row r="20" spans="1:10" ht="15.75" hidden="1">
      <c r="A20" s="23"/>
      <c r="B20" s="29"/>
      <c r="C20" s="15"/>
      <c r="D20" s="15"/>
      <c r="E20" s="15"/>
      <c r="F20" s="15"/>
      <c r="G20" s="15"/>
      <c r="H20" s="15"/>
      <c r="I20" s="15"/>
      <c r="J20" s="15"/>
    </row>
    <row r="21" spans="1:10" ht="15.75" hidden="1">
      <c r="A21" s="1" t="s">
        <v>114</v>
      </c>
      <c r="B21" s="29"/>
      <c r="C21" s="1"/>
      <c r="D21" s="1"/>
      <c r="E21" s="1"/>
      <c r="F21" s="11"/>
      <c r="G21" s="15"/>
      <c r="H21" s="15"/>
      <c r="I21" s="15"/>
      <c r="J21" s="15"/>
    </row>
    <row r="22" spans="1:10" ht="15.75" hidden="1">
      <c r="A22" s="1" t="s">
        <v>113</v>
      </c>
      <c r="B22" s="29"/>
      <c r="C22" s="15">
        <v>0</v>
      </c>
      <c r="D22" s="15">
        <v>0</v>
      </c>
      <c r="E22" s="1"/>
      <c r="F22" s="15">
        <v>0</v>
      </c>
      <c r="G22" s="15">
        <v>0</v>
      </c>
      <c r="H22" s="15">
        <f>SUM(C22:G22)</f>
        <v>0</v>
      </c>
      <c r="I22" s="14">
        <v>0</v>
      </c>
      <c r="J22" s="15">
        <f>SUM(H22:I22)</f>
        <v>0</v>
      </c>
    </row>
    <row r="23" spans="1:10" ht="16.5">
      <c r="A23" s="42"/>
      <c r="B23" s="29"/>
      <c r="C23" s="1"/>
      <c r="D23" s="1"/>
      <c r="E23" s="1"/>
      <c r="F23" s="11"/>
      <c r="G23" s="15"/>
      <c r="H23" s="15"/>
      <c r="I23" s="15"/>
      <c r="J23" s="15"/>
    </row>
    <row r="24" spans="1:10" ht="15.75">
      <c r="A24" s="1" t="s">
        <v>110</v>
      </c>
      <c r="B24" s="29"/>
      <c r="C24" s="14">
        <v>0</v>
      </c>
      <c r="D24" s="14">
        <v>0</v>
      </c>
      <c r="E24" s="14">
        <v>0</v>
      </c>
      <c r="F24" s="14">
        <v>0</v>
      </c>
      <c r="G24" s="15">
        <f>'P&amp;L'!F47-EQUITY!G22</f>
        <v>2712</v>
      </c>
      <c r="H24" s="15">
        <f>SUM(C24:G24)</f>
        <v>2712</v>
      </c>
      <c r="I24" s="15">
        <f>'P&amp;L'!F48</f>
        <v>-29</v>
      </c>
      <c r="J24" s="15">
        <f>SUM(H24:I24)</f>
        <v>2683</v>
      </c>
    </row>
    <row r="25" spans="1:10" ht="15.75">
      <c r="A25" s="23"/>
      <c r="B25" s="29"/>
      <c r="C25" s="1"/>
      <c r="D25" s="1"/>
      <c r="E25" s="1"/>
      <c r="F25" s="15"/>
      <c r="G25" s="15"/>
      <c r="H25" s="15"/>
      <c r="I25" s="15"/>
      <c r="J25" s="15"/>
    </row>
    <row r="26" spans="1:10" ht="16.5" thickBot="1">
      <c r="A26" s="23" t="s">
        <v>167</v>
      </c>
      <c r="B26" s="29"/>
      <c r="C26" s="12">
        <f aca="true" t="shared" si="0" ref="C26:J26">SUM(C19:C25)</f>
        <v>124863</v>
      </c>
      <c r="D26" s="12">
        <f t="shared" si="0"/>
        <v>29529</v>
      </c>
      <c r="E26" s="12">
        <f t="shared" si="0"/>
        <v>0</v>
      </c>
      <c r="F26" s="12">
        <f t="shared" si="0"/>
        <v>14648</v>
      </c>
      <c r="G26" s="12">
        <f t="shared" si="0"/>
        <v>-57627</v>
      </c>
      <c r="H26" s="12">
        <f t="shared" si="0"/>
        <v>111413</v>
      </c>
      <c r="I26" s="12">
        <f t="shared" si="0"/>
        <v>347.4</v>
      </c>
      <c r="J26" s="12">
        <f t="shared" si="0"/>
        <v>111760.4</v>
      </c>
    </row>
    <row r="27" spans="1:9" ht="16.5" thickTop="1">
      <c r="A27" s="23"/>
      <c r="B27" s="29"/>
      <c r="C27" s="1"/>
      <c r="D27" s="1"/>
      <c r="E27" s="1"/>
      <c r="G27" s="18"/>
      <c r="H27" s="18"/>
      <c r="I27" s="18"/>
    </row>
    <row r="28" spans="1:10" ht="15.75">
      <c r="A28" s="23"/>
      <c r="B28" s="29"/>
      <c r="C28" s="1"/>
      <c r="D28" s="1"/>
      <c r="F28" s="1"/>
      <c r="G28" s="18" t="s">
        <v>0</v>
      </c>
      <c r="H28" s="18"/>
      <c r="I28" s="18"/>
      <c r="J28" t="s">
        <v>0</v>
      </c>
    </row>
    <row r="29" spans="1:9" ht="15.75">
      <c r="A29" s="23" t="s">
        <v>0</v>
      </c>
      <c r="B29" s="29"/>
      <c r="C29" s="1"/>
      <c r="D29" s="1"/>
      <c r="F29" s="1"/>
      <c r="G29" s="18"/>
      <c r="H29" s="18"/>
      <c r="I29" s="18"/>
    </row>
    <row r="30" spans="1:10" ht="15.75">
      <c r="A30" s="23" t="s">
        <v>168</v>
      </c>
      <c r="B30" s="29"/>
      <c r="C30" s="15">
        <v>124862.822</v>
      </c>
      <c r="D30" s="15">
        <v>29529.113550000002</v>
      </c>
      <c r="E30" s="15">
        <v>0</v>
      </c>
      <c r="F30" s="15">
        <v>14647.946</v>
      </c>
      <c r="G30" s="15">
        <v>-53498</v>
      </c>
      <c r="H30" s="15">
        <f>SUM(C30:G30)</f>
        <v>115541.88154999999</v>
      </c>
      <c r="I30" s="15">
        <v>295</v>
      </c>
      <c r="J30" s="15">
        <f>SUM(H30:I30)</f>
        <v>115836.88154999999</v>
      </c>
    </row>
    <row r="31" spans="1:10" ht="15.75">
      <c r="A31" s="23"/>
      <c r="B31" s="29"/>
      <c r="C31" s="15"/>
      <c r="D31" s="15"/>
      <c r="E31" s="15"/>
      <c r="F31" s="15"/>
      <c r="G31" s="15"/>
      <c r="H31" s="15"/>
      <c r="I31" s="15"/>
      <c r="J31" s="15"/>
    </row>
    <row r="32" spans="1:10" ht="15.75" hidden="1">
      <c r="A32" s="1" t="s">
        <v>142</v>
      </c>
      <c r="B32" s="29"/>
      <c r="C32" s="15"/>
      <c r="D32" s="15"/>
      <c r="E32" s="15"/>
      <c r="F32" s="15"/>
      <c r="G32" s="40">
        <v>0</v>
      </c>
      <c r="H32" s="15">
        <f>SUM(C32:G32)</f>
        <v>0</v>
      </c>
      <c r="I32" s="15"/>
      <c r="J32" s="15">
        <f>SUM(H32:I32)</f>
        <v>0</v>
      </c>
    </row>
    <row r="33" spans="1:10" ht="15.75" hidden="1">
      <c r="A33" s="23"/>
      <c r="B33" s="29"/>
      <c r="C33" s="16"/>
      <c r="D33" s="16"/>
      <c r="E33" s="16"/>
      <c r="F33" s="16"/>
      <c r="G33" s="16"/>
      <c r="H33" s="16"/>
      <c r="I33" s="16"/>
      <c r="J33" s="16"/>
    </row>
    <row r="34" spans="1:10" ht="15.75" hidden="1">
      <c r="A34" s="23" t="s">
        <v>157</v>
      </c>
      <c r="B34" s="29"/>
      <c r="C34" s="15">
        <f aca="true" t="shared" si="1" ref="C34:J34">SUM(C30:C33)</f>
        <v>124862.822</v>
      </c>
      <c r="D34" s="15">
        <f t="shared" si="1"/>
        <v>29529.113550000002</v>
      </c>
      <c r="E34" s="15">
        <f t="shared" si="1"/>
        <v>0</v>
      </c>
      <c r="F34" s="15">
        <f t="shared" si="1"/>
        <v>14647.946</v>
      </c>
      <c r="G34" s="15">
        <f t="shared" si="1"/>
        <v>-53498</v>
      </c>
      <c r="H34" s="15">
        <f t="shared" si="1"/>
        <v>115541.88154999999</v>
      </c>
      <c r="I34" s="15">
        <f t="shared" si="1"/>
        <v>295</v>
      </c>
      <c r="J34" s="15">
        <f t="shared" si="1"/>
        <v>115836.88154999999</v>
      </c>
    </row>
    <row r="35" spans="1:10" ht="15.75" hidden="1">
      <c r="A35" s="23"/>
      <c r="B35" s="29"/>
      <c r="C35" s="15"/>
      <c r="D35" s="15"/>
      <c r="E35" s="15"/>
      <c r="F35" s="15"/>
      <c r="G35" s="15"/>
      <c r="H35" s="15"/>
      <c r="I35" s="15"/>
      <c r="J35" s="15"/>
    </row>
    <row r="36" spans="1:10" ht="15.75" hidden="1">
      <c r="A36" s="1" t="s">
        <v>114</v>
      </c>
      <c r="B36" s="29"/>
      <c r="C36" s="15"/>
      <c r="D36" s="15"/>
      <c r="E36" s="15"/>
      <c r="F36" s="15"/>
      <c r="G36" s="15"/>
      <c r="H36" s="15"/>
      <c r="I36" s="15"/>
      <c r="J36" s="15"/>
    </row>
    <row r="37" spans="1:10" ht="15.75" hidden="1">
      <c r="A37" s="1" t="s">
        <v>113</v>
      </c>
      <c r="B37" s="29"/>
      <c r="C37" s="15">
        <f>'BS'!C46-EQUITY!C30</f>
        <v>0</v>
      </c>
      <c r="D37" s="15">
        <f>'BS'!C47-EQUITY!D30</f>
        <v>0</v>
      </c>
      <c r="E37" s="15"/>
      <c r="F37" s="15">
        <f>'BS'!C49-EQUITY!F30</f>
        <v>0</v>
      </c>
      <c r="G37" s="15">
        <v>0</v>
      </c>
      <c r="H37" s="15">
        <f>SUM(C37:G37)</f>
        <v>0</v>
      </c>
      <c r="I37" s="15">
        <v>0</v>
      </c>
      <c r="J37" s="15">
        <f>SUM(H37:I37)</f>
        <v>0</v>
      </c>
    </row>
    <row r="38" spans="1:10" ht="15.75" hidden="1">
      <c r="A38" s="1" t="s">
        <v>0</v>
      </c>
      <c r="B38" s="29"/>
      <c r="C38" s="15"/>
      <c r="D38" s="15"/>
      <c r="E38" s="15"/>
      <c r="F38" s="15"/>
      <c r="G38" s="15"/>
      <c r="H38" s="15"/>
      <c r="I38" s="15"/>
      <c r="J38" s="15"/>
    </row>
    <row r="39" spans="1:10" ht="15.75" hidden="1">
      <c r="A39" s="1" t="s">
        <v>109</v>
      </c>
      <c r="B39" s="29"/>
      <c r="C39" s="15">
        <v>0</v>
      </c>
      <c r="E39" s="15"/>
      <c r="G39" s="15">
        <v>0</v>
      </c>
      <c r="H39" s="15">
        <f>SUM(C39:G39)</f>
        <v>0</v>
      </c>
      <c r="I39" s="15">
        <v>0</v>
      </c>
      <c r="J39" s="15">
        <f>SUM(H39:I39)</f>
        <v>0</v>
      </c>
    </row>
    <row r="40" spans="1:10" ht="15.75" hidden="1">
      <c r="A40" s="23"/>
      <c r="B40" s="29"/>
      <c r="C40" s="15"/>
      <c r="D40" s="15"/>
      <c r="E40" s="15"/>
      <c r="F40" s="15"/>
      <c r="G40" s="15"/>
      <c r="H40" s="15"/>
      <c r="I40" s="15"/>
      <c r="J40" s="15"/>
    </row>
    <row r="41" spans="1:12" ht="15.75">
      <c r="A41" s="1" t="s">
        <v>110</v>
      </c>
      <c r="B41" s="29"/>
      <c r="C41" s="14">
        <v>0</v>
      </c>
      <c r="D41" s="14">
        <v>0</v>
      </c>
      <c r="E41" s="14">
        <v>0</v>
      </c>
      <c r="F41" s="14">
        <v>0</v>
      </c>
      <c r="G41" s="15">
        <f>'P&amp;L'!D47</f>
        <v>534</v>
      </c>
      <c r="H41" s="15">
        <f>SUM(C41:G41)</f>
        <v>534</v>
      </c>
      <c r="I41" s="15">
        <f>'P&amp;L'!D48</f>
        <v>-3</v>
      </c>
      <c r="J41" s="15">
        <f>SUM(H41:I41)</f>
        <v>531</v>
      </c>
      <c r="L41" s="35"/>
    </row>
    <row r="42" spans="1:9" ht="15.75">
      <c r="A42" s="1"/>
      <c r="B42" s="29"/>
      <c r="C42" s="1"/>
      <c r="D42" s="1"/>
      <c r="F42" s="1"/>
      <c r="G42" s="18"/>
      <c r="H42" s="18"/>
      <c r="I42" s="18"/>
    </row>
    <row r="43" spans="1:10" ht="16.5" thickBot="1">
      <c r="A43" s="23" t="s">
        <v>169</v>
      </c>
      <c r="B43" s="29"/>
      <c r="C43" s="12">
        <f>SUM(C34:C42)</f>
        <v>124862.822</v>
      </c>
      <c r="D43" s="12">
        <f aca="true" t="shared" si="2" ref="D43:J43">SUM(D34:D42)</f>
        <v>29529.113550000002</v>
      </c>
      <c r="E43" s="12">
        <f t="shared" si="2"/>
        <v>0</v>
      </c>
      <c r="F43" s="12">
        <f t="shared" si="2"/>
        <v>14647.946</v>
      </c>
      <c r="G43" s="12">
        <f t="shared" si="2"/>
        <v>-52964</v>
      </c>
      <c r="H43" s="12">
        <f t="shared" si="2"/>
        <v>116075.88154999999</v>
      </c>
      <c r="I43" s="12">
        <f t="shared" si="2"/>
        <v>292</v>
      </c>
      <c r="J43" s="12">
        <f t="shared" si="2"/>
        <v>116367.88154999999</v>
      </c>
    </row>
    <row r="44" spans="1:12" ht="16.5" thickTop="1">
      <c r="A44" s="23"/>
      <c r="B44" s="29"/>
      <c r="C44" s="1"/>
      <c r="D44" s="1"/>
      <c r="F44" s="1"/>
      <c r="G44" s="18"/>
      <c r="H44" s="18"/>
      <c r="I44" s="18"/>
      <c r="J44" t="s">
        <v>0</v>
      </c>
      <c r="L44" s="35"/>
    </row>
    <row r="45" spans="1:9" ht="15.75">
      <c r="A45" s="23"/>
      <c r="B45" s="29"/>
      <c r="C45" s="1"/>
      <c r="D45" s="1"/>
      <c r="F45" s="1" t="s">
        <v>0</v>
      </c>
      <c r="G45" s="18" t="s">
        <v>0</v>
      </c>
      <c r="H45" s="18" t="s">
        <v>0</v>
      </c>
      <c r="I45" s="18" t="s">
        <v>0</v>
      </c>
    </row>
    <row r="46" spans="6:10" ht="12.75">
      <c r="F46" t="s">
        <v>0</v>
      </c>
      <c r="G46" t="s">
        <v>0</v>
      </c>
      <c r="J46" t="s">
        <v>0</v>
      </c>
    </row>
    <row r="47" spans="1:7" ht="15.75">
      <c r="A47" s="23" t="s">
        <v>0</v>
      </c>
      <c r="G47" t="s">
        <v>0</v>
      </c>
    </row>
    <row r="48" ht="15.75">
      <c r="A48" s="23" t="s">
        <v>0</v>
      </c>
    </row>
    <row r="49" ht="15.75">
      <c r="A49" s="1"/>
    </row>
    <row r="50" ht="15.75">
      <c r="A50" s="23" t="s">
        <v>111</v>
      </c>
    </row>
    <row r="51" ht="15.75">
      <c r="A51" s="23" t="s">
        <v>120</v>
      </c>
    </row>
    <row r="61" ht="12.75">
      <c r="I61" t="s">
        <v>0</v>
      </c>
    </row>
  </sheetData>
  <mergeCells count="6">
    <mergeCell ref="C8:H8"/>
    <mergeCell ref="C9:H9"/>
    <mergeCell ref="A1:J1"/>
    <mergeCell ref="A2:J2"/>
    <mergeCell ref="A5:J5"/>
    <mergeCell ref="A6:J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2011-02-25T03:30:07Z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