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<sst xmlns="http://schemas.openxmlformats.org/spreadsheetml/2006/main" count="371" uniqueCount="187">
  <si>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</si>
  <si>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</si>
  <si>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</si>
  <si>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</si>
  <si>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</si>
  <si>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</si>
  <si>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</si>
  <si>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</si>
  <si>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</si>
  <si>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</si>
  <si>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</si>
  <si>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</si>
  <si>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</si>
  <si>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</si>
  <si>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</si>
  <si>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</si>
  <si>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</si>
  <si>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</si>
  <si>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</si>
  <si>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</si>
  <si>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</si>
  <si>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</si>
  <si>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</si>
  <si>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</si>
  <si>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</si>
  <si>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</si>
  <si>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</si>
  <si>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</si>
  <si>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</si>
  <si>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</si>
  <si>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</si>
  <si>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</si>
  <si>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</si>
  <si>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</si>
  <si>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</si>
  <si>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</si>
  <si>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</si>
  <si>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</si>
  <si>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</si>
  <si>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</si>
  <si>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</si>
  <si>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</si>
  <si>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</si>
  <si>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SHARE</t>
  </si>
  <si>
    <t>CAPITAL</t>
  </si>
  <si>
    <t xml:space="preserve">SHARE </t>
  </si>
  <si>
    <t>PREMIUM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</si>
  <si>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</si>
  <si>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</si>
  <si>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</si>
  <si>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</si>
  <si>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</si>
  <si>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</si>
  <si>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</si>
  <si>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</si>
  <si>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</si>
  <si>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</si>
  <si>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</si>
  <si>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</si>
  <si>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</si>
  <si>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</si>
  <si>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</si>
  <si>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</si>
  <si>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</si>
  <si>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</si>
  <si>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</si>
  <si>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</si>
  <si>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</si>
  <si>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</si>
  <si>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</si>
  <si>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</si>
  <si>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</si>
  <si>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</si>
  <si>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</si>
  <si>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</si>
  <si>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</si>
  <si>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</si>
  <si>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</si>
  <si>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</si>
  <si>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</si>
  <si>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</si>
  <si>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</si>
  <si>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</si>
  <si>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</si>
  <si>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</si>
  <si>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</si>
  <si>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</si>
  <si>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</si>
  <si>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</si>
  <si>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</si>
  <si>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</si>
  <si>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</si>
  <si>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</si>
  <si>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</si>
  <si>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</si>
  <si>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</si>
  <si>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</si>
  <si>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</si>
  <si>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</si>
  <si>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</si>
  <si>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</si>
  <si>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</si>
  <si>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</si>
  <si>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</si>
  <si>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EQUITY ATTRIBUTABLE TO EQUITY HOLDERS OF THE PARENT</t>
  </si>
  <si>
    <t xml:space="preserve">     Repayment from holding company</t>
  </si>
  <si>
    <t>AMOUNT OWING BY SUBSIDIARIES COMPANY</t>
  </si>
  <si>
    <t xml:space="preserve">SHORT TERM BORROWINGS 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</si>
  <si>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</si>
  <si>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</si>
  <si>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</si>
  <si>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</si>
  <si>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</si>
  <si>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</si>
  <si>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</si>
  <si>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TRADE RECEIVABLES</t>
  </si>
  <si>
    <t>Minority Interests</t>
  </si>
  <si>
    <t>LOSSES</t>
  </si>
  <si>
    <t>INTERESTS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</si>
  <si>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</si>
  <si>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</si>
  <si>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</si>
  <si>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</si>
  <si>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</si>
  <si>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</si>
  <si>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</si>
  <si>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</si>
  <si>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</si>
  <si>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</si>
  <si>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</si>
  <si>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CONVERTIBLE</t>
  </si>
  <si>
    <t>LOAN</t>
  </si>
  <si>
    <t>IRREDEEMABLE</t>
  </si>
  <si>
    <t>UNSECURED</t>
  </si>
  <si>
    <t>STOCKS</t>
  </si>
  <si>
    <t>AMOUNT OWING TO DIRECTORS</t>
  </si>
  <si>
    <t>Converted During The Financial Period</t>
  </si>
  <si>
    <t>Net Profit For The Financial Period</t>
  </si>
  <si>
    <t>The Condensed Consolidated Statement of Changes In Equity should be read in conjunction with the Annual Financial</t>
  </si>
  <si>
    <t>Disposal of assets</t>
  </si>
  <si>
    <t xml:space="preserve">     Proceeds from disposal of investment/subsidiaries</t>
  </si>
  <si>
    <t xml:space="preserve">     Proceeds from redemption of preference shares</t>
  </si>
  <si>
    <t>NON CURRENT ASSETS HELD FOR SALE</t>
  </si>
  <si>
    <t xml:space="preserve">     Taxation paid</t>
  </si>
  <si>
    <t xml:space="preserve">     Increase in directors' account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</si>
  <si>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</si>
  <si>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</si>
  <si>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</si>
  <si>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</si>
  <si>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</si>
  <si>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</si>
  <si>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UNAUDITED RESULTS OF THE GROUP FOR THE FIRST QUARTER ENDED 31 MARCH 2010</t>
  </si>
  <si>
    <t>31 MAR</t>
  </si>
  <si>
    <t>(2009: 121,000,000) Ordinary Shares)</t>
  </si>
  <si>
    <t>(2009: 140,326,100) Ordinary Shares)</t>
  </si>
  <si>
    <t>Annual Financial Report for the financial year ended 31 December 2009.</t>
  </si>
  <si>
    <t>BALANCE AT 1 JAN 2009</t>
  </si>
  <si>
    <t>BALANCE AT 31 MAR 2009</t>
  </si>
  <si>
    <t>BALANCE AT 1 JAN 2010</t>
  </si>
  <si>
    <t>BALANCE AT 31 MAR 2010</t>
  </si>
  <si>
    <t>Report for the financial year ended 31 December 2009.</t>
  </si>
  <si>
    <t xml:space="preserve">(Based on Ordinary Shares of 124,862,822 </t>
  </si>
  <si>
    <t xml:space="preserve">(Based on Oridinary Shares of 140,326,100 </t>
  </si>
  <si>
    <t>(LOSS)/PROFIT FROM OPERATIONS</t>
  </si>
  <si>
    <t xml:space="preserve">NET (LOSS)/PROFIT FOR THE FINANCIAL PERIOD </t>
  </si>
  <si>
    <t xml:space="preserve">Basic (Loss)/Profit Per Ordinary Share (Sen) </t>
  </si>
  <si>
    <t>Diluted (Loss)/Profit Per Ordinary Share (Sen)</t>
  </si>
  <si>
    <t>CONDENSED CONSOLIDATED STATEMENT OF FINANCIAL POSITION</t>
  </si>
  <si>
    <t>OF THE COMPANY</t>
  </si>
  <si>
    <t>&lt;-------------   ATTRIBUTABLE TO EQUITY HOLDERS ------------- &gt;</t>
  </si>
  <si>
    <t>CONDENSED CONSOLIDATED STATEMENT OF COMPREHENSIVE INCOME</t>
  </si>
  <si>
    <t>The Condensed Consolidated Statement of Financial Position should be read in conjunction with the</t>
  </si>
  <si>
    <t>Other Comprehensive income</t>
  </si>
  <si>
    <t>TOTAL COMPREHENSIVE INCOME</t>
  </si>
  <si>
    <t>FOR THE FINANCIAL PERIOD</t>
  </si>
  <si>
    <t>(LOSS)/PROFIT BEFORE TAXATION</t>
  </si>
  <si>
    <t>PROPERTY DEVELOPMENT COST</t>
  </si>
  <si>
    <t xml:space="preserve">The Condensed Consolidated Statement of Comprehensive Income should be read in conjunction with the </t>
  </si>
  <si>
    <t>Net Loss For The Financial Period</t>
  </si>
  <si>
    <t>OPERATING (LOSS)/PROFIT BEFORE CHANGES IN WORKING CAPITAL</t>
  </si>
  <si>
    <t>NET CASH (USED IN)/FROM FINANCING ACTIVITIES</t>
  </si>
  <si>
    <t>NET INCREASE IN CASH AND CASH EQUIVALENTS</t>
  </si>
  <si>
    <t xml:space="preserve">     Repayment of term loans</t>
  </si>
  <si>
    <t>NET CASH FROM INVESTING ACTIVITIES</t>
  </si>
  <si>
    <t>NET CASH USED IN OPERATING ACTIVITIES</t>
  </si>
  <si>
    <t>Equity Holders Of  The Company</t>
  </si>
  <si>
    <t>EQUITY HOLDERS OF THE COMPANY 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</si>
</sst>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GL67KDMZ\LIMCL\consoCflowMar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6"/>
  <sheetViews>
    <sheetView workbookViewId="0" topLeftCell="B45">
      <selection activeCell="B56" sqref="B56"/>
    </sheetView>
  </sheetViews>
  <sheetFormatPr defaultColWidth="9.140625" defaultRowHeight="12.75"/>
  <cols>
    <col min="2" max="2" width="49.851562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151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170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152</v>
      </c>
      <c r="E14" s="7"/>
      <c r="F14" s="38" t="str">
        <f>D14</f>
        <v>31 MAR</v>
      </c>
      <c r="G14" s="2"/>
      <c r="H14" s="38" t="str">
        <f>F14</f>
        <v>31 MAR</v>
      </c>
      <c r="I14" s="7"/>
      <c r="J14" s="38" t="str">
        <f>H14</f>
        <v>31 MAR</v>
      </c>
    </row>
    <row r="15" spans="2:10" ht="15.75">
      <c r="B15" s="1"/>
      <c r="C15" s="1"/>
      <c r="D15" s="3">
        <v>2010</v>
      </c>
      <c r="E15" s="3"/>
      <c r="F15" s="3">
        <v>2009</v>
      </c>
      <c r="G15" s="3"/>
      <c r="H15" s="3">
        <v>2010</v>
      </c>
      <c r="I15" s="3"/>
      <c r="J15" s="3">
        <v>2009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3" t="s">
        <v>29</v>
      </c>
      <c r="C19" s="1"/>
      <c r="D19" s="31">
        <f>13757-0</f>
        <v>13757</v>
      </c>
      <c r="E19" s="31"/>
      <c r="F19" s="31">
        <f>25665-0</f>
        <v>25665</v>
      </c>
      <c r="G19" s="1"/>
      <c r="H19" s="31">
        <v>13756.97754</v>
      </c>
      <c r="I19" s="31"/>
      <c r="J19" s="48">
        <v>25665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52</v>
      </c>
      <c r="C21" s="1"/>
      <c r="D21" s="11">
        <f>-14370+0</f>
        <v>-14370</v>
      </c>
      <c r="E21" s="1"/>
      <c r="F21" s="15">
        <f>-25095+0</f>
        <v>-25095</v>
      </c>
      <c r="G21" s="1"/>
      <c r="H21" s="15">
        <v>-14369.777220000002</v>
      </c>
      <c r="I21" s="1"/>
      <c r="J21" s="15">
        <v>-25095</v>
      </c>
    </row>
    <row r="22" spans="2:11" ht="15.75">
      <c r="B22" s="1" t="s">
        <v>53</v>
      </c>
      <c r="C22" s="18"/>
      <c r="D22" s="11">
        <f>239-0</f>
        <v>239</v>
      </c>
      <c r="E22" s="11"/>
      <c r="F22" s="11">
        <f>139-0</f>
        <v>139</v>
      </c>
      <c r="G22" s="18"/>
      <c r="H22" s="11">
        <v>238.58533999999997</v>
      </c>
      <c r="I22" s="11"/>
      <c r="J22" s="15">
        <v>139</v>
      </c>
      <c r="K22" t="s">
        <v>0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163</v>
      </c>
      <c r="C24" s="18" t="s">
        <v>0</v>
      </c>
      <c r="D24" s="11">
        <f>SUM(D19:D23)</f>
        <v>-374</v>
      </c>
      <c r="E24" s="11"/>
      <c r="F24" s="15">
        <f>SUM(F19:F23)</f>
        <v>709</v>
      </c>
      <c r="G24" s="18"/>
      <c r="H24" s="11">
        <f>SUM(H19:H23)</f>
        <v>-374.2143400000019</v>
      </c>
      <c r="I24" s="11"/>
      <c r="J24" s="11">
        <f>SUM(J19:J23)</f>
        <v>709</v>
      </c>
    </row>
    <row r="25" spans="2:10" ht="15.75">
      <c r="B25" s="23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59</v>
      </c>
      <c r="C26" s="18"/>
      <c r="D26" s="11">
        <f>375-0</f>
        <v>375</v>
      </c>
      <c r="E26" s="11"/>
      <c r="F26" s="11">
        <f>511-0</f>
        <v>511</v>
      </c>
      <c r="G26" s="18"/>
      <c r="H26" s="11">
        <v>375.19734</v>
      </c>
      <c r="I26" s="11"/>
      <c r="J26" s="15">
        <v>511</v>
      </c>
    </row>
    <row r="27" spans="2:10" ht="16.5">
      <c r="B27" s="41" t="s">
        <v>60</v>
      </c>
      <c r="C27" s="18"/>
      <c r="D27" s="11">
        <f>-12+0</f>
        <v>-12</v>
      </c>
      <c r="E27" s="11"/>
      <c r="F27" s="11">
        <f>-36+0</f>
        <v>-36</v>
      </c>
      <c r="G27" s="18"/>
      <c r="H27" s="11">
        <v>-11.747520000000002</v>
      </c>
      <c r="I27" s="11"/>
      <c r="J27" s="15">
        <v>-36</v>
      </c>
    </row>
    <row r="28" spans="2:10" ht="16.5">
      <c r="B28" s="41" t="s">
        <v>54</v>
      </c>
      <c r="C28" s="18"/>
      <c r="D28" s="15">
        <f>0.29+0</f>
        <v>0.29</v>
      </c>
      <c r="E28" s="11"/>
      <c r="F28" s="11">
        <f>-2-0</f>
        <v>-2</v>
      </c>
      <c r="G28" s="18"/>
      <c r="H28" s="15">
        <v>0.29143</v>
      </c>
      <c r="I28" s="11"/>
      <c r="J28" s="15">
        <v>-2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0" ht="15.75">
      <c r="B30" s="40" t="s">
        <v>175</v>
      </c>
      <c r="C30" s="18"/>
      <c r="D30" s="15">
        <f>SUM(D24:D29)</f>
        <v>-10.71</v>
      </c>
      <c r="E30" s="11"/>
      <c r="F30" s="11">
        <f>SUM(F24:F29)</f>
        <v>1182</v>
      </c>
      <c r="G30" s="18"/>
      <c r="H30" s="15">
        <f>SUM(H24:H29)-0.5</f>
        <v>-10.97309000000193</v>
      </c>
      <c r="I30" s="11"/>
      <c r="J30" s="11">
        <f>SUM(J24:J29)</f>
        <v>1182</v>
      </c>
    </row>
    <row r="31" spans="2:13" ht="15.75">
      <c r="B31" s="40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1" t="s">
        <v>31</v>
      </c>
      <c r="C32" s="1"/>
      <c r="D32" s="31">
        <f>-155+0</f>
        <v>-155</v>
      </c>
      <c r="E32" s="31"/>
      <c r="F32" s="36">
        <f>-116+0</f>
        <v>-116</v>
      </c>
      <c r="G32" s="1"/>
      <c r="H32" s="28">
        <v>-155.245</v>
      </c>
      <c r="I32" s="31"/>
      <c r="J32" s="36">
        <v>-116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0" t="s">
        <v>128</v>
      </c>
      <c r="C34" s="18"/>
      <c r="D34" s="31">
        <f>SUM(D30:D33)</f>
        <v>-165.71</v>
      </c>
      <c r="E34" s="31"/>
      <c r="F34" s="31">
        <f>SUM(F30:F33)</f>
        <v>1066</v>
      </c>
      <c r="G34" s="10"/>
      <c r="H34" s="31">
        <f>SUM(H30:H33)</f>
        <v>-166.21809000000192</v>
      </c>
      <c r="I34" s="31"/>
      <c r="J34" s="31">
        <f>SUM(J30:J33)</f>
        <v>1066</v>
      </c>
    </row>
    <row r="35" spans="2:10" ht="15.75" hidden="1">
      <c r="B35" s="40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0" t="s">
        <v>108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0" t="s">
        <v>125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40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0" t="s">
        <v>164</v>
      </c>
      <c r="C39" s="18"/>
      <c r="D39" s="12">
        <f>SUM(D34:D38)</f>
        <v>-165.71</v>
      </c>
      <c r="E39" s="12"/>
      <c r="F39" s="12">
        <f>SUM(F34:F38)</f>
        <v>1066</v>
      </c>
      <c r="G39" s="18"/>
      <c r="H39" s="25">
        <f>SUM(H34:H38)</f>
        <v>-166.21809000000192</v>
      </c>
      <c r="I39" s="12"/>
      <c r="J39" s="12">
        <f>SUM(J34:J38)</f>
        <v>1066</v>
      </c>
    </row>
    <row r="40" spans="2:10" ht="16.5" thickTop="1">
      <c r="B40" s="40"/>
      <c r="C40" s="18"/>
      <c r="D40" s="31"/>
      <c r="E40" s="31"/>
      <c r="F40" s="31"/>
      <c r="G40" s="18"/>
      <c r="H40" s="31"/>
      <c r="I40" s="31"/>
      <c r="J40" s="31"/>
    </row>
    <row r="41" spans="2:10" ht="15.75">
      <c r="B41" s="21" t="s">
        <v>172</v>
      </c>
      <c r="C41" s="18"/>
      <c r="D41" s="31">
        <v>0</v>
      </c>
      <c r="E41" s="31"/>
      <c r="F41" s="31">
        <v>0</v>
      </c>
      <c r="G41" s="18"/>
      <c r="H41" s="31">
        <v>0</v>
      </c>
      <c r="I41" s="31"/>
      <c r="J41" s="31">
        <v>0</v>
      </c>
    </row>
    <row r="42" spans="2:10" ht="15.75">
      <c r="B42" s="40"/>
      <c r="C42" s="18"/>
      <c r="D42" s="31"/>
      <c r="E42" s="31"/>
      <c r="F42" s="31"/>
      <c r="G42" s="18"/>
      <c r="H42" s="31"/>
      <c r="I42" s="31"/>
      <c r="J42" s="31"/>
    </row>
    <row r="43" spans="2:10" ht="15.75">
      <c r="B43" s="40" t="s">
        <v>173</v>
      </c>
      <c r="C43" s="18"/>
      <c r="D43" s="31"/>
      <c r="E43" s="31"/>
      <c r="F43" s="31"/>
      <c r="G43" s="18"/>
      <c r="H43" s="31"/>
      <c r="I43" s="31"/>
      <c r="J43" s="31"/>
    </row>
    <row r="44" spans="2:10" ht="16.5" thickBot="1">
      <c r="B44" s="40" t="s">
        <v>174</v>
      </c>
      <c r="C44" s="18"/>
      <c r="D44" s="12">
        <f>SUM(D39:D43)</f>
        <v>-165.71</v>
      </c>
      <c r="E44" s="12"/>
      <c r="F44" s="12">
        <f>SUM(F39:F43)</f>
        <v>1066</v>
      </c>
      <c r="G44" s="18"/>
      <c r="H44" s="12">
        <f>SUM(H39:H43)</f>
        <v>-166.21809000000192</v>
      </c>
      <c r="I44" s="12"/>
      <c r="J44" s="12">
        <f>SUM(J39:J43)</f>
        <v>1066</v>
      </c>
    </row>
    <row r="45" spans="2:10" ht="16.5" thickTop="1">
      <c r="B45" s="40"/>
      <c r="C45" s="18"/>
      <c r="D45" s="31"/>
      <c r="E45" s="31"/>
      <c r="F45" s="31"/>
      <c r="G45" s="18"/>
      <c r="H45" s="31"/>
      <c r="I45" s="31"/>
      <c r="J45" s="31"/>
    </row>
    <row r="46" spans="2:10" ht="15.75">
      <c r="B46" s="40" t="s">
        <v>78</v>
      </c>
      <c r="C46" s="18"/>
      <c r="D46" s="11"/>
      <c r="E46" s="11"/>
      <c r="F46" s="11"/>
      <c r="G46" s="18"/>
      <c r="H46" s="11"/>
      <c r="I46" s="11"/>
      <c r="J46" s="11"/>
    </row>
    <row r="47" spans="2:10" ht="15.75">
      <c r="B47" s="21" t="s">
        <v>185</v>
      </c>
      <c r="C47" s="18"/>
      <c r="D47" s="15">
        <f>-180-0</f>
        <v>-180</v>
      </c>
      <c r="E47" s="11"/>
      <c r="F47" s="11">
        <f>1043-0</f>
        <v>1043</v>
      </c>
      <c r="G47" s="18"/>
      <c r="H47" s="15">
        <f>H44-H48</f>
        <v>-180.29261970000198</v>
      </c>
      <c r="I47" s="11"/>
      <c r="J47" s="11">
        <v>1043</v>
      </c>
    </row>
    <row r="48" spans="2:10" ht="16.5">
      <c r="B48" s="41" t="s">
        <v>116</v>
      </c>
      <c r="C48" s="18"/>
      <c r="D48" s="11">
        <f>14+0</f>
        <v>14</v>
      </c>
      <c r="E48" s="11"/>
      <c r="F48" s="36">
        <f>23-0</f>
        <v>23</v>
      </c>
      <c r="G48" s="18"/>
      <c r="H48" s="11">
        <v>14.074529700000047</v>
      </c>
      <c r="I48" s="11"/>
      <c r="J48" s="36">
        <v>23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0" t="s">
        <v>0</v>
      </c>
      <c r="C50" s="1"/>
      <c r="D50" s="12">
        <f>SUM(D47:D49)</f>
        <v>-166</v>
      </c>
      <c r="E50" s="12"/>
      <c r="F50" s="12">
        <f>SUM(F47:F49)</f>
        <v>1066</v>
      </c>
      <c r="G50" s="1"/>
      <c r="H50" s="12">
        <f>SUM(H47:H49)</f>
        <v>-166.21809000000192</v>
      </c>
      <c r="I50" s="12"/>
      <c r="J50" s="12">
        <f>SUM(J47:J49)</f>
        <v>1066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/>
      <c r="E52" s="1"/>
      <c r="F52" s="1" t="s">
        <v>0</v>
      </c>
      <c r="G52" s="1"/>
      <c r="H52" s="1"/>
      <c r="I52" s="1"/>
      <c r="J52" s="1"/>
    </row>
    <row r="53" spans="2:10" ht="15.75">
      <c r="B53" s="23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3" t="s">
        <v>103</v>
      </c>
      <c r="C54" s="1"/>
      <c r="D54" s="14" t="s">
        <v>0</v>
      </c>
      <c r="E54" s="1"/>
      <c r="F54" s="1"/>
      <c r="G54" s="1"/>
      <c r="H54" s="1"/>
      <c r="I54" s="1"/>
      <c r="J54" s="1"/>
      <c r="M54" s="35"/>
    </row>
    <row r="55" spans="2:10" ht="15.75">
      <c r="B55" s="23" t="s">
        <v>186</v>
      </c>
      <c r="C55" s="1"/>
      <c r="D55" s="37" t="s">
        <v>0</v>
      </c>
      <c r="E55" s="11"/>
      <c r="F55" s="1"/>
      <c r="G55" s="1"/>
      <c r="H55" s="1"/>
      <c r="I55" s="1"/>
      <c r="J55" s="1"/>
    </row>
    <row r="56" spans="2:8" ht="15.75">
      <c r="B56" s="23" t="s">
        <v>0</v>
      </c>
      <c r="H56" t="s">
        <v>0</v>
      </c>
    </row>
    <row r="57" spans="2:13" ht="15.75">
      <c r="B57" s="23" t="s">
        <v>165</v>
      </c>
      <c r="D57" s="14">
        <f>(D34+(-14-0)+(0+0))/124862.822*100</f>
        <v>-0.14392594778932674</v>
      </c>
      <c r="E57" s="14"/>
      <c r="F57" s="37">
        <f>F47/121000*100</f>
        <v>0.8619834710743802</v>
      </c>
      <c r="G57" s="1"/>
      <c r="H57" s="14">
        <v>-0.14439255561595588</v>
      </c>
      <c r="I57" s="14"/>
      <c r="J57" s="37">
        <f>J47/121000*100</f>
        <v>0.8619834710743802</v>
      </c>
      <c r="M57" s="14"/>
    </row>
    <row r="58" spans="2:10" ht="15.75">
      <c r="B58" s="23"/>
      <c r="D58" s="14"/>
      <c r="E58" s="14"/>
      <c r="F58" s="14"/>
      <c r="G58" s="1"/>
      <c r="H58" s="14"/>
      <c r="I58" s="14"/>
      <c r="J58" s="14"/>
    </row>
    <row r="59" spans="2:10" ht="15.75" hidden="1">
      <c r="B59" s="23" t="s">
        <v>79</v>
      </c>
      <c r="D59" s="14"/>
      <c r="E59" s="14"/>
      <c r="F59" s="14"/>
      <c r="G59" s="1"/>
      <c r="H59" s="14"/>
      <c r="I59" s="14"/>
      <c r="J59" s="14"/>
    </row>
    <row r="60" spans="2:13" ht="15.75" hidden="1">
      <c r="B60" s="23" t="s">
        <v>109</v>
      </c>
      <c r="D60" s="14">
        <f>(D37+(0-0))/120000*100</f>
        <v>0</v>
      </c>
      <c r="E60" s="14"/>
      <c r="F60" s="14">
        <f>(F37+(0-0))/120000*100</f>
        <v>0</v>
      </c>
      <c r="G60" s="1"/>
      <c r="H60" s="14">
        <v>0</v>
      </c>
      <c r="I60" s="14"/>
      <c r="J60" s="14">
        <v>0</v>
      </c>
      <c r="M60" s="14"/>
    </row>
    <row r="61" spans="2:10" ht="16.5" hidden="1">
      <c r="B61" s="41" t="s">
        <v>161</v>
      </c>
      <c r="D61" s="14" t="s">
        <v>0</v>
      </c>
      <c r="E61" s="14"/>
      <c r="F61" s="50" t="s">
        <v>0</v>
      </c>
      <c r="G61" s="1"/>
      <c r="H61" s="50" t="s">
        <v>0</v>
      </c>
      <c r="I61" s="14"/>
      <c r="J61" s="50" t="s">
        <v>0</v>
      </c>
    </row>
    <row r="62" spans="2:13" ht="17.25" thickBot="1">
      <c r="B62" s="41" t="s">
        <v>153</v>
      </c>
      <c r="D62" s="54">
        <f>SUM(D57:D61)</f>
        <v>-0.14392594778932674</v>
      </c>
      <c r="E62" s="53"/>
      <c r="F62" s="54">
        <f>SUM(F57:F61)</f>
        <v>0.8619834710743802</v>
      </c>
      <c r="G62" s="1"/>
      <c r="H62" s="54">
        <f>SUM(H57:H61)</f>
        <v>-0.14439255561595588</v>
      </c>
      <c r="I62" s="53"/>
      <c r="J62" s="54">
        <f>SUM(J57:J61)</f>
        <v>0.8619834710743802</v>
      </c>
      <c r="M62" s="51"/>
    </row>
    <row r="63" spans="2:10" ht="17.25" thickTop="1">
      <c r="B63" s="41" t="s">
        <v>0</v>
      </c>
      <c r="D63" s="14"/>
      <c r="E63" s="14"/>
      <c r="F63" s="14"/>
      <c r="G63" s="1"/>
      <c r="H63" s="14"/>
      <c r="I63" s="14"/>
      <c r="J63" s="14"/>
    </row>
    <row r="64" spans="2:10" ht="15.75">
      <c r="B64" s="23" t="s">
        <v>166</v>
      </c>
      <c r="C64" s="1"/>
      <c r="D64" s="14">
        <v>-0.1253438918348048</v>
      </c>
      <c r="E64" s="1"/>
      <c r="F64" s="50">
        <v>0.75</v>
      </c>
      <c r="G64" s="1"/>
      <c r="H64" s="50">
        <v>-0.12569993372580152</v>
      </c>
      <c r="I64" s="14"/>
      <c r="J64" s="50">
        <v>0.75</v>
      </c>
    </row>
    <row r="65" spans="2:10" ht="16.5">
      <c r="B65" s="41" t="s">
        <v>162</v>
      </c>
      <c r="C65" s="1"/>
      <c r="D65" s="14"/>
      <c r="E65" s="1"/>
      <c r="F65" s="50"/>
      <c r="G65" s="1"/>
      <c r="H65" s="50"/>
      <c r="I65" s="14"/>
      <c r="J65" s="50"/>
    </row>
    <row r="66" spans="2:10" ht="17.25" thickBot="1">
      <c r="B66" s="41" t="s">
        <v>154</v>
      </c>
      <c r="C66" s="1"/>
      <c r="D66" s="53">
        <f>SUM(D64:D65)</f>
        <v>-0.1253438918348048</v>
      </c>
      <c r="E66" s="58"/>
      <c r="F66" s="53">
        <f>SUM(F64:F65)</f>
        <v>0.75</v>
      </c>
      <c r="G66" s="1"/>
      <c r="H66" s="53">
        <f>SUM(H64:H65)</f>
        <v>-0.12569993372580152</v>
      </c>
      <c r="I66" s="58"/>
      <c r="J66" s="53">
        <f>SUM(J64:J65)</f>
        <v>0.75</v>
      </c>
    </row>
    <row r="67" spans="2:10" ht="17.25" thickTop="1">
      <c r="B67" s="41"/>
      <c r="C67" s="1"/>
      <c r="D67" s="14"/>
      <c r="E67" s="1"/>
      <c r="F67" s="50"/>
      <c r="G67" s="1"/>
      <c r="H67" s="50"/>
      <c r="I67" s="14"/>
      <c r="J67" s="50"/>
    </row>
    <row r="68" spans="2:10" ht="16.5">
      <c r="B68" s="41"/>
      <c r="C68" s="1"/>
      <c r="D68" s="39" t="s">
        <v>0</v>
      </c>
      <c r="E68" s="1"/>
      <c r="F68" s="50"/>
      <c r="G68" s="1"/>
      <c r="H68" s="50"/>
      <c r="I68" s="14"/>
      <c r="J68" s="50"/>
    </row>
    <row r="69" spans="2:10" ht="15.75">
      <c r="B69" s="23"/>
      <c r="C69" s="1"/>
      <c r="D69" s="14"/>
      <c r="E69" s="1"/>
      <c r="F69" s="50" t="s">
        <v>0</v>
      </c>
      <c r="G69" s="1"/>
      <c r="H69" s="50"/>
      <c r="I69" s="14"/>
      <c r="J69" s="50"/>
    </row>
    <row r="70" spans="2:10" ht="15.75">
      <c r="B70" s="23"/>
      <c r="C70" s="1"/>
      <c r="D70" s="14"/>
      <c r="E70" s="14"/>
      <c r="F70" s="57" t="s">
        <v>0</v>
      </c>
      <c r="G70" s="1"/>
      <c r="H70" s="29"/>
      <c r="I70" s="29"/>
      <c r="J70" s="1"/>
    </row>
    <row r="71" spans="2:10" ht="15.75">
      <c r="B71" s="23"/>
      <c r="C71" s="1"/>
      <c r="D71" s="14"/>
      <c r="E71" s="14"/>
      <c r="F71" s="14"/>
      <c r="G71" s="1"/>
      <c r="H71" s="29"/>
      <c r="I71" s="29"/>
      <c r="J71" s="1"/>
    </row>
    <row r="72" spans="2:10" ht="15.75">
      <c r="B72" s="23" t="s">
        <v>177</v>
      </c>
      <c r="C72" s="1"/>
      <c r="D72" s="14"/>
      <c r="E72" s="14"/>
      <c r="F72" s="14"/>
      <c r="G72" s="1"/>
      <c r="H72" s="29"/>
      <c r="I72" s="29"/>
      <c r="J72" s="1"/>
    </row>
    <row r="73" spans="2:10" ht="15.75">
      <c r="B73" s="23" t="s">
        <v>155</v>
      </c>
      <c r="C73" s="1"/>
      <c r="D73" s="14"/>
      <c r="E73" s="14"/>
      <c r="F73" s="14"/>
      <c r="G73" s="1"/>
      <c r="H73" s="29"/>
      <c r="I73" s="29"/>
      <c r="J73" s="1"/>
    </row>
    <row r="78" ht="16.5">
      <c r="B78" s="41" t="s">
        <v>0</v>
      </c>
    </row>
    <row r="86" ht="16.5">
      <c r="B86" s="41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selection activeCell="A26" sqref="A26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0" t="s">
        <v>3</v>
      </c>
      <c r="B1" s="60"/>
      <c r="C1" s="60"/>
      <c r="D1" s="60"/>
      <c r="E1" s="60"/>
    </row>
    <row r="2" spans="1:5" ht="15.75">
      <c r="A2" s="60" t="s">
        <v>4</v>
      </c>
      <c r="B2" s="60"/>
      <c r="C2" s="60"/>
      <c r="D2" s="60"/>
      <c r="E2" s="60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0" t="s">
        <v>151</v>
      </c>
      <c r="B4" s="60"/>
      <c r="C4" s="60"/>
      <c r="D4" s="60"/>
      <c r="E4" s="60"/>
    </row>
    <row r="5" spans="1:5" ht="15.75">
      <c r="A5" s="60" t="s">
        <v>167</v>
      </c>
      <c r="B5" s="60"/>
      <c r="C5" s="60"/>
      <c r="D5" s="60"/>
      <c r="E5" s="60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152</v>
      </c>
      <c r="D12" s="1"/>
      <c r="E12" s="38" t="s">
        <v>70</v>
      </c>
    </row>
    <row r="13" spans="1:5" ht="15.75">
      <c r="A13" s="23"/>
      <c r="B13" s="1"/>
      <c r="C13" s="3">
        <v>2010</v>
      </c>
      <c r="D13" s="1"/>
      <c r="E13" s="3">
        <v>2009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91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89</v>
      </c>
      <c r="B18" s="1"/>
      <c r="C18" s="1"/>
      <c r="D18" s="1"/>
      <c r="E18" s="1"/>
    </row>
    <row r="19" spans="1:7" ht="15.75">
      <c r="A19" s="23" t="s">
        <v>34</v>
      </c>
      <c r="B19" s="1"/>
      <c r="C19" s="15">
        <v>4267.20516125</v>
      </c>
      <c r="D19" s="15"/>
      <c r="E19" s="15">
        <f>4140.598-0.5</f>
        <v>4140.098</v>
      </c>
      <c r="G19" t="s">
        <v>0</v>
      </c>
    </row>
    <row r="20" spans="1:7" ht="15.75">
      <c r="A20" s="23" t="s">
        <v>102</v>
      </c>
      <c r="B20" s="1"/>
      <c r="C20" s="15">
        <v>2280.6849987500004</v>
      </c>
      <c r="D20" s="15"/>
      <c r="E20" s="15">
        <v>2291.971</v>
      </c>
      <c r="G20" t="s">
        <v>0</v>
      </c>
    </row>
    <row r="21" spans="1:7" ht="15.75">
      <c r="A21" s="23" t="s">
        <v>119</v>
      </c>
      <c r="B21" s="1"/>
      <c r="C21" s="15">
        <v>181.65236000000002</v>
      </c>
      <c r="D21" s="15"/>
      <c r="E21" s="15">
        <v>182.256</v>
      </c>
      <c r="G21" t="s">
        <v>0</v>
      </c>
    </row>
    <row r="22" spans="1:7" ht="15.75">
      <c r="A22" s="23" t="s">
        <v>66</v>
      </c>
      <c r="B22" s="1"/>
      <c r="C22" s="15">
        <v>1333.03249</v>
      </c>
      <c r="D22" s="15"/>
      <c r="E22" s="15">
        <v>1332.691</v>
      </c>
      <c r="G22" t="s">
        <v>0</v>
      </c>
    </row>
    <row r="23" spans="1:7" ht="15.75">
      <c r="A23" s="23" t="s">
        <v>176</v>
      </c>
      <c r="B23" s="1"/>
      <c r="C23" s="15">
        <v>14016.549040000002</v>
      </c>
      <c r="D23" s="15"/>
      <c r="E23" s="15">
        <v>14016.551</v>
      </c>
      <c r="G23" t="s">
        <v>0</v>
      </c>
    </row>
    <row r="24" spans="1:8" ht="15.75">
      <c r="A24" s="23" t="s">
        <v>65</v>
      </c>
      <c r="B24" s="1"/>
      <c r="C24" s="15">
        <v>54962.3484</v>
      </c>
      <c r="D24" s="15"/>
      <c r="E24" s="15">
        <v>57844.076</v>
      </c>
      <c r="H24" t="s">
        <v>0</v>
      </c>
    </row>
    <row r="25" spans="1:5" ht="15.75">
      <c r="A25" s="23" t="s">
        <v>23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SUM(C19:C26)+1</f>
        <v>92718.22145</v>
      </c>
      <c r="D27" s="15"/>
      <c r="E27" s="33">
        <f>SUM(E19:E26)+0.5</f>
        <v>95483.89199999999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84</v>
      </c>
      <c r="B30" s="1"/>
      <c r="C30" s="28">
        <v>3304.4305900000004</v>
      </c>
      <c r="D30" s="15"/>
      <c r="E30" s="28">
        <v>3276.661</v>
      </c>
    </row>
    <row r="31" spans="1:5" ht="15.75">
      <c r="A31" s="23" t="s">
        <v>176</v>
      </c>
      <c r="B31" s="1"/>
      <c r="C31" s="28">
        <v>28528.938540000003</v>
      </c>
      <c r="D31" s="15"/>
      <c r="E31" s="28">
        <v>28556.8</v>
      </c>
    </row>
    <row r="32" spans="1:5" ht="15.75">
      <c r="A32" s="23" t="s">
        <v>115</v>
      </c>
      <c r="B32" s="1"/>
      <c r="C32" s="28">
        <v>14813.78083</v>
      </c>
      <c r="D32" s="15"/>
      <c r="E32" s="28">
        <f>15054.913-0.5</f>
        <v>15054.413</v>
      </c>
    </row>
    <row r="33" spans="1:5" ht="15.75">
      <c r="A33" s="23" t="s">
        <v>85</v>
      </c>
      <c r="B33" s="1"/>
      <c r="C33" s="28">
        <v>7702.970060000001</v>
      </c>
      <c r="D33" s="15"/>
      <c r="E33" s="28">
        <v>8251.99</v>
      </c>
    </row>
    <row r="34" spans="1:5" ht="15.75">
      <c r="A34" s="23" t="s">
        <v>86</v>
      </c>
      <c r="B34" s="1"/>
      <c r="C34" s="28">
        <v>362.87456000000003</v>
      </c>
      <c r="D34" s="15"/>
      <c r="E34" s="28">
        <v>179.413</v>
      </c>
    </row>
    <row r="35" spans="1:5" ht="15.75" hidden="1">
      <c r="A35" s="23" t="s">
        <v>65</v>
      </c>
      <c r="B35" s="1"/>
      <c r="C35" s="28">
        <v>0</v>
      </c>
      <c r="D35" s="15"/>
      <c r="E35" s="28">
        <v>0</v>
      </c>
    </row>
    <row r="36" spans="1:5" ht="15.75" hidden="1">
      <c r="A36" s="23" t="s">
        <v>106</v>
      </c>
      <c r="B36" s="1"/>
      <c r="C36" s="28">
        <v>0</v>
      </c>
      <c r="D36" s="15"/>
      <c r="E36" s="28">
        <v>0</v>
      </c>
    </row>
    <row r="37" spans="1:5" ht="15.75" hidden="1">
      <c r="A37" s="23" t="s">
        <v>87</v>
      </c>
      <c r="B37" s="1"/>
      <c r="C37" s="28">
        <v>0</v>
      </c>
      <c r="D37" s="15"/>
      <c r="E37" s="28">
        <v>0</v>
      </c>
    </row>
    <row r="38" spans="1:5" ht="15.75">
      <c r="A38" s="23" t="s">
        <v>120</v>
      </c>
      <c r="B38" s="1"/>
      <c r="C38" s="28">
        <v>13214.36554</v>
      </c>
      <c r="D38" s="15"/>
      <c r="E38" s="28">
        <v>4011.91</v>
      </c>
    </row>
    <row r="39" spans="1:5" ht="15.75">
      <c r="A39" s="23" t="s">
        <v>88</v>
      </c>
      <c r="B39" s="1"/>
      <c r="C39" s="28">
        <v>5927.310610000001</v>
      </c>
      <c r="D39" s="15"/>
      <c r="E39" s="28">
        <v>14562.627</v>
      </c>
    </row>
    <row r="40" spans="1:5" ht="15.75">
      <c r="A40" s="23"/>
      <c r="B40" s="1"/>
      <c r="C40" s="33">
        <f>SUM(C30:C39)-0.5</f>
        <v>73854.17073</v>
      </c>
      <c r="D40" s="15"/>
      <c r="E40" s="33">
        <f>SUM(E30:E39)</f>
        <v>73893.81399999998</v>
      </c>
    </row>
    <row r="41" spans="1:5" ht="15.75">
      <c r="A41" s="23"/>
      <c r="B41" s="1"/>
      <c r="C41" s="28"/>
      <c r="D41" s="15"/>
      <c r="E41" s="28"/>
    </row>
    <row r="42" spans="1:11" ht="15.75" hidden="1">
      <c r="A42" s="23" t="s">
        <v>142</v>
      </c>
      <c r="B42" s="1"/>
      <c r="C42" s="28">
        <v>0</v>
      </c>
      <c r="D42" s="15"/>
      <c r="E42" s="28">
        <v>0</v>
      </c>
      <c r="K42" s="52"/>
    </row>
    <row r="43" spans="1:11" ht="15.75" hidden="1">
      <c r="A43" s="23"/>
      <c r="B43" s="1"/>
      <c r="C43" s="15" t="s">
        <v>0</v>
      </c>
      <c r="D43" s="15"/>
      <c r="E43" s="15" t="s">
        <v>0</v>
      </c>
      <c r="K43" s="52"/>
    </row>
    <row r="44" spans="1:8" ht="16.5" thickBot="1">
      <c r="A44" s="23" t="s">
        <v>80</v>
      </c>
      <c r="B44" s="1"/>
      <c r="C44" s="49">
        <f>+C40+C27+C42</f>
        <v>166572.39218</v>
      </c>
      <c r="D44" s="15"/>
      <c r="E44" s="49">
        <f>+E40+E27+E42</f>
        <v>169377.70599999998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90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104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124862.822</v>
      </c>
      <c r="D50" s="15"/>
      <c r="E50" s="15">
        <v>124862.822</v>
      </c>
    </row>
    <row r="51" spans="1:5" ht="15.75">
      <c r="A51" s="23" t="s">
        <v>92</v>
      </c>
      <c r="B51" s="1"/>
      <c r="C51" s="15">
        <v>29529.113550000002</v>
      </c>
      <c r="D51" s="15"/>
      <c r="E51" s="15">
        <v>29529.114</v>
      </c>
    </row>
    <row r="52" spans="1:5" ht="15.75">
      <c r="A52" s="23" t="s">
        <v>148</v>
      </c>
      <c r="B52" s="1"/>
      <c r="C52" s="15"/>
      <c r="D52" s="15"/>
      <c r="E52" s="15"/>
    </row>
    <row r="53" spans="1:5" ht="15.75">
      <c r="A53" s="23" t="s">
        <v>149</v>
      </c>
      <c r="B53" s="1"/>
      <c r="C53" s="15">
        <v>14647.946</v>
      </c>
      <c r="D53" s="15"/>
      <c r="E53" s="15">
        <v>14647.946</v>
      </c>
    </row>
    <row r="54" spans="1:5" ht="15.75">
      <c r="A54" s="23" t="s">
        <v>114</v>
      </c>
      <c r="B54" s="1"/>
      <c r="C54" s="15">
        <v>-57806.5535425523</v>
      </c>
      <c r="D54" s="15"/>
      <c r="E54" s="15">
        <v>-57626.755</v>
      </c>
    </row>
    <row r="55" spans="1:5" ht="15.75" hidden="1">
      <c r="A55" s="23" t="s">
        <v>113</v>
      </c>
      <c r="B55" s="1"/>
      <c r="C55" s="15"/>
      <c r="D55" s="15"/>
      <c r="E55" s="15"/>
    </row>
    <row r="56" spans="1:5" ht="15.75" hidden="1">
      <c r="A56" s="23" t="s">
        <v>110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111233.3280074477</v>
      </c>
      <c r="D58" s="15"/>
      <c r="E58" s="15">
        <f>SUM(E50:E57)</f>
        <v>111413.12699999998</v>
      </c>
    </row>
    <row r="59" spans="1:5" ht="15.75">
      <c r="A59" s="23" t="s">
        <v>21</v>
      </c>
      <c r="B59" s="1"/>
      <c r="C59" s="15">
        <v>361.41779999999983</v>
      </c>
      <c r="D59" s="15"/>
      <c r="E59" s="15">
        <v>347.343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75</v>
      </c>
      <c r="B61" s="1"/>
      <c r="C61" s="33">
        <f>SUM(C58:C60)-0.5</f>
        <v>111594.24580744769</v>
      </c>
      <c r="D61" s="15"/>
      <c r="E61" s="33">
        <f>SUM(E58:E60)</f>
        <v>111760.46999999997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81</v>
      </c>
      <c r="B63" s="1"/>
      <c r="C63" s="15"/>
      <c r="D63" s="15"/>
      <c r="E63" s="15"/>
    </row>
    <row r="64" spans="1:5" ht="15.75">
      <c r="A64" s="23" t="s">
        <v>69</v>
      </c>
      <c r="B64" s="1"/>
      <c r="C64" s="15">
        <v>5599.866</v>
      </c>
      <c r="D64" s="15"/>
      <c r="E64" s="15">
        <v>8294.51</v>
      </c>
    </row>
    <row r="65" spans="1:8" ht="15.75">
      <c r="A65" s="23" t="s">
        <v>22</v>
      </c>
      <c r="B65" s="1"/>
      <c r="C65" s="15">
        <v>16737.02468</v>
      </c>
      <c r="D65" s="15"/>
      <c r="E65" s="15">
        <v>17463.019</v>
      </c>
      <c r="H65" s="35"/>
    </row>
    <row r="66" spans="1:5" ht="15.75">
      <c r="A66" s="23" t="s">
        <v>97</v>
      </c>
      <c r="B66" s="1"/>
      <c r="C66" s="15">
        <v>331.90241000000003</v>
      </c>
      <c r="D66" s="15"/>
      <c r="E66" s="15">
        <v>366.012</v>
      </c>
    </row>
    <row r="67" spans="1:5" ht="15.75">
      <c r="A67" s="23" t="s">
        <v>148</v>
      </c>
      <c r="B67" s="1"/>
      <c r="C67" s="15"/>
      <c r="D67" s="15"/>
      <c r="E67" s="15"/>
    </row>
    <row r="68" spans="1:5" ht="15.75">
      <c r="A68" s="23" t="s">
        <v>147</v>
      </c>
      <c r="B68" s="1"/>
      <c r="C68" s="15">
        <v>19.627999999999986</v>
      </c>
      <c r="D68" s="15"/>
      <c r="E68" s="15">
        <v>19.627</v>
      </c>
    </row>
    <row r="69" spans="1:5" ht="15.75">
      <c r="A69" s="23" t="s">
        <v>24</v>
      </c>
      <c r="B69" s="1"/>
      <c r="C69" s="15">
        <v>0</v>
      </c>
      <c r="D69" s="15"/>
      <c r="E69" s="15">
        <v>0</v>
      </c>
    </row>
    <row r="70" spans="1:5" ht="15.75">
      <c r="A70" s="23"/>
      <c r="B70" s="1"/>
      <c r="C70" s="33">
        <f>SUM(C64:C69)+0.5</f>
        <v>22688.921089999996</v>
      </c>
      <c r="D70" s="15"/>
      <c r="E70" s="33">
        <f>SUM(E64:E69)+0.5</f>
        <v>26143.668</v>
      </c>
    </row>
    <row r="71" spans="1:5" ht="15.75">
      <c r="A71" s="23"/>
      <c r="B71" s="1"/>
      <c r="C71" s="15"/>
      <c r="D71" s="15"/>
      <c r="E71" s="15"/>
    </row>
    <row r="72" spans="1:5" ht="15.75">
      <c r="A72" s="4" t="s">
        <v>20</v>
      </c>
      <c r="B72" s="1"/>
      <c r="C72" s="15" t="s">
        <v>0</v>
      </c>
      <c r="D72" s="15"/>
      <c r="E72" s="15"/>
    </row>
    <row r="74" spans="1:5" ht="15.75">
      <c r="A74" s="23" t="s">
        <v>93</v>
      </c>
      <c r="B74" s="1"/>
      <c r="C74" s="28">
        <v>9598.428399999999</v>
      </c>
      <c r="D74" s="15"/>
      <c r="E74" s="28">
        <f>10520.766-0.5</f>
        <v>10520.266</v>
      </c>
    </row>
    <row r="75" spans="1:5" ht="15.75">
      <c r="A75" s="23" t="s">
        <v>94</v>
      </c>
      <c r="B75" s="1"/>
      <c r="C75" s="28">
        <v>5759.910009999997</v>
      </c>
      <c r="D75" s="15"/>
      <c r="E75" s="28">
        <v>5727.838</v>
      </c>
    </row>
    <row r="76" spans="1:8" ht="15.75">
      <c r="A76" s="23" t="s">
        <v>95</v>
      </c>
      <c r="B76" s="1"/>
      <c r="C76" s="28">
        <v>11595.74893</v>
      </c>
      <c r="D76" s="15"/>
      <c r="E76" s="28">
        <v>9959.654</v>
      </c>
      <c r="H76" s="35"/>
    </row>
    <row r="77" spans="1:5" ht="15.75">
      <c r="A77" s="23" t="s">
        <v>135</v>
      </c>
      <c r="B77" s="1"/>
      <c r="C77" s="28">
        <v>106.60033</v>
      </c>
      <c r="D77" s="15"/>
      <c r="E77" s="28">
        <v>103.369</v>
      </c>
    </row>
    <row r="78" spans="1:5" ht="15.75" hidden="1">
      <c r="A78" s="23" t="s">
        <v>96</v>
      </c>
      <c r="B78" s="1"/>
      <c r="C78" s="28">
        <v>0</v>
      </c>
      <c r="D78" s="15"/>
      <c r="E78" s="28">
        <v>0</v>
      </c>
    </row>
    <row r="79" spans="1:5" ht="15.75">
      <c r="A79" s="23" t="s">
        <v>97</v>
      </c>
      <c r="B79" s="1"/>
      <c r="C79" s="28">
        <v>225.68041</v>
      </c>
      <c r="D79" s="15"/>
      <c r="E79" s="28">
        <v>128.539</v>
      </c>
    </row>
    <row r="80" spans="1:5" ht="15.75" hidden="1">
      <c r="A80" s="23" t="s">
        <v>98</v>
      </c>
      <c r="B80" s="1"/>
      <c r="C80" s="28">
        <v>0</v>
      </c>
      <c r="D80" s="15"/>
      <c r="E80" s="28">
        <v>0</v>
      </c>
    </row>
    <row r="81" spans="1:9" ht="15.75">
      <c r="A81" s="23" t="s">
        <v>107</v>
      </c>
      <c r="B81" s="1"/>
      <c r="C81" s="28">
        <v>4063.818</v>
      </c>
      <c r="D81" s="15"/>
      <c r="E81" s="28">
        <v>4063.818</v>
      </c>
      <c r="I81" s="35"/>
    </row>
    <row r="82" spans="1:5" ht="15.75" hidden="1">
      <c r="A82" s="23" t="s">
        <v>129</v>
      </c>
      <c r="B82" s="1"/>
      <c r="C82" s="28">
        <v>0</v>
      </c>
      <c r="D82" s="15"/>
      <c r="E82" s="28">
        <v>0</v>
      </c>
    </row>
    <row r="83" spans="1:5" ht="15.75">
      <c r="A83" s="23" t="s">
        <v>148</v>
      </c>
      <c r="B83" s="1"/>
      <c r="C83" s="28"/>
      <c r="D83" s="15"/>
      <c r="E83" s="28"/>
    </row>
    <row r="84" spans="1:5" ht="15.75">
      <c r="A84" s="23" t="s">
        <v>147</v>
      </c>
      <c r="B84" s="1"/>
      <c r="C84" s="28">
        <v>293.024</v>
      </c>
      <c r="D84" s="15"/>
      <c r="E84" s="28">
        <v>293.024</v>
      </c>
    </row>
    <row r="85" spans="1:5" ht="15.75">
      <c r="A85" s="23" t="s">
        <v>99</v>
      </c>
      <c r="B85" s="1"/>
      <c r="C85" s="28">
        <v>644.51612</v>
      </c>
      <c r="D85" s="15"/>
      <c r="E85" s="28">
        <v>676.55952</v>
      </c>
    </row>
    <row r="86" spans="1:5" ht="15.75">
      <c r="A86" s="23"/>
      <c r="B86" s="1"/>
      <c r="C86" s="33">
        <f>SUM(C74:C85)+1</f>
        <v>32288.7262</v>
      </c>
      <c r="D86" s="15"/>
      <c r="E86" s="33">
        <f>SUM(E74:E85)+0.5</f>
        <v>31473.56752</v>
      </c>
    </row>
    <row r="87" spans="1:5" ht="15.75" hidden="1">
      <c r="A87" s="23"/>
      <c r="B87" s="1"/>
      <c r="C87" s="24"/>
      <c r="D87" s="28"/>
      <c r="E87" s="24"/>
    </row>
    <row r="88" spans="1:5" ht="15.75" hidden="1">
      <c r="A88" s="23" t="s">
        <v>112</v>
      </c>
      <c r="B88" s="1"/>
      <c r="C88" s="28"/>
      <c r="D88" s="28"/>
      <c r="E88" s="28"/>
    </row>
    <row r="89" spans="1:5" ht="15.75" hidden="1">
      <c r="A89" s="23" t="s">
        <v>111</v>
      </c>
      <c r="B89" s="1"/>
      <c r="C89" s="28">
        <v>0</v>
      </c>
      <c r="D89" s="28"/>
      <c r="E89" s="28">
        <v>0</v>
      </c>
    </row>
    <row r="90" spans="1:5" ht="15.75">
      <c r="A90" s="23"/>
      <c r="B90" s="1"/>
      <c r="C90" s="28"/>
      <c r="D90" s="15"/>
      <c r="E90" s="28"/>
    </row>
    <row r="91" spans="1:5" ht="16.5" thickBot="1">
      <c r="A91" s="23" t="s">
        <v>82</v>
      </c>
      <c r="B91" s="1"/>
      <c r="C91" s="25">
        <f>C86+C70+C89</f>
        <v>54977.64728999999</v>
      </c>
      <c r="D91" s="15"/>
      <c r="E91" s="25">
        <f>E86+E70+E89+0.5</f>
        <v>57617.73552</v>
      </c>
    </row>
    <row r="92" spans="1:5" ht="16.5" thickTop="1">
      <c r="A92" s="23"/>
      <c r="B92" s="1"/>
      <c r="C92" s="15"/>
      <c r="D92" s="15"/>
      <c r="E92" s="15"/>
    </row>
    <row r="93" spans="1:7" ht="16.5" thickBot="1">
      <c r="A93" s="23" t="s">
        <v>83</v>
      </c>
      <c r="B93" s="1"/>
      <c r="C93" s="49">
        <f>C86+C70+C61+C89</f>
        <v>166571.8930974477</v>
      </c>
      <c r="D93" s="15"/>
      <c r="E93" s="49">
        <f>E86+E70+E61+E89</f>
        <v>169377.70551999996</v>
      </c>
      <c r="G93" s="35"/>
    </row>
    <row r="94" spans="1:5" ht="16.5" thickTop="1">
      <c r="A94" s="23"/>
      <c r="B94" s="1"/>
      <c r="C94" s="15" t="s">
        <v>0</v>
      </c>
      <c r="D94" s="15"/>
      <c r="E94" s="15"/>
    </row>
    <row r="95" spans="1:5" ht="15.75">
      <c r="A95" s="23"/>
      <c r="B95" s="1"/>
      <c r="C95" s="15" t="s">
        <v>0</v>
      </c>
      <c r="D95" s="15"/>
      <c r="E95" s="15"/>
    </row>
    <row r="96" spans="1:5" ht="15.75">
      <c r="A96" s="2" t="s">
        <v>100</v>
      </c>
      <c r="B96" s="1"/>
      <c r="C96" s="31" t="s">
        <v>0</v>
      </c>
      <c r="D96" s="1"/>
      <c r="E96" s="10"/>
    </row>
    <row r="97" spans="1:5" ht="15.75">
      <c r="A97" s="2" t="s">
        <v>101</v>
      </c>
      <c r="B97" s="14"/>
      <c r="C97" s="14">
        <f>(C61)/C50</f>
        <v>0.8937347724485011</v>
      </c>
      <c r="D97" s="1"/>
      <c r="E97" s="14">
        <f>(E61)/E50</f>
        <v>0.8950660269395478</v>
      </c>
    </row>
    <row r="98" spans="1:5" ht="15.75">
      <c r="A98" s="23" t="s">
        <v>0</v>
      </c>
      <c r="B98" s="34"/>
      <c r="C98" s="22" t="s">
        <v>0</v>
      </c>
      <c r="D98" s="1"/>
      <c r="E98" s="1" t="s">
        <v>0</v>
      </c>
    </row>
    <row r="99" spans="1:5" ht="15.75">
      <c r="A99" s="23"/>
      <c r="B99" s="34"/>
      <c r="C99" s="22" t="s">
        <v>0</v>
      </c>
      <c r="D99" s="1"/>
      <c r="E99" s="1" t="s">
        <v>0</v>
      </c>
    </row>
    <row r="100" spans="1:5" ht="16.5">
      <c r="A100" s="42" t="s">
        <v>171</v>
      </c>
      <c r="B100" s="29"/>
      <c r="C100" s="29"/>
      <c r="D100" s="1"/>
      <c r="E100" s="1"/>
    </row>
    <row r="101" spans="1:5" ht="16.5">
      <c r="A101" s="42" t="s">
        <v>155</v>
      </c>
      <c r="B101" s="29"/>
      <c r="C101" s="29"/>
      <c r="D101" s="29"/>
      <c r="E101" s="29"/>
    </row>
    <row r="102" spans="1:7" ht="16.5">
      <c r="A102" s="42" t="s">
        <v>0</v>
      </c>
      <c r="G102" s="35"/>
    </row>
    <row r="103" ht="16.5">
      <c r="A103" s="42" t="s">
        <v>0</v>
      </c>
    </row>
    <row r="132" ht="16.5">
      <c r="A132" s="42" t="s">
        <v>0</v>
      </c>
    </row>
    <row r="133" ht="16.5">
      <c r="A133" s="42" t="s">
        <v>0</v>
      </c>
    </row>
    <row r="135" ht="12.75">
      <c r="F135" t="s">
        <v>0</v>
      </c>
    </row>
    <row r="136" ht="12.75">
      <c r="F13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A3" sqref="A3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0" t="s">
        <v>3</v>
      </c>
      <c r="B1" s="60"/>
      <c r="C1" s="60"/>
      <c r="D1" s="60"/>
      <c r="E1" s="60"/>
      <c r="F1" s="60"/>
      <c r="G1" s="60"/>
    </row>
    <row r="2" spans="1:7" ht="15.75">
      <c r="A2" s="60" t="s">
        <v>4</v>
      </c>
      <c r="B2" s="60"/>
      <c r="C2" s="60"/>
      <c r="D2" s="60"/>
      <c r="E2" s="60"/>
      <c r="F2" s="60"/>
      <c r="G2" s="60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0" t="s">
        <v>151</v>
      </c>
      <c r="B5" s="60"/>
      <c r="C5" s="60"/>
      <c r="D5" s="60"/>
      <c r="E5" s="60"/>
      <c r="F5" s="60"/>
      <c r="G5" s="60"/>
    </row>
    <row r="6" spans="1:7" ht="15.75">
      <c r="A6" s="60" t="s">
        <v>33</v>
      </c>
      <c r="B6" s="60"/>
      <c r="C6" s="60"/>
      <c r="D6" s="60"/>
      <c r="E6" s="60"/>
      <c r="F6" s="60"/>
      <c r="G6" s="60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9</v>
      </c>
      <c r="F9" s="1"/>
      <c r="G9" s="7" t="s">
        <v>25</v>
      </c>
    </row>
    <row r="10" spans="1:7" ht="15.75">
      <c r="A10" s="23"/>
      <c r="B10" s="29"/>
      <c r="C10" s="1"/>
      <c r="D10" s="1"/>
      <c r="E10" s="7" t="s">
        <v>27</v>
      </c>
      <c r="F10" s="1"/>
      <c r="G10" s="7" t="s">
        <v>27</v>
      </c>
    </row>
    <row r="11" spans="1:7" ht="15.75">
      <c r="A11" s="23"/>
      <c r="B11" s="29"/>
      <c r="C11" s="1"/>
      <c r="D11" s="1"/>
      <c r="E11" s="7" t="s">
        <v>57</v>
      </c>
      <c r="F11" s="1"/>
      <c r="G11" s="7" t="s">
        <v>57</v>
      </c>
    </row>
    <row r="12" spans="1:7" ht="15.75">
      <c r="A12" s="23"/>
      <c r="B12" s="29"/>
      <c r="C12" s="1"/>
      <c r="D12" s="1"/>
      <c r="E12" s="38" t="s">
        <v>152</v>
      </c>
      <c r="F12" s="56" t="s">
        <v>0</v>
      </c>
      <c r="G12" s="38" t="str">
        <f>E12</f>
        <v>31 MAR</v>
      </c>
    </row>
    <row r="13" spans="1:7" ht="15.75">
      <c r="A13" s="23"/>
      <c r="B13" s="29"/>
      <c r="C13" s="1"/>
      <c r="D13" s="1"/>
      <c r="E13" s="3">
        <v>2010</v>
      </c>
      <c r="F13" s="1"/>
      <c r="G13" s="3">
        <v>2009</v>
      </c>
    </row>
    <row r="14" spans="1:7" ht="15.75">
      <c r="A14" s="23"/>
      <c r="B14" s="29"/>
      <c r="C14" s="1"/>
      <c r="D14" s="1"/>
      <c r="E14" s="3" t="s">
        <v>2</v>
      </c>
      <c r="F14" s="1"/>
      <c r="G14" s="3" t="s">
        <v>2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175</v>
      </c>
      <c r="B16" s="29"/>
      <c r="C16" s="11"/>
      <c r="D16" s="1"/>
      <c r="E16" s="46">
        <f>'P&amp;L'!H30</f>
        <v>-10.97309000000193</v>
      </c>
      <c r="F16" s="1"/>
      <c r="G16" s="45">
        <v>1182</v>
      </c>
    </row>
    <row r="17" spans="1:10" ht="15.75" hidden="1">
      <c r="A17" s="23" t="s">
        <v>124</v>
      </c>
      <c r="B17" s="29"/>
      <c r="C17" s="1"/>
      <c r="D17" s="1"/>
      <c r="E17" s="46">
        <v>0</v>
      </c>
      <c r="F17" s="1"/>
      <c r="G17" s="45">
        <v>0</v>
      </c>
      <c r="J17" s="35"/>
    </row>
    <row r="18" spans="1:7" ht="16.5">
      <c r="A18" s="41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55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56</v>
      </c>
      <c r="B20" s="29"/>
      <c r="C20" s="1"/>
      <c r="D20" s="1"/>
      <c r="E20" s="15">
        <v>288.03511</v>
      </c>
      <c r="F20" s="15"/>
      <c r="G20" s="15">
        <v>131</v>
      </c>
    </row>
    <row r="21" spans="1:7" ht="15.75">
      <c r="A21" s="1" t="s">
        <v>39</v>
      </c>
      <c r="B21" s="29"/>
      <c r="C21" s="1"/>
      <c r="D21" s="1"/>
      <c r="E21" s="15">
        <v>-442.58944999999994</v>
      </c>
      <c r="F21" s="15"/>
      <c r="G21" s="15">
        <v>-473</v>
      </c>
    </row>
    <row r="22" spans="1:7" ht="16.5">
      <c r="A22" s="41"/>
      <c r="B22" s="29"/>
      <c r="C22" s="1"/>
      <c r="D22" s="1"/>
      <c r="E22" s="16"/>
      <c r="F22" s="15"/>
      <c r="G22" s="16"/>
    </row>
    <row r="23" spans="1:7" ht="15.75">
      <c r="A23" s="23" t="s">
        <v>179</v>
      </c>
      <c r="B23" s="29"/>
      <c r="C23" s="1"/>
      <c r="D23" s="1"/>
      <c r="E23" s="45">
        <f>SUM(E16:E21)</f>
        <v>-165.5274300000019</v>
      </c>
      <c r="F23" s="15"/>
      <c r="G23" s="45">
        <f>SUM(G16:G21)</f>
        <v>840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35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37</v>
      </c>
      <c r="B26" s="29"/>
      <c r="C26" s="11"/>
      <c r="D26" s="1"/>
      <c r="E26" s="15">
        <v>1907.6793899999925</v>
      </c>
      <c r="F26" s="15"/>
      <c r="G26" s="15">
        <v>15452</v>
      </c>
    </row>
    <row r="27" spans="1:7" ht="15.75">
      <c r="A27" s="1" t="s">
        <v>38</v>
      </c>
      <c r="B27" s="29"/>
      <c r="C27" s="1"/>
      <c r="D27" s="1"/>
      <c r="E27" s="15">
        <v>-2906.9302900000052</v>
      </c>
      <c r="F27" s="15"/>
      <c r="G27" s="15">
        <v>-16645</v>
      </c>
    </row>
    <row r="28" spans="1:7" ht="15.75">
      <c r="A28" s="1" t="s">
        <v>42</v>
      </c>
      <c r="B28" s="29"/>
      <c r="C28" s="1"/>
      <c r="D28" s="1"/>
      <c r="E28" s="15">
        <v>44.98221000000001</v>
      </c>
      <c r="F28" s="15"/>
      <c r="G28" s="15">
        <v>109</v>
      </c>
    </row>
    <row r="29" spans="1:7" ht="15.75" hidden="1">
      <c r="A29" s="1" t="s">
        <v>71</v>
      </c>
      <c r="B29" s="29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41</v>
      </c>
      <c r="B30" s="29"/>
      <c r="C30" s="1"/>
      <c r="D30" s="1"/>
      <c r="E30" s="15">
        <v>0</v>
      </c>
      <c r="F30" s="15"/>
      <c r="G30" s="15">
        <v>0</v>
      </c>
    </row>
    <row r="31" spans="1:9" ht="15.75">
      <c r="A31" s="1" t="s">
        <v>143</v>
      </c>
      <c r="B31" s="29"/>
      <c r="C31" s="1"/>
      <c r="D31" s="1"/>
      <c r="E31" s="15">
        <v>-370.75140000000005</v>
      </c>
      <c r="F31" s="15"/>
      <c r="G31" s="15">
        <v>-3</v>
      </c>
      <c r="I31" s="35"/>
    </row>
    <row r="32" spans="1:7" ht="15.75" hidden="1">
      <c r="A32" s="1" t="s">
        <v>72</v>
      </c>
      <c r="B32" s="29"/>
      <c r="C32" s="1"/>
      <c r="D32" s="1"/>
      <c r="E32" s="28">
        <v>0</v>
      </c>
      <c r="F32" s="28"/>
      <c r="G32" s="28">
        <v>0</v>
      </c>
    </row>
    <row r="33" spans="1:7" ht="15.75">
      <c r="A33" s="1"/>
      <c r="B33" s="29"/>
      <c r="C33" s="1"/>
      <c r="D33" s="1"/>
      <c r="E33" s="16"/>
      <c r="F33" s="15"/>
      <c r="G33" s="16" t="s">
        <v>0</v>
      </c>
    </row>
    <row r="34" spans="1:7" ht="15.75">
      <c r="A34" s="23" t="s">
        <v>184</v>
      </c>
      <c r="B34" s="29"/>
      <c r="C34" s="1"/>
      <c r="D34" s="1"/>
      <c r="E34" s="45">
        <f>SUM(E23:E32)-0.5</f>
        <v>-1491.0475200000146</v>
      </c>
      <c r="F34" s="15"/>
      <c r="G34" s="45">
        <f>SUM(G23:G32)</f>
        <v>-247</v>
      </c>
    </row>
    <row r="35" spans="1:7" ht="15.75">
      <c r="A35" s="23"/>
      <c r="B35" s="29"/>
      <c r="C35" s="1"/>
      <c r="D35" s="1"/>
      <c r="E35" s="15" t="s">
        <v>0</v>
      </c>
      <c r="F35" s="15"/>
      <c r="G35" s="15"/>
    </row>
    <row r="36" spans="1:7" ht="15.75">
      <c r="A36" s="1" t="s">
        <v>36</v>
      </c>
      <c r="B36" s="29"/>
      <c r="C36" s="1"/>
      <c r="D36" s="1"/>
      <c r="E36" s="15" t="s">
        <v>0</v>
      </c>
      <c r="F36" s="15"/>
      <c r="G36" s="15"/>
    </row>
    <row r="37" spans="1:7" ht="15.75" hidden="1">
      <c r="A37" s="1" t="s">
        <v>127</v>
      </c>
      <c r="B37" s="29"/>
      <c r="C37" s="1"/>
      <c r="D37" s="1"/>
      <c r="E37" s="15">
        <f>'[1]SUMMARY'!$C$48</f>
        <v>0</v>
      </c>
      <c r="F37" s="15"/>
      <c r="G37" s="15">
        <v>0</v>
      </c>
    </row>
    <row r="38" spans="1:7" ht="15.75">
      <c r="A38" s="1" t="s">
        <v>42</v>
      </c>
      <c r="B38" s="29"/>
      <c r="C38" s="1"/>
      <c r="D38" s="1"/>
      <c r="E38" s="15">
        <v>16.34903</v>
      </c>
      <c r="F38" s="15"/>
      <c r="G38" s="15">
        <v>19</v>
      </c>
    </row>
    <row r="39" spans="1:7" ht="15.75">
      <c r="A39" s="1" t="s">
        <v>105</v>
      </c>
      <c r="B39" s="29"/>
      <c r="C39" s="1"/>
      <c r="D39" s="1"/>
      <c r="E39" s="15">
        <v>3236.573370000001</v>
      </c>
      <c r="F39" s="15"/>
      <c r="G39" s="15">
        <v>382</v>
      </c>
    </row>
    <row r="40" spans="1:7" ht="15.75" hidden="1">
      <c r="A40" s="1" t="s">
        <v>140</v>
      </c>
      <c r="B40" s="29"/>
      <c r="C40" s="1"/>
      <c r="D40" s="1"/>
      <c r="E40" s="15">
        <v>0</v>
      </c>
      <c r="F40" s="15"/>
      <c r="G40" s="15">
        <v>0</v>
      </c>
    </row>
    <row r="41" spans="1:7" ht="15.75" hidden="1">
      <c r="A41" s="1" t="s">
        <v>141</v>
      </c>
      <c r="B41" s="29"/>
      <c r="C41" s="1"/>
      <c r="D41" s="1"/>
      <c r="E41" s="15">
        <v>0</v>
      </c>
      <c r="F41" s="15"/>
      <c r="G41" s="15">
        <v>0</v>
      </c>
    </row>
    <row r="42" spans="1:7" ht="15.75">
      <c r="A42" s="1" t="s">
        <v>61</v>
      </c>
      <c r="B42" s="29"/>
      <c r="C42" s="1"/>
      <c r="D42" s="1"/>
      <c r="E42" s="15">
        <v>79.1</v>
      </c>
      <c r="F42" s="15"/>
      <c r="G42" s="15">
        <v>0</v>
      </c>
    </row>
    <row r="43" spans="1:7" ht="15.75" customHeight="1" hidden="1">
      <c r="A43" s="1" t="s">
        <v>73</v>
      </c>
      <c r="B43" s="29"/>
      <c r="C43" s="1"/>
      <c r="D43" s="1"/>
      <c r="E43" s="15">
        <v>0</v>
      </c>
      <c r="F43" s="15"/>
      <c r="G43" s="15">
        <v>0</v>
      </c>
    </row>
    <row r="44" spans="1:7" ht="15.75" customHeight="1" hidden="1">
      <c r="A44" s="1" t="s">
        <v>64</v>
      </c>
      <c r="B44" s="29"/>
      <c r="C44" s="1"/>
      <c r="D44" s="1"/>
      <c r="E44" s="15">
        <v>0</v>
      </c>
      <c r="F44" s="15"/>
      <c r="G44" s="15"/>
    </row>
    <row r="45" spans="1:7" ht="15.75">
      <c r="A45" s="1" t="s">
        <v>68</v>
      </c>
      <c r="B45" s="29"/>
      <c r="C45" s="1"/>
      <c r="D45" s="1"/>
      <c r="E45" s="15">
        <v>-101.18888999999999</v>
      </c>
      <c r="F45" s="15"/>
      <c r="G45" s="15">
        <v>-2</v>
      </c>
    </row>
    <row r="46" spans="1:7" ht="15.75">
      <c r="A46" s="1" t="s">
        <v>0</v>
      </c>
      <c r="B46" s="29"/>
      <c r="C46" s="1"/>
      <c r="D46" s="1"/>
      <c r="E46" s="15" t="s">
        <v>0</v>
      </c>
      <c r="F46" s="15"/>
      <c r="G46" s="15"/>
    </row>
    <row r="47" spans="1:7" ht="15.75">
      <c r="A47" s="23" t="s">
        <v>183</v>
      </c>
      <c r="B47" s="29"/>
      <c r="C47" s="1"/>
      <c r="D47" s="1"/>
      <c r="E47" s="59">
        <f>SUM(E37:E46)</f>
        <v>3230.833510000001</v>
      </c>
      <c r="F47" s="15"/>
      <c r="G47" s="59">
        <f>SUM(G37:G46)</f>
        <v>399</v>
      </c>
    </row>
    <row r="48" spans="1:7" ht="15.75">
      <c r="A48" s="1"/>
      <c r="B48" s="29"/>
      <c r="C48" s="1"/>
      <c r="D48" s="1"/>
      <c r="E48" s="15"/>
      <c r="F48" s="15"/>
      <c r="G48" s="15"/>
    </row>
    <row r="49" spans="1:7" ht="15.75">
      <c r="A49" s="1" t="s">
        <v>40</v>
      </c>
      <c r="B49" s="29"/>
      <c r="C49" s="1"/>
      <c r="D49" s="1"/>
      <c r="E49" s="15" t="s">
        <v>0</v>
      </c>
      <c r="F49" s="15"/>
      <c r="G49" s="15"/>
    </row>
    <row r="50" spans="1:7" ht="15.75">
      <c r="A50" s="1" t="s">
        <v>121</v>
      </c>
      <c r="B50" s="29"/>
      <c r="C50" s="1"/>
      <c r="D50" s="1"/>
      <c r="E50" s="15">
        <v>-200.16408</v>
      </c>
      <c r="F50" s="15"/>
      <c r="G50" s="15">
        <v>-1</v>
      </c>
    </row>
    <row r="51" spans="1:7" ht="15.75">
      <c r="A51" s="1" t="s">
        <v>58</v>
      </c>
      <c r="B51" s="29"/>
      <c r="C51" s="1"/>
      <c r="D51" s="1"/>
      <c r="E51" s="15">
        <v>3111.007</v>
      </c>
      <c r="F51" s="15"/>
      <c r="G51" s="15">
        <v>3649</v>
      </c>
    </row>
    <row r="52" spans="1:7" ht="15.75">
      <c r="A52" s="1" t="s">
        <v>182</v>
      </c>
      <c r="B52" s="29"/>
      <c r="C52" s="1"/>
      <c r="D52" s="1"/>
      <c r="E52" s="15">
        <v>-3837.0013200000003</v>
      </c>
      <c r="F52" s="15"/>
      <c r="G52" s="15">
        <v>-1672</v>
      </c>
    </row>
    <row r="53" spans="1:7" ht="15.75">
      <c r="A53" s="1" t="s">
        <v>144</v>
      </c>
      <c r="B53" s="29"/>
      <c r="C53" s="1"/>
      <c r="D53" s="1"/>
      <c r="E53" s="15">
        <v>2.23175</v>
      </c>
      <c r="F53" s="15"/>
      <c r="G53" s="15">
        <v>22</v>
      </c>
    </row>
    <row r="54" spans="1:7" ht="15.75">
      <c r="A54" s="1" t="s">
        <v>122</v>
      </c>
      <c r="B54" s="29"/>
      <c r="C54" s="1"/>
      <c r="D54" s="1"/>
      <c r="E54" s="15">
        <v>-36.96822</v>
      </c>
      <c r="F54" s="15"/>
      <c r="G54" s="15">
        <v>-23</v>
      </c>
    </row>
    <row r="55" spans="1:7" ht="15.75">
      <c r="A55" s="1" t="s">
        <v>41</v>
      </c>
      <c r="B55" s="29"/>
      <c r="C55" s="1"/>
      <c r="D55" s="1"/>
      <c r="E55" s="15">
        <v>-411.9155199999999</v>
      </c>
      <c r="F55" s="15"/>
      <c r="G55" s="15">
        <v>-557</v>
      </c>
    </row>
    <row r="56" spans="1:7" ht="15.75" hidden="1">
      <c r="A56" s="1" t="s">
        <v>74</v>
      </c>
      <c r="B56" s="29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9"/>
      <c r="C57" s="1"/>
      <c r="D57" s="1"/>
      <c r="E57" s="15"/>
      <c r="F57" s="15"/>
      <c r="G57" s="15"/>
    </row>
    <row r="58" spans="1:7" ht="15.75">
      <c r="A58" s="23" t="s">
        <v>180</v>
      </c>
      <c r="B58" s="29"/>
      <c r="C58" s="1"/>
      <c r="D58" s="1"/>
      <c r="E58" s="59">
        <f>SUM(E50:E57)</f>
        <v>-1372.81039</v>
      </c>
      <c r="F58" s="45"/>
      <c r="G58" s="59">
        <f>SUM(G50:G57)</f>
        <v>1418</v>
      </c>
    </row>
    <row r="59" spans="1:7" ht="15.75">
      <c r="A59" s="23"/>
      <c r="B59" s="29"/>
      <c r="C59" s="1"/>
      <c r="D59" s="1"/>
      <c r="E59" s="44" t="s">
        <v>0</v>
      </c>
      <c r="F59" s="15"/>
      <c r="G59" s="15"/>
    </row>
    <row r="60" spans="1:7" ht="15.75">
      <c r="A60" s="23" t="s">
        <v>181</v>
      </c>
      <c r="B60" s="29"/>
      <c r="C60" s="1"/>
      <c r="D60" s="1"/>
      <c r="E60" s="45">
        <f>E34+E47+E58</f>
        <v>366.9755999999861</v>
      </c>
      <c r="F60" s="15"/>
      <c r="G60" s="45">
        <f>G34+G47+G58</f>
        <v>1570</v>
      </c>
    </row>
    <row r="61" spans="1:7" ht="15.75">
      <c r="A61" s="1" t="s">
        <v>62</v>
      </c>
      <c r="B61" s="29"/>
      <c r="C61" s="1"/>
      <c r="D61" s="1"/>
      <c r="E61" s="1" t="s">
        <v>0</v>
      </c>
      <c r="F61" s="15"/>
      <c r="G61" s="15"/>
    </row>
    <row r="62" spans="1:7" ht="15.75">
      <c r="A62" s="27" t="s">
        <v>63</v>
      </c>
      <c r="B62" s="29"/>
      <c r="C62" s="1"/>
      <c r="D62" s="1"/>
      <c r="E62" s="15">
        <v>18537.21501999999</v>
      </c>
      <c r="F62" s="15"/>
      <c r="G62" s="15">
        <v>8128</v>
      </c>
    </row>
    <row r="63" spans="1:7" ht="15.75">
      <c r="A63" s="23"/>
      <c r="B63" s="29"/>
      <c r="C63" s="1"/>
      <c r="D63" s="1"/>
      <c r="E63" s="1"/>
      <c r="F63" s="15"/>
      <c r="G63" s="15"/>
    </row>
    <row r="64" spans="1:7" ht="16.5" thickBot="1">
      <c r="A64" s="23" t="s">
        <v>150</v>
      </c>
      <c r="B64" s="29"/>
      <c r="C64" s="1"/>
      <c r="D64" s="1"/>
      <c r="E64" s="47">
        <f>SUM(E60:E63)-0.5</f>
        <v>18903.690619999976</v>
      </c>
      <c r="F64" s="15"/>
      <c r="G64" s="49">
        <f>SUM(G60:G63)</f>
        <v>9698</v>
      </c>
    </row>
    <row r="65" spans="1:7" ht="16.5" thickTop="1">
      <c r="A65" s="23"/>
      <c r="B65" s="29"/>
      <c r="C65" s="1"/>
      <c r="D65" s="1"/>
      <c r="E65" s="10"/>
      <c r="F65" s="15"/>
      <c r="G65" s="15"/>
    </row>
    <row r="66" spans="1:7" ht="15.75">
      <c r="A66" s="23"/>
      <c r="B66" s="29"/>
      <c r="C66" s="1"/>
      <c r="D66" s="1"/>
      <c r="E66" s="1" t="s">
        <v>0</v>
      </c>
      <c r="F66" s="15"/>
      <c r="G66" s="15"/>
    </row>
    <row r="67" spans="1:7" ht="15.75">
      <c r="A67" s="23" t="s">
        <v>49</v>
      </c>
      <c r="B67" s="29"/>
      <c r="C67" s="1"/>
      <c r="D67" s="1"/>
      <c r="E67" s="1"/>
      <c r="F67" s="15"/>
      <c r="G67" s="15"/>
    </row>
    <row r="68" spans="1:7" ht="15.75">
      <c r="A68" s="1" t="s">
        <v>50</v>
      </c>
      <c r="B68" s="29"/>
      <c r="C68" s="1"/>
      <c r="D68" s="1"/>
      <c r="E68" s="15">
        <v>5927.311110000001</v>
      </c>
      <c r="F68" s="15"/>
      <c r="G68" s="15">
        <v>8675</v>
      </c>
    </row>
    <row r="69" spans="1:7" ht="15.75">
      <c r="A69" s="1" t="s">
        <v>126</v>
      </c>
      <c r="B69" s="29"/>
      <c r="C69" s="1"/>
      <c r="D69" s="1"/>
      <c r="E69" s="15">
        <v>13214.36554</v>
      </c>
      <c r="F69" s="15"/>
      <c r="G69" s="15">
        <v>1092</v>
      </c>
    </row>
    <row r="70" spans="1:7" ht="15.75" hidden="1">
      <c r="A70" s="1" t="s">
        <v>51</v>
      </c>
      <c r="B70" s="29"/>
      <c r="C70" s="1"/>
      <c r="D70" s="1"/>
      <c r="E70" s="15">
        <v>0</v>
      </c>
      <c r="F70" s="15"/>
      <c r="G70" s="15">
        <v>0</v>
      </c>
    </row>
    <row r="71" spans="1:7" ht="15.75">
      <c r="A71" s="1" t="s">
        <v>0</v>
      </c>
      <c r="B71" s="29"/>
      <c r="C71" s="1"/>
      <c r="D71" s="1"/>
      <c r="E71" s="16" t="s">
        <v>0</v>
      </c>
      <c r="F71" s="15"/>
      <c r="G71" s="16" t="s">
        <v>0</v>
      </c>
    </row>
    <row r="72" spans="1:7" ht="15.75">
      <c r="A72" s="1"/>
      <c r="B72" s="29"/>
      <c r="C72" s="1"/>
      <c r="D72" s="1"/>
      <c r="E72" s="15">
        <f>SUM(E68:E71)-0.5</f>
        <v>19141.17665</v>
      </c>
      <c r="F72" s="15"/>
      <c r="G72" s="15">
        <f>SUM(G68:G71)</f>
        <v>9767</v>
      </c>
    </row>
    <row r="73" spans="1:7" ht="15.75">
      <c r="A73" s="1" t="s">
        <v>123</v>
      </c>
      <c r="B73" s="29"/>
      <c r="C73" s="1"/>
      <c r="D73" s="1"/>
      <c r="E73" s="15">
        <v>-237.4864</v>
      </c>
      <c r="F73" s="15"/>
      <c r="G73" s="15">
        <v>-69</v>
      </c>
    </row>
    <row r="74" spans="1:7" ht="16.5" thickBot="1">
      <c r="A74" s="23" t="s">
        <v>62</v>
      </c>
      <c r="B74" s="29"/>
      <c r="C74" s="1"/>
      <c r="D74" s="1"/>
      <c r="E74" s="49">
        <f>SUM(E72:E73)</f>
        <v>18903.69025</v>
      </c>
      <c r="F74" s="15"/>
      <c r="G74" s="49">
        <f>SUM(G72:G73)</f>
        <v>9698</v>
      </c>
    </row>
    <row r="75" spans="1:7" ht="16.5" thickTop="1">
      <c r="A75" s="23"/>
      <c r="B75" s="29"/>
      <c r="C75" s="1"/>
      <c r="D75" s="1"/>
      <c r="E75" s="1" t="s">
        <v>0</v>
      </c>
      <c r="F75" s="1"/>
      <c r="G75" s="1"/>
    </row>
    <row r="76" spans="1:7" ht="16.5">
      <c r="A76" s="42"/>
      <c r="B76" s="29"/>
      <c r="C76" s="1"/>
      <c r="D76" s="1"/>
      <c r="E76" s="11"/>
      <c r="F76" s="1"/>
      <c r="G76" s="1"/>
    </row>
    <row r="77" spans="1:7" ht="15.75">
      <c r="A77" s="23"/>
      <c r="B77" s="29"/>
      <c r="C77" s="1"/>
      <c r="D77" s="1"/>
      <c r="E77" s="1" t="s">
        <v>0</v>
      </c>
      <c r="F77" s="1"/>
      <c r="G77" s="1"/>
    </row>
    <row r="78" spans="1:7" ht="15.75">
      <c r="A78" s="23" t="s">
        <v>48</v>
      </c>
      <c r="B78" s="29"/>
      <c r="C78" s="1"/>
      <c r="D78" s="1"/>
      <c r="E78" s="1"/>
      <c r="F78" s="1"/>
      <c r="G78" s="1"/>
    </row>
    <row r="79" spans="1:7" ht="15.75">
      <c r="A79" s="23" t="s">
        <v>155</v>
      </c>
      <c r="B79" s="29"/>
      <c r="C79" s="1"/>
      <c r="D79" s="1"/>
      <c r="E79" s="1"/>
      <c r="F79" s="1"/>
      <c r="G79" s="1"/>
    </row>
    <row r="88" ht="16.5">
      <c r="A88" s="42"/>
    </row>
    <row r="89" ht="16.5">
      <c r="A89" s="42"/>
    </row>
    <row r="90" ht="16.5">
      <c r="A90" s="42" t="s">
        <v>0</v>
      </c>
    </row>
    <row r="91" ht="16.5">
      <c r="A91" s="42" t="s">
        <v>0</v>
      </c>
    </row>
    <row r="92" ht="16.5">
      <c r="A92" s="42" t="s">
        <v>0</v>
      </c>
    </row>
    <row r="99" ht="12.75">
      <c r="G99" s="55" t="s">
        <v>0</v>
      </c>
    </row>
    <row r="108" ht="12.75">
      <c r="E108" t="s">
        <v>0</v>
      </c>
    </row>
    <row r="109" ht="12.75">
      <c r="G109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1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8.7109375" style="0" customWidth="1"/>
    <col min="7" max="7" width="18.140625" style="0" customWidth="1"/>
    <col min="8" max="8" width="11.28125" style="0" customWidth="1"/>
    <col min="9" max="9" width="13.8515625" style="0" customWidth="1"/>
    <col min="10" max="10" width="12.421875" style="0" customWidth="1"/>
  </cols>
  <sheetData>
    <row r="1" spans="1:10" ht="15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0" t="s">
        <v>151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0" t="s">
        <v>169</v>
      </c>
      <c r="D8" s="60"/>
      <c r="E8" s="60"/>
      <c r="F8" s="60"/>
      <c r="G8" s="60"/>
      <c r="H8" s="60"/>
      <c r="I8" s="3"/>
      <c r="J8" s="3"/>
    </row>
    <row r="9" spans="1:10" ht="15.75">
      <c r="A9" s="3"/>
      <c r="B9" s="3"/>
      <c r="C9" s="60" t="s">
        <v>168</v>
      </c>
      <c r="D9" s="60"/>
      <c r="E9" s="60"/>
      <c r="F9" s="60"/>
      <c r="G9" s="60"/>
      <c r="H9" s="60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6" t="s">
        <v>0</v>
      </c>
      <c r="B11" s="1"/>
      <c r="C11" s="14"/>
      <c r="D11" s="14"/>
      <c r="E11" s="1"/>
      <c r="F11" s="7" t="s">
        <v>132</v>
      </c>
      <c r="G11" s="18"/>
      <c r="H11" s="18"/>
      <c r="I11" s="18"/>
    </row>
    <row r="12" spans="1:9" ht="15.75">
      <c r="A12" s="26"/>
      <c r="B12" s="1"/>
      <c r="C12" s="14"/>
      <c r="D12" s="14"/>
      <c r="E12" s="1"/>
      <c r="F12" s="7" t="s">
        <v>130</v>
      </c>
      <c r="G12" s="7" t="s">
        <v>0</v>
      </c>
      <c r="H12" s="7"/>
      <c r="I12" s="7"/>
    </row>
    <row r="13" spans="1:9" ht="15.75">
      <c r="A13" s="1" t="s">
        <v>0</v>
      </c>
      <c r="B13" s="29"/>
      <c r="C13" s="29"/>
      <c r="D13" s="7" t="s">
        <v>0</v>
      </c>
      <c r="F13" s="7" t="s">
        <v>133</v>
      </c>
      <c r="G13" s="7" t="s">
        <v>0</v>
      </c>
      <c r="H13" s="7"/>
      <c r="I13" s="7"/>
    </row>
    <row r="14" spans="1:10" ht="15.75">
      <c r="A14" s="1"/>
      <c r="B14" s="29"/>
      <c r="C14" s="43" t="s">
        <v>43</v>
      </c>
      <c r="D14" s="7" t="s">
        <v>45</v>
      </c>
      <c r="E14" s="7" t="s">
        <v>47</v>
      </c>
      <c r="F14" s="43" t="s">
        <v>131</v>
      </c>
      <c r="G14" s="43" t="s">
        <v>67</v>
      </c>
      <c r="H14" s="43"/>
      <c r="I14" s="43" t="s">
        <v>76</v>
      </c>
      <c r="J14" s="43" t="s">
        <v>1</v>
      </c>
    </row>
    <row r="15" spans="1:10" ht="15.75">
      <c r="A15" s="1" t="s">
        <v>0</v>
      </c>
      <c r="B15" s="29"/>
      <c r="C15" s="7" t="s">
        <v>44</v>
      </c>
      <c r="D15" s="7" t="s">
        <v>46</v>
      </c>
      <c r="E15" s="43" t="s">
        <v>6</v>
      </c>
      <c r="F15" s="43" t="s">
        <v>134</v>
      </c>
      <c r="G15" s="43" t="s">
        <v>117</v>
      </c>
      <c r="H15" s="43" t="s">
        <v>1</v>
      </c>
      <c r="I15" s="43" t="s">
        <v>118</v>
      </c>
      <c r="J15" s="43" t="s">
        <v>77</v>
      </c>
    </row>
    <row r="16" spans="1:10" ht="15.75">
      <c r="A16" s="1" t="s">
        <v>28</v>
      </c>
      <c r="B16" s="29"/>
      <c r="C16" s="7" t="s">
        <v>2</v>
      </c>
      <c r="D16" s="7" t="s">
        <v>2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</row>
    <row r="17" spans="1:9" ht="15.75">
      <c r="A17" s="1" t="s">
        <v>0</v>
      </c>
      <c r="B17" s="29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9"/>
      <c r="C18" s="32" t="s">
        <v>0</v>
      </c>
      <c r="D18" s="1"/>
      <c r="E18" s="1"/>
      <c r="G18" s="18"/>
      <c r="H18" s="18"/>
      <c r="I18" s="18"/>
    </row>
    <row r="19" spans="1:10" ht="15.75">
      <c r="A19" s="23" t="s">
        <v>156</v>
      </c>
      <c r="B19" s="29"/>
      <c r="C19" s="15">
        <v>121000</v>
      </c>
      <c r="D19" s="15">
        <v>29578.29855</v>
      </c>
      <c r="E19" s="15">
        <v>0</v>
      </c>
      <c r="F19" s="15">
        <v>18307</v>
      </c>
      <c r="G19" s="15">
        <v>-63351</v>
      </c>
      <c r="H19" s="15">
        <f>SUM(C19:G19)</f>
        <v>105534.29855</v>
      </c>
      <c r="I19" s="15">
        <v>379</v>
      </c>
      <c r="J19" s="15">
        <f>SUM(H19:I19)</f>
        <v>105913.29855</v>
      </c>
    </row>
    <row r="20" spans="1:10" ht="15.75" hidden="1">
      <c r="A20" s="23"/>
      <c r="B20" s="29"/>
      <c r="C20" s="1"/>
      <c r="D20" s="1"/>
      <c r="E20" s="1"/>
      <c r="F20" s="15"/>
      <c r="G20" s="15"/>
      <c r="H20" s="15"/>
      <c r="I20" s="15"/>
      <c r="J20" s="15"/>
    </row>
    <row r="21" spans="1:10" ht="16.5" hidden="1">
      <c r="A21" s="41" t="s">
        <v>139</v>
      </c>
      <c r="B21" s="29"/>
      <c r="C21" s="14">
        <v>0</v>
      </c>
      <c r="D21" s="14">
        <v>0</v>
      </c>
      <c r="E21" s="1"/>
      <c r="F21" s="15">
        <v>0</v>
      </c>
      <c r="G21" s="14">
        <v>0</v>
      </c>
      <c r="H21" s="15">
        <f>SUM(C21:G21)</f>
        <v>0</v>
      </c>
      <c r="I21" s="15">
        <v>0</v>
      </c>
      <c r="J21" s="15">
        <f>SUM(H21:I21)</f>
        <v>0</v>
      </c>
    </row>
    <row r="22" spans="1:10" ht="16.5" hidden="1">
      <c r="A22" s="41" t="s">
        <v>0</v>
      </c>
      <c r="B22" s="29"/>
      <c r="C22" s="14"/>
      <c r="D22" s="14"/>
      <c r="E22" s="1"/>
      <c r="F22" s="15"/>
      <c r="G22" s="14"/>
      <c r="H22" s="15"/>
      <c r="I22" s="15"/>
      <c r="J22" s="15"/>
    </row>
    <row r="23" spans="1:10" ht="15.75" hidden="1">
      <c r="A23" s="1" t="s">
        <v>146</v>
      </c>
      <c r="B23" s="29"/>
      <c r="C23" s="1"/>
      <c r="D23" s="1"/>
      <c r="E23" s="1"/>
      <c r="F23" s="11"/>
      <c r="G23" s="15"/>
      <c r="H23" s="15"/>
      <c r="I23" s="15"/>
      <c r="J23" s="15"/>
    </row>
    <row r="24" spans="1:10" ht="15.75" hidden="1">
      <c r="A24" s="1" t="s">
        <v>145</v>
      </c>
      <c r="B24" s="29"/>
      <c r="C24" s="15">
        <v>0</v>
      </c>
      <c r="D24" s="15">
        <v>0</v>
      </c>
      <c r="E24" s="1"/>
      <c r="F24" s="15">
        <v>0</v>
      </c>
      <c r="G24" s="15">
        <v>0</v>
      </c>
      <c r="H24" s="15">
        <f>SUM(C24:G24)</f>
        <v>0</v>
      </c>
      <c r="I24" s="14">
        <v>0</v>
      </c>
      <c r="J24" s="15">
        <f>SUM(H24:I24)</f>
        <v>0</v>
      </c>
    </row>
    <row r="25" spans="1:10" ht="16.5">
      <c r="A25" s="41"/>
      <c r="B25" s="29"/>
      <c r="C25" s="1"/>
      <c r="D25" s="1"/>
      <c r="E25" s="1"/>
      <c r="F25" s="11"/>
      <c r="G25" s="15"/>
      <c r="H25" s="15"/>
      <c r="I25" s="15"/>
      <c r="J25" s="15"/>
    </row>
    <row r="26" spans="1:10" ht="15.75">
      <c r="A26" s="1" t="s">
        <v>137</v>
      </c>
      <c r="B26" s="29"/>
      <c r="C26" s="14">
        <v>0</v>
      </c>
      <c r="D26" s="14">
        <v>0</v>
      </c>
      <c r="E26" s="14">
        <v>0</v>
      </c>
      <c r="F26" s="14">
        <v>0</v>
      </c>
      <c r="G26" s="15">
        <f>'P&amp;L'!F47-EQUITY!G24</f>
        <v>1043</v>
      </c>
      <c r="H26" s="15">
        <f>SUM(C26:G26)</f>
        <v>1043</v>
      </c>
      <c r="I26" s="15">
        <f>'P&amp;L'!F48</f>
        <v>23</v>
      </c>
      <c r="J26" s="15">
        <f>SUM(H26:I26)</f>
        <v>1066</v>
      </c>
    </row>
    <row r="27" spans="1:10" ht="15.75">
      <c r="A27" s="23"/>
      <c r="B27" s="29"/>
      <c r="C27" s="1"/>
      <c r="D27" s="1"/>
      <c r="E27" s="1"/>
      <c r="F27" s="15"/>
      <c r="G27" s="15"/>
      <c r="H27" s="15"/>
      <c r="I27" s="15"/>
      <c r="J27" s="15"/>
    </row>
    <row r="28" spans="1:10" ht="16.5" thickBot="1">
      <c r="A28" s="23" t="s">
        <v>157</v>
      </c>
      <c r="B28" s="29"/>
      <c r="C28" s="12">
        <f aca="true" t="shared" si="0" ref="C28:J28">SUM(C19:C27)</f>
        <v>121000</v>
      </c>
      <c r="D28" s="12">
        <f t="shared" si="0"/>
        <v>29578.29855</v>
      </c>
      <c r="E28" s="12">
        <f t="shared" si="0"/>
        <v>0</v>
      </c>
      <c r="F28" s="12">
        <f t="shared" si="0"/>
        <v>18307</v>
      </c>
      <c r="G28" s="12">
        <f t="shared" si="0"/>
        <v>-62308</v>
      </c>
      <c r="H28" s="12">
        <f t="shared" si="0"/>
        <v>106577.29855</v>
      </c>
      <c r="I28" s="12">
        <f t="shared" si="0"/>
        <v>402</v>
      </c>
      <c r="J28" s="12">
        <f t="shared" si="0"/>
        <v>106979.29855</v>
      </c>
    </row>
    <row r="29" spans="1:9" ht="16.5" thickTop="1">
      <c r="A29" s="23"/>
      <c r="B29" s="29"/>
      <c r="C29" s="1"/>
      <c r="D29" s="1"/>
      <c r="E29" s="1"/>
      <c r="G29" s="18"/>
      <c r="H29" s="18"/>
      <c r="I29" s="18"/>
    </row>
    <row r="30" spans="1:10" ht="15.75">
      <c r="A30" s="23"/>
      <c r="B30" s="29"/>
      <c r="C30" s="1"/>
      <c r="D30" s="1"/>
      <c r="F30" s="1"/>
      <c r="G30" s="18" t="s">
        <v>0</v>
      </c>
      <c r="H30" s="18"/>
      <c r="I30" s="18"/>
      <c r="J30" t="s">
        <v>0</v>
      </c>
    </row>
    <row r="31" spans="1:9" ht="15.75">
      <c r="A31" s="23" t="s">
        <v>0</v>
      </c>
      <c r="B31" s="29"/>
      <c r="C31" s="1"/>
      <c r="D31" s="1"/>
      <c r="F31" s="1"/>
      <c r="G31" s="18"/>
      <c r="H31" s="18"/>
      <c r="I31" s="18"/>
    </row>
    <row r="32" spans="1:10" ht="15.75">
      <c r="A32" s="23" t="s">
        <v>158</v>
      </c>
      <c r="B32" s="29"/>
      <c r="C32" s="15">
        <v>124862.822</v>
      </c>
      <c r="D32" s="15">
        <v>29529.113550000002</v>
      </c>
      <c r="E32" s="15">
        <v>0</v>
      </c>
      <c r="F32" s="15">
        <v>14647.946</v>
      </c>
      <c r="G32" s="15">
        <v>-57626.755</v>
      </c>
      <c r="H32" s="15">
        <f>SUM(C32:G32)</f>
        <v>111413.12654999999</v>
      </c>
      <c r="I32" s="15">
        <v>347.343</v>
      </c>
      <c r="J32" s="15">
        <f>SUM(H32:I32)</f>
        <v>111760.46954999998</v>
      </c>
    </row>
    <row r="33" spans="1:10" ht="15.75" hidden="1">
      <c r="A33" s="23"/>
      <c r="B33" s="29"/>
      <c r="C33" s="15"/>
      <c r="D33" s="15"/>
      <c r="E33" s="15"/>
      <c r="F33" s="15"/>
      <c r="G33" s="15"/>
      <c r="H33" s="15"/>
      <c r="I33" s="15"/>
      <c r="J33" s="15"/>
    </row>
    <row r="34" spans="1:10" ht="15.75" hidden="1">
      <c r="A34" s="1" t="s">
        <v>146</v>
      </c>
      <c r="B34" s="29"/>
      <c r="C34" s="15"/>
      <c r="D34" s="15"/>
      <c r="E34" s="15"/>
      <c r="F34" s="15"/>
      <c r="G34" s="15"/>
      <c r="H34" s="15"/>
      <c r="I34" s="15"/>
      <c r="J34" s="15"/>
    </row>
    <row r="35" spans="1:10" ht="15.75" hidden="1">
      <c r="A35" s="1" t="s">
        <v>145</v>
      </c>
      <c r="B35" s="29"/>
      <c r="C35" s="15">
        <f>'BS'!C50-EQUITY!C32</f>
        <v>0</v>
      </c>
      <c r="D35" s="15">
        <f>'BS'!C51-EQUITY!D32</f>
        <v>0</v>
      </c>
      <c r="E35" s="15"/>
      <c r="F35" s="15">
        <f>'BS'!C53-EQUITY!F32</f>
        <v>0</v>
      </c>
      <c r="G35" s="15">
        <v>0</v>
      </c>
      <c r="H35" s="15">
        <f>SUM(C35:G35)</f>
        <v>0</v>
      </c>
      <c r="I35" s="15">
        <v>0</v>
      </c>
      <c r="J35" s="15">
        <f>SUM(H35:I35)</f>
        <v>0</v>
      </c>
    </row>
    <row r="36" spans="1:10" ht="15.75">
      <c r="A36" s="1" t="s">
        <v>0</v>
      </c>
      <c r="B36" s="29"/>
      <c r="C36" s="15"/>
      <c r="D36" s="15"/>
      <c r="E36" s="15"/>
      <c r="F36" s="15"/>
      <c r="G36" s="15"/>
      <c r="H36" s="15"/>
      <c r="I36" s="15"/>
      <c r="J36" s="15"/>
    </row>
    <row r="37" spans="1:10" ht="15.75" hidden="1">
      <c r="A37" s="1" t="s">
        <v>136</v>
      </c>
      <c r="B37" s="29"/>
      <c r="C37" s="15">
        <v>0</v>
      </c>
      <c r="E37" s="15"/>
      <c r="G37" s="15">
        <v>0</v>
      </c>
      <c r="H37" s="15">
        <f>SUM(C37:G37)</f>
        <v>0</v>
      </c>
      <c r="I37" s="15">
        <v>0</v>
      </c>
      <c r="J37" s="15">
        <f>SUM(H37:I37)</f>
        <v>0</v>
      </c>
    </row>
    <row r="38" spans="1:10" ht="15.75" hidden="1">
      <c r="A38" s="23"/>
      <c r="B38" s="29"/>
      <c r="C38" s="15"/>
      <c r="D38" s="15"/>
      <c r="E38" s="15"/>
      <c r="F38" s="15"/>
      <c r="G38" s="15"/>
      <c r="H38" s="15"/>
      <c r="I38" s="15"/>
      <c r="J38" s="15"/>
    </row>
    <row r="39" spans="1:12" ht="15.75">
      <c r="A39" s="1" t="s">
        <v>178</v>
      </c>
      <c r="B39" s="29"/>
      <c r="C39" s="14">
        <v>0</v>
      </c>
      <c r="D39" s="14">
        <v>0</v>
      </c>
      <c r="E39" s="14">
        <v>0</v>
      </c>
      <c r="F39" s="14">
        <v>0</v>
      </c>
      <c r="G39" s="15">
        <f>'P&amp;L'!D47</f>
        <v>-180</v>
      </c>
      <c r="H39" s="15">
        <f>SUM(C39:G39)</f>
        <v>-180</v>
      </c>
      <c r="I39" s="15">
        <f>'P&amp;L'!D48</f>
        <v>14</v>
      </c>
      <c r="J39" s="15">
        <f>SUM(H39:I39)</f>
        <v>-166</v>
      </c>
      <c r="L39" s="35"/>
    </row>
    <row r="40" spans="1:9" ht="15.75">
      <c r="A40" s="1"/>
      <c r="B40" s="29"/>
      <c r="C40" s="1"/>
      <c r="D40" s="1"/>
      <c r="F40" s="1"/>
      <c r="G40" s="18"/>
      <c r="H40" s="18"/>
      <c r="I40" s="18"/>
    </row>
    <row r="41" spans="1:10" ht="16.5" thickBot="1">
      <c r="A41" s="23" t="s">
        <v>159</v>
      </c>
      <c r="B41" s="29"/>
      <c r="C41" s="12">
        <f aca="true" t="shared" si="1" ref="C41:I41">SUM(C32:C40)</f>
        <v>124862.822</v>
      </c>
      <c r="D41" s="12">
        <f t="shared" si="1"/>
        <v>29529.113550000002</v>
      </c>
      <c r="E41" s="12">
        <f t="shared" si="1"/>
        <v>0</v>
      </c>
      <c r="F41" s="12">
        <f t="shared" si="1"/>
        <v>14647.946</v>
      </c>
      <c r="G41" s="12">
        <f t="shared" si="1"/>
        <v>-57806.755</v>
      </c>
      <c r="H41" s="12">
        <f>SUM(H32:H40)</f>
        <v>111233.12654999999</v>
      </c>
      <c r="I41" s="12">
        <f t="shared" si="1"/>
        <v>361.343</v>
      </c>
      <c r="J41" s="12">
        <f>SUM(J32:J40)</f>
        <v>111594.46954999998</v>
      </c>
    </row>
    <row r="42" spans="1:12" ht="16.5" thickTop="1">
      <c r="A42" s="23"/>
      <c r="B42" s="29"/>
      <c r="C42" s="1"/>
      <c r="D42" s="1"/>
      <c r="F42" s="1"/>
      <c r="G42" s="18"/>
      <c r="H42" s="18"/>
      <c r="I42" s="18"/>
      <c r="J42" t="s">
        <v>0</v>
      </c>
      <c r="L42" s="35"/>
    </row>
    <row r="43" spans="1:9" ht="15.75">
      <c r="A43" s="23"/>
      <c r="B43" s="29"/>
      <c r="C43" s="1"/>
      <c r="D43" s="1"/>
      <c r="F43" s="1" t="s">
        <v>0</v>
      </c>
      <c r="G43" s="18" t="s">
        <v>0</v>
      </c>
      <c r="H43" s="18" t="s">
        <v>0</v>
      </c>
      <c r="I43" s="18" t="s">
        <v>0</v>
      </c>
    </row>
    <row r="44" spans="6:10" ht="12.75">
      <c r="F44" t="s">
        <v>0</v>
      </c>
      <c r="G44" t="s">
        <v>0</v>
      </c>
      <c r="J44" t="s">
        <v>0</v>
      </c>
    </row>
    <row r="45" spans="1:7" ht="15.75">
      <c r="A45" s="23" t="s">
        <v>0</v>
      </c>
      <c r="G45" t="s">
        <v>0</v>
      </c>
    </row>
    <row r="46" ht="15.75">
      <c r="A46" s="23" t="s">
        <v>0</v>
      </c>
    </row>
    <row r="47" ht="15.75">
      <c r="A47" s="1"/>
    </row>
    <row r="48" ht="15.75">
      <c r="A48" s="23" t="s">
        <v>138</v>
      </c>
    </row>
    <row r="49" ht="15.75">
      <c r="A49" s="23" t="s">
        <v>160</v>
      </c>
    </row>
    <row r="59" ht="12.75">
      <c r="I59" t="s">
        <v>0</v>
      </c>
    </row>
  </sheetData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2010-05-20T07:30:10Z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