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25" windowHeight="9120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<sst xmlns="http://schemas.openxmlformats.org/spreadsheetml/2006/main" count="353" uniqueCount="170">
  <si>
    <t xml:space="preserve"> </t>
  </si>
  <si>
    <t>TOTAL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</si>
  <si>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</si>
  <si>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</si>
  <si>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</si>
  <si>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</si>
  <si>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</si>
  <si>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</si>
  <si>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</si>
  <si>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</si>
  <si>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</si>
  <si>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</si>
  <si>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</si>
  <si>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</si>
  <si>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</si>
  <si>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</si>
  <si>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</si>
  <si>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</si>
  <si>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</si>
  <si>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</si>
  <si>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</si>
  <si>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MINORITY INTERESTS</t>
  </si>
  <si>
    <t>LONG TERM BORROWINGS</t>
  </si>
  <si>
    <t>GOODWILL ON CONSOLIDATION</t>
  </si>
  <si>
    <t>DEFERRED TAXATION</t>
  </si>
  <si>
    <t>PRECEDING</t>
  </si>
  <si>
    <t>CURRENT ASSETS</t>
  </si>
  <si>
    <t>PROPERTY DEVELOPMENT EXPENDITURE</t>
  </si>
  <si>
    <t>YEAR</t>
  </si>
  <si>
    <t xml:space="preserve">  </t>
  </si>
  <si>
    <t>PROFIT BEFORE TAXATION</t>
  </si>
  <si>
    <t>REVENUE</t>
  </si>
  <si>
    <t>RM '000</t>
  </si>
  <si>
    <t>CONDENSED CONSOLIDATED INCOME STATEMENT</t>
  </si>
  <si>
    <t>Taxation</t>
  </si>
  <si>
    <t>CONDENSED CONSOLIDATED STATEMENT OF CHANGES IN EQUITY</t>
  </si>
  <si>
    <t>CONDENSED CONSOLIDATED CASH FLOW STATEMENT</t>
  </si>
  <si>
    <t>PROPERTY, PLANT AND EQUIPMENT</t>
  </si>
  <si>
    <t>CONDENSED CONSOLIDATED BALANCE SHEET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</si>
  <si>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</si>
  <si>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</si>
  <si>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</si>
  <si>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</si>
  <si>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</si>
  <si>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</si>
  <si>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</si>
  <si>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</si>
  <si>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SHARE</t>
  </si>
  <si>
    <t>CAPITAL</t>
  </si>
  <si>
    <t xml:space="preserve">SHARE </t>
  </si>
  <si>
    <t>PREMIUM</t>
  </si>
  <si>
    <t>REVALUATION</t>
  </si>
  <si>
    <t xml:space="preserve">The Condensed Consolidated Income Statement should be read in conjunction with the </t>
  </si>
  <si>
    <t xml:space="preserve">The Condensed Consolidated Cash Flow Statement should be read in conjunction with the </t>
  </si>
  <si>
    <t>ANALYSIS OF CASH AND CASH EQUIVALENTS :</t>
  </si>
  <si>
    <t>Cash and bank balances</t>
  </si>
  <si>
    <t>Bank overdrafts</t>
  </si>
  <si>
    <t>Operating Expenses</t>
  </si>
  <si>
    <t>Other  Operating Income</t>
  </si>
  <si>
    <t>Investing Results</t>
  </si>
  <si>
    <t>Adjustments for non-cash flow :-</t>
  </si>
  <si>
    <t xml:space="preserve">     Non-cash items</t>
  </si>
  <si>
    <t>TODATE</t>
  </si>
  <si>
    <t xml:space="preserve">     Drawdown of term loans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</si>
  <si>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</si>
  <si>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</si>
  <si>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</si>
  <si>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</si>
  <si>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</si>
  <si>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>CASH AND CASH EQUIVALENTS AT END OF PERIOD</t>
  </si>
  <si>
    <t xml:space="preserve">     Net cash from acquisition of a subsidiary comapny</t>
  </si>
  <si>
    <t>AMOUNT OWING BY HOLDING COMPANY</t>
  </si>
  <si>
    <t>OTHER INVESTMENTS</t>
  </si>
  <si>
    <t>ACCUMULATED</t>
  </si>
  <si>
    <t xml:space="preserve">     Purchase of property, plant &amp; equipment</t>
  </si>
  <si>
    <t xml:space="preserve">PROVISIONS </t>
  </si>
  <si>
    <t>31 DEC</t>
  </si>
  <si>
    <t xml:space="preserve">     Repayment of term loans/revolving credits</t>
  </si>
  <si>
    <t xml:space="preserve">     Dividend paid</t>
  </si>
  <si>
    <t xml:space="preserve">     Net cash from building demolished/land confiscated</t>
  </si>
  <si>
    <t xml:space="preserve">     Incidental cost from disposal of property, plant &amp; equipment</t>
  </si>
  <si>
    <t xml:space="preserve">    Exchange loss</t>
  </si>
  <si>
    <t>TOTAL EQUITY</t>
  </si>
  <si>
    <t>MINORITY</t>
  </si>
  <si>
    <t>EQUITY</t>
  </si>
  <si>
    <t>ATTRIBUTABLE TO :</t>
  </si>
  <si>
    <t>EQUITY HOLDERS OF THE PARENT :</t>
  </si>
  <si>
    <t>Diluted Earnings Per Ordinary Share (Sen)</t>
  </si>
  <si>
    <t>Equity Holders Of  The Parent</t>
  </si>
  <si>
    <t>TOTAL ASSETS</t>
  </si>
  <si>
    <t>NON-CURRENT LIABILITIES</t>
  </si>
  <si>
    <t>TOTAL LIABILITIES</t>
  </si>
  <si>
    <t>TOTAL EQUITY AND LIABILITIES</t>
  </si>
  <si>
    <t>INVENTORIES</t>
  </si>
  <si>
    <t>OTHER RECEIVABLES</t>
  </si>
  <si>
    <t>TAX RECOVERABLE</t>
  </si>
  <si>
    <t>AMOUNT OWING BY ASSOCIATES</t>
  </si>
  <si>
    <t>CASH AND BANK BALANCES</t>
  </si>
  <si>
    <t>NON-CURRENT ASSETS</t>
  </si>
  <si>
    <t>EQUITY AND LIABILITIES :</t>
  </si>
  <si>
    <t>ASSETS :</t>
  </si>
  <si>
    <t>SHARE PREMIUM</t>
  </si>
  <si>
    <t>TRADE PAYABLES</t>
  </si>
  <si>
    <t>OTHER PAYABLES</t>
  </si>
  <si>
    <t>PROVISIONS</t>
  </si>
  <si>
    <t>HIRE PURCHASE PAYABLES</t>
  </si>
  <si>
    <t>TAX PAYABLE</t>
  </si>
  <si>
    <t>NET ASSETS PER SHARE ATTRIBUTABLE TO ORDINARY</t>
  </si>
  <si>
    <t>EQUITY HOLDERS OF THE PARENT (RM)</t>
  </si>
  <si>
    <t>INVESTMENT PROPERTIES</t>
  </si>
  <si>
    <t>EARNINGS PER SHARE ATTRIBUTABLE TO</t>
  </si>
  <si>
    <t>The Condensed Consolidated Balance Sheet  should be read in conjunction with the</t>
  </si>
  <si>
    <t>EQUITY ATTRIBUTABLE TO EQUITY HOLDERS OF THE PARENT</t>
  </si>
  <si>
    <t xml:space="preserve">     Repayment from holding company</t>
  </si>
  <si>
    <t>AMOUNT OWING BY SUBSIDIARIES COMPANY</t>
  </si>
  <si>
    <t xml:space="preserve">SHORT TERM BORROWINGS </t>
  </si>
  <si>
    <t>ASSETS CLASSIFIED AS HELD FOR SALE</t>
  </si>
  <si>
    <t xml:space="preserve">LIABILITY DIRECTLY ASSOCIATED WITH THE </t>
  </si>
  <si>
    <t>ACCUMULATED LOSSES</t>
  </si>
  <si>
    <t>TRADE RECEIVABLES</t>
  </si>
  <si>
    <t>Minority Interests</t>
  </si>
  <si>
    <t>LOSSES</t>
  </si>
  <si>
    <t>INTERESTS</t>
  </si>
  <si>
    <t>NET CASH INFLOW FROM INVESTING ACTIVITIES</t>
  </si>
  <si>
    <t>NET CASH USED IN FINANCING ACTIVITIES</t>
  </si>
  <si>
    <t>PREPAID LAND LEASE PAYMENTS</t>
  </si>
  <si>
    <t>FIXED DEPOSITS</t>
  </si>
  <si>
    <t xml:space="preserve">     Fixed deposits held as security value</t>
  </si>
  <si>
    <t xml:space="preserve">     Payment to hire purchase payables</t>
  </si>
  <si>
    <t>Less : Fixed deposits held as security value</t>
  </si>
  <si>
    <t xml:space="preserve">                                                         - Discontinued operations</t>
  </si>
  <si>
    <t>Gain arising from disposal of subsidiaries</t>
  </si>
  <si>
    <t>Fixed deposits</t>
  </si>
  <si>
    <t xml:space="preserve">     Dividend received</t>
  </si>
  <si>
    <t>IRREDEEMABLE CONVERTIBLE UNSECURED LOAN STOCKS</t>
  </si>
  <si>
    <t>CONVERTIBLE</t>
  </si>
  <si>
    <t>LOAN</t>
  </si>
  <si>
    <t>IRREDEEMABLE</t>
  </si>
  <si>
    <t>UNSECURED</t>
  </si>
  <si>
    <t>STOCKS</t>
  </si>
  <si>
    <t>AMOUNT OWING TO DIRECTORS</t>
  </si>
  <si>
    <t>Issued During The Financial Period</t>
  </si>
  <si>
    <t>Converted During The Financial Period</t>
  </si>
  <si>
    <t>Net Profit For The Financial Period</t>
  </si>
  <si>
    <t>The Condensed Consolidated Statement of Changes In Equity should be read in conjunction with the Annual Financial</t>
  </si>
  <si>
    <t>Disposal of assets</t>
  </si>
  <si>
    <t xml:space="preserve">Basic earnings Per Ordinary Share (Sen) </t>
  </si>
  <si>
    <t xml:space="preserve">NET PROFIT FOR THE FINANCIAL PERIOD </t>
  </si>
  <si>
    <t>OPERATING PROFIT BEFORE CHANGES IN WORKING CAPITAL</t>
  </si>
  <si>
    <t>NET CASH INFLOW FROM OPERATING ACTIVITIES</t>
  </si>
  <si>
    <t xml:space="preserve">     Proceeds from disposal of investment/subsidiaries</t>
  </si>
  <si>
    <t xml:space="preserve">     Proceeds from redemption of preference shares</t>
  </si>
  <si>
    <t>NON CURRENT ASSETS HELD FOR SALE</t>
  </si>
  <si>
    <t>UNAUDITED RESULTS OF THE GROUP FOR THE FIRST QUARTER ENDED 31 MARCH 2009</t>
  </si>
  <si>
    <t>31 MAR</t>
  </si>
  <si>
    <t>Annual Financial Report for the year ended 31 December 2008.</t>
  </si>
  <si>
    <t>UNAUDITED RESULTS OF THE GROUP FOR THE FIRST QUARTER ENDED 31 MAR 2009</t>
  </si>
  <si>
    <t>BALANCE AT 1 JAN 2008</t>
  </si>
  <si>
    <t>BALANCE AT 31 MAR 2008</t>
  </si>
  <si>
    <t>BALANCE AT 1 JAN 2009</t>
  </si>
  <si>
    <t>BALANCE AT 31 MAR 2009</t>
  </si>
  <si>
    <t>(Based on 121,000,000 Ordinary Shares)</t>
  </si>
  <si>
    <t>(2008: 120,000,000) Ordinary Shares)</t>
  </si>
  <si>
    <t>(2008: 140,326,100) Ordinary Shares)</t>
  </si>
  <si>
    <t>Report for the year ended 31 December 2008.</t>
  </si>
  <si>
    <t>(Based on 140,326,100 Ordinary Shares)</t>
  </si>
  <si>
    <t xml:space="preserve">     Taxation paid</t>
  </si>
  <si>
    <t xml:space="preserve">     Increase in directors' account</t>
  </si>
  <si>
    <t>NET INCREASE IN CASH AND CASH EQUIVALENTS</t>
  </si>
  <si>
    <t>PROFIT FROM OPERATIONS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</si>
</sst>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  <numFmt numFmtId="197" formatCode="#,##0.00000_);\(#,##0.00000\)"/>
    <numFmt numFmtId="198" formatCode="_(* #,##0.000_);_(* \(#,##0.000\);_(* &quot;-&quot;?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81" fontId="0" fillId="0" borderId="0" xfId="15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3" xfId="15" applyNumberFormat="1" applyFont="1" applyBorder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4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3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3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4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43" fontId="4" fillId="0" borderId="2" xfId="15" applyFont="1" applyBorder="1" applyAlignment="1">
      <alignment/>
    </xf>
    <xf numFmtId="43" fontId="4" fillId="0" borderId="2" xfId="15" applyFont="1" applyBorder="1" applyAlignment="1">
      <alignment horizontal="right"/>
    </xf>
    <xf numFmtId="43" fontId="0" fillId="0" borderId="0" xfId="15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181" fontId="5" fillId="0" borderId="4" xfId="15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ecretarials\Local%20Settings\Temporary%20Internet%20Files\Content.IE5\QP4FUP25\LIMCL\consoCflowMar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47">
          <cell r="C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3"/>
  <sheetViews>
    <sheetView zoomScale="75" zoomScaleNormal="75" workbookViewId="0" topLeftCell="A1">
      <selection activeCell="B22" sqref="B22"/>
    </sheetView>
  </sheetViews>
  <sheetFormatPr defaultColWidth="9.140625" defaultRowHeight="12.75"/>
  <cols>
    <col min="2" max="2" width="47.00390625" style="0" customWidth="1"/>
    <col min="3" max="3" width="5.7109375" style="0" customWidth="1"/>
    <col min="4" max="4" width="17.28125" style="0" customWidth="1"/>
    <col min="5" max="5" width="3.57421875" style="0" customWidth="1"/>
    <col min="6" max="6" width="19.00390625" style="0" customWidth="1"/>
    <col min="7" max="7" width="4.8515625" style="0" customWidth="1"/>
    <col min="8" max="8" width="17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6" t="s">
        <v>3</v>
      </c>
      <c r="C2" s="18"/>
      <c r="D2" s="18"/>
      <c r="E2" s="18"/>
      <c r="F2" s="18"/>
      <c r="G2" s="18"/>
      <c r="H2" s="18"/>
      <c r="I2" s="18"/>
      <c r="J2" s="10"/>
    </row>
    <row r="3" spans="2:10" ht="15.75">
      <c r="B3" s="6" t="s">
        <v>4</v>
      </c>
      <c r="C3" s="18"/>
      <c r="D3" s="18"/>
      <c r="E3" s="18"/>
      <c r="F3" s="18"/>
      <c r="G3" s="18"/>
      <c r="H3" s="18"/>
      <c r="I3" s="18"/>
      <c r="J3" s="6"/>
    </row>
    <row r="4" spans="2:10" ht="15.75">
      <c r="B4" s="6" t="s">
        <v>0</v>
      </c>
      <c r="C4" s="18"/>
      <c r="D4" s="18"/>
      <c r="E4" s="18"/>
      <c r="F4" s="18"/>
      <c r="G4" s="18"/>
      <c r="H4" s="18" t="s">
        <v>0</v>
      </c>
      <c r="I4" s="18"/>
      <c r="J4" s="20"/>
    </row>
    <row r="5" spans="2:10" ht="15.75">
      <c r="B5" s="6" t="s">
        <v>153</v>
      </c>
      <c r="C5" s="18"/>
      <c r="D5" s="18"/>
      <c r="E5" s="18"/>
      <c r="F5" s="18"/>
      <c r="G5" s="18"/>
      <c r="H5" s="18"/>
      <c r="I5" s="18"/>
      <c r="J5" s="18"/>
    </row>
    <row r="6" spans="2:10" ht="15.75">
      <c r="B6" s="6" t="s">
        <v>33</v>
      </c>
      <c r="C6" s="18"/>
      <c r="D6" s="18"/>
      <c r="E6" s="18"/>
      <c r="F6" s="18"/>
      <c r="G6" s="18"/>
      <c r="H6" s="18"/>
      <c r="I6" s="18"/>
      <c r="J6" s="18"/>
    </row>
    <row r="7" spans="2:10" ht="15.75">
      <c r="B7" s="6"/>
      <c r="C7" s="18"/>
      <c r="D7" s="18"/>
      <c r="E7" s="18"/>
      <c r="F7" s="18"/>
      <c r="G7" s="18"/>
      <c r="H7" s="18"/>
      <c r="I7" s="18"/>
      <c r="J7" s="18"/>
    </row>
    <row r="8" spans="2:10" ht="15.75">
      <c r="B8" s="6"/>
      <c r="C8" s="18"/>
      <c r="D8" s="7" t="s">
        <v>7</v>
      </c>
      <c r="E8" s="7"/>
      <c r="F8" s="7"/>
      <c r="G8" s="3"/>
      <c r="H8" s="7" t="s">
        <v>8</v>
      </c>
      <c r="I8" s="7"/>
      <c r="J8" s="7"/>
    </row>
    <row r="9" spans="2:10" ht="15.75">
      <c r="B9" s="6"/>
      <c r="C9" s="18"/>
      <c r="D9" s="18"/>
      <c r="E9" s="18"/>
      <c r="F9" s="18"/>
      <c r="G9" s="18"/>
      <c r="H9" s="18"/>
      <c r="I9" s="18"/>
      <c r="J9" s="18"/>
    </row>
    <row r="10" spans="2:10" ht="15.75">
      <c r="B10" s="6"/>
      <c r="C10" s="18"/>
      <c r="D10" s="18"/>
      <c r="E10" s="18"/>
      <c r="F10" s="8" t="s">
        <v>25</v>
      </c>
      <c r="G10" s="18"/>
      <c r="H10" s="18"/>
      <c r="I10" s="18"/>
      <c r="J10" s="8" t="s">
        <v>25</v>
      </c>
    </row>
    <row r="11" spans="2:10" ht="15.75">
      <c r="B11" s="6" t="s">
        <v>0</v>
      </c>
      <c r="C11" s="18"/>
      <c r="D11" s="8" t="s">
        <v>9</v>
      </c>
      <c r="E11" s="8"/>
      <c r="F11" s="8" t="s">
        <v>10</v>
      </c>
      <c r="G11" s="18"/>
      <c r="H11" s="8" t="s">
        <v>9</v>
      </c>
      <c r="I11" s="8"/>
      <c r="J11" s="8" t="s">
        <v>10</v>
      </c>
    </row>
    <row r="12" spans="2:10" ht="15.75">
      <c r="B12" s="2"/>
      <c r="C12" s="2"/>
      <c r="D12" s="8" t="s">
        <v>10</v>
      </c>
      <c r="E12" s="8"/>
      <c r="F12" s="8" t="s">
        <v>12</v>
      </c>
      <c r="G12" s="19"/>
      <c r="H12" s="8" t="s">
        <v>10</v>
      </c>
      <c r="I12" s="8"/>
      <c r="J12" s="8" t="s">
        <v>12</v>
      </c>
    </row>
    <row r="13" spans="2:10" ht="15.75">
      <c r="B13" s="2"/>
      <c r="C13" s="2"/>
      <c r="D13" s="8" t="s">
        <v>11</v>
      </c>
      <c r="E13" s="8"/>
      <c r="F13" s="8" t="s">
        <v>11</v>
      </c>
      <c r="H13" s="8" t="s">
        <v>13</v>
      </c>
      <c r="I13" s="8"/>
      <c r="J13" s="8" t="s">
        <v>14</v>
      </c>
    </row>
    <row r="14" spans="2:10" ht="15.75">
      <c r="B14" s="2"/>
      <c r="C14" s="2"/>
      <c r="D14" s="39" t="s">
        <v>154</v>
      </c>
      <c r="E14" s="8"/>
      <c r="F14" s="39" t="s">
        <v>154</v>
      </c>
      <c r="G14" s="3"/>
      <c r="H14" s="39" t="s">
        <v>154</v>
      </c>
      <c r="I14" s="8"/>
      <c r="J14" s="39" t="s">
        <v>154</v>
      </c>
    </row>
    <row r="15" spans="2:10" ht="15.75">
      <c r="B15" s="2"/>
      <c r="C15" s="2"/>
      <c r="D15" s="4">
        <v>2009</v>
      </c>
      <c r="E15" s="4"/>
      <c r="F15" s="4">
        <v>2008</v>
      </c>
      <c r="G15" s="4"/>
      <c r="H15" s="4">
        <v>2009</v>
      </c>
      <c r="I15" s="4"/>
      <c r="J15" s="4">
        <v>2008</v>
      </c>
    </row>
    <row r="16" spans="2:10" ht="15.75">
      <c r="B16" s="2"/>
      <c r="C16" s="2"/>
      <c r="D16" s="4" t="s">
        <v>2</v>
      </c>
      <c r="E16" s="4"/>
      <c r="F16" s="4" t="s">
        <v>2</v>
      </c>
      <c r="G16" s="4"/>
      <c r="H16" s="4" t="s">
        <v>2</v>
      </c>
      <c r="I16" s="4"/>
      <c r="J16" s="4" t="s">
        <v>2</v>
      </c>
    </row>
    <row r="17" spans="2:10" ht="15.75">
      <c r="B17" s="2"/>
      <c r="C17" s="2"/>
      <c r="D17" s="2" t="s">
        <v>0</v>
      </c>
      <c r="E17" s="2"/>
      <c r="F17" s="2"/>
      <c r="G17" s="2"/>
      <c r="H17" s="2" t="s">
        <v>0</v>
      </c>
      <c r="I17" s="2"/>
      <c r="J17" s="2"/>
    </row>
    <row r="18" spans="2:10" ht="15.75">
      <c r="B18" s="24" t="s">
        <v>0</v>
      </c>
      <c r="C18" s="2"/>
      <c r="D18" s="2" t="s">
        <v>0</v>
      </c>
      <c r="E18" s="2"/>
      <c r="F18" s="2"/>
      <c r="G18" s="2"/>
      <c r="H18" s="2" t="s">
        <v>0</v>
      </c>
      <c r="I18" s="2"/>
      <c r="J18" s="2"/>
    </row>
    <row r="19" spans="2:10" ht="15.75">
      <c r="B19" s="24" t="s">
        <v>31</v>
      </c>
      <c r="C19" s="2"/>
      <c r="D19" s="32">
        <f>25665-0</f>
        <v>25665</v>
      </c>
      <c r="E19" s="32"/>
      <c r="F19" s="32">
        <f>12560-0</f>
        <v>12560</v>
      </c>
      <c r="G19" s="2"/>
      <c r="H19" s="32">
        <v>25665.30398</v>
      </c>
      <c r="I19" s="32"/>
      <c r="J19" s="49">
        <v>12560</v>
      </c>
    </row>
    <row r="20" spans="2:10" ht="15.75">
      <c r="B20" s="2"/>
      <c r="C20" s="2"/>
      <c r="D20" s="11"/>
      <c r="E20" s="11"/>
      <c r="F20" s="11"/>
      <c r="G20" s="2"/>
      <c r="H20" s="2"/>
      <c r="I20" s="11"/>
      <c r="J20" s="11"/>
    </row>
    <row r="21" spans="2:10" ht="15.75">
      <c r="B21" s="22" t="s">
        <v>57</v>
      </c>
      <c r="C21" s="2"/>
      <c r="D21" s="12">
        <f>-25095+0</f>
        <v>-25095</v>
      </c>
      <c r="E21" s="2"/>
      <c r="F21" s="16">
        <f>-13277+0</f>
        <v>-13277</v>
      </c>
      <c r="G21" s="2"/>
      <c r="H21" s="16">
        <v>-25094.98539</v>
      </c>
      <c r="I21" s="2"/>
      <c r="J21" s="16">
        <v>-13277</v>
      </c>
    </row>
    <row r="22" spans="2:10" ht="15.75">
      <c r="B22" s="2" t="s">
        <v>58</v>
      </c>
      <c r="C22" s="19"/>
      <c r="D22" s="12">
        <f>139-0</f>
        <v>139</v>
      </c>
      <c r="E22" s="12"/>
      <c r="F22" s="12">
        <f>824-0</f>
        <v>824</v>
      </c>
      <c r="G22" s="19"/>
      <c r="H22" s="12">
        <v>138.71812000000006</v>
      </c>
      <c r="I22" s="12"/>
      <c r="J22" s="16">
        <v>824</v>
      </c>
    </row>
    <row r="23" spans="2:10" ht="15.75">
      <c r="B23" s="2"/>
      <c r="C23" s="19"/>
      <c r="D23" s="14" t="s">
        <v>0</v>
      </c>
      <c r="E23" s="12"/>
      <c r="F23" s="17"/>
      <c r="G23" s="19"/>
      <c r="H23" s="14"/>
      <c r="I23" s="12"/>
      <c r="J23" s="21"/>
    </row>
    <row r="24" spans="2:10" ht="15.75">
      <c r="B24" s="24" t="s">
        <v>169</v>
      </c>
      <c r="C24" s="19"/>
      <c r="D24" s="12">
        <f>SUM(D19:D23)</f>
        <v>709</v>
      </c>
      <c r="E24" s="12"/>
      <c r="F24" s="16">
        <f>SUM(F19:F23)</f>
        <v>107</v>
      </c>
      <c r="G24" s="19"/>
      <c r="H24" s="12">
        <f>SUM(H19:H23)</f>
        <v>709.036709999999</v>
      </c>
      <c r="I24" s="12"/>
      <c r="J24" s="12">
        <f>SUM(J19:J23)</f>
        <v>107</v>
      </c>
    </row>
    <row r="25" spans="2:10" ht="15.75">
      <c r="B25" s="24"/>
      <c r="C25" s="19"/>
      <c r="D25" s="12" t="s">
        <v>0</v>
      </c>
      <c r="E25" s="12"/>
      <c r="F25" s="16"/>
      <c r="G25" s="19"/>
      <c r="H25" s="12" t="s">
        <v>0</v>
      </c>
      <c r="I25" s="12"/>
      <c r="J25" s="19"/>
    </row>
    <row r="26" spans="2:10" ht="16.5">
      <c r="B26" s="42" t="s">
        <v>64</v>
      </c>
      <c r="C26" s="19"/>
      <c r="D26" s="12">
        <f>511-0</f>
        <v>511</v>
      </c>
      <c r="E26" s="12"/>
      <c r="F26" s="12">
        <f>687-0</f>
        <v>687</v>
      </c>
      <c r="G26" s="19"/>
      <c r="H26" s="12">
        <v>510.6211799999999</v>
      </c>
      <c r="I26" s="12"/>
      <c r="J26" s="16">
        <v>687</v>
      </c>
    </row>
    <row r="27" spans="2:10" ht="16.5">
      <c r="B27" s="42" t="s">
        <v>65</v>
      </c>
      <c r="C27" s="19"/>
      <c r="D27" s="12">
        <f>-36+0</f>
        <v>-36</v>
      </c>
      <c r="E27" s="12"/>
      <c r="F27" s="12">
        <f>-889+0</f>
        <v>-889</v>
      </c>
      <c r="G27" s="19"/>
      <c r="H27" s="12">
        <v>-36.122699999999995</v>
      </c>
      <c r="I27" s="12"/>
      <c r="J27" s="16">
        <v>-889</v>
      </c>
    </row>
    <row r="28" spans="2:10" ht="16.5">
      <c r="B28" s="42" t="s">
        <v>59</v>
      </c>
      <c r="C28" s="19"/>
      <c r="D28" s="12">
        <f>-2+0</f>
        <v>-2</v>
      </c>
      <c r="E28" s="12"/>
      <c r="F28" s="12">
        <f>284-0</f>
        <v>284</v>
      </c>
      <c r="G28" s="19"/>
      <c r="H28" s="16">
        <v>-2.11975</v>
      </c>
      <c r="I28" s="12"/>
      <c r="J28" s="16">
        <v>284</v>
      </c>
    </row>
    <row r="29" spans="2:10" ht="15.75">
      <c r="B29" s="2" t="s">
        <v>0</v>
      </c>
      <c r="C29" s="19"/>
      <c r="D29" s="14" t="s">
        <v>0</v>
      </c>
      <c r="E29" s="14"/>
      <c r="F29" s="17" t="s">
        <v>0</v>
      </c>
      <c r="G29" s="19"/>
      <c r="H29" s="14" t="s">
        <v>0</v>
      </c>
      <c r="I29" s="14"/>
      <c r="J29" s="17" t="s">
        <v>0</v>
      </c>
    </row>
    <row r="30" spans="2:10" ht="15.75">
      <c r="B30" s="41" t="s">
        <v>30</v>
      </c>
      <c r="C30" s="19"/>
      <c r="D30" s="16">
        <f>SUM(D24:D29)</f>
        <v>1182</v>
      </c>
      <c r="E30" s="12"/>
      <c r="F30" s="12">
        <f>SUM(F24:F29)</f>
        <v>189</v>
      </c>
      <c r="G30" s="19"/>
      <c r="H30" s="16">
        <f>SUM(H24:H29)+0.5</f>
        <v>1181.9154399999989</v>
      </c>
      <c r="I30" s="12"/>
      <c r="J30" s="12">
        <f>SUM(J24:J29)</f>
        <v>189</v>
      </c>
    </row>
    <row r="31" spans="2:13" ht="15.75">
      <c r="B31" s="41" t="s">
        <v>0</v>
      </c>
      <c r="C31" s="19"/>
      <c r="D31" s="12" t="s">
        <v>0</v>
      </c>
      <c r="E31" s="12"/>
      <c r="F31" s="19"/>
      <c r="G31" s="19"/>
      <c r="H31" s="12" t="s">
        <v>0</v>
      </c>
      <c r="I31" s="12"/>
      <c r="J31" s="19"/>
      <c r="M31" s="36"/>
    </row>
    <row r="32" spans="2:10" ht="16.5">
      <c r="B32" s="42" t="s">
        <v>34</v>
      </c>
      <c r="C32" s="2"/>
      <c r="D32" s="32">
        <f>-116+0</f>
        <v>-116</v>
      </c>
      <c r="E32" s="32"/>
      <c r="F32" s="37">
        <f>-1-0</f>
        <v>-1</v>
      </c>
      <c r="G32" s="2"/>
      <c r="H32" s="29">
        <v>-116.2075</v>
      </c>
      <c r="I32" s="32"/>
      <c r="J32" s="37">
        <v>-1</v>
      </c>
    </row>
    <row r="33" spans="2:10" ht="15.75">
      <c r="B33" s="2" t="s">
        <v>0</v>
      </c>
      <c r="C33" s="2"/>
      <c r="D33" s="14" t="s">
        <v>0</v>
      </c>
      <c r="E33" s="14"/>
      <c r="F33" s="14" t="s">
        <v>0</v>
      </c>
      <c r="G33" s="2"/>
      <c r="H33" s="14" t="s">
        <v>0</v>
      </c>
      <c r="I33" s="14"/>
      <c r="J33" s="14" t="s">
        <v>0</v>
      </c>
    </row>
    <row r="34" spans="2:10" ht="16.5" thickBot="1">
      <c r="B34" s="41" t="s">
        <v>147</v>
      </c>
      <c r="C34" s="19"/>
      <c r="D34" s="13">
        <f>SUM(D30:D33)</f>
        <v>1066</v>
      </c>
      <c r="E34" s="13"/>
      <c r="F34" s="13">
        <f>SUM(F30:F33)</f>
        <v>188</v>
      </c>
      <c r="G34" s="19"/>
      <c r="H34" s="13">
        <f>SUM(H30:H33)</f>
        <v>1065.7079399999989</v>
      </c>
      <c r="I34" s="13"/>
      <c r="J34" s="13">
        <f>SUM(J30:J33)</f>
        <v>188</v>
      </c>
    </row>
    <row r="35" spans="2:10" ht="16.5" thickTop="1">
      <c r="B35" s="41"/>
      <c r="C35" s="19"/>
      <c r="D35" s="32"/>
      <c r="E35" s="32"/>
      <c r="F35" s="32"/>
      <c r="G35" s="19"/>
      <c r="H35" s="32"/>
      <c r="I35" s="32"/>
      <c r="J35" s="32"/>
    </row>
    <row r="36" spans="2:10" ht="15.75">
      <c r="B36" s="41" t="s">
        <v>85</v>
      </c>
      <c r="C36" s="19"/>
      <c r="D36" s="12"/>
      <c r="E36" s="12"/>
      <c r="F36" s="12"/>
      <c r="G36" s="19"/>
      <c r="H36" s="12"/>
      <c r="I36" s="12"/>
      <c r="J36" s="12"/>
    </row>
    <row r="37" spans="2:10" ht="15.75">
      <c r="B37" s="22" t="s">
        <v>88</v>
      </c>
      <c r="C37" s="19"/>
      <c r="D37" s="12">
        <f>1043-0</f>
        <v>1043</v>
      </c>
      <c r="E37" s="12"/>
      <c r="F37" s="12">
        <f>158-0</f>
        <v>158</v>
      </c>
      <c r="G37" s="19"/>
      <c r="H37" s="12">
        <f>H34-H38+0.5</f>
        <v>1042.973771699999</v>
      </c>
      <c r="I37" s="12"/>
      <c r="J37" s="12">
        <v>158</v>
      </c>
    </row>
    <row r="38" spans="2:10" ht="16.5">
      <c r="B38" s="42" t="s">
        <v>120</v>
      </c>
      <c r="C38" s="19"/>
      <c r="D38" s="12">
        <f>23-0</f>
        <v>23</v>
      </c>
      <c r="E38" s="12"/>
      <c r="F38" s="37">
        <f>30+0</f>
        <v>30</v>
      </c>
      <c r="G38" s="19"/>
      <c r="H38" s="12">
        <v>23.234168299999897</v>
      </c>
      <c r="I38" s="12"/>
      <c r="J38" s="37">
        <v>30</v>
      </c>
    </row>
    <row r="39" spans="2:10" ht="15.75">
      <c r="B39" s="2"/>
      <c r="C39" s="2"/>
      <c r="D39" s="9"/>
      <c r="E39" s="9"/>
      <c r="F39" s="9"/>
      <c r="G39" s="2"/>
      <c r="H39" s="9"/>
      <c r="I39" s="9"/>
      <c r="J39" s="9"/>
    </row>
    <row r="40" spans="2:10" ht="16.5" thickBot="1">
      <c r="B40" s="41" t="s">
        <v>0</v>
      </c>
      <c r="C40" s="2"/>
      <c r="D40" s="13">
        <f>SUM(D37:D39)</f>
        <v>1066</v>
      </c>
      <c r="E40" s="13"/>
      <c r="F40" s="13">
        <f>SUM(F37:F39)</f>
        <v>188</v>
      </c>
      <c r="G40" s="2"/>
      <c r="H40" s="13">
        <f>SUM(H37:H39)</f>
        <v>1066.2079399999989</v>
      </c>
      <c r="I40" s="13"/>
      <c r="J40" s="13">
        <f>SUM(J37:J39)</f>
        <v>188</v>
      </c>
    </row>
    <row r="41" spans="2:10" ht="16.5" thickTop="1">
      <c r="B41" s="2" t="s">
        <v>0</v>
      </c>
      <c r="C41" s="2"/>
      <c r="D41" s="2" t="s">
        <v>0</v>
      </c>
      <c r="E41" s="2"/>
      <c r="F41" s="2"/>
      <c r="G41" s="2"/>
      <c r="H41" s="2" t="s">
        <v>0</v>
      </c>
      <c r="I41" s="2"/>
      <c r="J41" s="2"/>
    </row>
    <row r="42" spans="2:10" ht="15.75">
      <c r="B42" s="2"/>
      <c r="C42" s="2"/>
      <c r="D42" s="12" t="s">
        <v>0</v>
      </c>
      <c r="E42" s="2"/>
      <c r="F42" s="2" t="s">
        <v>0</v>
      </c>
      <c r="G42" s="2"/>
      <c r="H42" s="2" t="s">
        <v>0</v>
      </c>
      <c r="I42" s="2"/>
      <c r="J42" s="2"/>
    </row>
    <row r="43" spans="2:10" ht="15.75">
      <c r="B43" s="24" t="s">
        <v>0</v>
      </c>
      <c r="C43" s="2"/>
      <c r="D43" s="12" t="s">
        <v>0</v>
      </c>
      <c r="E43" s="2"/>
      <c r="F43" s="2"/>
      <c r="G43" s="2"/>
      <c r="H43" s="2" t="s">
        <v>0</v>
      </c>
      <c r="I43" s="2"/>
      <c r="J43" s="2"/>
    </row>
    <row r="44" spans="2:13" ht="15.75">
      <c r="B44" s="24" t="s">
        <v>110</v>
      </c>
      <c r="C44" s="2"/>
      <c r="D44" s="15" t="s">
        <v>0</v>
      </c>
      <c r="E44" s="2"/>
      <c r="F44" s="2"/>
      <c r="G44" s="2"/>
      <c r="H44" s="2"/>
      <c r="I44" s="2"/>
      <c r="J44" s="2"/>
      <c r="M44" s="36"/>
    </row>
    <row r="45" spans="2:10" ht="15.75">
      <c r="B45" s="24" t="s">
        <v>86</v>
      </c>
      <c r="C45" s="2"/>
      <c r="D45" s="38" t="s">
        <v>0</v>
      </c>
      <c r="E45" s="12"/>
      <c r="F45" s="2"/>
      <c r="G45" s="2"/>
      <c r="H45" s="2"/>
      <c r="I45" s="2"/>
      <c r="J45" s="2"/>
    </row>
    <row r="46" ht="15.75">
      <c r="B46" s="24" t="s">
        <v>0</v>
      </c>
    </row>
    <row r="47" spans="2:13" ht="15.75">
      <c r="B47" s="24" t="s">
        <v>146</v>
      </c>
      <c r="D47" s="15">
        <v>0.8619834710743802</v>
      </c>
      <c r="E47" s="15"/>
      <c r="F47" s="15">
        <v>0.13166666666666668</v>
      </c>
      <c r="G47" s="2"/>
      <c r="H47" s="15">
        <v>0.8615485716528917</v>
      </c>
      <c r="I47" s="15"/>
      <c r="J47" s="38">
        <v>0.13166666666666668</v>
      </c>
      <c r="M47" s="15"/>
    </row>
    <row r="48" spans="2:10" ht="16.5">
      <c r="B48" s="42" t="s">
        <v>161</v>
      </c>
      <c r="D48" s="15" t="s">
        <v>0</v>
      </c>
      <c r="E48" s="15"/>
      <c r="F48" s="51" t="s">
        <v>0</v>
      </c>
      <c r="G48" s="2"/>
      <c r="H48" s="51" t="s">
        <v>0</v>
      </c>
      <c r="I48" s="15"/>
      <c r="J48" s="51" t="s">
        <v>0</v>
      </c>
    </row>
    <row r="49" spans="2:13" ht="17.25" thickBot="1">
      <c r="B49" s="42" t="s">
        <v>162</v>
      </c>
      <c r="D49" s="55">
        <f>SUM(D47:D48)</f>
        <v>0.8619834710743802</v>
      </c>
      <c r="E49" s="54"/>
      <c r="F49" s="55">
        <f>SUM(F47:F48)</f>
        <v>0.13166666666666668</v>
      </c>
      <c r="G49" s="2"/>
      <c r="H49" s="55">
        <f>SUM(H47:H48)</f>
        <v>0.8615485716528917</v>
      </c>
      <c r="I49" s="54"/>
      <c r="J49" s="55">
        <f>SUM(J47:J48)</f>
        <v>0.13166666666666668</v>
      </c>
      <c r="M49" s="52"/>
    </row>
    <row r="50" spans="2:10" ht="17.25" thickTop="1">
      <c r="B50" s="42" t="s">
        <v>0</v>
      </c>
      <c r="D50" s="15"/>
      <c r="E50" s="15"/>
      <c r="F50" s="15"/>
      <c r="G50" s="2"/>
      <c r="H50" s="15"/>
      <c r="I50" s="15"/>
      <c r="J50" s="15"/>
    </row>
    <row r="51" spans="2:10" ht="15.75">
      <c r="B51" s="24" t="s">
        <v>87</v>
      </c>
      <c r="C51" s="2"/>
      <c r="D51" s="15">
        <v>0.7495146840110286</v>
      </c>
      <c r="E51" s="2"/>
      <c r="F51" s="51">
        <v>0.11</v>
      </c>
      <c r="G51" s="2"/>
      <c r="H51" s="51">
        <v>0.7495147333247336</v>
      </c>
      <c r="I51" s="15"/>
      <c r="J51" s="51">
        <v>0.11</v>
      </c>
    </row>
    <row r="52" spans="2:10" ht="16.5">
      <c r="B52" s="42" t="s">
        <v>165</v>
      </c>
      <c r="C52" s="2"/>
      <c r="D52" s="15"/>
      <c r="E52" s="2"/>
      <c r="F52" s="51"/>
      <c r="G52" s="2"/>
      <c r="H52" s="51"/>
      <c r="I52" s="15"/>
      <c r="J52" s="51"/>
    </row>
    <row r="53" spans="2:10" ht="17.25" thickBot="1">
      <c r="B53" s="42" t="s">
        <v>163</v>
      </c>
      <c r="C53" s="2"/>
      <c r="D53" s="54">
        <f>SUM(D51:D52)</f>
        <v>0.7495146840110286</v>
      </c>
      <c r="E53" s="59"/>
      <c r="F53" s="54">
        <f>SUM(F51:F52)</f>
        <v>0.11</v>
      </c>
      <c r="G53" s="2"/>
      <c r="H53" s="54">
        <f>SUM(H51:H52)</f>
        <v>0.7495147333247336</v>
      </c>
      <c r="I53" s="59"/>
      <c r="J53" s="54">
        <f>SUM(J51:J52)</f>
        <v>0.11</v>
      </c>
    </row>
    <row r="54" spans="2:10" ht="17.25" thickTop="1">
      <c r="B54" s="42"/>
      <c r="C54" s="2"/>
      <c r="D54" s="15"/>
      <c r="E54" s="2"/>
      <c r="F54" s="51"/>
      <c r="G54" s="2"/>
      <c r="H54" s="51"/>
      <c r="I54" s="15"/>
      <c r="J54" s="51"/>
    </row>
    <row r="55" spans="2:10" ht="16.5">
      <c r="B55" s="42"/>
      <c r="C55" s="2"/>
      <c r="D55" s="40" t="s">
        <v>0</v>
      </c>
      <c r="E55" s="2"/>
      <c r="F55" s="51"/>
      <c r="G55" s="2"/>
      <c r="H55" s="51"/>
      <c r="I55" s="15"/>
      <c r="J55" s="51"/>
    </row>
    <row r="56" spans="2:10" ht="15.75">
      <c r="B56" s="24"/>
      <c r="C56" s="2"/>
      <c r="D56" s="15"/>
      <c r="E56" s="2"/>
      <c r="F56" s="51"/>
      <c r="G56" s="2"/>
      <c r="H56" s="51"/>
      <c r="I56" s="15"/>
      <c r="J56" s="51"/>
    </row>
    <row r="57" spans="2:10" ht="15.75">
      <c r="B57" s="24"/>
      <c r="C57" s="2"/>
      <c r="D57" s="15"/>
      <c r="E57" s="15"/>
      <c r="F57" s="58" t="s">
        <v>0</v>
      </c>
      <c r="G57" s="2"/>
      <c r="H57" s="30"/>
      <c r="I57" s="30"/>
      <c r="J57" s="2"/>
    </row>
    <row r="58" spans="2:10" ht="15.75">
      <c r="B58" s="24"/>
      <c r="C58" s="2"/>
      <c r="D58" s="15"/>
      <c r="E58" s="15"/>
      <c r="F58" s="15"/>
      <c r="G58" s="2"/>
      <c r="H58" s="30"/>
      <c r="I58" s="30"/>
      <c r="J58" s="2"/>
    </row>
    <row r="59" spans="2:10" ht="15.75">
      <c r="B59" s="24" t="s">
        <v>52</v>
      </c>
      <c r="C59" s="2"/>
      <c r="D59" s="15"/>
      <c r="E59" s="15"/>
      <c r="F59" s="15"/>
      <c r="G59" s="2"/>
      <c r="H59" s="30"/>
      <c r="I59" s="30"/>
      <c r="J59" s="2"/>
    </row>
    <row r="60" spans="2:10" ht="15.75">
      <c r="B60" s="24" t="s">
        <v>155</v>
      </c>
      <c r="C60" s="2"/>
      <c r="D60" s="15"/>
      <c r="E60" s="15"/>
      <c r="F60" s="15"/>
      <c r="G60" s="2"/>
      <c r="H60" s="30"/>
      <c r="I60" s="30"/>
      <c r="J60" s="2"/>
    </row>
    <row r="65" ht="16.5">
      <c r="B65" s="42" t="s">
        <v>0</v>
      </c>
    </row>
    <row r="73" ht="16.5">
      <c r="B73" s="42" t="s">
        <v>0</v>
      </c>
    </row>
  </sheetData>
  <printOptions horizontalCentered="1"/>
  <pageMargins left="0.5" right="0.5" top="0.5" bottom="0.5" header="0" footer="0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="75" zoomScaleNormal="75" workbookViewId="0" topLeftCell="A1">
      <selection activeCell="A38" sqref="A38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61" t="s">
        <v>3</v>
      </c>
      <c r="B1" s="61"/>
      <c r="C1" s="61"/>
      <c r="D1" s="61"/>
      <c r="E1" s="61"/>
    </row>
    <row r="2" spans="1:5" ht="15.75">
      <c r="A2" s="61" t="s">
        <v>4</v>
      </c>
      <c r="B2" s="61"/>
      <c r="C2" s="61"/>
      <c r="D2" s="61"/>
      <c r="E2" s="61"/>
    </row>
    <row r="3" spans="1:5" ht="15.75">
      <c r="A3" s="31" t="s">
        <v>0</v>
      </c>
      <c r="B3" s="18"/>
      <c r="C3" s="18"/>
      <c r="D3" s="18"/>
      <c r="E3" s="18" t="s">
        <v>0</v>
      </c>
    </row>
    <row r="4" spans="1:5" ht="15.75">
      <c r="A4" s="61" t="s">
        <v>156</v>
      </c>
      <c r="B4" s="61"/>
      <c r="C4" s="61"/>
      <c r="D4" s="61"/>
      <c r="E4" s="61"/>
    </row>
    <row r="5" spans="1:5" ht="15.75">
      <c r="A5" s="61" t="s">
        <v>38</v>
      </c>
      <c r="B5" s="61"/>
      <c r="C5" s="61"/>
      <c r="D5" s="61"/>
      <c r="E5" s="61"/>
    </row>
    <row r="6" spans="1:5" ht="15.75">
      <c r="A6" s="24"/>
      <c r="B6" s="2"/>
      <c r="C6" s="2"/>
      <c r="D6" s="2"/>
      <c r="E6" s="2"/>
    </row>
    <row r="7" spans="1:5" ht="15.75">
      <c r="A7" s="24"/>
      <c r="B7" s="2"/>
      <c r="C7" s="2"/>
      <c r="D7" s="2"/>
      <c r="E7" s="2"/>
    </row>
    <row r="8" spans="1:5" ht="15.75">
      <c r="A8" s="24"/>
      <c r="B8" s="2"/>
      <c r="C8" s="8" t="s">
        <v>15</v>
      </c>
      <c r="D8" s="2"/>
      <c r="E8" s="8" t="s">
        <v>17</v>
      </c>
    </row>
    <row r="9" spans="1:5" ht="15.75">
      <c r="A9" s="24"/>
      <c r="B9" s="2"/>
      <c r="C9" s="8" t="s">
        <v>16</v>
      </c>
      <c r="D9" s="2"/>
      <c r="E9" s="8" t="s">
        <v>25</v>
      </c>
    </row>
    <row r="10" spans="1:5" ht="15.75">
      <c r="A10" s="24"/>
      <c r="B10" s="2"/>
      <c r="C10" s="8" t="s">
        <v>9</v>
      </c>
      <c r="D10" s="2"/>
      <c r="E10" s="8" t="s">
        <v>18</v>
      </c>
    </row>
    <row r="11" spans="1:5" ht="15.75">
      <c r="A11" s="24"/>
      <c r="B11" s="2"/>
      <c r="C11" s="8" t="s">
        <v>11</v>
      </c>
      <c r="D11" s="2"/>
      <c r="E11" s="8" t="s">
        <v>19</v>
      </c>
    </row>
    <row r="12" spans="1:5" ht="15.75">
      <c r="A12" s="24"/>
      <c r="B12" s="2"/>
      <c r="C12" s="39" t="s">
        <v>154</v>
      </c>
      <c r="D12" s="2"/>
      <c r="E12" s="39" t="s">
        <v>76</v>
      </c>
    </row>
    <row r="13" spans="1:5" ht="15.75">
      <c r="A13" s="24"/>
      <c r="B13" s="2"/>
      <c r="C13" s="4">
        <v>2009</v>
      </c>
      <c r="D13" s="2"/>
      <c r="E13" s="4">
        <v>2008</v>
      </c>
    </row>
    <row r="14" spans="1:5" ht="15.75">
      <c r="A14" s="24"/>
      <c r="B14" s="2"/>
      <c r="C14" s="4" t="s">
        <v>2</v>
      </c>
      <c r="D14" s="2"/>
      <c r="E14" s="4" t="s">
        <v>2</v>
      </c>
    </row>
    <row r="15" spans="1:5" ht="15.75">
      <c r="A15" s="24"/>
      <c r="B15" s="2"/>
      <c r="C15" s="2"/>
      <c r="D15" s="2"/>
      <c r="E15" s="2"/>
    </row>
    <row r="16" spans="1:5" ht="15.75">
      <c r="A16" s="24" t="s">
        <v>100</v>
      </c>
      <c r="B16" s="2"/>
      <c r="C16" s="2"/>
      <c r="D16" s="2"/>
      <c r="E16" s="2"/>
    </row>
    <row r="17" spans="1:5" ht="15.75">
      <c r="A17" s="24"/>
      <c r="B17" s="2"/>
      <c r="C17" s="2" t="s">
        <v>0</v>
      </c>
      <c r="D17" s="2"/>
      <c r="E17" s="2"/>
    </row>
    <row r="18" spans="1:5" ht="15.75">
      <c r="A18" s="5" t="s">
        <v>98</v>
      </c>
      <c r="B18" s="2"/>
      <c r="C18" s="2"/>
      <c r="D18" s="2"/>
      <c r="E18" s="2"/>
    </row>
    <row r="19" spans="1:5" ht="15.75">
      <c r="A19" s="24" t="s">
        <v>37</v>
      </c>
      <c r="B19" s="2"/>
      <c r="C19" s="16">
        <v>4007.8143499999996</v>
      </c>
      <c r="D19" s="16"/>
      <c r="E19" s="16">
        <v>4061.2025700000004</v>
      </c>
    </row>
    <row r="20" spans="1:5" ht="15.75">
      <c r="A20" s="24" t="s">
        <v>109</v>
      </c>
      <c r="B20" s="2"/>
      <c r="C20" s="16">
        <v>294.60943000000003</v>
      </c>
      <c r="D20" s="16"/>
      <c r="E20" s="16">
        <v>295.68800000000005</v>
      </c>
    </row>
    <row r="21" spans="1:5" ht="15.75">
      <c r="A21" s="24" t="s">
        <v>125</v>
      </c>
      <c r="B21" s="2"/>
      <c r="C21" s="16">
        <v>184.07041</v>
      </c>
      <c r="D21" s="16"/>
      <c r="E21" s="16">
        <v>184.67507</v>
      </c>
    </row>
    <row r="22" spans="1:5" ht="15.75">
      <c r="A22" s="24" t="s">
        <v>72</v>
      </c>
      <c r="B22" s="2"/>
      <c r="C22" s="16">
        <v>3069.66434</v>
      </c>
      <c r="D22" s="16"/>
      <c r="E22" s="16">
        <v>3070.9515899999997</v>
      </c>
    </row>
    <row r="23" spans="1:5" ht="15.75">
      <c r="A23" s="24" t="s">
        <v>27</v>
      </c>
      <c r="B23" s="2"/>
      <c r="C23" s="16">
        <v>32741.972</v>
      </c>
      <c r="D23" s="16"/>
      <c r="E23" s="16">
        <v>32741.971999999998</v>
      </c>
    </row>
    <row r="24" spans="1:5" ht="15.75">
      <c r="A24" s="24" t="s">
        <v>71</v>
      </c>
      <c r="B24" s="2"/>
      <c r="C24" s="16">
        <v>57845.55555</v>
      </c>
      <c r="D24" s="16"/>
      <c r="E24" s="16">
        <v>57845</v>
      </c>
    </row>
    <row r="25" spans="1:5" ht="15.75">
      <c r="A25" s="24" t="s">
        <v>23</v>
      </c>
      <c r="B25" s="2"/>
      <c r="C25" s="16">
        <v>15675.749</v>
      </c>
      <c r="D25" s="16"/>
      <c r="E25" s="16">
        <v>15675.749</v>
      </c>
    </row>
    <row r="26" spans="1:5" ht="15.75">
      <c r="A26" s="24"/>
      <c r="B26" s="2"/>
      <c r="C26" s="16"/>
      <c r="D26" s="16"/>
      <c r="E26" s="16"/>
    </row>
    <row r="27" spans="1:5" ht="15.75">
      <c r="A27" s="24"/>
      <c r="B27" s="2"/>
      <c r="C27" s="34">
        <f>SUM(C19:C26)+2</f>
        <v>113821.43508</v>
      </c>
      <c r="D27" s="16"/>
      <c r="E27" s="34">
        <f>SUM(E19:E26)+0.5</f>
        <v>113875.73823</v>
      </c>
    </row>
    <row r="28" spans="1:5" ht="15.75">
      <c r="A28" s="24"/>
      <c r="B28" s="2"/>
      <c r="C28" s="16" t="s">
        <v>0</v>
      </c>
      <c r="D28" s="16"/>
      <c r="E28" s="16" t="s">
        <v>0</v>
      </c>
    </row>
    <row r="29" spans="1:5" ht="15.75">
      <c r="A29" s="5" t="s">
        <v>26</v>
      </c>
      <c r="B29" s="2"/>
      <c r="C29" s="38" t="s">
        <v>0</v>
      </c>
      <c r="D29" s="16"/>
      <c r="E29" s="16"/>
    </row>
    <row r="30" spans="1:5" ht="15.75">
      <c r="A30" s="24" t="s">
        <v>93</v>
      </c>
      <c r="B30" s="2"/>
      <c r="C30" s="29">
        <v>2916.37067</v>
      </c>
      <c r="D30" s="16"/>
      <c r="E30" s="29">
        <v>2916.37067</v>
      </c>
    </row>
    <row r="31" spans="1:5" ht="15.75">
      <c r="A31" s="24" t="s">
        <v>27</v>
      </c>
      <c r="B31" s="2"/>
      <c r="C31" s="29">
        <v>19565.67091</v>
      </c>
      <c r="D31" s="16"/>
      <c r="E31" s="29">
        <v>19679.55</v>
      </c>
    </row>
    <row r="32" spans="1:5" ht="15.75">
      <c r="A32" s="24" t="s">
        <v>119</v>
      </c>
      <c r="B32" s="2"/>
      <c r="C32" s="29">
        <v>22915.62512</v>
      </c>
      <c r="D32" s="16"/>
      <c r="E32" s="29">
        <v>24094.30907</v>
      </c>
    </row>
    <row r="33" spans="1:5" ht="15.75">
      <c r="A33" s="24" t="s">
        <v>94</v>
      </c>
      <c r="B33" s="2"/>
      <c r="C33" s="29">
        <v>8318.255079999999</v>
      </c>
      <c r="D33" s="16"/>
      <c r="E33" s="29">
        <v>8861.852270000001</v>
      </c>
    </row>
    <row r="34" spans="1:5" ht="15.75">
      <c r="A34" s="24" t="s">
        <v>95</v>
      </c>
      <c r="B34" s="2"/>
      <c r="C34" s="29">
        <v>35.36756</v>
      </c>
      <c r="D34" s="16"/>
      <c r="E34" s="29">
        <v>34.85916000000003</v>
      </c>
    </row>
    <row r="35" spans="1:5" ht="15.75" hidden="1">
      <c r="A35" s="24" t="s">
        <v>71</v>
      </c>
      <c r="B35" s="2"/>
      <c r="C35" s="29">
        <v>0</v>
      </c>
      <c r="D35" s="16"/>
      <c r="E35" s="29">
        <v>0</v>
      </c>
    </row>
    <row r="36" spans="1:5" ht="15.75" hidden="1">
      <c r="A36" s="24" t="s">
        <v>114</v>
      </c>
      <c r="B36" s="2"/>
      <c r="C36" s="29">
        <v>0</v>
      </c>
      <c r="D36" s="16"/>
      <c r="E36" s="29">
        <v>0</v>
      </c>
    </row>
    <row r="37" spans="1:5" ht="15.75" hidden="1">
      <c r="A37" s="24" t="s">
        <v>96</v>
      </c>
      <c r="B37" s="2"/>
      <c r="C37" s="29">
        <v>0</v>
      </c>
      <c r="D37" s="16"/>
      <c r="E37" s="29">
        <v>0</v>
      </c>
    </row>
    <row r="38" spans="1:5" ht="15.75">
      <c r="A38" s="24" t="s">
        <v>126</v>
      </c>
      <c r="B38" s="2"/>
      <c r="C38" s="29">
        <v>1091.9683599999998</v>
      </c>
      <c r="D38" s="16"/>
      <c r="E38" s="29">
        <v>90.75483</v>
      </c>
    </row>
    <row r="39" spans="1:5" ht="15.75">
      <c r="A39" s="24" t="s">
        <v>97</v>
      </c>
      <c r="B39" s="2"/>
      <c r="C39" s="29">
        <v>8674.921180000001</v>
      </c>
      <c r="D39" s="16"/>
      <c r="E39" s="29">
        <v>8105.045869999999</v>
      </c>
    </row>
    <row r="40" spans="1:5" ht="15.75">
      <c r="A40" s="24"/>
      <c r="B40" s="2"/>
      <c r="C40" s="34">
        <f>SUM(C30:C39)-0.5</f>
        <v>63517.67888000001</v>
      </c>
      <c r="D40" s="16"/>
      <c r="E40" s="34">
        <f>SUM(E30:E39)</f>
        <v>63782.74187</v>
      </c>
    </row>
    <row r="41" spans="1:5" ht="15.75">
      <c r="A41" s="24"/>
      <c r="B41" s="2"/>
      <c r="C41" s="29"/>
      <c r="D41" s="16"/>
      <c r="E41" s="29"/>
    </row>
    <row r="42" spans="1:11" ht="15.75">
      <c r="A42" s="24" t="s">
        <v>152</v>
      </c>
      <c r="B42" s="2"/>
      <c r="C42" s="29">
        <v>0</v>
      </c>
      <c r="D42" s="16"/>
      <c r="E42" s="29">
        <f>7499.273+5273.883</f>
        <v>12773.155999999999</v>
      </c>
      <c r="K42" s="53">
        <f>7497613/1000</f>
        <v>7497.613</v>
      </c>
    </row>
    <row r="43" spans="1:11" ht="15.75">
      <c r="A43" s="24"/>
      <c r="B43" s="2"/>
      <c r="C43" s="16" t="s">
        <v>0</v>
      </c>
      <c r="D43" s="16"/>
      <c r="E43" s="16" t="s">
        <v>0</v>
      </c>
      <c r="K43" s="53">
        <f>((5113792-1462.75)+142085)/1000</f>
        <v>5254.41425</v>
      </c>
    </row>
    <row r="44" spans="1:8" ht="16.5" thickBot="1">
      <c r="A44" s="24" t="s">
        <v>89</v>
      </c>
      <c r="B44" s="2"/>
      <c r="C44" s="50">
        <f>+C40+C27+C42</f>
        <v>177339.11396</v>
      </c>
      <c r="D44" s="16"/>
      <c r="E44" s="50">
        <f>+E40+E27+E42+0.5</f>
        <v>190432.13609999997</v>
      </c>
      <c r="H44" s="36"/>
    </row>
    <row r="45" spans="1:5" ht="16.5" thickTop="1">
      <c r="A45" s="24"/>
      <c r="B45" s="2"/>
      <c r="C45" s="16"/>
      <c r="D45" s="16"/>
      <c r="E45" s="16"/>
    </row>
    <row r="46" spans="1:5" ht="15.75">
      <c r="A46" s="24"/>
      <c r="B46" s="2"/>
      <c r="C46" s="16"/>
      <c r="D46" s="16"/>
      <c r="E46" s="16"/>
    </row>
    <row r="47" spans="1:5" ht="15.75">
      <c r="A47" s="24" t="s">
        <v>99</v>
      </c>
      <c r="B47" s="2"/>
      <c r="C47" s="16"/>
      <c r="D47" s="16"/>
      <c r="E47" s="16"/>
    </row>
    <row r="48" spans="1:5" ht="15.75">
      <c r="A48" s="24"/>
      <c r="B48" s="2"/>
      <c r="C48" s="16"/>
      <c r="D48" s="16"/>
      <c r="E48" s="16"/>
    </row>
    <row r="49" spans="1:5" ht="15.75">
      <c r="A49" s="5" t="s">
        <v>112</v>
      </c>
      <c r="B49" s="2"/>
      <c r="C49" s="16"/>
      <c r="D49" s="16"/>
      <c r="E49" s="16"/>
    </row>
    <row r="50" spans="1:5" ht="15.75">
      <c r="A50" s="24" t="s">
        <v>5</v>
      </c>
      <c r="B50" s="2"/>
      <c r="C50" s="16">
        <v>121000</v>
      </c>
      <c r="D50" s="16"/>
      <c r="E50" s="16">
        <v>121000</v>
      </c>
    </row>
    <row r="51" spans="1:5" ht="15.75">
      <c r="A51" s="24" t="s">
        <v>101</v>
      </c>
      <c r="B51" s="2"/>
      <c r="C51" s="16">
        <v>29578.29855</v>
      </c>
      <c r="D51" s="16"/>
      <c r="E51" s="16">
        <v>29578.29855</v>
      </c>
    </row>
    <row r="52" spans="1:5" ht="15.75">
      <c r="A52" s="24" t="s">
        <v>134</v>
      </c>
      <c r="B52" s="2"/>
      <c r="C52" s="16">
        <v>18307.093</v>
      </c>
      <c r="D52" s="16"/>
      <c r="E52" s="16">
        <v>18307.093</v>
      </c>
    </row>
    <row r="53" spans="1:5" ht="15.75">
      <c r="A53" s="24" t="s">
        <v>118</v>
      </c>
      <c r="B53" s="2"/>
      <c r="C53" s="16">
        <v>-62308.3401125523</v>
      </c>
      <c r="D53" s="16"/>
      <c r="E53" s="16">
        <f>-63351.8114725523+0.5</f>
        <v>-63351.3114725523</v>
      </c>
    </row>
    <row r="54" spans="1:5" ht="15.75">
      <c r="A54" s="24"/>
      <c r="B54" s="2"/>
      <c r="C54" s="17"/>
      <c r="D54" s="16"/>
      <c r="E54" s="17"/>
    </row>
    <row r="55" spans="1:5" ht="15.75">
      <c r="A55" s="24" t="s">
        <v>0</v>
      </c>
      <c r="B55" s="2"/>
      <c r="C55" s="16">
        <f>SUM(C50:C54)-0.5</f>
        <v>106576.55143744769</v>
      </c>
      <c r="D55" s="16"/>
      <c r="E55" s="16">
        <f>SUM(E50:E54)</f>
        <v>105534.0800774477</v>
      </c>
    </row>
    <row r="56" spans="1:5" ht="15.75">
      <c r="A56" s="24" t="s">
        <v>21</v>
      </c>
      <c r="B56" s="2"/>
      <c r="C56" s="16">
        <v>402.0417999999998</v>
      </c>
      <c r="D56" s="16"/>
      <c r="E56" s="16">
        <v>378.8077999999998</v>
      </c>
    </row>
    <row r="57" spans="1:5" ht="15.75">
      <c r="A57" s="24"/>
      <c r="B57" s="2"/>
      <c r="C57" s="17"/>
      <c r="D57" s="16"/>
      <c r="E57" s="17"/>
    </row>
    <row r="58" spans="1:5" ht="15.75">
      <c r="A58" s="24" t="s">
        <v>82</v>
      </c>
      <c r="B58" s="2"/>
      <c r="C58" s="34">
        <f>SUM(C55:C57)</f>
        <v>106978.5932374477</v>
      </c>
      <c r="D58" s="16"/>
      <c r="E58" s="34">
        <f>SUM(E55:E57)+0.5</f>
        <v>105913.38787744769</v>
      </c>
    </row>
    <row r="59" spans="1:5" ht="15.75">
      <c r="A59" s="24"/>
      <c r="B59" s="2"/>
      <c r="C59" s="16"/>
      <c r="D59" s="16"/>
      <c r="E59" s="16"/>
    </row>
    <row r="60" spans="1:5" ht="15.75">
      <c r="A60" s="5" t="s">
        <v>90</v>
      </c>
      <c r="B60" s="2"/>
      <c r="C60" s="16"/>
      <c r="D60" s="16"/>
      <c r="E60" s="16"/>
    </row>
    <row r="61" spans="1:5" ht="15.75">
      <c r="A61" s="24" t="s">
        <v>75</v>
      </c>
      <c r="B61" s="2"/>
      <c r="C61" s="16">
        <v>8053.5725</v>
      </c>
      <c r="D61" s="16"/>
      <c r="E61" s="16">
        <f>7973.26+0.5</f>
        <v>7973.76</v>
      </c>
    </row>
    <row r="62" spans="1:8" ht="15.75">
      <c r="A62" s="24" t="s">
        <v>22</v>
      </c>
      <c r="B62" s="2"/>
      <c r="C62" s="16">
        <v>21585.12753</v>
      </c>
      <c r="D62" s="16"/>
      <c r="E62" s="16">
        <v>19608.254960000002</v>
      </c>
      <c r="H62" s="36"/>
    </row>
    <row r="63" spans="1:5" ht="15.75">
      <c r="A63" s="24" t="s">
        <v>105</v>
      </c>
      <c r="B63" s="2"/>
      <c r="C63" s="16">
        <v>268.21343</v>
      </c>
      <c r="D63" s="16"/>
      <c r="E63" s="16">
        <v>291.43343</v>
      </c>
    </row>
    <row r="64" spans="1:5" ht="15.75">
      <c r="A64" s="24" t="s">
        <v>134</v>
      </c>
      <c r="B64" s="2"/>
      <c r="C64" s="16">
        <v>431.181</v>
      </c>
      <c r="D64" s="16"/>
      <c r="E64" s="16">
        <f>431.181</f>
        <v>431.181</v>
      </c>
    </row>
    <row r="65" spans="1:5" ht="15.75">
      <c r="A65" s="24" t="s">
        <v>24</v>
      </c>
      <c r="B65" s="2"/>
      <c r="C65" s="16">
        <v>0</v>
      </c>
      <c r="D65" s="16"/>
      <c r="E65" s="16">
        <v>0</v>
      </c>
    </row>
    <row r="66" spans="1:5" ht="15.75">
      <c r="A66" s="24"/>
      <c r="B66" s="2"/>
      <c r="C66" s="34">
        <f>SUM(C61:C65)</f>
        <v>30338.09446</v>
      </c>
      <c r="D66" s="16"/>
      <c r="E66" s="34">
        <f>SUM(E61:E65)-0.5</f>
        <v>28304.129390000002</v>
      </c>
    </row>
    <row r="67" spans="1:5" ht="15.75">
      <c r="A67" s="24"/>
      <c r="B67" s="2"/>
      <c r="C67" s="16"/>
      <c r="D67" s="16"/>
      <c r="E67" s="16"/>
    </row>
    <row r="68" spans="1:5" ht="15.75">
      <c r="A68" s="5" t="s">
        <v>20</v>
      </c>
      <c r="B68" s="2"/>
      <c r="C68" s="16" t="s">
        <v>0</v>
      </c>
      <c r="D68" s="16"/>
      <c r="E68" s="16"/>
    </row>
    <row r="70" spans="1:5" ht="15.75">
      <c r="A70" s="24" t="s">
        <v>102</v>
      </c>
      <c r="B70" s="2"/>
      <c r="C70" s="29">
        <v>10360.407469999998</v>
      </c>
      <c r="D70" s="16"/>
      <c r="E70" s="29">
        <f>13659.32263+0.5</f>
        <v>13659.82263</v>
      </c>
    </row>
    <row r="71" spans="1:5" ht="15.75">
      <c r="A71" s="24" t="s">
        <v>103</v>
      </c>
      <c r="B71" s="2"/>
      <c r="C71" s="29">
        <v>6776.755850000002</v>
      </c>
      <c r="D71" s="16"/>
      <c r="E71" s="29">
        <v>20275.172499999997</v>
      </c>
    </row>
    <row r="72" spans="1:8" ht="15.75">
      <c r="A72" s="24" t="s">
        <v>104</v>
      </c>
      <c r="B72" s="2"/>
      <c r="C72" s="29">
        <v>13804.756249999999</v>
      </c>
      <c r="D72" s="16"/>
      <c r="E72" s="29">
        <v>13336.24711</v>
      </c>
      <c r="H72" s="36"/>
    </row>
    <row r="73" spans="1:5" ht="15.75">
      <c r="A73" s="24" t="s">
        <v>140</v>
      </c>
      <c r="B73" s="2"/>
      <c r="C73" s="29">
        <v>546.9710600000001</v>
      </c>
      <c r="D73" s="16"/>
      <c r="E73" s="29">
        <v>524.70361</v>
      </c>
    </row>
    <row r="74" spans="1:5" ht="15.75">
      <c r="A74" s="24" t="s">
        <v>105</v>
      </c>
      <c r="B74" s="2"/>
      <c r="C74" s="29">
        <v>94.689</v>
      </c>
      <c r="D74" s="16"/>
      <c r="E74" s="29">
        <v>94.689</v>
      </c>
    </row>
    <row r="75" spans="1:9" ht="15.75">
      <c r="A75" s="24" t="s">
        <v>115</v>
      </c>
      <c r="B75" s="2"/>
      <c r="C75" s="29">
        <v>6778.394</v>
      </c>
      <c r="D75" s="16"/>
      <c r="E75" s="29">
        <v>6778.394</v>
      </c>
      <c r="I75" s="36"/>
    </row>
    <row r="76" spans="1:5" ht="15.75">
      <c r="A76" s="24" t="s">
        <v>134</v>
      </c>
      <c r="B76" s="2"/>
      <c r="C76" s="29">
        <v>341.74646</v>
      </c>
      <c r="D76" s="16"/>
      <c r="E76" s="29">
        <v>341.74646</v>
      </c>
    </row>
    <row r="77" spans="1:5" ht="15.75">
      <c r="A77" s="24" t="s">
        <v>106</v>
      </c>
      <c r="B77" s="2"/>
      <c r="C77" s="29">
        <v>1318.20602</v>
      </c>
      <c r="D77" s="16"/>
      <c r="E77" s="29">
        <f>1204.89922-0.5</f>
        <v>1204.39922</v>
      </c>
    </row>
    <row r="78" spans="1:5" ht="15.75">
      <c r="A78" s="24"/>
      <c r="B78" s="2"/>
      <c r="C78" s="34">
        <f>SUM(C70:C77)</f>
        <v>40021.92610999999</v>
      </c>
      <c r="D78" s="16"/>
      <c r="E78" s="34">
        <f>SUM(E70:E77)</f>
        <v>56215.17452999999</v>
      </c>
    </row>
    <row r="79" spans="1:5" ht="15.75" hidden="1">
      <c r="A79" s="24"/>
      <c r="B79" s="2"/>
      <c r="C79" s="25"/>
      <c r="D79" s="29"/>
      <c r="E79" s="25"/>
    </row>
    <row r="80" spans="1:5" ht="15.75" hidden="1">
      <c r="A80" s="24" t="s">
        <v>117</v>
      </c>
      <c r="B80" s="2"/>
      <c r="C80" s="29"/>
      <c r="D80" s="29"/>
      <c r="E80" s="29"/>
    </row>
    <row r="81" spans="1:5" ht="15.75" hidden="1">
      <c r="A81" s="24" t="s">
        <v>116</v>
      </c>
      <c r="B81" s="2"/>
      <c r="C81" s="29">
        <v>0</v>
      </c>
      <c r="D81" s="29"/>
      <c r="E81" s="29">
        <v>0</v>
      </c>
    </row>
    <row r="82" spans="1:5" ht="15.75">
      <c r="A82" s="24"/>
      <c r="B82" s="2"/>
      <c r="C82" s="29"/>
      <c r="D82" s="16"/>
      <c r="E82" s="29"/>
    </row>
    <row r="83" spans="1:5" ht="16.5" thickBot="1">
      <c r="A83" s="24" t="s">
        <v>91</v>
      </c>
      <c r="B83" s="2"/>
      <c r="C83" s="26">
        <f>C78+C66+C81</f>
        <v>70360.02057</v>
      </c>
      <c r="D83" s="16"/>
      <c r="E83" s="26">
        <f>E78+E66+E81</f>
        <v>84519.30391999999</v>
      </c>
    </row>
    <row r="84" spans="1:5" ht="16.5" thickTop="1">
      <c r="A84" s="24"/>
      <c r="B84" s="2"/>
      <c r="C84" s="16"/>
      <c r="D84" s="16"/>
      <c r="E84" s="16"/>
    </row>
    <row r="85" spans="1:7" ht="16.5" thickBot="1">
      <c r="A85" s="24" t="s">
        <v>92</v>
      </c>
      <c r="B85" s="2"/>
      <c r="C85" s="50">
        <f>C78+C66+C58+C81+0.5</f>
        <v>177339.1138074477</v>
      </c>
      <c r="D85" s="16"/>
      <c r="E85" s="50">
        <f>E78+E66+E58+E81-0.5</f>
        <v>190432.19179744768</v>
      </c>
      <c r="G85" s="36"/>
    </row>
    <row r="86" spans="1:5" ht="16.5" thickTop="1">
      <c r="A86" s="24"/>
      <c r="B86" s="2"/>
      <c r="C86" s="16" t="s">
        <v>0</v>
      </c>
      <c r="D86" s="16"/>
      <c r="E86" s="16"/>
    </row>
    <row r="87" spans="1:5" ht="15.75">
      <c r="A87" s="24"/>
      <c r="B87" s="2"/>
      <c r="C87" s="16" t="s">
        <v>0</v>
      </c>
      <c r="D87" s="16"/>
      <c r="E87" s="16"/>
    </row>
    <row r="88" spans="1:5" ht="15.75">
      <c r="A88" s="3" t="s">
        <v>107</v>
      </c>
      <c r="B88" s="2"/>
      <c r="C88" s="32" t="s">
        <v>0</v>
      </c>
      <c r="D88" s="2"/>
      <c r="E88" s="11"/>
    </row>
    <row r="89" spans="1:5" ht="15.75">
      <c r="A89" s="3" t="s">
        <v>108</v>
      </c>
      <c r="B89" s="15"/>
      <c r="C89" s="15">
        <f>(C58)/C50</f>
        <v>0.8841206052681628</v>
      </c>
      <c r="D89" s="2"/>
      <c r="E89" s="15">
        <f>(E58)/E50</f>
        <v>0.8753172551855181</v>
      </c>
    </row>
    <row r="90" spans="1:5" ht="15.75">
      <c r="A90" s="24" t="s">
        <v>0</v>
      </c>
      <c r="B90" s="35"/>
      <c r="C90" s="23" t="s">
        <v>0</v>
      </c>
      <c r="D90" s="2"/>
      <c r="E90" s="2" t="s">
        <v>0</v>
      </c>
    </row>
    <row r="91" spans="1:5" ht="15.75">
      <c r="A91" s="24"/>
      <c r="B91" s="35"/>
      <c r="C91" s="23" t="s">
        <v>0</v>
      </c>
      <c r="D91" s="2"/>
      <c r="E91" s="2" t="s">
        <v>0</v>
      </c>
    </row>
    <row r="92" spans="1:5" ht="16.5">
      <c r="A92" s="43" t="s">
        <v>111</v>
      </c>
      <c r="B92" s="30"/>
      <c r="C92" s="30"/>
      <c r="D92" s="2"/>
      <c r="E92" s="2"/>
    </row>
    <row r="93" spans="1:5" ht="16.5">
      <c r="A93" s="43" t="s">
        <v>155</v>
      </c>
      <c r="B93" s="30"/>
      <c r="C93" s="30"/>
      <c r="D93" s="30"/>
      <c r="E93" s="30"/>
    </row>
    <row r="94" spans="1:7" ht="16.5">
      <c r="A94" s="43" t="s">
        <v>0</v>
      </c>
      <c r="G94" s="36" t="s">
        <v>0</v>
      </c>
    </row>
    <row r="95" ht="16.5">
      <c r="A95" s="43" t="s">
        <v>0</v>
      </c>
    </row>
    <row r="124" ht="16.5">
      <c r="A124" s="43" t="s">
        <v>0</v>
      </c>
    </row>
    <row r="125" ht="16.5">
      <c r="A125" s="43" t="s">
        <v>0</v>
      </c>
    </row>
    <row r="127" ht="12.75">
      <c r="F127" t="s">
        <v>0</v>
      </c>
    </row>
    <row r="128" ht="12.75">
      <c r="F128" t="s">
        <v>0</v>
      </c>
    </row>
  </sheetData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1" t="s">
        <v>3</v>
      </c>
      <c r="B1" s="61"/>
      <c r="C1" s="61"/>
      <c r="D1" s="61"/>
      <c r="E1" s="61"/>
      <c r="F1" s="61"/>
      <c r="G1" s="61"/>
    </row>
    <row r="2" spans="1:7" ht="15.75">
      <c r="A2" s="61" t="s">
        <v>4</v>
      </c>
      <c r="B2" s="61"/>
      <c r="C2" s="61"/>
      <c r="D2" s="61"/>
      <c r="E2" s="61"/>
      <c r="F2" s="61"/>
      <c r="G2" s="61"/>
    </row>
    <row r="3" spans="1:7" ht="15.75">
      <c r="A3" s="6" t="s">
        <v>0</v>
      </c>
      <c r="B3" s="18"/>
      <c r="C3" s="18"/>
      <c r="D3" s="18"/>
      <c r="E3" s="18" t="s">
        <v>0</v>
      </c>
      <c r="F3" s="18"/>
      <c r="G3" s="18"/>
    </row>
    <row r="4" spans="1:7" ht="15.75">
      <c r="A4" s="6"/>
      <c r="B4" s="18"/>
      <c r="C4" s="18"/>
      <c r="D4" s="18"/>
      <c r="E4" s="18"/>
      <c r="F4" s="18"/>
      <c r="G4" s="18"/>
    </row>
    <row r="5" spans="1:7" ht="15.75">
      <c r="A5" s="61" t="s">
        <v>156</v>
      </c>
      <c r="B5" s="61"/>
      <c r="C5" s="61"/>
      <c r="D5" s="61"/>
      <c r="E5" s="61"/>
      <c r="F5" s="61"/>
      <c r="G5" s="61"/>
    </row>
    <row r="6" spans="1:7" ht="15.75">
      <c r="A6" s="61" t="s">
        <v>36</v>
      </c>
      <c r="B6" s="61"/>
      <c r="C6" s="61"/>
      <c r="D6" s="61"/>
      <c r="E6" s="61"/>
      <c r="F6" s="61"/>
      <c r="G6" s="61"/>
    </row>
    <row r="7" spans="1:7" ht="15.75">
      <c r="A7" s="24"/>
      <c r="B7" s="30"/>
      <c r="C7" s="2"/>
      <c r="D7" s="2"/>
      <c r="E7" s="8" t="s">
        <v>0</v>
      </c>
      <c r="F7" s="2"/>
      <c r="G7" s="2"/>
    </row>
    <row r="8" spans="1:7" ht="15.75">
      <c r="A8" s="24"/>
      <c r="B8" s="30"/>
      <c r="C8" s="2"/>
      <c r="D8" s="2"/>
      <c r="E8" s="8" t="s">
        <v>0</v>
      </c>
      <c r="F8" s="2"/>
      <c r="G8" s="2"/>
    </row>
    <row r="9" spans="1:7" ht="15.75">
      <c r="A9" s="24"/>
      <c r="B9" s="30"/>
      <c r="C9" s="2"/>
      <c r="D9" s="2"/>
      <c r="E9" s="8" t="s">
        <v>9</v>
      </c>
      <c r="F9" s="2"/>
      <c r="G9" s="8" t="s">
        <v>25</v>
      </c>
    </row>
    <row r="10" spans="1:7" ht="15.75">
      <c r="A10" s="24"/>
      <c r="B10" s="30"/>
      <c r="C10" s="2"/>
      <c r="D10" s="2"/>
      <c r="E10" s="8" t="s">
        <v>28</v>
      </c>
      <c r="F10" s="2"/>
      <c r="G10" s="8" t="s">
        <v>28</v>
      </c>
    </row>
    <row r="11" spans="1:7" ht="15.75">
      <c r="A11" s="24"/>
      <c r="B11" s="30"/>
      <c r="C11" s="2"/>
      <c r="D11" s="2"/>
      <c r="E11" s="8" t="s">
        <v>62</v>
      </c>
      <c r="F11" s="2"/>
      <c r="G11" s="8" t="s">
        <v>62</v>
      </c>
    </row>
    <row r="12" spans="1:7" ht="15.75">
      <c r="A12" s="24"/>
      <c r="B12" s="30"/>
      <c r="C12" s="2"/>
      <c r="D12" s="2"/>
      <c r="E12" s="39" t="s">
        <v>154</v>
      </c>
      <c r="F12" s="57" t="s">
        <v>0</v>
      </c>
      <c r="G12" s="39" t="s">
        <v>154</v>
      </c>
    </row>
    <row r="13" spans="1:7" ht="15.75">
      <c r="A13" s="24"/>
      <c r="B13" s="30"/>
      <c r="C13" s="2"/>
      <c r="D13" s="2"/>
      <c r="E13" s="4">
        <v>2009</v>
      </c>
      <c r="F13" s="2"/>
      <c r="G13" s="4">
        <v>2008</v>
      </c>
    </row>
    <row r="14" spans="1:7" ht="15.75">
      <c r="A14" s="24"/>
      <c r="B14" s="30"/>
      <c r="C14" s="2"/>
      <c r="D14" s="2"/>
      <c r="E14" s="4" t="s">
        <v>2</v>
      </c>
      <c r="F14" s="2"/>
      <c r="G14" s="4" t="s">
        <v>2</v>
      </c>
    </row>
    <row r="15" spans="1:7" ht="15.75">
      <c r="A15" s="24"/>
      <c r="B15" s="30"/>
      <c r="C15" s="2"/>
      <c r="D15" s="2"/>
      <c r="E15" s="2"/>
      <c r="F15" s="2"/>
      <c r="G15" s="2"/>
    </row>
    <row r="16" spans="1:7" ht="15.75">
      <c r="A16" s="24" t="s">
        <v>30</v>
      </c>
      <c r="B16" s="30"/>
      <c r="C16" s="2"/>
      <c r="D16" s="2"/>
      <c r="E16" s="47">
        <f>'P&amp;L'!H30</f>
        <v>1181.9154399999989</v>
      </c>
      <c r="F16" s="2"/>
      <c r="G16" s="46">
        <v>189</v>
      </c>
    </row>
    <row r="17" spans="1:10" ht="15.75" hidden="1">
      <c r="A17" s="24" t="s">
        <v>130</v>
      </c>
      <c r="B17" s="30"/>
      <c r="C17" s="2"/>
      <c r="D17" s="2"/>
      <c r="E17" s="47">
        <v>0</v>
      </c>
      <c r="F17" s="2"/>
      <c r="G17" s="46">
        <v>0</v>
      </c>
      <c r="J17" s="36"/>
    </row>
    <row r="18" spans="1:7" ht="16.5">
      <c r="A18" s="42" t="s">
        <v>0</v>
      </c>
      <c r="B18" s="30"/>
      <c r="C18" s="2"/>
      <c r="D18" s="2"/>
      <c r="E18" s="2"/>
      <c r="F18" s="2"/>
      <c r="G18" s="2"/>
    </row>
    <row r="19" spans="1:7" ht="15.75">
      <c r="A19" s="2" t="s">
        <v>60</v>
      </c>
      <c r="B19" s="30"/>
      <c r="C19" s="2"/>
      <c r="D19" s="2"/>
      <c r="E19" s="2" t="s">
        <v>0</v>
      </c>
      <c r="F19" s="2"/>
      <c r="G19" s="2"/>
    </row>
    <row r="20" spans="1:7" ht="15.75">
      <c r="A20" s="2" t="s">
        <v>61</v>
      </c>
      <c r="B20" s="30"/>
      <c r="C20" s="2"/>
      <c r="D20" s="2"/>
      <c r="E20" s="16">
        <v>130.55095</v>
      </c>
      <c r="F20" s="16"/>
      <c r="G20" s="16">
        <v>142</v>
      </c>
    </row>
    <row r="21" spans="1:7" ht="15.75">
      <c r="A21" s="2" t="s">
        <v>43</v>
      </c>
      <c r="B21" s="30"/>
      <c r="C21" s="2"/>
      <c r="D21" s="2"/>
      <c r="E21" s="16">
        <v>-472.71122999999994</v>
      </c>
      <c r="F21" s="16"/>
      <c r="G21" s="16">
        <v>184</v>
      </c>
    </row>
    <row r="22" spans="1:7" ht="16.5">
      <c r="A22" s="42"/>
      <c r="B22" s="30"/>
      <c r="C22" s="2"/>
      <c r="D22" s="2"/>
      <c r="E22" s="17"/>
      <c r="F22" s="16"/>
      <c r="G22" s="17"/>
    </row>
    <row r="23" spans="1:7" ht="15.75">
      <c r="A23" s="24" t="s">
        <v>148</v>
      </c>
      <c r="B23" s="30"/>
      <c r="C23" s="2"/>
      <c r="D23" s="2"/>
      <c r="E23" s="46">
        <f>SUM(E16:E21)</f>
        <v>839.755159999999</v>
      </c>
      <c r="F23" s="16"/>
      <c r="G23" s="46">
        <f>SUM(G16:G21)</f>
        <v>515</v>
      </c>
    </row>
    <row r="24" spans="1:7" ht="15.75">
      <c r="A24" s="24"/>
      <c r="B24" s="30"/>
      <c r="C24" s="2"/>
      <c r="D24" s="2"/>
      <c r="E24" s="16" t="s">
        <v>0</v>
      </c>
      <c r="F24" s="16"/>
      <c r="G24" s="16"/>
    </row>
    <row r="25" spans="1:7" ht="15.75">
      <c r="A25" s="2" t="s">
        <v>39</v>
      </c>
      <c r="B25" s="30"/>
      <c r="C25" s="2"/>
      <c r="D25" s="2"/>
      <c r="E25" s="16" t="s">
        <v>0</v>
      </c>
      <c r="F25" s="16"/>
      <c r="G25" s="16"/>
    </row>
    <row r="26" spans="1:7" ht="15.75">
      <c r="A26" s="2" t="s">
        <v>41</v>
      </c>
      <c r="B26" s="30"/>
      <c r="C26" s="2"/>
      <c r="D26" s="2"/>
      <c r="E26" s="16">
        <v>15452.156439999999</v>
      </c>
      <c r="F26" s="16"/>
      <c r="G26" s="16">
        <v>-327</v>
      </c>
    </row>
    <row r="27" spans="1:7" ht="15.75">
      <c r="A27" s="2" t="s">
        <v>42</v>
      </c>
      <c r="B27" s="30"/>
      <c r="C27" s="2"/>
      <c r="D27" s="2"/>
      <c r="E27" s="16">
        <v>-16645.169729999998</v>
      </c>
      <c r="F27" s="16"/>
      <c r="G27" s="16">
        <v>5294</v>
      </c>
    </row>
    <row r="28" spans="1:7" ht="15.75">
      <c r="A28" s="2" t="s">
        <v>46</v>
      </c>
      <c r="B28" s="30"/>
      <c r="C28" s="2"/>
      <c r="D28" s="2"/>
      <c r="E28" s="16">
        <v>109.32332</v>
      </c>
      <c r="F28" s="16"/>
      <c r="G28" s="16">
        <v>106</v>
      </c>
    </row>
    <row r="29" spans="1:7" ht="15.75" hidden="1">
      <c r="A29" s="2" t="s">
        <v>78</v>
      </c>
      <c r="B29" s="30"/>
      <c r="C29" s="2"/>
      <c r="D29" s="2"/>
      <c r="E29" s="16">
        <v>0</v>
      </c>
      <c r="F29" s="16"/>
      <c r="G29" s="16">
        <v>0</v>
      </c>
    </row>
    <row r="30" spans="1:7" ht="15.75" hidden="1">
      <c r="A30" s="2" t="s">
        <v>45</v>
      </c>
      <c r="B30" s="30"/>
      <c r="C30" s="2"/>
      <c r="D30" s="2"/>
      <c r="E30" s="16">
        <v>0</v>
      </c>
      <c r="F30" s="16"/>
      <c r="G30" s="16">
        <v>0</v>
      </c>
    </row>
    <row r="31" spans="1:9" ht="15.75">
      <c r="A31" s="2" t="s">
        <v>166</v>
      </c>
      <c r="B31" s="30"/>
      <c r="C31" s="2"/>
      <c r="D31" s="2"/>
      <c r="E31" s="16">
        <v>-2.9107000000000043</v>
      </c>
      <c r="F31" s="16"/>
      <c r="G31" s="16">
        <v>-3</v>
      </c>
      <c r="I31" s="36"/>
    </row>
    <row r="32" spans="1:7" ht="15.75" hidden="1">
      <c r="A32" s="2" t="s">
        <v>79</v>
      </c>
      <c r="B32" s="30"/>
      <c r="C32" s="2"/>
      <c r="D32" s="2"/>
      <c r="E32" s="29">
        <v>0</v>
      </c>
      <c r="F32" s="29"/>
      <c r="G32" s="29">
        <v>0</v>
      </c>
    </row>
    <row r="33" spans="1:7" ht="15.75">
      <c r="A33" s="2"/>
      <c r="B33" s="30"/>
      <c r="C33" s="2"/>
      <c r="D33" s="2"/>
      <c r="E33" s="17"/>
      <c r="F33" s="16"/>
      <c r="G33" s="17" t="s">
        <v>0</v>
      </c>
    </row>
    <row r="34" spans="1:7" ht="15.75">
      <c r="A34" s="24" t="s">
        <v>149</v>
      </c>
      <c r="B34" s="30"/>
      <c r="C34" s="2"/>
      <c r="D34" s="2"/>
      <c r="E34" s="46">
        <f>SUM(E23:E32)</f>
        <v>-246.84551000000016</v>
      </c>
      <c r="F34" s="16"/>
      <c r="G34" s="46">
        <f>SUM(G23:G32)-0.5</f>
        <v>5584.5</v>
      </c>
    </row>
    <row r="35" spans="1:7" ht="15.75">
      <c r="A35" s="24"/>
      <c r="B35" s="30"/>
      <c r="C35" s="2"/>
      <c r="D35" s="2"/>
      <c r="E35" s="16" t="s">
        <v>0</v>
      </c>
      <c r="F35" s="16"/>
      <c r="G35" s="16"/>
    </row>
    <row r="36" spans="1:7" ht="15.75">
      <c r="A36" s="2" t="s">
        <v>40</v>
      </c>
      <c r="B36" s="30"/>
      <c r="C36" s="2"/>
      <c r="D36" s="2"/>
      <c r="E36" s="16" t="s">
        <v>0</v>
      </c>
      <c r="F36" s="16"/>
      <c r="G36" s="16"/>
    </row>
    <row r="37" spans="1:7" ht="15.75" hidden="1">
      <c r="A37" s="2" t="s">
        <v>133</v>
      </c>
      <c r="B37" s="30"/>
      <c r="C37" s="2"/>
      <c r="D37" s="2"/>
      <c r="E37" s="16">
        <f>'[1]SUMMARY'!$C$47</f>
        <v>0</v>
      </c>
      <c r="F37" s="16"/>
      <c r="G37" s="16">
        <v>0</v>
      </c>
    </row>
    <row r="38" spans="1:7" ht="15.75">
      <c r="A38" s="2" t="s">
        <v>46</v>
      </c>
      <c r="B38" s="30"/>
      <c r="C38" s="2"/>
      <c r="D38" s="2"/>
      <c r="E38" s="16">
        <v>19.33805</v>
      </c>
      <c r="F38" s="16"/>
      <c r="G38" s="16">
        <v>7</v>
      </c>
    </row>
    <row r="39" spans="1:7" ht="15.75">
      <c r="A39" s="2" t="s">
        <v>113</v>
      </c>
      <c r="B39" s="30"/>
      <c r="C39" s="2"/>
      <c r="D39" s="2"/>
      <c r="E39" s="16">
        <v>381.9598500000015</v>
      </c>
      <c r="F39" s="16"/>
      <c r="G39" s="16">
        <v>1647</v>
      </c>
    </row>
    <row r="40" spans="1:7" ht="15.75" hidden="1">
      <c r="A40" s="2" t="s">
        <v>150</v>
      </c>
      <c r="B40" s="30"/>
      <c r="C40" s="2"/>
      <c r="D40" s="2"/>
      <c r="E40" s="16">
        <v>0</v>
      </c>
      <c r="F40" s="16"/>
      <c r="G40" s="16">
        <v>0</v>
      </c>
    </row>
    <row r="41" spans="1:7" ht="15.75" hidden="1">
      <c r="A41" s="2" t="s">
        <v>151</v>
      </c>
      <c r="B41" s="30"/>
      <c r="C41" s="2"/>
      <c r="D41" s="2"/>
      <c r="E41" s="16">
        <v>0</v>
      </c>
      <c r="F41" s="16"/>
      <c r="G41" s="16">
        <v>0</v>
      </c>
    </row>
    <row r="42" spans="1:7" ht="15.75">
      <c r="A42" s="2" t="s">
        <v>66</v>
      </c>
      <c r="B42" s="30"/>
      <c r="C42" s="2"/>
      <c r="D42" s="2"/>
      <c r="E42" s="16">
        <v>0</v>
      </c>
      <c r="F42" s="16"/>
      <c r="G42" s="16">
        <v>20</v>
      </c>
    </row>
    <row r="43" spans="1:7" ht="15.75" customHeight="1" hidden="1">
      <c r="A43" s="2" t="s">
        <v>80</v>
      </c>
      <c r="B43" s="30"/>
      <c r="C43" s="2"/>
      <c r="D43" s="2"/>
      <c r="E43" s="16">
        <v>0</v>
      </c>
      <c r="F43" s="16"/>
      <c r="G43" s="16">
        <v>0</v>
      </c>
    </row>
    <row r="44" spans="1:7" ht="15.75" customHeight="1" hidden="1">
      <c r="A44" s="2" t="s">
        <v>70</v>
      </c>
      <c r="B44" s="30"/>
      <c r="C44" s="2"/>
      <c r="D44" s="2"/>
      <c r="E44" s="16">
        <v>0</v>
      </c>
      <c r="F44" s="16"/>
      <c r="G44" s="16"/>
    </row>
    <row r="45" spans="1:7" ht="15.75">
      <c r="A45" s="2" t="s">
        <v>74</v>
      </c>
      <c r="B45" s="30"/>
      <c r="C45" s="2"/>
      <c r="D45" s="2"/>
      <c r="E45" s="16">
        <v>-2.230999999999933</v>
      </c>
      <c r="F45" s="16"/>
      <c r="G45" s="16">
        <v>-6</v>
      </c>
    </row>
    <row r="46" spans="1:7" ht="15.75">
      <c r="A46" s="2" t="s">
        <v>0</v>
      </c>
      <c r="B46" s="30"/>
      <c r="C46" s="2"/>
      <c r="D46" s="2"/>
      <c r="E46" s="16" t="s">
        <v>0</v>
      </c>
      <c r="F46" s="16"/>
      <c r="G46" s="16"/>
    </row>
    <row r="47" spans="1:7" ht="15.75">
      <c r="A47" s="24" t="s">
        <v>123</v>
      </c>
      <c r="B47" s="30"/>
      <c r="C47" s="2"/>
      <c r="D47" s="2"/>
      <c r="E47" s="60">
        <f>SUM(E37:E46)</f>
        <v>399.06690000000157</v>
      </c>
      <c r="F47" s="16"/>
      <c r="G47" s="60">
        <f>SUM(G37:G46)</f>
        <v>1668</v>
      </c>
    </row>
    <row r="48" spans="1:7" ht="15.75">
      <c r="A48" s="2"/>
      <c r="B48" s="30"/>
      <c r="C48" s="2"/>
      <c r="D48" s="2"/>
      <c r="E48" s="16"/>
      <c r="F48" s="16"/>
      <c r="G48" s="16"/>
    </row>
    <row r="49" spans="1:7" ht="15.75">
      <c r="A49" s="2" t="s">
        <v>44</v>
      </c>
      <c r="B49" s="30"/>
      <c r="C49" s="2"/>
      <c r="D49" s="2"/>
      <c r="E49" s="16" t="s">
        <v>0</v>
      </c>
      <c r="F49" s="16"/>
      <c r="G49" s="16"/>
    </row>
    <row r="50" spans="1:7" ht="15.75">
      <c r="A50" s="2" t="s">
        <v>127</v>
      </c>
      <c r="B50" s="30"/>
      <c r="C50" s="2"/>
      <c r="D50" s="2"/>
      <c r="E50" s="16">
        <v>-1.054699999999997</v>
      </c>
      <c r="F50" s="16"/>
      <c r="G50" s="16">
        <v>-28</v>
      </c>
    </row>
    <row r="51" spans="1:7" ht="15.75">
      <c r="A51" s="2" t="s">
        <v>63</v>
      </c>
      <c r="B51" s="30"/>
      <c r="C51" s="2"/>
      <c r="D51" s="2"/>
      <c r="E51" s="16">
        <v>3648.555</v>
      </c>
      <c r="F51" s="16"/>
      <c r="G51" s="16">
        <v>0</v>
      </c>
    </row>
    <row r="52" spans="1:7" ht="15.75">
      <c r="A52" s="2" t="s">
        <v>77</v>
      </c>
      <c r="B52" s="30"/>
      <c r="C52" s="2"/>
      <c r="D52" s="2"/>
      <c r="E52" s="16">
        <v>-1671.6824299999996</v>
      </c>
      <c r="F52" s="16"/>
      <c r="G52" s="16">
        <v>-6516</v>
      </c>
    </row>
    <row r="53" spans="1:7" ht="15.75">
      <c r="A53" s="2" t="s">
        <v>167</v>
      </c>
      <c r="B53" s="30"/>
      <c r="C53" s="2"/>
      <c r="D53" s="2"/>
      <c r="E53" s="16">
        <v>22.26745</v>
      </c>
      <c r="F53" s="16"/>
      <c r="G53" s="16">
        <v>80</v>
      </c>
    </row>
    <row r="54" spans="1:7" ht="15.75">
      <c r="A54" s="2" t="s">
        <v>128</v>
      </c>
      <c r="B54" s="30"/>
      <c r="C54" s="2"/>
      <c r="D54" s="2"/>
      <c r="E54" s="16">
        <v>-23.22</v>
      </c>
      <c r="F54" s="16"/>
      <c r="G54" s="16">
        <v>-55</v>
      </c>
    </row>
    <row r="55" spans="1:7" ht="15.75">
      <c r="A55" s="2" t="s">
        <v>45</v>
      </c>
      <c r="B55" s="30"/>
      <c r="C55" s="2"/>
      <c r="D55" s="2"/>
      <c r="E55" s="16">
        <v>-556.55367</v>
      </c>
      <c r="F55" s="16"/>
      <c r="G55" s="16">
        <v>-646</v>
      </c>
    </row>
    <row r="56" spans="1:7" ht="15.75" hidden="1">
      <c r="A56" s="2" t="s">
        <v>81</v>
      </c>
      <c r="B56" s="30"/>
      <c r="C56" s="2"/>
      <c r="D56" s="2"/>
      <c r="E56" s="16">
        <v>0</v>
      </c>
      <c r="F56" s="16"/>
      <c r="G56" s="16">
        <v>0</v>
      </c>
    </row>
    <row r="57" spans="1:7" ht="15.75">
      <c r="A57" s="2"/>
      <c r="B57" s="30"/>
      <c r="C57" s="2"/>
      <c r="D57" s="2"/>
      <c r="E57" s="16"/>
      <c r="F57" s="16"/>
      <c r="G57" s="16"/>
    </row>
    <row r="58" spans="1:7" ht="15.75">
      <c r="A58" s="24" t="s">
        <v>124</v>
      </c>
      <c r="B58" s="30"/>
      <c r="C58" s="2"/>
      <c r="D58" s="2"/>
      <c r="E58" s="60">
        <f>SUM(E50:E57)</f>
        <v>1418.31165</v>
      </c>
      <c r="F58" s="46"/>
      <c r="G58" s="60">
        <f>SUM(G50:G57)</f>
        <v>-7165</v>
      </c>
    </row>
    <row r="59" spans="1:7" ht="15.75">
      <c r="A59" s="24"/>
      <c r="B59" s="30"/>
      <c r="C59" s="2"/>
      <c r="D59" s="2"/>
      <c r="E59" s="45" t="s">
        <v>0</v>
      </c>
      <c r="F59" s="16"/>
      <c r="G59" s="16"/>
    </row>
    <row r="60" spans="1:7" ht="15.75">
      <c r="A60" s="24" t="s">
        <v>168</v>
      </c>
      <c r="B60" s="30"/>
      <c r="C60" s="2"/>
      <c r="D60" s="2"/>
      <c r="E60" s="46">
        <f>E34+E47+E58-0.5</f>
        <v>1570.0330400000016</v>
      </c>
      <c r="F60" s="16"/>
      <c r="G60" s="46">
        <f>G34+G47+G58</f>
        <v>87.5</v>
      </c>
    </row>
    <row r="61" spans="1:7" ht="15.75">
      <c r="A61" s="2" t="s">
        <v>67</v>
      </c>
      <c r="B61" s="30"/>
      <c r="C61" s="2"/>
      <c r="D61" s="2"/>
      <c r="E61" s="2" t="s">
        <v>0</v>
      </c>
      <c r="F61" s="16"/>
      <c r="G61" s="16"/>
    </row>
    <row r="62" spans="1:7" ht="15.75">
      <c r="A62" s="28" t="s">
        <v>68</v>
      </c>
      <c r="B62" s="30"/>
      <c r="C62" s="2"/>
      <c r="D62" s="2"/>
      <c r="E62" s="16">
        <v>8127.6476999999995</v>
      </c>
      <c r="F62" s="16"/>
      <c r="G62" s="16">
        <v>9540</v>
      </c>
    </row>
    <row r="63" spans="1:7" ht="15.75">
      <c r="A63" s="24"/>
      <c r="B63" s="30"/>
      <c r="C63" s="2"/>
      <c r="D63" s="2"/>
      <c r="E63" s="2"/>
      <c r="F63" s="16"/>
      <c r="G63" s="16"/>
    </row>
    <row r="64" spans="1:7" ht="16.5" thickBot="1">
      <c r="A64" s="24" t="s">
        <v>69</v>
      </c>
      <c r="B64" s="30"/>
      <c r="C64" s="2"/>
      <c r="D64" s="2"/>
      <c r="E64" s="48">
        <f>SUM(E60:E63)+0.5</f>
        <v>9698.180740000002</v>
      </c>
      <c r="F64" s="16"/>
      <c r="G64" s="50">
        <f>SUM(G60:G63)</f>
        <v>9627.5</v>
      </c>
    </row>
    <row r="65" spans="1:7" ht="16.5" thickTop="1">
      <c r="A65" s="24"/>
      <c r="B65" s="30"/>
      <c r="C65" s="2"/>
      <c r="D65" s="2"/>
      <c r="E65" s="11"/>
      <c r="F65" s="16"/>
      <c r="G65" s="16"/>
    </row>
    <row r="66" spans="1:7" ht="15.75">
      <c r="A66" s="24"/>
      <c r="B66" s="30"/>
      <c r="C66" s="2"/>
      <c r="D66" s="2"/>
      <c r="E66" s="2" t="s">
        <v>0</v>
      </c>
      <c r="F66" s="16"/>
      <c r="G66" s="16"/>
    </row>
    <row r="67" spans="1:7" ht="15.75">
      <c r="A67" s="24" t="s">
        <v>54</v>
      </c>
      <c r="B67" s="30"/>
      <c r="C67" s="2"/>
      <c r="D67" s="2"/>
      <c r="E67" s="2"/>
      <c r="F67" s="16"/>
      <c r="G67" s="16"/>
    </row>
    <row r="68" spans="1:7" ht="15.75">
      <c r="A68" s="2" t="s">
        <v>55</v>
      </c>
      <c r="B68" s="30"/>
      <c r="C68" s="2"/>
      <c r="D68" s="2"/>
      <c r="E68" s="16">
        <v>8674.921180000001</v>
      </c>
      <c r="F68" s="16"/>
      <c r="G68" s="16">
        <v>9605</v>
      </c>
    </row>
    <row r="69" spans="1:7" ht="15.75">
      <c r="A69" s="2" t="s">
        <v>132</v>
      </c>
      <c r="B69" s="30"/>
      <c r="C69" s="2"/>
      <c r="D69" s="2"/>
      <c r="E69" s="16">
        <v>1091.9683599999998</v>
      </c>
      <c r="F69" s="16"/>
      <c r="G69" s="16">
        <v>100</v>
      </c>
    </row>
    <row r="70" spans="1:7" ht="15.75" hidden="1">
      <c r="A70" s="2" t="s">
        <v>56</v>
      </c>
      <c r="B70" s="30"/>
      <c r="C70" s="2"/>
      <c r="D70" s="2"/>
      <c r="E70" s="16">
        <v>0</v>
      </c>
      <c r="F70" s="16"/>
      <c r="G70" s="16">
        <v>0</v>
      </c>
    </row>
    <row r="71" spans="1:7" ht="15.75">
      <c r="A71" s="2" t="s">
        <v>0</v>
      </c>
      <c r="B71" s="30"/>
      <c r="C71" s="2"/>
      <c r="D71" s="2"/>
      <c r="E71" s="17" t="s">
        <v>0</v>
      </c>
      <c r="F71" s="16"/>
      <c r="G71" s="17" t="s">
        <v>0</v>
      </c>
    </row>
    <row r="72" spans="1:7" ht="15.75">
      <c r="A72" s="2"/>
      <c r="B72" s="30"/>
      <c r="C72" s="2"/>
      <c r="D72" s="2"/>
      <c r="E72" s="16">
        <f>SUM(E68:E71)</f>
        <v>9766.88954</v>
      </c>
      <c r="F72" s="16"/>
      <c r="G72" s="16">
        <f>SUM(G68:G71)</f>
        <v>9705</v>
      </c>
    </row>
    <row r="73" spans="1:7" ht="15.75">
      <c r="A73" s="2" t="s">
        <v>129</v>
      </c>
      <c r="B73" s="30"/>
      <c r="C73" s="2"/>
      <c r="D73" s="2"/>
      <c r="E73" s="16">
        <v>-69.2077</v>
      </c>
      <c r="F73" s="16"/>
      <c r="G73" s="16">
        <v>-77</v>
      </c>
    </row>
    <row r="74" spans="1:7" ht="16.5" thickBot="1">
      <c r="A74" s="24" t="s">
        <v>67</v>
      </c>
      <c r="B74" s="30"/>
      <c r="C74" s="2"/>
      <c r="D74" s="2"/>
      <c r="E74" s="50">
        <f>SUM(E72:E73)</f>
        <v>9697.68184</v>
      </c>
      <c r="F74" s="16"/>
      <c r="G74" s="50">
        <f>SUM(G72:G73)</f>
        <v>9628</v>
      </c>
    </row>
    <row r="75" spans="1:7" ht="16.5" thickTop="1">
      <c r="A75" s="24"/>
      <c r="B75" s="30"/>
      <c r="C75" s="2"/>
      <c r="D75" s="2"/>
      <c r="E75" s="2" t="s">
        <v>0</v>
      </c>
      <c r="F75" s="2"/>
      <c r="G75" s="2"/>
    </row>
    <row r="76" spans="1:7" ht="16.5">
      <c r="A76" s="43"/>
      <c r="B76" s="30"/>
      <c r="C76" s="2"/>
      <c r="D76" s="2"/>
      <c r="E76" s="12" t="s">
        <v>0</v>
      </c>
      <c r="F76" s="2"/>
      <c r="G76" s="2"/>
    </row>
    <row r="77" spans="1:7" ht="15.75">
      <c r="A77" s="24"/>
      <c r="B77" s="30"/>
      <c r="C77" s="2"/>
      <c r="D77" s="2"/>
      <c r="E77" s="2" t="s">
        <v>0</v>
      </c>
      <c r="F77" s="2"/>
      <c r="G77" s="2"/>
    </row>
    <row r="78" spans="1:7" ht="15.75">
      <c r="A78" s="24" t="s">
        <v>53</v>
      </c>
      <c r="B78" s="30"/>
      <c r="C78" s="2"/>
      <c r="D78" s="2"/>
      <c r="E78" s="2"/>
      <c r="F78" s="2"/>
      <c r="G78" s="2"/>
    </row>
    <row r="79" spans="1:7" ht="15.75">
      <c r="A79" s="24" t="s">
        <v>155</v>
      </c>
      <c r="B79" s="30"/>
      <c r="C79" s="2"/>
      <c r="D79" s="2"/>
      <c r="E79" s="2"/>
      <c r="F79" s="2"/>
      <c r="G79" s="2"/>
    </row>
    <row r="88" ht="16.5">
      <c r="A88" s="43"/>
    </row>
    <row r="89" ht="16.5">
      <c r="A89" s="43"/>
    </row>
    <row r="90" ht="16.5">
      <c r="A90" s="43" t="s">
        <v>29</v>
      </c>
    </row>
    <row r="91" ht="16.5">
      <c r="A91" s="43" t="s">
        <v>0</v>
      </c>
    </row>
    <row r="92" ht="16.5">
      <c r="A92" s="43" t="s">
        <v>0</v>
      </c>
    </row>
    <row r="99" ht="12.75">
      <c r="G99" s="56" t="s">
        <v>0</v>
      </c>
    </row>
    <row r="108" ht="12.75">
      <c r="E108" t="s">
        <v>0</v>
      </c>
    </row>
  </sheetData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2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75" zoomScaleNormal="75" workbookViewId="0" topLeftCell="A1">
      <selection activeCell="A15" sqref="A15"/>
    </sheetView>
  </sheetViews>
  <sheetFormatPr defaultColWidth="9.140625" defaultRowHeight="12.75"/>
  <cols>
    <col min="1" max="1" width="31.421875" style="0" customWidth="1"/>
    <col min="2" max="2" width="2.421875" style="0" customWidth="1"/>
    <col min="3" max="3" width="11.8515625" style="0" customWidth="1"/>
    <col min="4" max="4" width="12.421875" style="0" customWidth="1"/>
    <col min="5" max="5" width="17.28125" style="0" hidden="1" customWidth="1"/>
    <col min="6" max="6" width="18.7109375" style="0" customWidth="1"/>
    <col min="7" max="7" width="18.140625" style="0" customWidth="1"/>
    <col min="8" max="8" width="11.28125" style="0" customWidth="1"/>
    <col min="9" max="9" width="13.8515625" style="0" customWidth="1"/>
    <col min="10" max="10" width="12.421875" style="0" customWidth="1"/>
  </cols>
  <sheetData>
    <row r="1" spans="1:10" ht="15.75">
      <c r="A1" s="61" t="s">
        <v>3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">
        <v>4</v>
      </c>
      <c r="B2" s="61"/>
      <c r="C2" s="61"/>
      <c r="D2" s="61"/>
      <c r="E2" s="61"/>
      <c r="F2" s="61"/>
      <c r="G2" s="61"/>
      <c r="H2" s="61"/>
      <c r="I2" s="61"/>
      <c r="J2" s="61"/>
    </row>
    <row r="3" spans="1:9" ht="15.75">
      <c r="A3" s="31" t="s">
        <v>0</v>
      </c>
      <c r="B3" s="20"/>
      <c r="C3" s="20"/>
      <c r="D3" s="20"/>
      <c r="E3" s="20" t="s">
        <v>0</v>
      </c>
      <c r="F3" s="20"/>
      <c r="G3" s="19"/>
      <c r="H3" s="19"/>
      <c r="I3" s="19"/>
    </row>
    <row r="4" spans="1:9" ht="15.75">
      <c r="A4" s="31"/>
      <c r="B4" s="20"/>
      <c r="C4" s="20"/>
      <c r="D4" s="20"/>
      <c r="E4" s="20"/>
      <c r="F4" s="20"/>
      <c r="G4" s="19"/>
      <c r="H4" s="19"/>
      <c r="I4" s="19"/>
    </row>
    <row r="5" spans="1:10" ht="15.75">
      <c r="A5" s="61" t="s">
        <v>153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5.75">
      <c r="A6" s="61" t="s">
        <v>35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15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9" ht="15.75">
      <c r="A9" s="27" t="s">
        <v>0</v>
      </c>
      <c r="B9" s="2"/>
      <c r="C9" s="15"/>
      <c r="D9" s="15"/>
      <c r="E9" s="2"/>
      <c r="F9" s="8" t="s">
        <v>137</v>
      </c>
      <c r="G9" s="19"/>
      <c r="H9" s="19"/>
      <c r="I9" s="19"/>
    </row>
    <row r="10" spans="1:9" ht="15.75">
      <c r="A10" s="27"/>
      <c r="B10" s="2"/>
      <c r="C10" s="15"/>
      <c r="D10" s="15"/>
      <c r="E10" s="2"/>
      <c r="F10" s="8" t="s">
        <v>135</v>
      </c>
      <c r="G10" s="8" t="s">
        <v>0</v>
      </c>
      <c r="H10" s="8"/>
      <c r="I10" s="8"/>
    </row>
    <row r="11" spans="1:9" ht="15.75">
      <c r="A11" s="2" t="s">
        <v>0</v>
      </c>
      <c r="B11" s="30"/>
      <c r="C11" s="30"/>
      <c r="D11" s="8" t="s">
        <v>0</v>
      </c>
      <c r="F11" s="8" t="s">
        <v>138</v>
      </c>
      <c r="G11" s="8" t="s">
        <v>0</v>
      </c>
      <c r="H11" s="8"/>
      <c r="I11" s="8"/>
    </row>
    <row r="12" spans="1:10" ht="15.75">
      <c r="A12" s="2"/>
      <c r="B12" s="30"/>
      <c r="C12" s="44" t="s">
        <v>47</v>
      </c>
      <c r="D12" s="8" t="s">
        <v>49</v>
      </c>
      <c r="E12" s="8" t="s">
        <v>51</v>
      </c>
      <c r="F12" s="44" t="s">
        <v>136</v>
      </c>
      <c r="G12" s="44" t="s">
        <v>73</v>
      </c>
      <c r="H12" s="44"/>
      <c r="I12" s="44" t="s">
        <v>83</v>
      </c>
      <c r="J12" s="44" t="s">
        <v>1</v>
      </c>
    </row>
    <row r="13" spans="1:10" ht="15.75">
      <c r="A13" s="2" t="s">
        <v>0</v>
      </c>
      <c r="B13" s="30"/>
      <c r="C13" s="8" t="s">
        <v>48</v>
      </c>
      <c r="D13" s="8" t="s">
        <v>50</v>
      </c>
      <c r="E13" s="44" t="s">
        <v>6</v>
      </c>
      <c r="F13" s="44" t="s">
        <v>139</v>
      </c>
      <c r="G13" s="44" t="s">
        <v>121</v>
      </c>
      <c r="H13" s="44" t="s">
        <v>1</v>
      </c>
      <c r="I13" s="44" t="s">
        <v>122</v>
      </c>
      <c r="J13" s="44" t="s">
        <v>84</v>
      </c>
    </row>
    <row r="14" spans="1:10" ht="15.75">
      <c r="A14" s="2" t="s">
        <v>29</v>
      </c>
      <c r="B14" s="30"/>
      <c r="C14" s="8" t="s">
        <v>2</v>
      </c>
      <c r="D14" s="8" t="s">
        <v>2</v>
      </c>
      <c r="E14" s="8" t="s">
        <v>32</v>
      </c>
      <c r="F14" s="8" t="s">
        <v>32</v>
      </c>
      <c r="G14" s="8" t="s">
        <v>32</v>
      </c>
      <c r="H14" s="8" t="s">
        <v>32</v>
      </c>
      <c r="I14" s="8" t="s">
        <v>32</v>
      </c>
      <c r="J14" s="8" t="s">
        <v>32</v>
      </c>
    </row>
    <row r="15" spans="1:9" ht="15.75">
      <c r="A15" s="2" t="s">
        <v>0</v>
      </c>
      <c r="B15" s="30"/>
      <c r="C15" s="2" t="s">
        <v>0</v>
      </c>
      <c r="D15" s="2"/>
      <c r="E15" s="2"/>
      <c r="G15" s="19" t="s">
        <v>0</v>
      </c>
      <c r="H15" s="19"/>
      <c r="I15" s="19"/>
    </row>
    <row r="16" spans="1:9" ht="15.75">
      <c r="A16" s="2" t="s">
        <v>0</v>
      </c>
      <c r="B16" s="30"/>
      <c r="C16" s="33" t="s">
        <v>0</v>
      </c>
      <c r="D16" s="2"/>
      <c r="E16" s="2"/>
      <c r="G16" s="19"/>
      <c r="H16" s="19"/>
      <c r="I16" s="19"/>
    </row>
    <row r="17" spans="1:10" ht="15.75">
      <c r="A17" s="24" t="s">
        <v>157</v>
      </c>
      <c r="B17" s="30"/>
      <c r="C17" s="16">
        <v>120000</v>
      </c>
      <c r="D17" s="16">
        <v>29578.426</v>
      </c>
      <c r="E17" s="16">
        <v>0</v>
      </c>
      <c r="F17" s="16">
        <v>0</v>
      </c>
      <c r="G17" s="16">
        <v>-67207.593</v>
      </c>
      <c r="H17" s="16">
        <f>SUM(C17:G17)-0.5</f>
        <v>82370.33300000001</v>
      </c>
      <c r="I17" s="16">
        <v>273.091</v>
      </c>
      <c r="J17" s="16">
        <f>SUM(H17:I17)</f>
        <v>82643.42400000001</v>
      </c>
    </row>
    <row r="18" spans="1:10" ht="15.75" hidden="1">
      <c r="A18" s="24"/>
      <c r="B18" s="30"/>
      <c r="C18" s="2"/>
      <c r="D18" s="2"/>
      <c r="E18" s="2"/>
      <c r="F18" s="16"/>
      <c r="G18" s="16"/>
      <c r="H18" s="16"/>
      <c r="I18" s="16"/>
      <c r="J18" s="16"/>
    </row>
    <row r="19" spans="1:10" ht="16.5" hidden="1">
      <c r="A19" s="42" t="s">
        <v>145</v>
      </c>
      <c r="B19" s="30"/>
      <c r="C19" s="15">
        <v>0</v>
      </c>
      <c r="D19" s="15">
        <v>0</v>
      </c>
      <c r="E19" s="2"/>
      <c r="F19" s="16">
        <v>0</v>
      </c>
      <c r="G19" s="15">
        <v>0</v>
      </c>
      <c r="H19" s="16">
        <f>SUM(C19:G19)</f>
        <v>0</v>
      </c>
      <c r="I19" s="16">
        <v>0</v>
      </c>
      <c r="J19" s="16">
        <f>SUM(H19:I19)</f>
        <v>0</v>
      </c>
    </row>
    <row r="20" spans="1:10" ht="16.5">
      <c r="A20" s="42" t="s">
        <v>0</v>
      </c>
      <c r="B20" s="30"/>
      <c r="C20" s="15"/>
      <c r="D20" s="15"/>
      <c r="E20" s="2"/>
      <c r="F20" s="16"/>
      <c r="G20" s="15"/>
      <c r="H20" s="16"/>
      <c r="I20" s="16"/>
      <c r="J20" s="16"/>
    </row>
    <row r="21" spans="1:10" ht="15.75">
      <c r="A21" s="2" t="s">
        <v>141</v>
      </c>
      <c r="B21" s="30"/>
      <c r="C21" s="15"/>
      <c r="D21" s="15"/>
      <c r="E21" s="2"/>
      <c r="F21" s="16">
        <v>19324</v>
      </c>
      <c r="G21" s="16">
        <v>0</v>
      </c>
      <c r="H21" s="16">
        <f>SUM(C21:G21)</f>
        <v>19324</v>
      </c>
      <c r="I21" s="15">
        <v>0</v>
      </c>
      <c r="J21" s="16">
        <f>SUM(H21:I21)</f>
        <v>19324</v>
      </c>
    </row>
    <row r="22" spans="1:10" ht="16.5" hidden="1">
      <c r="A22" s="42"/>
      <c r="B22" s="30"/>
      <c r="C22" s="2"/>
      <c r="D22" s="2"/>
      <c r="E22" s="2"/>
      <c r="F22" s="12"/>
      <c r="G22" s="16"/>
      <c r="H22" s="16"/>
      <c r="I22" s="16"/>
      <c r="J22" s="16"/>
    </row>
    <row r="23" spans="1:10" ht="16.5" hidden="1">
      <c r="A23" s="42" t="s">
        <v>131</v>
      </c>
      <c r="B23" s="30"/>
      <c r="C23" s="2"/>
      <c r="D23" s="2"/>
      <c r="E23" s="2"/>
      <c r="F23" s="12"/>
      <c r="G23" s="16">
        <v>0</v>
      </c>
      <c r="H23" s="16">
        <f>SUM(C23:G23)</f>
        <v>0</v>
      </c>
      <c r="I23" s="15">
        <v>0</v>
      </c>
      <c r="J23" s="16">
        <f>SUM(H23:I23)</f>
        <v>0</v>
      </c>
    </row>
    <row r="24" spans="1:10" ht="16.5">
      <c r="A24" s="42"/>
      <c r="B24" s="30"/>
      <c r="C24" s="2"/>
      <c r="D24" s="2"/>
      <c r="E24" s="2"/>
      <c r="F24" s="12"/>
      <c r="G24" s="16"/>
      <c r="H24" s="16"/>
      <c r="I24" s="16"/>
      <c r="J24" s="16"/>
    </row>
    <row r="25" spans="1:10" ht="15.75">
      <c r="A25" s="2" t="s">
        <v>143</v>
      </c>
      <c r="B25" s="30"/>
      <c r="C25" s="15">
        <v>0</v>
      </c>
      <c r="D25" s="15">
        <v>0</v>
      </c>
      <c r="E25" s="15">
        <v>0</v>
      </c>
      <c r="F25" s="15">
        <v>0</v>
      </c>
      <c r="G25" s="16">
        <f>'P&amp;L'!F37-EQUITY!G23-EQUITY!G21</f>
        <v>158</v>
      </c>
      <c r="H25" s="16">
        <f>SUM(C25:G25)</f>
        <v>158</v>
      </c>
      <c r="I25" s="16">
        <f>'P&amp;L'!F38</f>
        <v>30</v>
      </c>
      <c r="J25" s="16">
        <f>SUM(H25:I25)</f>
        <v>188</v>
      </c>
    </row>
    <row r="26" spans="1:10" ht="15.75">
      <c r="A26" s="24"/>
      <c r="B26" s="30"/>
      <c r="C26" s="2"/>
      <c r="D26" s="2"/>
      <c r="E26" s="2"/>
      <c r="F26" s="16"/>
      <c r="G26" s="16"/>
      <c r="H26" s="16"/>
      <c r="I26" s="16"/>
      <c r="J26" s="16"/>
    </row>
    <row r="27" spans="1:10" ht="16.5" thickBot="1">
      <c r="A27" s="24" t="s">
        <v>158</v>
      </c>
      <c r="B27" s="30"/>
      <c r="C27" s="13">
        <f aca="true" t="shared" si="0" ref="C27:J27">SUM(C17:C26)</f>
        <v>120000</v>
      </c>
      <c r="D27" s="13">
        <f t="shared" si="0"/>
        <v>29578.426</v>
      </c>
      <c r="E27" s="13">
        <f t="shared" si="0"/>
        <v>0</v>
      </c>
      <c r="F27" s="13">
        <f t="shared" si="0"/>
        <v>19324</v>
      </c>
      <c r="G27" s="13">
        <f t="shared" si="0"/>
        <v>-67049.593</v>
      </c>
      <c r="H27" s="13">
        <f t="shared" si="0"/>
        <v>101852.33300000001</v>
      </c>
      <c r="I27" s="13">
        <f t="shared" si="0"/>
        <v>303.091</v>
      </c>
      <c r="J27" s="13">
        <f t="shared" si="0"/>
        <v>102155.42400000001</v>
      </c>
    </row>
    <row r="28" spans="1:9" ht="16.5" thickTop="1">
      <c r="A28" s="24"/>
      <c r="B28" s="30"/>
      <c r="C28" s="2"/>
      <c r="D28" s="2"/>
      <c r="E28" s="2"/>
      <c r="G28" s="19"/>
      <c r="H28" s="19"/>
      <c r="I28" s="19"/>
    </row>
    <row r="29" spans="1:10" ht="15.75">
      <c r="A29" s="24"/>
      <c r="B29" s="30"/>
      <c r="C29" s="2"/>
      <c r="D29" s="2"/>
      <c r="F29" s="2"/>
      <c r="G29" s="19" t="s">
        <v>0</v>
      </c>
      <c r="H29" s="19"/>
      <c r="I29" s="19"/>
      <c r="J29" t="s">
        <v>0</v>
      </c>
    </row>
    <row r="30" spans="1:9" ht="15.75">
      <c r="A30" s="24" t="s">
        <v>0</v>
      </c>
      <c r="B30" s="30"/>
      <c r="C30" s="2"/>
      <c r="D30" s="2"/>
      <c r="F30" s="2"/>
      <c r="G30" s="19"/>
      <c r="H30" s="19"/>
      <c r="I30" s="19"/>
    </row>
    <row r="31" spans="1:10" ht="15.75">
      <c r="A31" s="24" t="s">
        <v>159</v>
      </c>
      <c r="B31" s="30"/>
      <c r="C31" s="16">
        <v>121000</v>
      </c>
      <c r="D31" s="16">
        <v>29578.299</v>
      </c>
      <c r="E31" s="16">
        <v>0</v>
      </c>
      <c r="F31" s="16">
        <v>18307.093</v>
      </c>
      <c r="G31" s="16">
        <v>-63351.309</v>
      </c>
      <c r="H31" s="16">
        <f>SUM(C31:G31)</f>
        <v>105534.08299999998</v>
      </c>
      <c r="I31" s="16">
        <v>378.808</v>
      </c>
      <c r="J31" s="16">
        <f>SUM(H31:I31)</f>
        <v>105912.89099999999</v>
      </c>
    </row>
    <row r="32" spans="1:10" ht="15.75">
      <c r="A32" s="24"/>
      <c r="B32" s="30"/>
      <c r="C32" s="16"/>
      <c r="D32" s="16"/>
      <c r="E32" s="16"/>
      <c r="F32" s="16"/>
      <c r="G32" s="16"/>
      <c r="H32" s="16"/>
      <c r="I32" s="16"/>
      <c r="J32" s="16"/>
    </row>
    <row r="33" spans="1:10" ht="15.75" hidden="1">
      <c r="A33" s="2" t="s">
        <v>141</v>
      </c>
      <c r="B33" s="30"/>
      <c r="C33" s="16">
        <v>0</v>
      </c>
      <c r="D33" s="15">
        <v>0</v>
      </c>
      <c r="E33" s="16"/>
      <c r="F33" s="1">
        <v>0</v>
      </c>
      <c r="G33" s="16">
        <v>0</v>
      </c>
      <c r="H33" s="16">
        <f>SUM(C33:G33)</f>
        <v>0</v>
      </c>
      <c r="I33" s="16">
        <v>0</v>
      </c>
      <c r="J33" s="16">
        <f>SUM(H33:I33)</f>
        <v>0</v>
      </c>
    </row>
    <row r="34" spans="1:10" ht="15.75" hidden="1">
      <c r="A34" s="2"/>
      <c r="B34" s="30"/>
      <c r="C34" s="16"/>
      <c r="D34" s="16"/>
      <c r="E34" s="16"/>
      <c r="F34" s="16"/>
      <c r="G34" s="16"/>
      <c r="H34" s="16"/>
      <c r="I34" s="16"/>
      <c r="J34" s="16"/>
    </row>
    <row r="35" spans="1:10" ht="15.75" hidden="1">
      <c r="A35" s="2" t="s">
        <v>142</v>
      </c>
      <c r="B35" s="30"/>
      <c r="C35" s="16">
        <v>0</v>
      </c>
      <c r="D35" s="16">
        <v>0</v>
      </c>
      <c r="E35" s="16"/>
      <c r="F35" s="16">
        <f>'BS'!C52-EQUITY!F31</f>
        <v>0</v>
      </c>
      <c r="G35" s="16">
        <v>0</v>
      </c>
      <c r="H35" s="16">
        <f>SUM(C35:G35)</f>
        <v>0</v>
      </c>
      <c r="I35" s="16">
        <v>0</v>
      </c>
      <c r="J35" s="16">
        <f>SUM(H35:I35)</f>
        <v>0</v>
      </c>
    </row>
    <row r="36" spans="1:10" ht="15.75" hidden="1">
      <c r="A36" s="24"/>
      <c r="B36" s="30"/>
      <c r="C36" s="16"/>
      <c r="D36" s="16"/>
      <c r="E36" s="16"/>
      <c r="F36" s="16"/>
      <c r="G36" s="16"/>
      <c r="H36" s="16"/>
      <c r="I36" s="16"/>
      <c r="J36" s="16"/>
    </row>
    <row r="37" spans="1:12" ht="15.75">
      <c r="A37" s="2" t="s">
        <v>143</v>
      </c>
      <c r="B37" s="30"/>
      <c r="C37" s="15">
        <v>0</v>
      </c>
      <c r="D37" s="15">
        <v>0</v>
      </c>
      <c r="E37" s="15">
        <v>0</v>
      </c>
      <c r="F37" s="15">
        <v>0</v>
      </c>
      <c r="G37" s="16">
        <f>'P&amp;L'!D37</f>
        <v>1043</v>
      </c>
      <c r="H37" s="16">
        <f>SUM(C37:G37)</f>
        <v>1043</v>
      </c>
      <c r="I37" s="16">
        <f>'P&amp;L'!D38</f>
        <v>23</v>
      </c>
      <c r="J37" s="16">
        <f>SUM(H37:I37)</f>
        <v>1066</v>
      </c>
      <c r="L37" s="36"/>
    </row>
    <row r="38" spans="1:9" ht="15.75">
      <c r="A38" s="2"/>
      <c r="B38" s="30"/>
      <c r="C38" s="2"/>
      <c r="D38" s="2"/>
      <c r="F38" s="2"/>
      <c r="G38" s="19"/>
      <c r="H38" s="19"/>
      <c r="I38" s="19"/>
    </row>
    <row r="39" spans="1:10" ht="16.5" thickBot="1">
      <c r="A39" s="24" t="s">
        <v>160</v>
      </c>
      <c r="B39" s="30"/>
      <c r="C39" s="13">
        <f aca="true" t="shared" si="1" ref="C39:I39">SUM(C31:C38)</f>
        <v>121000</v>
      </c>
      <c r="D39" s="13">
        <f t="shared" si="1"/>
        <v>29578.299</v>
      </c>
      <c r="E39" s="13">
        <f t="shared" si="1"/>
        <v>0</v>
      </c>
      <c r="F39" s="13">
        <f t="shared" si="1"/>
        <v>18307.093</v>
      </c>
      <c r="G39" s="13">
        <f t="shared" si="1"/>
        <v>-62308.309</v>
      </c>
      <c r="H39" s="13">
        <f>SUM(H31:H38)</f>
        <v>106577.08299999998</v>
      </c>
      <c r="I39" s="13">
        <f t="shared" si="1"/>
        <v>401.808</v>
      </c>
      <c r="J39" s="13">
        <f>SUM(J31:J38)</f>
        <v>106978.89099999999</v>
      </c>
    </row>
    <row r="40" spans="1:12" ht="16.5" thickTop="1">
      <c r="A40" s="24"/>
      <c r="B40" s="30"/>
      <c r="C40" s="2"/>
      <c r="D40" s="2"/>
      <c r="F40" s="2"/>
      <c r="G40" s="19"/>
      <c r="H40" s="19"/>
      <c r="I40" s="19"/>
      <c r="J40" t="s">
        <v>0</v>
      </c>
      <c r="L40" s="36"/>
    </row>
    <row r="41" spans="1:9" ht="15.75">
      <c r="A41" s="24"/>
      <c r="B41" s="30"/>
      <c r="C41" s="2"/>
      <c r="D41" s="2"/>
      <c r="F41" s="2" t="s">
        <v>0</v>
      </c>
      <c r="G41" s="19" t="s">
        <v>0</v>
      </c>
      <c r="H41" s="19" t="s">
        <v>0</v>
      </c>
      <c r="I41" s="19" t="s">
        <v>0</v>
      </c>
    </row>
    <row r="42" spans="6:10" ht="12.75">
      <c r="F42" t="s">
        <v>0</v>
      </c>
      <c r="G42" t="s">
        <v>0</v>
      </c>
      <c r="J42" t="s">
        <v>0</v>
      </c>
    </row>
    <row r="43" ht="15.75">
      <c r="A43" s="24" t="s">
        <v>0</v>
      </c>
    </row>
    <row r="44" ht="15.75">
      <c r="A44" s="24" t="s">
        <v>0</v>
      </c>
    </row>
    <row r="45" ht="15.75">
      <c r="A45" s="2"/>
    </row>
    <row r="46" ht="15.75">
      <c r="A46" s="24" t="s">
        <v>144</v>
      </c>
    </row>
    <row r="47" ht="15.75">
      <c r="A47" s="24" t="s">
        <v>164</v>
      </c>
    </row>
    <row r="57" ht="12.75">
      <c r="I57" t="s">
        <v>0</v>
      </c>
    </row>
  </sheetData>
  <mergeCells count="4">
    <mergeCell ref="A1:J1"/>
    <mergeCell ref="A2:J2"/>
    <mergeCell ref="A5:J5"/>
    <mergeCell ref="A6:J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secretarials</cp:lastModifiedBy>
  <cp:lastPrinted>2009-05-18T07:44:06Z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