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7320" activeTab="0"/>
  </bookViews>
  <sheets>
    <sheet name="P&amp;L(China)" sheetId="1" r:id="rId1"/>
    <sheet name="BS" sheetId="2" r:id="rId2"/>
    <sheet name="CFLOW" sheetId="3" r:id="rId3"/>
    <sheet name="EQUITY" sheetId="4" r:id="rId4"/>
  </sheets>
  <definedNames>
    <definedName name="_xlnm.Print_Area" localSheetId="1">'BS'!$A$1:$E$95</definedName>
    <definedName name="_xlnm.Print_Area" localSheetId="2">'CFLOW'!$A$1:$G$80</definedName>
    <definedName name="_xlnm.Print_Area" localSheetId="3">'EQUITY'!$A$1:$L$45</definedName>
    <definedName name="_xlnm.Print_Area" localSheetId="0">'P&amp;L(China)'!$A$1:$J$68</definedName>
  </definedNames>
  <calcPr fullCalcOnLoad="1"/>
</workbook>
</file>

<file path=xl/sharedStrings.xml><?xml version="1.0" encoding="utf-8"?>
<sst xmlns="http://schemas.openxmlformats.org/spreadsheetml/2006/main" count="366" uniqueCount="189">
  <si>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</si>
  <si>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</si>
  <si>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</si>
  <si>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</si>
  <si>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</si>
  <si>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</si>
  <si>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</si>
  <si>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</si>
  <si>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</si>
  <si>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</si>
  <si>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</si>
  <si>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</si>
  <si>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</si>
  <si>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</si>
  <si>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</si>
  <si>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</si>
  <si>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</si>
  <si>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</si>
  <si>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</si>
  <si>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</si>
  <si>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</si>
  <si>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</si>
  <si>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</si>
  <si>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</si>
  <si>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</si>
  <si>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</si>
  <si>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</si>
  <si>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PROPERTY DEVELOPMENT EXPENDITURE</t>
  </si>
  <si>
    <t>YEAR</t>
  </si>
  <si>
    <t xml:space="preserve">  </t>
  </si>
  <si>
    <t>REVENUE</t>
  </si>
  <si>
    <t>RM '000</t>
  </si>
  <si>
    <t>CONDENSED CONSOLIDATED INCOME STATEMENT</t>
  </si>
  <si>
    <t>Taxation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</si>
  <si>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</si>
  <si>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</si>
  <si>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</si>
  <si>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</si>
  <si>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</si>
  <si>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</si>
  <si>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</si>
  <si>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</si>
  <si>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</si>
  <si>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</si>
  <si>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</si>
  <si>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</si>
  <si>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</si>
  <si>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</si>
  <si>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</si>
  <si>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</si>
  <si>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</si>
  <si>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</si>
  <si>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</si>
  <si>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</si>
  <si>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</si>
  <si>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</si>
  <si>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</si>
  <si>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</si>
  <si>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</si>
  <si>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</si>
  <si>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Net Loss For The Period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</si>
  <si>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</si>
  <si>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</si>
  <si>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</si>
  <si>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</si>
  <si>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</si>
  <si>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</si>
  <si>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PROFIT/(LOSS) FROM OPERATIONS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</si>
  <si>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</si>
  <si>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</si>
  <si>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</si>
  <si>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</si>
  <si>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</si>
  <si>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</si>
  <si>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</si>
  <si>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</si>
  <si>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</si>
  <si>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</si>
  <si>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</si>
  <si>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</si>
  <si>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</si>
  <si>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CASH AND CASH EQUIVALENTS AT END OF PERIOD</t>
  </si>
  <si>
    <t xml:space="preserve">     Net cash from acquisition of a subsidiary comapny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</si>
  <si>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</si>
  <si>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</si>
  <si>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</si>
  <si>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</si>
  <si>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</si>
  <si>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>Note :  There are no comparative figures for the preceding period ended 30 June 2002, as the</t>
  </si>
  <si>
    <t xml:space="preserve">             the interim financial statement prepared in accordance with MASB 26 Interim Financing</t>
  </si>
  <si>
    <t xml:space="preserve">             Reporting was not prepared for the preceding period ended 30 June 2002.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</si>
  <si>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</si>
  <si>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</si>
  <si>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</si>
  <si>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</si>
  <si>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 xml:space="preserve">     Dividend paid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</si>
  <si>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</si>
  <si>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</si>
  <si>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</si>
  <si>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TOTAL EQUITY</t>
  </si>
  <si>
    <t>MINORITY</t>
  </si>
  <si>
    <t>EQUITY</t>
  </si>
  <si>
    <t>ATTRIBUTABLE TO :</t>
  </si>
  <si>
    <t>EQUITY HOLDERS OF THE PARENT :</t>
  </si>
  <si>
    <t>Diluted Earnings Per Ordinary Share (Sen)</t>
  </si>
  <si>
    <t xml:space="preserve">Basic Profit/(Loss) Per Ordinary Share (Sen) 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</si>
  <si>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</si>
  <si>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</si>
  <si>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</si>
  <si>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</si>
  <si>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</si>
  <si>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</si>
  <si>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</si>
  <si>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</si>
  <si>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</si>
  <si>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</si>
  <si>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</si>
  <si>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</si>
  <si>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</si>
  <si>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</si>
  <si>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REVALUATION RESERVE</t>
  </si>
  <si>
    <t>EXCHANGE RESERVE</t>
  </si>
  <si>
    <t>TRADE PAYABLES</t>
  </si>
  <si>
    <t>OTHER PAYABLES</t>
  </si>
  <si>
    <t>PROVISIONS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</si>
  <si>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</si>
  <si>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</si>
  <si>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</si>
  <si>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</si>
  <si>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</si>
  <si>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</si>
  <si>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</si>
  <si>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</si>
  <si>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</si>
  <si>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</si>
  <si>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 xml:space="preserve">     Increase in amount due from associated/non-consolidated subsidiary companies</t>
  </si>
  <si>
    <t>AMOUNT OWING BY SUBSIDIARIES COMPANY</t>
  </si>
  <si>
    <t xml:space="preserve">SHORT TERM BORROWINGS </t>
  </si>
  <si>
    <t>CONTINUING OPERATIONS :</t>
  </si>
  <si>
    <t>CONTINUING OPERATIONS</t>
  </si>
  <si>
    <t>DISCONTINUED OPERATIONS :</t>
  </si>
  <si>
    <t>from continuing operations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</si>
  <si>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</si>
  <si>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</si>
  <si>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</si>
  <si>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</si>
  <si>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</si>
  <si>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</si>
  <si>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ASSETS</t>
  </si>
  <si>
    <t>CLASSIFIED</t>
  </si>
  <si>
    <t>FOR SALE</t>
  </si>
  <si>
    <t xml:space="preserve">AS HELD </t>
  </si>
  <si>
    <t>TRADE RECEIVABLES</t>
  </si>
  <si>
    <t>Annual Financial Report for the year ended 31 December 2006.</t>
  </si>
  <si>
    <t>Loss for the period from discontinued operations</t>
  </si>
  <si>
    <t>Minority Interests</t>
  </si>
  <si>
    <t xml:space="preserve">Basic Loss Per Ordinary Share (Sen) </t>
  </si>
  <si>
    <t>AMOUNTS OWING TO DIRECTORS</t>
  </si>
  <si>
    <t>LOSSES</t>
  </si>
  <si>
    <t>INTERESTS</t>
  </si>
  <si>
    <t>OPERATING (LOSS)/PROFIT BEFORE CHANGES IN WORKING CAPITAL</t>
  </si>
  <si>
    <t>NET CASH INFLOW FROM INVESTING ACTIVITIES</t>
  </si>
  <si>
    <t xml:space="preserve">     Increase in directors' account</t>
  </si>
  <si>
    <t>NET CASH USED IN FINANCING ACTIVITIES</t>
  </si>
  <si>
    <t>NET (DECREASE)/INCREASE IN CASH AND CASH EQUIVALENTS</t>
  </si>
  <si>
    <t>Amount recognised directly in equity</t>
  </si>
  <si>
    <t>relating to the assets classified as</t>
  </si>
  <si>
    <t>held for sale</t>
  </si>
  <si>
    <t>AS HELD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</si>
  <si>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</si>
  <si>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</si>
  <si>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</si>
  <si>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</si>
  <si>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</si>
  <si>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>UNAUDITED RESULTS OF THE GROUP FOR THE THIRD QUARTER ENDED 30 SEPTEMBER 2007</t>
  </si>
  <si>
    <t>30 SEPT</t>
  </si>
  <si>
    <t>BALANCE AT 1 JULY 2006</t>
  </si>
  <si>
    <t>BALANCE AT 30 SEPT 2006</t>
  </si>
  <si>
    <t>BALANCE AT 1 JULY 2007</t>
  </si>
  <si>
    <t>BALANCE AT 30 SEPT 2007</t>
  </si>
  <si>
    <t>Disposal of assets</t>
  </si>
  <si>
    <t>PROFIT/(LOSS) BEFORE TAXATION</t>
  </si>
  <si>
    <t xml:space="preserve">PROFIT/(LOSS) FOR THE PERIOD FROM </t>
  </si>
  <si>
    <t xml:space="preserve">PROFIT/(LOSS) FOR THE PERIOD </t>
  </si>
  <si>
    <t>PROFIT/(LOSS) PER SHARE ATTRIBUTABLE TO</t>
  </si>
  <si>
    <t xml:space="preserve">     Dividend received//Proceed from redemption of preference shares</t>
  </si>
  <si>
    <t>Net Profit For The Period</t>
  </si>
  <si>
    <t>PROFIT/(LOSS) BEFORE TAX - Continuing operations</t>
  </si>
  <si>
    <t xml:space="preserve">                                                         - Discontinued operations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</si>
</sst>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183" fontId="4" fillId="0" borderId="0" xfId="15" applyNumberFormat="1" applyFont="1" applyAlignment="1">
      <alignment/>
    </xf>
    <xf numFmtId="181" fontId="4" fillId="0" borderId="3" xfId="0" applyNumberFormat="1" applyFont="1" applyBorder="1" applyAlignment="1">
      <alignment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52.421875" style="0" customWidth="1"/>
    <col min="3" max="3" width="6.574218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174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32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25</v>
      </c>
      <c r="G10" s="17"/>
      <c r="H10" s="17"/>
      <c r="I10" s="17"/>
      <c r="J10" s="7" t="s">
        <v>25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175</v>
      </c>
      <c r="E14" s="7"/>
      <c r="F14" s="38" t="s">
        <v>175</v>
      </c>
      <c r="G14" s="2"/>
      <c r="H14" s="38" t="s">
        <v>175</v>
      </c>
      <c r="I14" s="7"/>
      <c r="J14" s="38" t="s">
        <v>175</v>
      </c>
    </row>
    <row r="15" spans="2:10" ht="15.75">
      <c r="B15" s="1"/>
      <c r="C15" s="1"/>
      <c r="D15" s="3">
        <v>2007</v>
      </c>
      <c r="E15" s="3"/>
      <c r="F15" s="3">
        <v>2006</v>
      </c>
      <c r="G15" s="3"/>
      <c r="H15" s="3">
        <v>2007</v>
      </c>
      <c r="I15" s="3"/>
      <c r="J15" s="3">
        <v>2006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 t="s">
        <v>138</v>
      </c>
      <c r="C18" s="1"/>
      <c r="D18" s="1" t="s">
        <v>0</v>
      </c>
      <c r="E18" s="1"/>
      <c r="F18" s="1"/>
      <c r="G18" s="1"/>
      <c r="H18" s="1" t="s">
        <v>0</v>
      </c>
      <c r="I18" s="1"/>
      <c r="J18" s="1"/>
    </row>
    <row r="19" spans="2:10" ht="15.75">
      <c r="B19" s="23" t="s">
        <v>30</v>
      </c>
      <c r="C19" s="1"/>
      <c r="D19" s="31">
        <f>33546-15648</f>
        <v>17898</v>
      </c>
      <c r="E19" s="31"/>
      <c r="F19" s="47">
        <f>44346-31198</f>
        <v>13148</v>
      </c>
      <c r="G19" s="1"/>
      <c r="H19" s="31">
        <v>33546.24724</v>
      </c>
      <c r="I19" s="31"/>
      <c r="J19" s="47">
        <v>44346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68</v>
      </c>
      <c r="C21" s="1"/>
      <c r="D21" s="15">
        <f>-33046+17593</f>
        <v>-15453</v>
      </c>
      <c r="E21" s="1"/>
      <c r="F21" s="15">
        <f>-47523+31893</f>
        <v>-15630</v>
      </c>
      <c r="G21" s="1"/>
      <c r="H21" s="11">
        <v>-33045.602470000005</v>
      </c>
      <c r="I21" s="1"/>
      <c r="J21" s="15">
        <v>-47523</v>
      </c>
    </row>
    <row r="22" spans="2:10" ht="15.75">
      <c r="B22" s="1" t="s">
        <v>69</v>
      </c>
      <c r="C22" s="18"/>
      <c r="D22" s="11">
        <f>814-579</f>
        <v>235</v>
      </c>
      <c r="E22" s="11"/>
      <c r="F22" s="15">
        <f>965-677</f>
        <v>288</v>
      </c>
      <c r="G22" s="18"/>
      <c r="H22" s="11">
        <v>813.6462600000001</v>
      </c>
      <c r="I22" s="11"/>
      <c r="J22" s="15">
        <v>965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67</v>
      </c>
      <c r="C24" s="18"/>
      <c r="D24" s="11">
        <f>SUM(D19:D23)</f>
        <v>2680</v>
      </c>
      <c r="E24" s="11"/>
      <c r="F24" s="15">
        <f>SUM(F19:F23)</f>
        <v>-2194</v>
      </c>
      <c r="G24" s="18"/>
      <c r="H24" s="11">
        <f>SUM(H19:H23)</f>
        <v>1314.2910299999917</v>
      </c>
      <c r="I24" s="11"/>
      <c r="J24" s="11">
        <f>SUM(J19:J23)</f>
        <v>-2212</v>
      </c>
    </row>
    <row r="25" spans="2:10" ht="15.75">
      <c r="B25" s="23"/>
      <c r="C25" s="18"/>
      <c r="D25" s="11" t="s">
        <v>0</v>
      </c>
      <c r="E25" s="11"/>
      <c r="F25" s="15"/>
      <c r="G25" s="18"/>
      <c r="H25" s="11" t="s">
        <v>0</v>
      </c>
      <c r="I25" s="11"/>
      <c r="J25" s="18"/>
    </row>
    <row r="26" spans="2:10" ht="16.5">
      <c r="B26" s="40" t="s">
        <v>76</v>
      </c>
      <c r="C26" s="18"/>
      <c r="D26" s="11">
        <f>2470-1330</f>
        <v>1140</v>
      </c>
      <c r="E26" s="11"/>
      <c r="F26" s="15">
        <f>2684-1777</f>
        <v>907</v>
      </c>
      <c r="G26" s="18"/>
      <c r="H26" s="11">
        <v>2470.0624500000004</v>
      </c>
      <c r="I26" s="11"/>
      <c r="J26" s="15">
        <v>2684</v>
      </c>
    </row>
    <row r="27" spans="2:10" ht="16.5">
      <c r="B27" s="40" t="s">
        <v>77</v>
      </c>
      <c r="C27" s="18"/>
      <c r="D27" s="11">
        <f>-5698+3175</f>
        <v>-2523</v>
      </c>
      <c r="E27" s="11"/>
      <c r="F27" s="15">
        <f>-3693+2383</f>
        <v>-1310</v>
      </c>
      <c r="G27" s="18"/>
      <c r="H27" s="11">
        <v>-5697.91473</v>
      </c>
      <c r="I27" s="11"/>
      <c r="J27" s="15">
        <v>-3693</v>
      </c>
    </row>
    <row r="28" spans="2:10" ht="16.5">
      <c r="B28" s="40" t="s">
        <v>70</v>
      </c>
      <c r="C28" s="18"/>
      <c r="D28" s="11">
        <f>2040-265</f>
        <v>1775</v>
      </c>
      <c r="E28" s="11"/>
      <c r="F28" s="15">
        <f>372-257</f>
        <v>115</v>
      </c>
      <c r="G28" s="18"/>
      <c r="H28" s="11">
        <v>2040.3277174999998</v>
      </c>
      <c r="I28" s="11"/>
      <c r="J28" s="15">
        <v>372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 t="s">
        <v>0</v>
      </c>
    </row>
    <row r="30" spans="2:10" ht="15.75">
      <c r="B30" s="39" t="s">
        <v>181</v>
      </c>
      <c r="C30" s="18"/>
      <c r="D30" s="11">
        <f>SUM(D24:D29)</f>
        <v>3072</v>
      </c>
      <c r="E30" s="11"/>
      <c r="F30" s="11">
        <f>SUM(F24:F29)</f>
        <v>-2482</v>
      </c>
      <c r="G30" s="18"/>
      <c r="H30" s="11">
        <f>SUM(H24:H29)-0.5</f>
        <v>126.26646749999145</v>
      </c>
      <c r="I30" s="11"/>
      <c r="J30" s="11">
        <f>SUM(J24:J29)</f>
        <v>-2849</v>
      </c>
    </row>
    <row r="31" spans="2:13" ht="15.75">
      <c r="B31" s="39" t="s">
        <v>0</v>
      </c>
      <c r="C31" s="18"/>
      <c r="D31" s="11" t="s">
        <v>0</v>
      </c>
      <c r="E31" s="11"/>
      <c r="F31" s="18"/>
      <c r="G31" s="18"/>
      <c r="H31" s="11" t="s">
        <v>0</v>
      </c>
      <c r="I31" s="11"/>
      <c r="J31" s="18"/>
      <c r="M31" s="35"/>
    </row>
    <row r="32" spans="2:10" ht="16.5">
      <c r="B32" s="40" t="s">
        <v>33</v>
      </c>
      <c r="C32" s="1"/>
      <c r="D32" s="31">
        <f>774-440</f>
        <v>334</v>
      </c>
      <c r="E32" s="31"/>
      <c r="F32" s="36">
        <f>-673+1561</f>
        <v>888</v>
      </c>
      <c r="G32" s="1"/>
      <c r="H32" s="31">
        <v>774.3681999999999</v>
      </c>
      <c r="I32" s="31"/>
      <c r="J32" s="36">
        <v>-673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>
      <c r="B34" s="39" t="s">
        <v>182</v>
      </c>
      <c r="C34" s="1"/>
      <c r="D34" s="52" t="s">
        <v>0</v>
      </c>
      <c r="E34" s="52"/>
      <c r="F34" s="52" t="s">
        <v>0</v>
      </c>
      <c r="G34" s="10" t="s">
        <v>0</v>
      </c>
      <c r="H34" s="52" t="s">
        <v>0</v>
      </c>
      <c r="I34" s="52" t="s">
        <v>0</v>
      </c>
      <c r="J34" s="52" t="s">
        <v>0</v>
      </c>
    </row>
    <row r="35" spans="2:10" ht="15.75">
      <c r="B35" s="39" t="s">
        <v>139</v>
      </c>
      <c r="C35" s="18"/>
      <c r="D35" s="31">
        <f>SUM(D30:D33)</f>
        <v>3406</v>
      </c>
      <c r="E35" s="31"/>
      <c r="F35" s="31">
        <f>SUM(F30:F33)</f>
        <v>-1594</v>
      </c>
      <c r="G35" s="10"/>
      <c r="H35" s="31">
        <f>SUM(H30:H33)-0.5</f>
        <v>900.1346674999913</v>
      </c>
      <c r="I35" s="31"/>
      <c r="J35" s="31">
        <f>SUM(J30:J33)</f>
        <v>-3522</v>
      </c>
    </row>
    <row r="36" spans="2:10" ht="15.75">
      <c r="B36" s="39"/>
      <c r="C36" s="18"/>
      <c r="D36" s="11"/>
      <c r="E36" s="11"/>
      <c r="F36" s="11"/>
      <c r="G36" s="18"/>
      <c r="H36" s="11"/>
      <c r="I36" s="11"/>
      <c r="J36" s="11"/>
    </row>
    <row r="37" spans="2:10" ht="15.75">
      <c r="B37" s="39" t="s">
        <v>140</v>
      </c>
      <c r="C37" s="18"/>
      <c r="D37" s="11"/>
      <c r="E37" s="11"/>
      <c r="F37" s="11"/>
      <c r="G37" s="18"/>
      <c r="H37" s="11"/>
      <c r="I37" s="11"/>
      <c r="J37" s="11"/>
    </row>
    <row r="38" spans="2:10" ht="15.75">
      <c r="B38" s="39" t="s">
        <v>154</v>
      </c>
      <c r="C38" s="18"/>
      <c r="D38" s="11">
        <v>0</v>
      </c>
      <c r="E38" s="11"/>
      <c r="F38" s="11">
        <f>-20968+12318</f>
        <v>-8650</v>
      </c>
      <c r="G38" s="18"/>
      <c r="H38" s="11">
        <v>0</v>
      </c>
      <c r="I38" s="11"/>
      <c r="J38" s="11">
        <v>-20968</v>
      </c>
    </row>
    <row r="39" spans="2:10" ht="15.75">
      <c r="B39" s="39"/>
      <c r="C39" s="18"/>
      <c r="D39" s="11"/>
      <c r="E39" s="11"/>
      <c r="F39" s="11"/>
      <c r="G39" s="18"/>
      <c r="H39" s="11"/>
      <c r="I39" s="11"/>
      <c r="J39" s="11"/>
    </row>
    <row r="40" spans="2:10" ht="16.5" thickBot="1">
      <c r="B40" s="39" t="s">
        <v>183</v>
      </c>
      <c r="C40" s="18"/>
      <c r="D40" s="12">
        <f>SUM(D35:D39)</f>
        <v>3406</v>
      </c>
      <c r="E40" s="12"/>
      <c r="F40" s="12">
        <f>SUM(F35:F39)</f>
        <v>-10244</v>
      </c>
      <c r="G40" s="18"/>
      <c r="H40" s="12">
        <f>SUM(H35:H39)</f>
        <v>900.1346674999913</v>
      </c>
      <c r="I40" s="12"/>
      <c r="J40" s="12">
        <f>SUM(J35:J39)</f>
        <v>-24490</v>
      </c>
    </row>
    <row r="41" spans="2:10" ht="16.5" thickTop="1">
      <c r="B41" s="39"/>
      <c r="C41" s="18"/>
      <c r="D41" s="31"/>
      <c r="E41" s="31"/>
      <c r="F41" s="31"/>
      <c r="G41" s="18"/>
      <c r="H41" s="31"/>
      <c r="I41" s="31"/>
      <c r="J41" s="31"/>
    </row>
    <row r="42" spans="2:10" ht="15.75">
      <c r="B42" s="39" t="s">
        <v>102</v>
      </c>
      <c r="C42" s="18"/>
      <c r="D42" s="11"/>
      <c r="E42" s="11"/>
      <c r="F42" s="11"/>
      <c r="G42" s="18"/>
      <c r="H42" s="11"/>
      <c r="I42" s="11"/>
      <c r="J42" s="11"/>
    </row>
    <row r="43" spans="2:10" ht="15.75">
      <c r="B43" s="21" t="s">
        <v>106</v>
      </c>
      <c r="C43" s="18"/>
      <c r="D43" s="11">
        <f>931+2443</f>
        <v>3374</v>
      </c>
      <c r="E43" s="11"/>
      <c r="F43" s="11">
        <f>-15814+9236</f>
        <v>-6578</v>
      </c>
      <c r="G43" s="18"/>
      <c r="H43" s="11">
        <f>H40-H44-0.5</f>
        <v>930.9856269999912</v>
      </c>
      <c r="I43" s="11"/>
      <c r="J43" s="11">
        <f>-24490-J44</f>
        <v>-15814</v>
      </c>
    </row>
    <row r="44" spans="2:10" ht="16.5">
      <c r="B44" s="40" t="s">
        <v>155</v>
      </c>
      <c r="C44" s="18"/>
      <c r="D44" s="11">
        <f>-31+63</f>
        <v>32</v>
      </c>
      <c r="E44" s="11"/>
      <c r="F44" s="36">
        <f>-8676+5010</f>
        <v>-3666</v>
      </c>
      <c r="G44" s="18"/>
      <c r="H44" s="11">
        <v>-31.350959499999874</v>
      </c>
      <c r="I44" s="11"/>
      <c r="J44" s="36">
        <v>-8676</v>
      </c>
    </row>
    <row r="45" spans="2:10" ht="15.75">
      <c r="B45" s="1"/>
      <c r="C45" s="1"/>
      <c r="D45" s="8"/>
      <c r="E45" s="8"/>
      <c r="F45" s="8"/>
      <c r="G45" s="1"/>
      <c r="H45" s="8"/>
      <c r="I45" s="8"/>
      <c r="J45" s="8"/>
    </row>
    <row r="46" spans="2:10" ht="16.5" thickBot="1">
      <c r="B46" s="39" t="s">
        <v>0</v>
      </c>
      <c r="C46" s="1"/>
      <c r="D46" s="12">
        <f>SUM(D43:D45)</f>
        <v>3406</v>
      </c>
      <c r="E46" s="12"/>
      <c r="F46" s="12">
        <f>SUM(F43:F45)</f>
        <v>-10244</v>
      </c>
      <c r="G46" s="1"/>
      <c r="H46" s="12">
        <f>SUM(H43:H45)</f>
        <v>899.6346674999913</v>
      </c>
      <c r="I46" s="12"/>
      <c r="J46" s="12">
        <f>SUM(J43:J45)</f>
        <v>-24490</v>
      </c>
    </row>
    <row r="47" spans="2:10" ht="16.5" thickTop="1">
      <c r="B47" s="1" t="s">
        <v>0</v>
      </c>
      <c r="C47" s="1"/>
      <c r="D47" s="1" t="s">
        <v>0</v>
      </c>
      <c r="E47" s="1"/>
      <c r="F47" s="1"/>
      <c r="G47" s="1"/>
      <c r="H47" s="1" t="s">
        <v>0</v>
      </c>
      <c r="I47" s="1"/>
      <c r="J47" s="1"/>
    </row>
    <row r="48" spans="2:10" ht="15.75">
      <c r="B48" s="1"/>
      <c r="C48" s="1"/>
      <c r="D48" s="11" t="s">
        <v>0</v>
      </c>
      <c r="E48" s="1"/>
      <c r="F48" s="1" t="s">
        <v>0</v>
      </c>
      <c r="G48" s="1"/>
      <c r="H48" s="1" t="s">
        <v>0</v>
      </c>
      <c r="I48" s="1"/>
      <c r="J48" s="1"/>
    </row>
    <row r="49" spans="2:10" ht="15.75">
      <c r="B49" s="23" t="s">
        <v>0</v>
      </c>
      <c r="C49" s="1"/>
      <c r="D49" s="11"/>
      <c r="E49" s="1"/>
      <c r="F49" s="1"/>
      <c r="G49" s="1"/>
      <c r="H49" s="1" t="s">
        <v>0</v>
      </c>
      <c r="I49" s="1"/>
      <c r="J49" s="1"/>
    </row>
    <row r="50" spans="2:13" ht="15.75">
      <c r="B50" s="23" t="s">
        <v>184</v>
      </c>
      <c r="C50" s="1"/>
      <c r="D50" s="11"/>
      <c r="E50" s="1"/>
      <c r="F50" s="1"/>
      <c r="G50" s="1"/>
      <c r="H50" s="1"/>
      <c r="I50" s="1"/>
      <c r="J50" s="1"/>
      <c r="M50" s="35"/>
    </row>
    <row r="51" spans="2:10" ht="15.75">
      <c r="B51" s="23" t="s">
        <v>103</v>
      </c>
      <c r="C51" s="1"/>
      <c r="D51" s="37" t="s">
        <v>0</v>
      </c>
      <c r="E51" s="11"/>
      <c r="F51" s="1"/>
      <c r="G51" s="1"/>
      <c r="H51" s="1"/>
      <c r="I51" s="1"/>
      <c r="J51" s="1"/>
    </row>
    <row r="52" ht="15.75">
      <c r="B52" s="23" t="s">
        <v>105</v>
      </c>
    </row>
    <row r="53" spans="2:13" ht="15.75">
      <c r="B53" s="23" t="s">
        <v>141</v>
      </c>
      <c r="D53" s="14">
        <f>(D35+(57-64)+(-25-0.219))/120000*100</f>
        <v>2.811484166666667</v>
      </c>
      <c r="E53" s="14"/>
      <c r="F53" s="14">
        <f>(F35-(30-16)-(0)+(159-100))/120000*100</f>
        <v>-1.2908333333333335</v>
      </c>
      <c r="G53" s="1"/>
      <c r="H53" s="14">
        <v>0.7762380224999926</v>
      </c>
      <c r="I53" s="14"/>
      <c r="J53" s="37">
        <f>(J35-(0)-(30)+159)/120000*100</f>
        <v>-2.8275</v>
      </c>
      <c r="M53" s="14"/>
    </row>
    <row r="54" spans="2:10" ht="15.75">
      <c r="B54" s="23"/>
      <c r="D54" s="14"/>
      <c r="E54" s="14"/>
      <c r="F54" s="14"/>
      <c r="G54" s="1"/>
      <c r="H54" s="14"/>
      <c r="I54" s="14"/>
      <c r="J54" s="14"/>
    </row>
    <row r="55" spans="2:10" ht="15.75">
      <c r="B55" s="23" t="s">
        <v>156</v>
      </c>
      <c r="D55" s="14"/>
      <c r="E55" s="14"/>
      <c r="F55" s="14"/>
      <c r="G55" s="1"/>
      <c r="H55" s="14"/>
      <c r="I55" s="14"/>
      <c r="J55" s="14"/>
    </row>
    <row r="56" spans="2:13" ht="15.75">
      <c r="B56" s="23" t="s">
        <v>142</v>
      </c>
      <c r="D56" s="14">
        <f>(D38+(0-0))/120000*100</f>
        <v>0</v>
      </c>
      <c r="E56" s="14"/>
      <c r="F56" s="14">
        <f>(F38+(8546-4927))/120000*100</f>
        <v>-4.1925</v>
      </c>
      <c r="G56" s="1"/>
      <c r="H56" s="14">
        <v>0</v>
      </c>
      <c r="I56" s="14"/>
      <c r="J56" s="14">
        <f>(J38+(8546))/120000*100</f>
        <v>-10.351666666666667</v>
      </c>
      <c r="M56" s="14"/>
    </row>
    <row r="57" spans="2:10" ht="16.5">
      <c r="B57" s="40" t="s">
        <v>0</v>
      </c>
      <c r="D57" s="14" t="s">
        <v>0</v>
      </c>
      <c r="E57" s="14"/>
      <c r="F57" s="49" t="s">
        <v>0</v>
      </c>
      <c r="G57" s="1"/>
      <c r="H57" s="49" t="s">
        <v>0</v>
      </c>
      <c r="I57" s="14"/>
      <c r="J57" s="49" t="s">
        <v>0</v>
      </c>
    </row>
    <row r="58" spans="2:13" ht="17.25" thickBot="1">
      <c r="B58" s="40" t="s">
        <v>34</v>
      </c>
      <c r="D58" s="54">
        <f>SUM(D53:D57)</f>
        <v>2.811484166666667</v>
      </c>
      <c r="E58" s="53"/>
      <c r="F58" s="54">
        <f>SUM(F53:F57)</f>
        <v>-5.483333333333333</v>
      </c>
      <c r="G58" s="1"/>
      <c r="H58" s="54">
        <f>SUM(H53:H57)</f>
        <v>0.7762380224999926</v>
      </c>
      <c r="I58" s="53"/>
      <c r="J58" s="54">
        <f>SUM(J53:J57)</f>
        <v>-13.179166666666667</v>
      </c>
      <c r="M58" s="50"/>
    </row>
    <row r="59" spans="2:10" ht="17.25" thickTop="1">
      <c r="B59" s="40" t="s">
        <v>0</v>
      </c>
      <c r="D59" s="14"/>
      <c r="E59" s="14"/>
      <c r="F59" s="14"/>
      <c r="G59" s="1"/>
      <c r="H59" s="14"/>
      <c r="I59" s="14"/>
      <c r="J59" s="14"/>
    </row>
    <row r="60" spans="2:10" ht="15.75">
      <c r="B60" s="23" t="s">
        <v>104</v>
      </c>
      <c r="C60" s="1"/>
      <c r="D60" s="14" t="s">
        <v>0</v>
      </c>
      <c r="E60" s="1"/>
      <c r="F60" s="49"/>
      <c r="G60" s="1"/>
      <c r="H60" s="49"/>
      <c r="I60" s="14"/>
      <c r="J60" s="49"/>
    </row>
    <row r="61" spans="2:10" ht="16.5">
      <c r="B61" s="40" t="s">
        <v>35</v>
      </c>
      <c r="C61" s="1"/>
      <c r="D61" s="14" t="s">
        <v>0</v>
      </c>
      <c r="E61" s="1"/>
      <c r="F61" s="49"/>
      <c r="G61" s="1"/>
      <c r="H61" s="49"/>
      <c r="I61" s="14"/>
      <c r="J61" s="49"/>
    </row>
    <row r="62" spans="2:10" ht="15.75">
      <c r="B62" s="23"/>
      <c r="C62" s="1"/>
      <c r="D62" s="14"/>
      <c r="E62" s="1"/>
      <c r="F62" s="49"/>
      <c r="G62" s="1"/>
      <c r="H62" s="49"/>
      <c r="I62" s="14"/>
      <c r="J62" s="49"/>
    </row>
    <row r="63" spans="2:10" ht="15.75">
      <c r="B63" s="23" t="s">
        <v>0</v>
      </c>
      <c r="C63" s="1" t="s">
        <v>0</v>
      </c>
      <c r="D63" s="51" t="s">
        <v>0</v>
      </c>
      <c r="E63" s="14"/>
      <c r="F63" s="14" t="s">
        <v>0</v>
      </c>
      <c r="G63" s="1"/>
      <c r="H63" s="29"/>
      <c r="I63" s="29"/>
      <c r="J63" s="1"/>
    </row>
    <row r="64" spans="2:10" ht="15.75">
      <c r="B64" s="23"/>
      <c r="C64" s="1"/>
      <c r="D64" s="14"/>
      <c r="E64" s="14"/>
      <c r="F64" s="14"/>
      <c r="G64" s="1"/>
      <c r="H64" s="29"/>
      <c r="I64" s="29"/>
      <c r="J64" s="1"/>
    </row>
    <row r="65" spans="2:10" ht="15.75">
      <c r="B65" s="23"/>
      <c r="C65" s="1"/>
      <c r="D65" s="14"/>
      <c r="E65" s="14"/>
      <c r="F65" s="14"/>
      <c r="G65" s="1"/>
      <c r="H65" s="29"/>
      <c r="I65" s="29"/>
      <c r="J65" s="1"/>
    </row>
    <row r="66" spans="2:10" ht="15.75">
      <c r="B66" s="23"/>
      <c r="C66" s="1"/>
      <c r="D66" s="14"/>
      <c r="E66" s="14"/>
      <c r="F66" s="14"/>
      <c r="G66" s="1"/>
      <c r="H66" s="29"/>
      <c r="I66" s="29"/>
      <c r="J66" s="1"/>
    </row>
    <row r="67" spans="2:10" ht="15.75">
      <c r="B67" s="23" t="s">
        <v>57</v>
      </c>
      <c r="C67" s="1"/>
      <c r="D67" s="14"/>
      <c r="E67" s="14"/>
      <c r="F67" s="14"/>
      <c r="G67" s="1"/>
      <c r="H67" s="29"/>
      <c r="I67" s="29"/>
      <c r="J67" s="1"/>
    </row>
    <row r="68" spans="2:10" ht="15.75">
      <c r="B68" s="23" t="s">
        <v>153</v>
      </c>
      <c r="C68" s="1"/>
      <c r="D68" s="14"/>
      <c r="E68" s="14"/>
      <c r="F68" s="14"/>
      <c r="G68" s="1"/>
      <c r="H68" s="29"/>
      <c r="I68" s="29"/>
      <c r="J68" s="1"/>
    </row>
    <row r="81" ht="16.5">
      <c r="B81" s="40"/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="75" zoomScaleNormal="75" workbookViewId="0" topLeftCell="A87">
      <selection activeCell="A92" sqref="A92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8" max="8" width="9.8515625" style="0" bestFit="1" customWidth="1"/>
  </cols>
  <sheetData>
    <row r="1" spans="1:5" ht="15.75">
      <c r="A1" s="58" t="s">
        <v>3</v>
      </c>
      <c r="B1" s="58"/>
      <c r="C1" s="58"/>
      <c r="D1" s="58"/>
      <c r="E1" s="58"/>
    </row>
    <row r="2" spans="1:5" ht="15.75">
      <c r="A2" s="58" t="s">
        <v>4</v>
      </c>
      <c r="B2" s="58"/>
      <c r="C2" s="58"/>
      <c r="D2" s="58"/>
      <c r="E2" s="58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58" t="s">
        <v>174</v>
      </c>
      <c r="B4" s="58"/>
      <c r="C4" s="58"/>
      <c r="D4" s="58"/>
      <c r="E4" s="58"/>
    </row>
    <row r="5" spans="1:5" ht="15.75">
      <c r="A5" s="58" t="s">
        <v>39</v>
      </c>
      <c r="B5" s="58"/>
      <c r="C5" s="58"/>
      <c r="D5" s="58"/>
      <c r="E5" s="58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25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175</v>
      </c>
      <c r="D12" s="1"/>
      <c r="E12" s="38" t="s">
        <v>92</v>
      </c>
    </row>
    <row r="13" spans="1:5" ht="15.75">
      <c r="A13" s="23"/>
      <c r="B13" s="1"/>
      <c r="C13" s="3">
        <v>2007</v>
      </c>
      <c r="D13" s="1"/>
      <c r="E13" s="3">
        <v>2006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118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116</v>
      </c>
      <c r="B18" s="1"/>
      <c r="C18" s="1"/>
      <c r="D18" s="1"/>
      <c r="E18" s="1"/>
    </row>
    <row r="19" spans="1:5" ht="15.75">
      <c r="A19" s="23" t="s">
        <v>38</v>
      </c>
      <c r="B19" s="1"/>
      <c r="C19" s="15">
        <v>3388.7962199999997</v>
      </c>
      <c r="D19" s="15"/>
      <c r="E19" s="15">
        <f>10992.316-E21-0.5</f>
        <v>10802.30298</v>
      </c>
    </row>
    <row r="20" spans="1:5" ht="15.75">
      <c r="A20" s="23" t="s">
        <v>131</v>
      </c>
      <c r="B20" s="1"/>
      <c r="C20" s="15">
        <v>560.93415</v>
      </c>
      <c r="D20" s="15"/>
      <c r="E20" s="15">
        <v>820.3</v>
      </c>
    </row>
    <row r="21" spans="1:5" ht="15.75">
      <c r="A21" s="23" t="s">
        <v>169</v>
      </c>
      <c r="B21" s="1"/>
      <c r="C21" s="15">
        <v>187.19901000000002</v>
      </c>
      <c r="D21" s="15"/>
      <c r="E21" s="15">
        <f>97.10035+32.09352+60.31915</f>
        <v>189.51302</v>
      </c>
    </row>
    <row r="22" spans="1:5" ht="15.75">
      <c r="A22" s="23" t="s">
        <v>84</v>
      </c>
      <c r="B22" s="1"/>
      <c r="C22" s="15">
        <v>3696.86031</v>
      </c>
      <c r="D22" s="15"/>
      <c r="E22" s="15">
        <v>4326.325</v>
      </c>
    </row>
    <row r="23" spans="1:5" ht="15.75">
      <c r="A23" s="23" t="s">
        <v>27</v>
      </c>
      <c r="B23" s="1"/>
      <c r="C23" s="15">
        <v>62108.781689999996</v>
      </c>
      <c r="D23" s="15"/>
      <c r="E23" s="15">
        <v>61883.141</v>
      </c>
    </row>
    <row r="24" spans="1:5" ht="15.75">
      <c r="A24" s="23" t="s">
        <v>83</v>
      </c>
      <c r="B24" s="1"/>
      <c r="C24" s="15">
        <v>60954.334429999995</v>
      </c>
      <c r="D24" s="15"/>
      <c r="E24" s="15">
        <f>61471.387+0.5</f>
        <v>61471.887</v>
      </c>
    </row>
    <row r="25" spans="1:5" ht="15.75">
      <c r="A25" s="23" t="s">
        <v>23</v>
      </c>
      <c r="B25" s="1"/>
      <c r="C25" s="15">
        <v>16701.705</v>
      </c>
      <c r="D25" s="15"/>
      <c r="E25" s="15">
        <f>16701.705</f>
        <v>16701.705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</f>
        <v>147598.61080999998</v>
      </c>
      <c r="D27" s="15"/>
      <c r="E27" s="33">
        <f>SUM(E19:E26)</f>
        <v>156195.174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26</v>
      </c>
      <c r="B29" s="1"/>
      <c r="C29" s="37" t="s">
        <v>0</v>
      </c>
      <c r="D29" s="15"/>
      <c r="E29" s="15"/>
    </row>
    <row r="30" spans="1:5" ht="15.75">
      <c r="A30" s="23" t="s">
        <v>111</v>
      </c>
      <c r="B30" s="1"/>
      <c r="C30" s="28">
        <v>636.29067</v>
      </c>
      <c r="D30" s="15"/>
      <c r="E30" s="28">
        <v>218.82</v>
      </c>
    </row>
    <row r="31" spans="1:5" ht="15.75">
      <c r="A31" s="23" t="s">
        <v>27</v>
      </c>
      <c r="B31" s="1"/>
      <c r="C31" s="28">
        <v>24702.997190000006</v>
      </c>
      <c r="D31" s="15"/>
      <c r="E31" s="28">
        <v>28254.723</v>
      </c>
    </row>
    <row r="32" spans="1:5" ht="15.75">
      <c r="A32" s="23" t="s">
        <v>152</v>
      </c>
      <c r="B32" s="1"/>
      <c r="C32" s="28">
        <v>28566.00973</v>
      </c>
      <c r="D32" s="15"/>
      <c r="E32" s="28">
        <v>26016.611</v>
      </c>
    </row>
    <row r="33" spans="1:5" ht="15.75">
      <c r="A33" s="23" t="s">
        <v>112</v>
      </c>
      <c r="B33" s="1"/>
      <c r="C33" s="28">
        <v>6592.098140000001</v>
      </c>
      <c r="D33" s="15"/>
      <c r="E33" s="28">
        <v>6743.002</v>
      </c>
    </row>
    <row r="34" spans="1:5" ht="15.75">
      <c r="A34" s="23" t="s">
        <v>113</v>
      </c>
      <c r="B34" s="1"/>
      <c r="C34" s="28">
        <v>210.1003999999999</v>
      </c>
      <c r="D34" s="15"/>
      <c r="E34" s="28">
        <v>110.489</v>
      </c>
    </row>
    <row r="35" spans="1:5" ht="15.75" hidden="1">
      <c r="A35" s="23" t="s">
        <v>83</v>
      </c>
      <c r="B35" s="1"/>
      <c r="C35" s="28">
        <v>0</v>
      </c>
      <c r="D35" s="15"/>
      <c r="E35" s="28">
        <v>0</v>
      </c>
    </row>
    <row r="36" spans="1:5" ht="15.75" hidden="1">
      <c r="A36" s="23" t="s">
        <v>136</v>
      </c>
      <c r="B36" s="1"/>
      <c r="C36" s="28">
        <v>0</v>
      </c>
      <c r="D36" s="15"/>
      <c r="E36" s="28">
        <v>0</v>
      </c>
    </row>
    <row r="37" spans="1:5" ht="15.75" hidden="1">
      <c r="A37" s="23" t="s">
        <v>114</v>
      </c>
      <c r="B37" s="1"/>
      <c r="C37" s="28">
        <v>0</v>
      </c>
      <c r="D37" s="15"/>
      <c r="E37" s="28">
        <v>0</v>
      </c>
    </row>
    <row r="38" spans="1:5" ht="15.75">
      <c r="A38" s="23" t="s">
        <v>170</v>
      </c>
      <c r="B38" s="1"/>
      <c r="C38" s="28">
        <v>112.9829</v>
      </c>
      <c r="D38" s="15"/>
      <c r="E38" s="28">
        <v>2375.11</v>
      </c>
    </row>
    <row r="39" spans="1:5" ht="15.75">
      <c r="A39" s="23" t="s">
        <v>115</v>
      </c>
      <c r="B39" s="1"/>
      <c r="C39" s="28">
        <v>8055.75474</v>
      </c>
      <c r="D39" s="15"/>
      <c r="E39" s="28">
        <v>9022.38</v>
      </c>
    </row>
    <row r="40" spans="1:5" ht="15.75">
      <c r="A40" s="23"/>
      <c r="B40" s="1"/>
      <c r="C40" s="33">
        <f>SUM(C30:C39)</f>
        <v>68876.23377</v>
      </c>
      <c r="D40" s="15"/>
      <c r="E40" s="33">
        <f>SUM(E30:E39)</f>
        <v>72741.13500000001</v>
      </c>
    </row>
    <row r="41" spans="1:5" ht="15.75">
      <c r="A41" s="23"/>
      <c r="B41" s="1"/>
      <c r="C41" s="28"/>
      <c r="D41" s="15"/>
      <c r="E41" s="28"/>
    </row>
    <row r="42" spans="1:5" ht="15.75" hidden="1">
      <c r="A42" s="23" t="s">
        <v>143</v>
      </c>
      <c r="B42" s="1"/>
      <c r="C42" s="28">
        <v>0</v>
      </c>
      <c r="D42" s="15"/>
      <c r="E42" s="28">
        <v>0</v>
      </c>
    </row>
    <row r="43" spans="1:5" ht="15.75" hidden="1">
      <c r="A43" s="23"/>
      <c r="B43" s="1"/>
      <c r="C43" s="15" t="s">
        <v>0</v>
      </c>
      <c r="D43" s="15"/>
      <c r="E43" s="15" t="s">
        <v>0</v>
      </c>
    </row>
    <row r="44" spans="1:8" ht="16.5" thickBot="1">
      <c r="A44" s="23" t="s">
        <v>107</v>
      </c>
      <c r="B44" s="1"/>
      <c r="C44" s="48">
        <f>+C40+C27+C42</f>
        <v>216474.84457999998</v>
      </c>
      <c r="D44" s="15"/>
      <c r="E44" s="48">
        <f>+E40+E27+E42</f>
        <v>228936.309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117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133</v>
      </c>
      <c r="B49" s="1"/>
      <c r="C49" s="15"/>
      <c r="D49" s="15"/>
      <c r="E49" s="15"/>
    </row>
    <row r="50" spans="1:5" ht="15.75">
      <c r="A50" s="23" t="s">
        <v>5</v>
      </c>
      <c r="B50" s="1"/>
      <c r="C50" s="15">
        <v>120000</v>
      </c>
      <c r="D50" s="15"/>
      <c r="E50" s="15">
        <v>120000</v>
      </c>
    </row>
    <row r="51" spans="1:5" ht="15.75">
      <c r="A51" s="23" t="s">
        <v>119</v>
      </c>
      <c r="B51" s="1"/>
      <c r="C51" s="15">
        <v>29578.42555</v>
      </c>
      <c r="D51" s="15"/>
      <c r="E51" s="15">
        <f>29578.426</f>
        <v>29578.426</v>
      </c>
    </row>
    <row r="52" spans="1:5" ht="15.75" hidden="1">
      <c r="A52" s="23" t="s">
        <v>120</v>
      </c>
      <c r="B52" s="1"/>
      <c r="C52" s="15">
        <v>0</v>
      </c>
      <c r="D52" s="15"/>
      <c r="E52" s="15">
        <v>0</v>
      </c>
    </row>
    <row r="53" spans="1:5" ht="15.75" hidden="1">
      <c r="A53" s="23" t="s">
        <v>121</v>
      </c>
      <c r="B53" s="1"/>
      <c r="C53" s="15">
        <v>0</v>
      </c>
      <c r="D53" s="15"/>
      <c r="E53" s="15">
        <v>0</v>
      </c>
    </row>
    <row r="54" spans="1:5" ht="15.75">
      <c r="A54" s="23" t="s">
        <v>147</v>
      </c>
      <c r="B54" s="1"/>
      <c r="C54" s="15">
        <v>-72226.87431255233</v>
      </c>
      <c r="D54" s="15"/>
      <c r="E54" s="15">
        <v>-73158.358</v>
      </c>
    </row>
    <row r="55" spans="1:5" ht="15.75" hidden="1">
      <c r="A55" s="23" t="s">
        <v>146</v>
      </c>
      <c r="B55" s="1"/>
      <c r="C55" s="15"/>
      <c r="D55" s="15"/>
      <c r="E55" s="15"/>
    </row>
    <row r="56" spans="1:5" ht="15.75" hidden="1">
      <c r="A56" s="23" t="s">
        <v>143</v>
      </c>
      <c r="B56" s="1"/>
      <c r="C56" s="15">
        <v>0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SUM(C50:C57)-0.5</f>
        <v>77351.05123744765</v>
      </c>
      <c r="D58" s="15"/>
      <c r="E58" s="15">
        <f>SUM(E50:E57)</f>
        <v>76420.06800000001</v>
      </c>
    </row>
    <row r="59" spans="1:5" ht="15.75">
      <c r="A59" s="23" t="s">
        <v>21</v>
      </c>
      <c r="B59" s="1"/>
      <c r="C59" s="15">
        <v>426.4257999999998</v>
      </c>
      <c r="D59" s="15"/>
      <c r="E59" s="15">
        <v>4567.362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99</v>
      </c>
      <c r="B61" s="1"/>
      <c r="C61" s="33">
        <f>SUM(C58:C60)</f>
        <v>77777.47703744765</v>
      </c>
      <c r="D61" s="15"/>
      <c r="E61" s="33">
        <f>SUM(E58:E60)</f>
        <v>80987.43000000001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108</v>
      </c>
      <c r="B63" s="1"/>
      <c r="C63" s="15"/>
      <c r="D63" s="15"/>
      <c r="E63" s="15"/>
    </row>
    <row r="64" spans="1:5" ht="15.75">
      <c r="A64" s="23" t="s">
        <v>87</v>
      </c>
      <c r="B64" s="1"/>
      <c r="C64" s="15">
        <v>7571.6975</v>
      </c>
      <c r="D64" s="15"/>
      <c r="E64" s="15">
        <v>7330.76</v>
      </c>
    </row>
    <row r="65" spans="1:8" ht="15.75">
      <c r="A65" s="23" t="s">
        <v>22</v>
      </c>
      <c r="B65" s="1"/>
      <c r="C65" s="15">
        <v>82835.85388</v>
      </c>
      <c r="D65" s="15"/>
      <c r="E65" s="15">
        <f>54617.715+22678.23+1076</f>
        <v>78371.94499999999</v>
      </c>
      <c r="H65" s="35"/>
    </row>
    <row r="66" spans="1:5" ht="15.75">
      <c r="A66" s="23" t="s">
        <v>126</v>
      </c>
      <c r="B66" s="1"/>
      <c r="C66" s="15">
        <v>294.09778</v>
      </c>
      <c r="D66" s="15"/>
      <c r="E66" s="15">
        <v>108.706</v>
      </c>
    </row>
    <row r="67" spans="1:5" ht="15.75">
      <c r="A67" s="23" t="s">
        <v>24</v>
      </c>
      <c r="B67" s="1"/>
      <c r="C67" s="15">
        <v>0.877</v>
      </c>
      <c r="D67" s="15"/>
      <c r="E67" s="15">
        <f>0.877+0.5</f>
        <v>1.377</v>
      </c>
    </row>
    <row r="68" spans="1:5" ht="15.75">
      <c r="A68" s="23"/>
      <c r="B68" s="1"/>
      <c r="C68" s="33">
        <f>SUM(C64:C67)</f>
        <v>90702.52615999998</v>
      </c>
      <c r="D68" s="15"/>
      <c r="E68" s="33">
        <f>SUM(E64:E67)</f>
        <v>85812.78799999999</v>
      </c>
    </row>
    <row r="69" spans="1:5" ht="15.75">
      <c r="A69" s="23"/>
      <c r="B69" s="1"/>
      <c r="C69" s="15"/>
      <c r="D69" s="15"/>
      <c r="E69" s="15"/>
    </row>
    <row r="70" spans="1:5" ht="15.75">
      <c r="A70" s="4" t="s">
        <v>20</v>
      </c>
      <c r="B70" s="1"/>
      <c r="C70" s="15" t="s">
        <v>0</v>
      </c>
      <c r="D70" s="15"/>
      <c r="E70" s="15"/>
    </row>
    <row r="71" spans="1:8" ht="15.75">
      <c r="A71" s="23" t="s">
        <v>137</v>
      </c>
      <c r="B71" s="1"/>
      <c r="C71" s="28">
        <v>14790.436320000003</v>
      </c>
      <c r="D71" s="15"/>
      <c r="E71" s="28">
        <f>48303.058-22678.23-1076</f>
        <v>24548.827999999998</v>
      </c>
      <c r="H71" s="57"/>
    </row>
    <row r="72" spans="1:7" ht="15.75">
      <c r="A72" s="23" t="s">
        <v>122</v>
      </c>
      <c r="B72" s="1"/>
      <c r="C72" s="28">
        <v>14452.597699999998</v>
      </c>
      <c r="D72" s="15"/>
      <c r="E72" s="28">
        <f>14186.896-0.5</f>
        <v>14186.396</v>
      </c>
      <c r="G72" s="35"/>
    </row>
    <row r="73" spans="1:5" ht="15.75">
      <c r="A73" s="23" t="s">
        <v>123</v>
      </c>
      <c r="B73" s="1"/>
      <c r="C73" s="28">
        <v>6885.896420000001</v>
      </c>
      <c r="D73" s="15"/>
      <c r="E73" s="28">
        <v>6048.022</v>
      </c>
    </row>
    <row r="74" spans="1:5" ht="15.75">
      <c r="A74" s="23" t="s">
        <v>124</v>
      </c>
      <c r="B74" s="1"/>
      <c r="C74" s="28">
        <v>8865.271020000002</v>
      </c>
      <c r="D74" s="15"/>
      <c r="E74" s="28">
        <v>14654.11</v>
      </c>
    </row>
    <row r="75" spans="1:5" ht="15.75">
      <c r="A75" s="23" t="s">
        <v>157</v>
      </c>
      <c r="B75" s="1"/>
      <c r="C75" s="28">
        <v>2879.2361199999996</v>
      </c>
      <c r="D75" s="15"/>
      <c r="E75" s="28">
        <v>1983.781</v>
      </c>
    </row>
    <row r="76" spans="1:5" ht="15.75" hidden="1">
      <c r="A76" s="23" t="s">
        <v>125</v>
      </c>
      <c r="B76" s="1"/>
      <c r="C76" s="28">
        <v>0</v>
      </c>
      <c r="D76" s="15"/>
      <c r="E76" s="28">
        <v>0</v>
      </c>
    </row>
    <row r="77" spans="1:5" ht="15.75">
      <c r="A77" s="23" t="s">
        <v>126</v>
      </c>
      <c r="B77" s="1"/>
      <c r="C77" s="28">
        <v>41.297710000000016</v>
      </c>
      <c r="D77" s="15"/>
      <c r="E77" s="28">
        <v>112.753</v>
      </c>
    </row>
    <row r="78" spans="1:5" ht="15.75">
      <c r="A78" s="23" t="s">
        <v>127</v>
      </c>
      <c r="B78" s="1"/>
      <c r="C78" s="28">
        <v>0</v>
      </c>
      <c r="D78" s="15"/>
      <c r="E78" s="28">
        <v>492.388</v>
      </c>
    </row>
    <row r="79" spans="1:5" ht="15.75">
      <c r="A79" s="23" t="s">
        <v>128</v>
      </c>
      <c r="B79" s="1"/>
      <c r="C79" s="28">
        <v>80.60611999999999</v>
      </c>
      <c r="D79" s="15"/>
      <c r="E79" s="28">
        <v>109.812</v>
      </c>
    </row>
    <row r="80" spans="1:7" ht="15.75">
      <c r="A80" s="23"/>
      <c r="B80" s="1"/>
      <c r="C80" s="33">
        <f>SUM(C71:C79)</f>
        <v>47995.34140999999</v>
      </c>
      <c r="D80" s="15"/>
      <c r="E80" s="33">
        <f>SUM(E71:E79)</f>
        <v>62136.09</v>
      </c>
      <c r="G80" t="s">
        <v>0</v>
      </c>
    </row>
    <row r="81" spans="1:5" ht="15.75" hidden="1">
      <c r="A81" s="23"/>
      <c r="B81" s="1"/>
      <c r="C81" s="24"/>
      <c r="D81" s="28"/>
      <c r="E81" s="24"/>
    </row>
    <row r="82" spans="1:5" ht="15.75" hidden="1">
      <c r="A82" s="23" t="s">
        <v>145</v>
      </c>
      <c r="B82" s="1"/>
      <c r="C82" s="28"/>
      <c r="D82" s="28"/>
      <c r="E82" s="28"/>
    </row>
    <row r="83" spans="1:5" ht="15.75" hidden="1">
      <c r="A83" s="23" t="s">
        <v>144</v>
      </c>
      <c r="B83" s="1"/>
      <c r="C83" s="28">
        <v>0</v>
      </c>
      <c r="D83" s="28"/>
      <c r="E83" s="28">
        <v>0</v>
      </c>
    </row>
    <row r="84" spans="1:5" ht="15.75">
      <c r="A84" s="23"/>
      <c r="B84" s="1"/>
      <c r="C84" s="28"/>
      <c r="D84" s="15"/>
      <c r="E84" s="28"/>
    </row>
    <row r="85" spans="1:5" ht="16.5" thickBot="1">
      <c r="A85" s="23" t="s">
        <v>109</v>
      </c>
      <c r="B85" s="1"/>
      <c r="C85" s="25">
        <f>C80+C68+C83</f>
        <v>138697.86756999997</v>
      </c>
      <c r="D85" s="15"/>
      <c r="E85" s="25">
        <f>E80+E68+E83</f>
        <v>147948.87799999997</v>
      </c>
    </row>
    <row r="86" spans="1:5" ht="16.5" thickTop="1">
      <c r="A86" s="23"/>
      <c r="B86" s="1"/>
      <c r="C86" s="15"/>
      <c r="D86" s="15"/>
      <c r="E86" s="15"/>
    </row>
    <row r="87" spans="1:7" ht="16.5" thickBot="1">
      <c r="A87" s="23" t="s">
        <v>110</v>
      </c>
      <c r="B87" s="1"/>
      <c r="C87" s="48">
        <f>C80+C68+C61+C83</f>
        <v>216475.34460744762</v>
      </c>
      <c r="D87" s="15"/>
      <c r="E87" s="48">
        <f>E80+E68+E61+E83</f>
        <v>228936.30799999996</v>
      </c>
      <c r="G87" s="35"/>
    </row>
    <row r="88" spans="1:5" ht="16.5" thickTop="1">
      <c r="A88" s="23"/>
      <c r="B88" s="1"/>
      <c r="C88" s="15" t="s">
        <v>0</v>
      </c>
      <c r="D88" s="15"/>
      <c r="E88" s="15"/>
    </row>
    <row r="89" spans="1:5" ht="15.75">
      <c r="A89" s="23"/>
      <c r="B89" s="1"/>
      <c r="C89" s="15" t="s">
        <v>0</v>
      </c>
      <c r="D89" s="15"/>
      <c r="E89" s="15"/>
    </row>
    <row r="90" spans="1:5" ht="15.75">
      <c r="A90" s="2" t="s">
        <v>129</v>
      </c>
      <c r="B90" s="1"/>
      <c r="C90" s="31" t="s">
        <v>0</v>
      </c>
      <c r="D90" s="1"/>
      <c r="E90" s="10"/>
    </row>
    <row r="91" spans="1:5" ht="15.75">
      <c r="A91" s="2" t="s">
        <v>130</v>
      </c>
      <c r="B91" s="14"/>
      <c r="C91" s="37">
        <f>(C58)/C50</f>
        <v>0.6445920936453972</v>
      </c>
      <c r="D91" s="1"/>
      <c r="E91" s="37">
        <f>(E58)/E50</f>
        <v>0.6368339000000001</v>
      </c>
    </row>
    <row r="92" spans="1:5" ht="15.75">
      <c r="A92" s="23" t="s">
        <v>0</v>
      </c>
      <c r="B92" s="34"/>
      <c r="C92" s="22" t="s">
        <v>0</v>
      </c>
      <c r="D92" s="1"/>
      <c r="E92" s="1" t="s">
        <v>0</v>
      </c>
    </row>
    <row r="93" spans="1:5" ht="15.75">
      <c r="A93" s="23"/>
      <c r="B93" s="34"/>
      <c r="C93" s="22" t="s">
        <v>0</v>
      </c>
      <c r="D93" s="1"/>
      <c r="E93" s="1" t="s">
        <v>0</v>
      </c>
    </row>
    <row r="94" spans="1:5" ht="16.5">
      <c r="A94" s="41" t="s">
        <v>132</v>
      </c>
      <c r="B94" s="29"/>
      <c r="C94" s="29"/>
      <c r="D94" s="1"/>
      <c r="E94" s="1"/>
    </row>
    <row r="95" spans="1:5" ht="16.5">
      <c r="A95" s="41" t="s">
        <v>153</v>
      </c>
      <c r="B95" s="29"/>
      <c r="C95" s="29"/>
      <c r="D95" s="29"/>
      <c r="E95" s="29"/>
    </row>
    <row r="96" ht="16.5">
      <c r="A96" s="41" t="s">
        <v>0</v>
      </c>
    </row>
    <row r="97" ht="16.5">
      <c r="A97" s="41" t="s">
        <v>0</v>
      </c>
    </row>
    <row r="126" ht="16.5">
      <c r="A126" s="41" t="s">
        <v>0</v>
      </c>
    </row>
    <row r="127" ht="16.5">
      <c r="A127" s="41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1">
      <selection activeCell="A2" sqref="A2:G2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58" t="s">
        <v>3</v>
      </c>
      <c r="B1" s="58"/>
      <c r="C1" s="58"/>
      <c r="D1" s="58"/>
      <c r="E1" s="58"/>
      <c r="F1" s="58"/>
      <c r="G1" s="58"/>
    </row>
    <row r="2" spans="1:7" ht="15.75">
      <c r="A2" s="58" t="s">
        <v>4</v>
      </c>
      <c r="B2" s="58"/>
      <c r="C2" s="58"/>
      <c r="D2" s="58"/>
      <c r="E2" s="58"/>
      <c r="F2" s="58"/>
      <c r="G2" s="58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58" t="s">
        <v>174</v>
      </c>
      <c r="B5" s="58"/>
      <c r="C5" s="58"/>
      <c r="D5" s="58"/>
      <c r="E5" s="58"/>
      <c r="F5" s="58"/>
      <c r="G5" s="58"/>
    </row>
    <row r="6" spans="1:7" ht="15.75">
      <c r="A6" s="58" t="s">
        <v>37</v>
      </c>
      <c r="B6" s="58"/>
      <c r="C6" s="58"/>
      <c r="D6" s="58"/>
      <c r="E6" s="58"/>
      <c r="F6" s="58"/>
      <c r="G6" s="58"/>
    </row>
    <row r="7" spans="1:7" ht="15.75">
      <c r="A7" s="23"/>
      <c r="B7" s="29"/>
      <c r="C7" s="1"/>
      <c r="D7" s="1"/>
      <c r="E7" s="1"/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0</v>
      </c>
      <c r="F9" s="1"/>
      <c r="G9" s="1"/>
    </row>
    <row r="10" spans="1:7" ht="15.75">
      <c r="A10" s="23"/>
      <c r="B10" s="29"/>
      <c r="C10" s="1"/>
      <c r="D10" s="1"/>
      <c r="E10" s="7" t="s">
        <v>9</v>
      </c>
      <c r="F10" s="1"/>
      <c r="G10" s="7" t="s">
        <v>25</v>
      </c>
    </row>
    <row r="11" spans="1:7" ht="15.75">
      <c r="A11" s="23"/>
      <c r="B11" s="29"/>
      <c r="C11" s="1"/>
      <c r="D11" s="1"/>
      <c r="E11" s="7" t="s">
        <v>28</v>
      </c>
      <c r="F11" s="1"/>
      <c r="G11" s="7" t="s">
        <v>28</v>
      </c>
    </row>
    <row r="12" spans="1:7" ht="15.75">
      <c r="A12" s="23"/>
      <c r="B12" s="29"/>
      <c r="C12" s="1"/>
      <c r="D12" s="1"/>
      <c r="E12" s="7" t="s">
        <v>73</v>
      </c>
      <c r="F12" s="1"/>
      <c r="G12" s="7" t="s">
        <v>73</v>
      </c>
    </row>
    <row r="13" spans="1:7" ht="15.75">
      <c r="A13" s="23"/>
      <c r="B13" s="29"/>
      <c r="C13" s="1"/>
      <c r="D13" s="1"/>
      <c r="E13" s="38" t="s">
        <v>175</v>
      </c>
      <c r="F13" s="56" t="s">
        <v>0</v>
      </c>
      <c r="G13" s="38" t="s">
        <v>175</v>
      </c>
    </row>
    <row r="14" spans="1:7" ht="15.75">
      <c r="A14" s="23"/>
      <c r="B14" s="29"/>
      <c r="C14" s="1"/>
      <c r="D14" s="1"/>
      <c r="E14" s="3">
        <v>2007</v>
      </c>
      <c r="F14" s="1"/>
      <c r="G14" s="3">
        <v>2006</v>
      </c>
    </row>
    <row r="15" spans="1:7" ht="15.75">
      <c r="A15" s="23"/>
      <c r="B15" s="29"/>
      <c r="C15" s="1"/>
      <c r="D15" s="1"/>
      <c r="E15" s="3" t="s">
        <v>2</v>
      </c>
      <c r="F15" s="1"/>
      <c r="G15" s="3" t="s">
        <v>2</v>
      </c>
    </row>
    <row r="16" spans="1:7" ht="15.75">
      <c r="A16" s="23"/>
      <c r="B16" s="29"/>
      <c r="C16" s="1"/>
      <c r="D16" s="1"/>
      <c r="E16" s="1"/>
      <c r="F16" s="1"/>
      <c r="G16" s="1"/>
    </row>
    <row r="17" spans="1:7" ht="15.75">
      <c r="A17" s="23" t="s">
        <v>187</v>
      </c>
      <c r="B17" s="29"/>
      <c r="C17" s="1"/>
      <c r="D17" s="1"/>
      <c r="E17" s="45">
        <f>'P&amp;L(China)'!H30</f>
        <v>126.26646749999145</v>
      </c>
      <c r="F17" s="1"/>
      <c r="G17" s="44">
        <v>-2848</v>
      </c>
    </row>
    <row r="18" spans="1:10" ht="15.75">
      <c r="A18" s="23" t="s">
        <v>188</v>
      </c>
      <c r="B18" s="29"/>
      <c r="C18" s="1"/>
      <c r="D18" s="1"/>
      <c r="E18" s="45">
        <v>0</v>
      </c>
      <c r="F18" s="1"/>
      <c r="G18" s="44">
        <f>-23624-G17</f>
        <v>-20776</v>
      </c>
      <c r="J18" s="35"/>
    </row>
    <row r="19" spans="1:7" ht="16.5">
      <c r="A19" s="40" t="s">
        <v>0</v>
      </c>
      <c r="B19" s="29"/>
      <c r="C19" s="1"/>
      <c r="D19" s="1"/>
      <c r="E19" s="1"/>
      <c r="F19" s="1"/>
      <c r="G19" s="1"/>
    </row>
    <row r="20" spans="1:7" ht="16.5">
      <c r="A20" s="40" t="s">
        <v>71</v>
      </c>
      <c r="B20" s="29"/>
      <c r="C20" s="1"/>
      <c r="D20" s="1"/>
      <c r="E20" s="1" t="s">
        <v>0</v>
      </c>
      <c r="F20" s="1"/>
      <c r="G20" s="1"/>
    </row>
    <row r="21" spans="1:7" ht="16.5">
      <c r="A21" s="40" t="s">
        <v>72</v>
      </c>
      <c r="B21" s="29"/>
      <c r="C21" s="1"/>
      <c r="D21" s="1"/>
      <c r="E21" s="15">
        <v>476</v>
      </c>
      <c r="F21" s="15"/>
      <c r="G21" s="15">
        <v>10270</v>
      </c>
    </row>
    <row r="22" spans="1:7" ht="16.5">
      <c r="A22" s="40" t="s">
        <v>45</v>
      </c>
      <c r="B22" s="29"/>
      <c r="C22" s="1"/>
      <c r="D22" s="1"/>
      <c r="E22" s="15">
        <v>1541</v>
      </c>
      <c r="F22" s="15"/>
      <c r="G22" s="15">
        <v>14142</v>
      </c>
    </row>
    <row r="23" spans="1:7" ht="16.5">
      <c r="A23" s="40"/>
      <c r="B23" s="29"/>
      <c r="C23" s="1"/>
      <c r="D23" s="1"/>
      <c r="E23" s="16"/>
      <c r="F23" s="15"/>
      <c r="G23" s="16"/>
    </row>
    <row r="24" spans="1:7" ht="15.75">
      <c r="A24" s="23" t="s">
        <v>160</v>
      </c>
      <c r="B24" s="29"/>
      <c r="C24" s="1"/>
      <c r="D24" s="1"/>
      <c r="E24" s="44">
        <f>SUM(E17:E22)</f>
        <v>2143.2664674999914</v>
      </c>
      <c r="F24" s="15"/>
      <c r="G24" s="44">
        <f>SUM(G17:G22)</f>
        <v>788</v>
      </c>
    </row>
    <row r="25" spans="1:7" ht="15.75">
      <c r="A25" s="23"/>
      <c r="B25" s="29"/>
      <c r="C25" s="1"/>
      <c r="D25" s="1"/>
      <c r="E25" s="15" t="s">
        <v>0</v>
      </c>
      <c r="F25" s="15"/>
      <c r="G25" s="15"/>
    </row>
    <row r="26" spans="1:7" ht="16.5">
      <c r="A26" s="40" t="s">
        <v>40</v>
      </c>
      <c r="B26" s="29"/>
      <c r="C26" s="1"/>
      <c r="D26" s="1"/>
      <c r="E26" s="15" t="s">
        <v>0</v>
      </c>
      <c r="F26" s="15"/>
      <c r="G26" s="15"/>
    </row>
    <row r="27" spans="1:7" ht="16.5">
      <c r="A27" s="40" t="s">
        <v>43</v>
      </c>
      <c r="B27" s="29"/>
      <c r="C27" s="1"/>
      <c r="D27" s="1"/>
      <c r="E27" s="15">
        <v>-2442</v>
      </c>
      <c r="F27" s="15"/>
      <c r="G27" s="15">
        <v>-17096</v>
      </c>
    </row>
    <row r="28" spans="1:7" ht="16.5">
      <c r="A28" s="40" t="s">
        <v>44</v>
      </c>
      <c r="B28" s="29"/>
      <c r="C28" s="1"/>
      <c r="D28" s="1"/>
      <c r="E28" s="15">
        <v>242</v>
      </c>
      <c r="F28" s="15"/>
      <c r="G28" s="15">
        <v>1097</v>
      </c>
    </row>
    <row r="29" spans="1:7" ht="16.5">
      <c r="A29" s="40" t="s">
        <v>48</v>
      </c>
      <c r="B29" s="29"/>
      <c r="C29" s="1"/>
      <c r="D29" s="1"/>
      <c r="E29" s="15">
        <v>1100</v>
      </c>
      <c r="F29" s="15"/>
      <c r="G29" s="15">
        <v>1291</v>
      </c>
    </row>
    <row r="30" spans="1:7" ht="16.5" hidden="1">
      <c r="A30" s="40" t="s">
        <v>95</v>
      </c>
      <c r="B30" s="29"/>
      <c r="C30" s="1"/>
      <c r="D30" s="1"/>
      <c r="E30" s="15">
        <v>0</v>
      </c>
      <c r="F30" s="15"/>
      <c r="G30" s="15">
        <v>0</v>
      </c>
    </row>
    <row r="31" spans="1:7" ht="16.5">
      <c r="A31" s="40" t="s">
        <v>47</v>
      </c>
      <c r="B31" s="29"/>
      <c r="C31" s="1"/>
      <c r="D31" s="1"/>
      <c r="E31" s="15">
        <v>-10</v>
      </c>
      <c r="F31" s="15"/>
      <c r="G31" s="15">
        <v>-288</v>
      </c>
    </row>
    <row r="32" spans="1:9" ht="16.5">
      <c r="A32" s="40" t="s">
        <v>49</v>
      </c>
      <c r="B32" s="29"/>
      <c r="C32" s="1"/>
      <c r="D32" s="1"/>
      <c r="E32" s="15">
        <v>628</v>
      </c>
      <c r="F32" s="15"/>
      <c r="G32" s="15">
        <v>-3576</v>
      </c>
      <c r="I32" s="35"/>
    </row>
    <row r="33" spans="1:7" ht="15.75" hidden="1">
      <c r="A33" s="1" t="s">
        <v>96</v>
      </c>
      <c r="B33" s="29"/>
      <c r="C33" s="1"/>
      <c r="D33" s="1"/>
      <c r="E33" s="28">
        <v>0</v>
      </c>
      <c r="F33" s="28"/>
      <c r="G33" s="28">
        <v>0</v>
      </c>
    </row>
    <row r="34" spans="1:7" ht="15.75">
      <c r="A34" s="1"/>
      <c r="B34" s="29"/>
      <c r="C34" s="1"/>
      <c r="D34" s="1"/>
      <c r="E34" s="16"/>
      <c r="F34" s="15"/>
      <c r="G34" s="16" t="s">
        <v>0</v>
      </c>
    </row>
    <row r="35" spans="1:7" ht="15.75">
      <c r="A35" s="23" t="s">
        <v>41</v>
      </c>
      <c r="B35" s="29"/>
      <c r="C35" s="1"/>
      <c r="D35" s="1"/>
      <c r="E35" s="44">
        <f>SUM(E24:E33)</f>
        <v>1661.2664674999914</v>
      </c>
      <c r="F35" s="15"/>
      <c r="G35" s="44">
        <f>SUM(G24:G33)</f>
        <v>-17784</v>
      </c>
    </row>
    <row r="36" spans="1:7" ht="15.75">
      <c r="A36" s="23"/>
      <c r="B36" s="29"/>
      <c r="C36" s="1"/>
      <c r="D36" s="1"/>
      <c r="E36" s="15" t="s">
        <v>0</v>
      </c>
      <c r="F36" s="15"/>
      <c r="G36" s="15"/>
    </row>
    <row r="37" spans="1:7" ht="15.75">
      <c r="A37" s="1" t="s">
        <v>42</v>
      </c>
      <c r="B37" s="29"/>
      <c r="C37" s="1"/>
      <c r="D37" s="1"/>
      <c r="E37" s="15" t="s">
        <v>0</v>
      </c>
      <c r="F37" s="15"/>
      <c r="G37" s="15"/>
    </row>
    <row r="38" spans="1:7" ht="15.75">
      <c r="A38" s="1" t="s">
        <v>185</v>
      </c>
      <c r="B38" s="29"/>
      <c r="C38" s="1"/>
      <c r="D38" s="1"/>
      <c r="E38" s="15">
        <f>22+635</f>
        <v>657</v>
      </c>
      <c r="F38" s="15"/>
      <c r="G38" s="15">
        <v>1150</v>
      </c>
    </row>
    <row r="39" spans="1:7" ht="15.75" hidden="1">
      <c r="A39" s="1" t="s">
        <v>135</v>
      </c>
      <c r="B39" s="29"/>
      <c r="C39" s="1"/>
      <c r="D39" s="1"/>
      <c r="E39" s="15">
        <v>0</v>
      </c>
      <c r="F39" s="15"/>
      <c r="G39" s="15">
        <v>0</v>
      </c>
    </row>
    <row r="40" spans="1:7" ht="15.75">
      <c r="A40" s="1" t="s">
        <v>134</v>
      </c>
      <c r="B40" s="29"/>
      <c r="C40" s="1"/>
      <c r="D40" s="1"/>
      <c r="E40" s="15">
        <v>2826</v>
      </c>
      <c r="F40" s="15"/>
      <c r="G40" s="15">
        <v>2804</v>
      </c>
    </row>
    <row r="41" spans="1:7" ht="15.75">
      <c r="A41" s="1" t="s">
        <v>91</v>
      </c>
      <c r="B41" s="29"/>
      <c r="C41" s="1"/>
      <c r="D41" s="1"/>
      <c r="E41" s="15">
        <v>5181</v>
      </c>
      <c r="F41" s="15"/>
      <c r="G41" s="15">
        <v>10</v>
      </c>
    </row>
    <row r="42" spans="1:7" ht="15.75" hidden="1">
      <c r="A42" s="1" t="s">
        <v>94</v>
      </c>
      <c r="B42" s="29"/>
      <c r="C42" s="1"/>
      <c r="D42" s="1"/>
      <c r="E42" s="15"/>
      <c r="F42" s="15"/>
      <c r="G42" s="15"/>
    </row>
    <row r="43" spans="1:7" ht="15.75">
      <c r="A43" s="1" t="s">
        <v>78</v>
      </c>
      <c r="B43" s="29"/>
      <c r="C43" s="1"/>
      <c r="D43" s="1"/>
      <c r="E43" s="15">
        <v>340</v>
      </c>
      <c r="F43" s="15"/>
      <c r="G43" s="15">
        <v>1985</v>
      </c>
    </row>
    <row r="44" spans="1:7" ht="15.75" hidden="1">
      <c r="A44" s="1" t="s">
        <v>97</v>
      </c>
      <c r="B44" s="29"/>
      <c r="C44" s="1"/>
      <c r="D44" s="1"/>
      <c r="E44" s="15">
        <v>0</v>
      </c>
      <c r="F44" s="15"/>
      <c r="G44" s="15">
        <v>0</v>
      </c>
    </row>
    <row r="45" spans="1:7" ht="15.75" hidden="1">
      <c r="A45" s="1" t="s">
        <v>82</v>
      </c>
      <c r="B45" s="29"/>
      <c r="C45" s="1"/>
      <c r="D45" s="1"/>
      <c r="E45" s="15">
        <v>0</v>
      </c>
      <c r="F45" s="15"/>
      <c r="G45" s="15"/>
    </row>
    <row r="46" spans="1:7" ht="15.75">
      <c r="A46" s="1" t="s">
        <v>86</v>
      </c>
      <c r="B46" s="29"/>
      <c r="C46" s="1"/>
      <c r="D46" s="1"/>
      <c r="E46" s="15">
        <v>-104</v>
      </c>
      <c r="F46" s="15"/>
      <c r="G46" s="15">
        <v>-1712</v>
      </c>
    </row>
    <row r="47" spans="1:7" ht="15.75">
      <c r="A47" s="1" t="s">
        <v>0</v>
      </c>
      <c r="B47" s="29"/>
      <c r="C47" s="1"/>
      <c r="D47" s="1"/>
      <c r="E47" s="15" t="s">
        <v>0</v>
      </c>
      <c r="F47" s="15"/>
      <c r="G47" s="15"/>
    </row>
    <row r="48" spans="1:7" ht="15.75">
      <c r="A48" s="23" t="s">
        <v>161</v>
      </c>
      <c r="B48" s="29"/>
      <c r="C48" s="1"/>
      <c r="D48" s="1"/>
      <c r="E48" s="33">
        <f>SUM(E38:E47)</f>
        <v>8900</v>
      </c>
      <c r="F48" s="15"/>
      <c r="G48" s="33">
        <f>SUM(G38:G47)</f>
        <v>4237</v>
      </c>
    </row>
    <row r="49" spans="1:7" ht="15.75">
      <c r="A49" s="1"/>
      <c r="B49" s="29"/>
      <c r="C49" s="1"/>
      <c r="D49" s="1"/>
      <c r="E49" s="15"/>
      <c r="F49" s="15"/>
      <c r="G49" s="15"/>
    </row>
    <row r="50" spans="1:7" ht="15.75">
      <c r="A50" s="1" t="s">
        <v>46</v>
      </c>
      <c r="B50" s="29"/>
      <c r="C50" s="1"/>
      <c r="D50" s="1"/>
      <c r="E50" s="15" t="s">
        <v>0</v>
      </c>
      <c r="F50" s="15"/>
      <c r="G50" s="15"/>
    </row>
    <row r="51" spans="1:7" ht="15.75">
      <c r="A51" s="1" t="s">
        <v>171</v>
      </c>
      <c r="B51" s="29"/>
      <c r="C51" s="1"/>
      <c r="D51" s="1"/>
      <c r="E51" s="15">
        <v>85</v>
      </c>
      <c r="F51" s="15"/>
      <c r="G51" s="15">
        <v>844</v>
      </c>
    </row>
    <row r="52" spans="1:7" ht="15.75">
      <c r="A52" s="1" t="s">
        <v>75</v>
      </c>
      <c r="B52" s="29"/>
      <c r="C52" s="1"/>
      <c r="D52" s="1"/>
      <c r="E52" s="15">
        <v>4592</v>
      </c>
      <c r="F52" s="15"/>
      <c r="G52" s="15">
        <v>97519</v>
      </c>
    </row>
    <row r="53" spans="1:7" ht="15.75">
      <c r="A53" s="1" t="s">
        <v>93</v>
      </c>
      <c r="B53" s="29"/>
      <c r="C53" s="1"/>
      <c r="D53" s="1"/>
      <c r="E53" s="15">
        <v>-14350</v>
      </c>
      <c r="F53" s="15"/>
      <c r="G53" s="15">
        <v>-90812</v>
      </c>
    </row>
    <row r="54" spans="1:7" ht="15.75">
      <c r="A54" s="1" t="s">
        <v>162</v>
      </c>
      <c r="B54" s="29"/>
      <c r="C54" s="1"/>
      <c r="D54" s="1"/>
      <c r="E54" s="15">
        <v>895</v>
      </c>
      <c r="F54" s="15"/>
      <c r="G54" s="15">
        <v>2058</v>
      </c>
    </row>
    <row r="55" spans="1:7" ht="15.75">
      <c r="A55" s="1" t="s">
        <v>172</v>
      </c>
      <c r="B55" s="29"/>
      <c r="C55" s="1"/>
      <c r="D55" s="1"/>
      <c r="E55" s="15">
        <v>-86</v>
      </c>
      <c r="F55" s="15"/>
      <c r="G55" s="15">
        <v>-91</v>
      </c>
    </row>
    <row r="56" spans="1:7" ht="15.75">
      <c r="A56" s="1" t="s">
        <v>47</v>
      </c>
      <c r="B56" s="29"/>
      <c r="C56" s="1"/>
      <c r="D56" s="1"/>
      <c r="E56" s="15">
        <v>-4347</v>
      </c>
      <c r="F56" s="15"/>
      <c r="G56" s="15">
        <v>-4177</v>
      </c>
    </row>
    <row r="57" spans="1:7" ht="15.75" hidden="1">
      <c r="A57" s="1" t="s">
        <v>98</v>
      </c>
      <c r="B57" s="29"/>
      <c r="C57" s="1"/>
      <c r="D57" s="1"/>
      <c r="E57" s="15">
        <v>0</v>
      </c>
      <c r="F57" s="15"/>
      <c r="G57" s="15">
        <v>0</v>
      </c>
    </row>
    <row r="58" spans="1:7" ht="15.75">
      <c r="A58" s="1"/>
      <c r="B58" s="29"/>
      <c r="C58" s="1"/>
      <c r="D58" s="1"/>
      <c r="E58" s="15"/>
      <c r="F58" s="15"/>
      <c r="G58" s="15"/>
    </row>
    <row r="59" spans="1:7" ht="15.75">
      <c r="A59" s="23" t="s">
        <v>163</v>
      </c>
      <c r="B59" s="29"/>
      <c r="C59" s="1"/>
      <c r="D59" s="1"/>
      <c r="E59" s="33">
        <f>SUM(E51:E58)</f>
        <v>-13211</v>
      </c>
      <c r="F59" s="15"/>
      <c r="G59" s="33">
        <f>SUM(G51:G58)</f>
        <v>5341</v>
      </c>
    </row>
    <row r="60" spans="1:7" ht="15.75">
      <c r="A60" s="23"/>
      <c r="B60" s="29"/>
      <c r="C60" s="1"/>
      <c r="D60" s="1"/>
      <c r="E60" s="43" t="s">
        <v>0</v>
      </c>
      <c r="F60" s="15"/>
      <c r="G60" s="15"/>
    </row>
    <row r="61" spans="1:7" ht="15.75">
      <c r="A61" s="23" t="s">
        <v>164</v>
      </c>
      <c r="B61" s="29"/>
      <c r="C61" s="1"/>
      <c r="D61" s="1"/>
      <c r="E61" s="44">
        <f>E35+E48+E59</f>
        <v>-2649.7335325000095</v>
      </c>
      <c r="F61" s="15"/>
      <c r="G61" s="44">
        <f>G35+G48+G59</f>
        <v>-8206</v>
      </c>
    </row>
    <row r="62" spans="1:7" ht="15.75">
      <c r="A62" s="1" t="s">
        <v>79</v>
      </c>
      <c r="B62" s="29"/>
      <c r="C62" s="1"/>
      <c r="D62" s="1"/>
      <c r="E62" s="1" t="s">
        <v>0</v>
      </c>
      <c r="F62" s="15"/>
      <c r="G62" s="15"/>
    </row>
    <row r="63" spans="1:7" ht="15.75">
      <c r="A63" s="27" t="s">
        <v>80</v>
      </c>
      <c r="B63" s="29"/>
      <c r="C63" s="1"/>
      <c r="D63" s="1"/>
      <c r="E63" s="15">
        <v>10756</v>
      </c>
      <c r="F63" s="15"/>
      <c r="G63" s="15">
        <v>20738</v>
      </c>
    </row>
    <row r="64" spans="1:7" ht="15.75">
      <c r="A64" s="23"/>
      <c r="B64" s="29"/>
      <c r="C64" s="1"/>
      <c r="D64" s="1"/>
      <c r="E64" s="1"/>
      <c r="F64" s="15"/>
      <c r="G64" s="15"/>
    </row>
    <row r="65" spans="1:7" ht="16.5" thickBot="1">
      <c r="A65" s="23" t="s">
        <v>81</v>
      </c>
      <c r="B65" s="29"/>
      <c r="C65" s="1"/>
      <c r="D65" s="1"/>
      <c r="E65" s="46">
        <f>SUM(E61:E64)</f>
        <v>8106.2664674999905</v>
      </c>
      <c r="F65" s="15"/>
      <c r="G65" s="48">
        <f>SUM(G61:G64)</f>
        <v>12532</v>
      </c>
    </row>
    <row r="66" spans="1:7" ht="16.5" thickTop="1">
      <c r="A66" s="23"/>
      <c r="B66" s="29"/>
      <c r="C66" s="1"/>
      <c r="D66" s="1"/>
      <c r="E66" s="10"/>
      <c r="F66" s="15"/>
      <c r="G66" s="15"/>
    </row>
    <row r="67" spans="1:7" ht="15.75">
      <c r="A67" s="23"/>
      <c r="B67" s="29"/>
      <c r="C67" s="1"/>
      <c r="D67" s="1"/>
      <c r="E67" s="1" t="s">
        <v>0</v>
      </c>
      <c r="F67" s="15"/>
      <c r="G67" s="15"/>
    </row>
    <row r="68" spans="1:7" ht="15.75">
      <c r="A68" s="23" t="s">
        <v>63</v>
      </c>
      <c r="B68" s="29"/>
      <c r="C68" s="1"/>
      <c r="D68" s="1"/>
      <c r="E68" s="1"/>
      <c r="F68" s="15"/>
      <c r="G68" s="15"/>
    </row>
    <row r="69" spans="1:7" ht="15.75">
      <c r="A69" s="1" t="s">
        <v>64</v>
      </c>
      <c r="B69" s="29"/>
      <c r="C69" s="1"/>
      <c r="D69" s="1"/>
      <c r="E69" s="15">
        <v>8056</v>
      </c>
      <c r="F69" s="15"/>
      <c r="G69" s="15">
        <v>9437</v>
      </c>
    </row>
    <row r="70" spans="1:7" ht="15.75">
      <c r="A70" s="1" t="s">
        <v>65</v>
      </c>
      <c r="B70" s="29"/>
      <c r="C70" s="1"/>
      <c r="D70" s="1"/>
      <c r="E70" s="15">
        <v>113</v>
      </c>
      <c r="F70" s="15"/>
      <c r="G70" s="15">
        <v>15320</v>
      </c>
    </row>
    <row r="71" spans="1:7" ht="15.75">
      <c r="A71" s="1" t="s">
        <v>66</v>
      </c>
      <c r="B71" s="29"/>
      <c r="C71" s="1"/>
      <c r="D71" s="1"/>
      <c r="E71" s="15">
        <v>0</v>
      </c>
      <c r="F71" s="15"/>
      <c r="G71" s="15">
        <v>-720</v>
      </c>
    </row>
    <row r="72" spans="1:7" ht="15.75">
      <c r="A72" s="1" t="s">
        <v>74</v>
      </c>
      <c r="B72" s="29"/>
      <c r="C72" s="1"/>
      <c r="D72" s="1"/>
      <c r="E72" s="16">
        <v>0</v>
      </c>
      <c r="F72" s="15"/>
      <c r="G72" s="16">
        <v>-132</v>
      </c>
    </row>
    <row r="73" spans="1:7" ht="15.75">
      <c r="A73" s="1"/>
      <c r="B73" s="29"/>
      <c r="C73" s="1"/>
      <c r="D73" s="1"/>
      <c r="E73" s="15">
        <f>SUM(E69:E72)</f>
        <v>8169</v>
      </c>
      <c r="F73" s="15"/>
      <c r="G73" s="15">
        <f>SUM(G69:G72)</f>
        <v>23905</v>
      </c>
    </row>
    <row r="74" spans="1:7" ht="15.75">
      <c r="A74" s="1" t="s">
        <v>173</v>
      </c>
      <c r="B74" s="29"/>
      <c r="C74" s="1"/>
      <c r="D74" s="1"/>
      <c r="E74" s="15">
        <v>-63</v>
      </c>
      <c r="F74" s="15"/>
      <c r="G74" s="15">
        <v>-11373</v>
      </c>
    </row>
    <row r="75" spans="1:7" ht="16.5" thickBot="1">
      <c r="A75" s="23" t="s">
        <v>79</v>
      </c>
      <c r="B75" s="29"/>
      <c r="C75" s="1"/>
      <c r="D75" s="1"/>
      <c r="E75" s="48">
        <f>SUM(E73:E74)</f>
        <v>8106</v>
      </c>
      <c r="F75" s="15"/>
      <c r="G75" s="48">
        <f>SUM(G73:G74)</f>
        <v>12532</v>
      </c>
    </row>
    <row r="76" spans="1:7" ht="16.5" thickTop="1">
      <c r="A76" s="23"/>
      <c r="B76" s="29"/>
      <c r="C76" s="1"/>
      <c r="D76" s="1"/>
      <c r="E76" s="1" t="s">
        <v>0</v>
      </c>
      <c r="F76" s="1"/>
      <c r="G76" s="1"/>
    </row>
    <row r="77" spans="1:7" ht="16.5">
      <c r="A77" s="41"/>
      <c r="B77" s="29"/>
      <c r="C77" s="1"/>
      <c r="D77" s="1"/>
      <c r="E77" s="1"/>
      <c r="F77" s="1"/>
      <c r="G77" s="1"/>
    </row>
    <row r="78" spans="1:7" ht="15.75">
      <c r="A78" s="23"/>
      <c r="B78" s="29"/>
      <c r="C78" s="1"/>
      <c r="D78" s="1"/>
      <c r="E78" s="1"/>
      <c r="F78" s="1"/>
      <c r="G78" s="1"/>
    </row>
    <row r="79" spans="1:7" ht="15.75">
      <c r="A79" s="23" t="s">
        <v>59</v>
      </c>
      <c r="B79" s="29"/>
      <c r="C79" s="1"/>
      <c r="D79" s="1"/>
      <c r="E79" s="1"/>
      <c r="F79" s="1"/>
      <c r="G79" s="1"/>
    </row>
    <row r="80" spans="1:7" ht="15.75">
      <c r="A80" s="23" t="s">
        <v>153</v>
      </c>
      <c r="B80" s="29"/>
      <c r="C80" s="1"/>
      <c r="D80" s="1"/>
      <c r="E80" s="1"/>
      <c r="F80" s="1"/>
      <c r="G80" s="1"/>
    </row>
    <row r="89" ht="16.5">
      <c r="A89" s="41"/>
    </row>
    <row r="90" ht="16.5">
      <c r="A90" s="41"/>
    </row>
    <row r="91" ht="16.5">
      <c r="A91" s="41" t="s">
        <v>88</v>
      </c>
    </row>
    <row r="92" ht="16.5">
      <c r="A92" s="41" t="s">
        <v>89</v>
      </c>
    </row>
    <row r="93" ht="16.5">
      <c r="A93" s="41" t="s">
        <v>90</v>
      </c>
    </row>
    <row r="100" ht="12.75">
      <c r="G100" s="55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.5" right="0" top="0.5" bottom="0" header="0.5" footer="0"/>
  <pageSetup horizontalDpi="600" verticalDpi="600" orientation="portrait" paperSize="9" scale="65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="75" zoomScaleNormal="75" workbookViewId="0" topLeftCell="A36">
      <selection activeCell="A42" sqref="A42"/>
    </sheetView>
  </sheetViews>
  <sheetFormatPr defaultColWidth="9.140625" defaultRowHeight="12.75"/>
  <cols>
    <col min="1" max="1" width="36.8515625" style="0" customWidth="1"/>
    <col min="2" max="2" width="2.7109375" style="0" customWidth="1"/>
    <col min="3" max="3" width="12.57421875" style="0" customWidth="1"/>
    <col min="4" max="4" width="12.421875" style="0" customWidth="1"/>
    <col min="5" max="5" width="17.28125" style="0" hidden="1" customWidth="1"/>
    <col min="6" max="6" width="17.28125" style="0" customWidth="1"/>
    <col min="7" max="7" width="14.421875" style="0" hidden="1" customWidth="1"/>
    <col min="8" max="8" width="14.421875" style="0" customWidth="1"/>
    <col min="9" max="9" width="18.57421875" style="0" customWidth="1"/>
    <col min="10" max="10" width="11.8515625" style="0" customWidth="1"/>
    <col min="11" max="11" width="14.8515625" style="0" customWidth="1"/>
    <col min="12" max="12" width="13.7109375" style="0" customWidth="1"/>
  </cols>
  <sheetData>
    <row r="1" spans="1:12" ht="15.75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1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  <c r="J3" s="18"/>
      <c r="K3" s="18"/>
    </row>
    <row r="4" spans="1:11" ht="15.75">
      <c r="A4" s="30"/>
      <c r="B4" s="19"/>
      <c r="C4" s="19"/>
      <c r="D4" s="19"/>
      <c r="E4" s="19"/>
      <c r="F4" s="19"/>
      <c r="G4" s="18"/>
      <c r="H4" s="18"/>
      <c r="I4" s="18"/>
      <c r="J4" s="18"/>
      <c r="K4" s="18"/>
    </row>
    <row r="5" spans="1:12" ht="15.75">
      <c r="A5" s="58" t="s">
        <v>174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.7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.75">
      <c r="A9" s="26" t="s">
        <v>0</v>
      </c>
      <c r="B9" s="1"/>
      <c r="C9" s="14"/>
      <c r="D9" s="14"/>
      <c r="E9" s="1"/>
      <c r="F9" s="14"/>
      <c r="G9" s="18"/>
      <c r="H9" s="18"/>
      <c r="I9" s="18"/>
      <c r="J9" s="18"/>
      <c r="K9" s="18"/>
    </row>
    <row r="10" spans="1:11" ht="15.75">
      <c r="A10" s="26"/>
      <c r="B10" s="1"/>
      <c r="C10" s="14"/>
      <c r="D10" s="14"/>
      <c r="E10" s="1"/>
      <c r="F10" s="14"/>
      <c r="G10" s="7" t="s">
        <v>148</v>
      </c>
      <c r="H10" s="7" t="s">
        <v>148</v>
      </c>
      <c r="I10" s="7" t="s">
        <v>0</v>
      </c>
      <c r="J10" s="7"/>
      <c r="K10" s="7"/>
    </row>
    <row r="11" spans="1:11" ht="15.75">
      <c r="A11" s="1" t="s">
        <v>0</v>
      </c>
      <c r="B11" s="29"/>
      <c r="C11" s="29"/>
      <c r="D11" s="7" t="s">
        <v>0</v>
      </c>
      <c r="F11" s="7" t="s">
        <v>55</v>
      </c>
      <c r="G11" s="7" t="s">
        <v>149</v>
      </c>
      <c r="H11" s="7" t="s">
        <v>149</v>
      </c>
      <c r="I11" s="7" t="s">
        <v>0</v>
      </c>
      <c r="J11" s="7"/>
      <c r="K11" s="7"/>
    </row>
    <row r="12" spans="1:12" ht="15.75">
      <c r="A12" s="1"/>
      <c r="B12" s="29"/>
      <c r="C12" s="42" t="s">
        <v>50</v>
      </c>
      <c r="D12" s="7" t="s">
        <v>52</v>
      </c>
      <c r="E12" s="7" t="s">
        <v>54</v>
      </c>
      <c r="F12" s="7" t="s">
        <v>56</v>
      </c>
      <c r="G12" s="7" t="s">
        <v>151</v>
      </c>
      <c r="H12" s="7" t="s">
        <v>168</v>
      </c>
      <c r="I12" s="42" t="s">
        <v>85</v>
      </c>
      <c r="J12" s="42"/>
      <c r="K12" s="42" t="s">
        <v>100</v>
      </c>
      <c r="L12" s="42" t="s">
        <v>1</v>
      </c>
    </row>
    <row r="13" spans="1:12" ht="15.75">
      <c r="A13" s="1" t="s">
        <v>0</v>
      </c>
      <c r="B13" s="29"/>
      <c r="C13" s="7" t="s">
        <v>51</v>
      </c>
      <c r="D13" s="7" t="s">
        <v>53</v>
      </c>
      <c r="E13" s="42" t="s">
        <v>6</v>
      </c>
      <c r="F13" s="42" t="s">
        <v>6</v>
      </c>
      <c r="G13" s="42" t="s">
        <v>150</v>
      </c>
      <c r="H13" s="42" t="s">
        <v>150</v>
      </c>
      <c r="I13" s="42" t="s">
        <v>158</v>
      </c>
      <c r="J13" s="42" t="s">
        <v>1</v>
      </c>
      <c r="K13" s="42" t="s">
        <v>159</v>
      </c>
      <c r="L13" s="42" t="s">
        <v>101</v>
      </c>
    </row>
    <row r="14" spans="1:12" ht="15.75">
      <c r="A14" s="1" t="s">
        <v>29</v>
      </c>
      <c r="B14" s="29"/>
      <c r="C14" s="7" t="s">
        <v>2</v>
      </c>
      <c r="D14" s="7" t="s">
        <v>2</v>
      </c>
      <c r="E14" s="7" t="s">
        <v>31</v>
      </c>
      <c r="F14" s="7" t="s">
        <v>31</v>
      </c>
      <c r="G14" s="7" t="s">
        <v>31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31</v>
      </c>
    </row>
    <row r="15" spans="1:11" ht="15.75">
      <c r="A15" s="1" t="s">
        <v>0</v>
      </c>
      <c r="B15" s="29"/>
      <c r="C15" s="1" t="s">
        <v>0</v>
      </c>
      <c r="D15" s="1"/>
      <c r="E15" s="1"/>
      <c r="G15" s="18"/>
      <c r="H15" s="18"/>
      <c r="I15" s="18" t="s">
        <v>0</v>
      </c>
      <c r="J15" s="18"/>
      <c r="K15" s="18"/>
    </row>
    <row r="16" spans="1:11" ht="15.75">
      <c r="A16" s="1" t="s">
        <v>0</v>
      </c>
      <c r="B16" s="29"/>
      <c r="C16" s="32" t="s">
        <v>0</v>
      </c>
      <c r="D16" s="1"/>
      <c r="E16" s="1"/>
      <c r="G16" s="18"/>
      <c r="H16" s="18"/>
      <c r="I16" s="18"/>
      <c r="J16" s="18"/>
      <c r="K16" s="18"/>
    </row>
    <row r="17" spans="1:12" ht="15.75">
      <c r="A17" s="23" t="s">
        <v>176</v>
      </c>
      <c r="B17" s="29"/>
      <c r="C17" s="15">
        <v>120000</v>
      </c>
      <c r="D17" s="15">
        <v>29578.426</v>
      </c>
      <c r="E17" s="15">
        <v>0</v>
      </c>
      <c r="F17" s="15">
        <v>0</v>
      </c>
      <c r="G17" s="15">
        <v>0</v>
      </c>
      <c r="H17" s="15">
        <v>21837</v>
      </c>
      <c r="I17" s="15">
        <v>-92223</v>
      </c>
      <c r="J17" s="15">
        <f>SUM(C17:I17)</f>
        <v>79192.426</v>
      </c>
      <c r="K17" s="15">
        <v>22804</v>
      </c>
      <c r="L17" s="15">
        <f>SUM(J17:K17)</f>
        <v>101996.426</v>
      </c>
    </row>
    <row r="18" spans="1:12" ht="15.75">
      <c r="A18" s="23"/>
      <c r="B18" s="29"/>
      <c r="C18" s="1"/>
      <c r="D18" s="1"/>
      <c r="E18" s="1"/>
      <c r="F18" s="15"/>
      <c r="G18" s="15"/>
      <c r="H18" s="15"/>
      <c r="I18" s="15"/>
      <c r="J18" s="15"/>
      <c r="K18" s="15"/>
      <c r="L18" s="15"/>
    </row>
    <row r="19" spans="1:12" ht="16.5">
      <c r="A19" s="40" t="s">
        <v>61</v>
      </c>
      <c r="B19" s="29"/>
      <c r="C19" s="11" t="s">
        <v>0</v>
      </c>
      <c r="D19" s="11" t="s">
        <v>0</v>
      </c>
      <c r="E19" s="15" t="s">
        <v>0</v>
      </c>
      <c r="F19" s="11" t="s">
        <v>0</v>
      </c>
      <c r="G19" s="15"/>
      <c r="H19" s="15"/>
      <c r="I19" s="15"/>
      <c r="J19" s="15"/>
      <c r="K19" s="15"/>
      <c r="L19" s="15" t="s">
        <v>0</v>
      </c>
    </row>
    <row r="20" spans="1:12" ht="16.5">
      <c r="A20" s="40" t="s">
        <v>62</v>
      </c>
      <c r="B20" s="29"/>
      <c r="C20" s="14">
        <v>0</v>
      </c>
      <c r="D20" s="14">
        <v>0</v>
      </c>
      <c r="E20" s="1"/>
      <c r="F20" s="15">
        <v>-783</v>
      </c>
      <c r="G20" s="15"/>
      <c r="H20" s="14">
        <v>0</v>
      </c>
      <c r="I20" s="14">
        <v>0</v>
      </c>
      <c r="J20" s="15">
        <f>SUM(C20:I20)</f>
        <v>-783</v>
      </c>
      <c r="K20" s="15">
        <v>-727</v>
      </c>
      <c r="L20" s="15">
        <f>SUM(J20:K20)</f>
        <v>-1510</v>
      </c>
    </row>
    <row r="21" spans="1:12" ht="16.5">
      <c r="A21" s="40"/>
      <c r="B21" s="29"/>
      <c r="C21" s="14"/>
      <c r="D21" s="14"/>
      <c r="E21" s="1"/>
      <c r="F21" s="15"/>
      <c r="G21" s="15"/>
      <c r="H21" s="15"/>
      <c r="I21" s="14"/>
      <c r="J21" s="15"/>
      <c r="K21" s="15"/>
      <c r="L21" s="15"/>
    </row>
    <row r="22" spans="1:12" ht="16.5">
      <c r="A22" s="40" t="s">
        <v>165</v>
      </c>
      <c r="B22" s="29"/>
      <c r="C22" s="14"/>
      <c r="D22" s="14"/>
      <c r="E22" s="1"/>
      <c r="F22" s="15"/>
      <c r="G22" s="15"/>
      <c r="H22" s="15"/>
      <c r="I22" s="14"/>
      <c r="J22" s="15"/>
      <c r="K22" s="15"/>
      <c r="L22" s="15"/>
    </row>
    <row r="23" spans="1:12" ht="16.5">
      <c r="A23" s="40" t="s">
        <v>166</v>
      </c>
      <c r="B23" s="29"/>
      <c r="C23" s="14"/>
      <c r="D23" s="14"/>
      <c r="E23" s="1"/>
      <c r="F23" s="15"/>
      <c r="G23" s="15"/>
      <c r="H23" s="15"/>
      <c r="I23" s="14"/>
      <c r="J23" s="15"/>
      <c r="K23" s="15"/>
      <c r="L23" s="15"/>
    </row>
    <row r="24" spans="1:12" ht="16.5">
      <c r="A24" s="40" t="s">
        <v>167</v>
      </c>
      <c r="B24" s="29"/>
      <c r="C24" s="14"/>
      <c r="D24" s="14"/>
      <c r="E24" s="1"/>
      <c r="F24" s="15">
        <v>783</v>
      </c>
      <c r="G24" s="15"/>
      <c r="H24" s="15">
        <v>-783</v>
      </c>
      <c r="I24" s="14"/>
      <c r="J24" s="15">
        <f>SUM(C24:I24)</f>
        <v>0</v>
      </c>
      <c r="K24" s="14">
        <v>0</v>
      </c>
      <c r="L24" s="15">
        <f>SUM(J24:K24)</f>
        <v>0</v>
      </c>
    </row>
    <row r="25" spans="1:12" ht="16.5">
      <c r="A25" s="40"/>
      <c r="B25" s="29"/>
      <c r="C25" s="1"/>
      <c r="D25" s="1"/>
      <c r="E25" s="1"/>
      <c r="F25" s="11"/>
      <c r="G25" s="15"/>
      <c r="H25" s="15"/>
      <c r="I25" s="15"/>
      <c r="J25" s="15"/>
      <c r="K25" s="15"/>
      <c r="L25" s="15"/>
    </row>
    <row r="26" spans="1:12" ht="15.75">
      <c r="A26" s="1" t="s">
        <v>60</v>
      </c>
      <c r="B26" s="29"/>
      <c r="C26" s="14">
        <v>0</v>
      </c>
      <c r="D26" s="14">
        <v>0</v>
      </c>
      <c r="E26" s="14">
        <v>0</v>
      </c>
      <c r="F26" s="14">
        <v>0</v>
      </c>
      <c r="G26" s="15"/>
      <c r="H26" s="15">
        <v>0</v>
      </c>
      <c r="I26" s="15">
        <v>-6578</v>
      </c>
      <c r="J26" s="15">
        <f>SUM(C26:I26)</f>
        <v>-6578</v>
      </c>
      <c r="K26" s="15">
        <v>-3666</v>
      </c>
      <c r="L26" s="15">
        <f>SUM(J26:K26)</f>
        <v>-10244</v>
      </c>
    </row>
    <row r="27" spans="1:12" ht="15.75">
      <c r="A27" s="23"/>
      <c r="B27" s="29"/>
      <c r="C27" s="1"/>
      <c r="D27" s="1"/>
      <c r="E27" s="1"/>
      <c r="F27" s="15"/>
      <c r="G27" s="15"/>
      <c r="H27" s="15"/>
      <c r="I27" s="15"/>
      <c r="J27" s="15"/>
      <c r="K27" s="15"/>
      <c r="L27" s="15"/>
    </row>
    <row r="28" spans="1:12" ht="16.5" thickBot="1">
      <c r="A28" s="23" t="s">
        <v>177</v>
      </c>
      <c r="B28" s="29"/>
      <c r="C28" s="12">
        <f aca="true" t="shared" si="0" ref="C28:I28">SUM(C17:C27)</f>
        <v>120000</v>
      </c>
      <c r="D28" s="12">
        <f t="shared" si="0"/>
        <v>29578.426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2">
        <f t="shared" si="0"/>
        <v>21054</v>
      </c>
      <c r="I28" s="12">
        <f t="shared" si="0"/>
        <v>-98801</v>
      </c>
      <c r="J28" s="12">
        <f>SUM(J17:J27)</f>
        <v>71831.426</v>
      </c>
      <c r="K28" s="12">
        <f>SUM(K17:K27)</f>
        <v>18411</v>
      </c>
      <c r="L28" s="12">
        <f>SUM(L17:L27)</f>
        <v>90242.426</v>
      </c>
    </row>
    <row r="29" spans="1:11" ht="16.5" thickTop="1">
      <c r="A29" s="23"/>
      <c r="B29" s="29"/>
      <c r="C29" s="1"/>
      <c r="D29" s="1"/>
      <c r="E29" s="1"/>
      <c r="G29" s="18"/>
      <c r="H29" s="18"/>
      <c r="I29" s="18"/>
      <c r="J29" s="18"/>
      <c r="K29" s="18"/>
    </row>
    <row r="30" spans="1:12" ht="15.75">
      <c r="A30" s="23"/>
      <c r="B30" s="29"/>
      <c r="C30" s="1"/>
      <c r="D30" s="1"/>
      <c r="F30" s="1"/>
      <c r="G30" s="18"/>
      <c r="H30" s="18"/>
      <c r="I30" s="18" t="s">
        <v>0</v>
      </c>
      <c r="J30" s="18"/>
      <c r="K30" s="18"/>
      <c r="L30" t="s">
        <v>0</v>
      </c>
    </row>
    <row r="31" spans="1:11" ht="15.75">
      <c r="A31" s="23" t="s">
        <v>0</v>
      </c>
      <c r="B31" s="29"/>
      <c r="C31" s="1"/>
      <c r="D31" s="1"/>
      <c r="F31" s="1"/>
      <c r="G31" s="18"/>
      <c r="H31" s="18"/>
      <c r="I31" s="18"/>
      <c r="J31" s="18"/>
      <c r="K31" s="18"/>
    </row>
    <row r="32" spans="1:12" ht="15.75">
      <c r="A32" s="23" t="s">
        <v>178</v>
      </c>
      <c r="B32" s="29"/>
      <c r="C32" s="15">
        <v>120000</v>
      </c>
      <c r="D32" s="15">
        <v>29578.426</v>
      </c>
      <c r="E32" s="15">
        <v>0</v>
      </c>
      <c r="F32" s="15">
        <v>0</v>
      </c>
      <c r="G32" s="15">
        <v>0</v>
      </c>
      <c r="H32" s="15">
        <v>0</v>
      </c>
      <c r="I32" s="15">
        <v>-75601</v>
      </c>
      <c r="J32" s="15">
        <f>SUM(C32:I32)</f>
        <v>73977.426</v>
      </c>
      <c r="K32" s="15">
        <v>4504</v>
      </c>
      <c r="L32" s="15">
        <f>SUM(J32:K32)</f>
        <v>78481.426</v>
      </c>
    </row>
    <row r="33" spans="1:12" ht="15.75">
      <c r="A33" s="23"/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5.75">
      <c r="A34" s="1" t="s">
        <v>180</v>
      </c>
      <c r="B34" s="29"/>
      <c r="C34" s="15"/>
      <c r="D34" s="15"/>
      <c r="E34" s="15"/>
      <c r="F34" s="15"/>
      <c r="G34" s="15"/>
      <c r="H34" s="15"/>
      <c r="I34" s="15"/>
      <c r="J34" s="15">
        <f>SUM(C34:I34)</f>
        <v>0</v>
      </c>
      <c r="K34" s="15">
        <v>-4109.59</v>
      </c>
      <c r="L34" s="15">
        <f>SUM(J34:K34)</f>
        <v>-4109.59</v>
      </c>
    </row>
    <row r="35" spans="1:11" ht="15.75">
      <c r="A35" s="23"/>
      <c r="B35" s="29"/>
      <c r="C35" s="1"/>
      <c r="D35" s="1"/>
      <c r="F35" s="18"/>
      <c r="G35" s="18"/>
      <c r="H35" s="18"/>
      <c r="I35" s="18"/>
      <c r="J35" s="18"/>
      <c r="K35" s="18"/>
    </row>
    <row r="36" spans="1:14" ht="15.75">
      <c r="A36" s="1" t="s">
        <v>186</v>
      </c>
      <c r="B36" s="29"/>
      <c r="C36" s="14">
        <v>0</v>
      </c>
      <c r="D36" s="14">
        <v>0</v>
      </c>
      <c r="E36" s="14">
        <v>0</v>
      </c>
      <c r="F36" s="14">
        <v>0</v>
      </c>
      <c r="G36" s="18"/>
      <c r="H36" s="14">
        <v>0</v>
      </c>
      <c r="I36" s="15">
        <v>3374</v>
      </c>
      <c r="J36" s="15">
        <f>SUM(C36:I36)</f>
        <v>3374</v>
      </c>
      <c r="K36" s="15">
        <v>32</v>
      </c>
      <c r="L36" s="15">
        <f>SUM(J36:K36)</f>
        <v>3406</v>
      </c>
      <c r="N36" s="35"/>
    </row>
    <row r="37" spans="1:11" ht="15.75">
      <c r="A37" s="1"/>
      <c r="B37" s="29"/>
      <c r="C37" s="1"/>
      <c r="D37" s="1"/>
      <c r="F37" s="1"/>
      <c r="G37" s="18"/>
      <c r="H37" s="18"/>
      <c r="I37" s="18"/>
      <c r="J37" s="18"/>
      <c r="K37" s="18"/>
    </row>
    <row r="38" spans="1:13" ht="16.5" thickBot="1">
      <c r="A38" s="23" t="s">
        <v>179</v>
      </c>
      <c r="B38" s="29"/>
      <c r="C38" s="12">
        <f aca="true" t="shared" si="1" ref="C38:K38">SUM(C32:C37)</f>
        <v>120000</v>
      </c>
      <c r="D38" s="12">
        <f t="shared" si="1"/>
        <v>29578.426</v>
      </c>
      <c r="E38" s="12">
        <f t="shared" si="1"/>
        <v>0</v>
      </c>
      <c r="F38" s="12">
        <f t="shared" si="1"/>
        <v>0</v>
      </c>
      <c r="G38" s="12">
        <f t="shared" si="1"/>
        <v>0</v>
      </c>
      <c r="H38" s="12">
        <f t="shared" si="1"/>
        <v>0</v>
      </c>
      <c r="I38" s="12">
        <f t="shared" si="1"/>
        <v>-72227</v>
      </c>
      <c r="J38" s="12">
        <f t="shared" si="1"/>
        <v>77351.426</v>
      </c>
      <c r="K38" s="12">
        <f t="shared" si="1"/>
        <v>426.40999999999985</v>
      </c>
      <c r="L38" s="12">
        <f>SUM(L32:L37)-0.5</f>
        <v>77777.33600000001</v>
      </c>
      <c r="M38" t="s">
        <v>0</v>
      </c>
    </row>
    <row r="39" spans="1:14" ht="16.5" thickTop="1">
      <c r="A39" s="23"/>
      <c r="B39" s="29"/>
      <c r="C39" s="1"/>
      <c r="D39" s="1"/>
      <c r="F39" s="1"/>
      <c r="G39" s="18"/>
      <c r="H39" s="18"/>
      <c r="I39" s="18"/>
      <c r="J39" s="18"/>
      <c r="K39" s="18"/>
      <c r="L39" t="s">
        <v>0</v>
      </c>
      <c r="N39" s="35"/>
    </row>
    <row r="40" spans="1:11" ht="15.75">
      <c r="A40" s="23"/>
      <c r="B40" s="29"/>
      <c r="C40" s="1"/>
      <c r="D40" s="1"/>
      <c r="F40" s="1"/>
      <c r="G40" s="18"/>
      <c r="H40" s="18"/>
      <c r="I40" s="18"/>
      <c r="J40" s="18"/>
      <c r="K40" s="18"/>
    </row>
    <row r="41" ht="12.75">
      <c r="I41" t="s">
        <v>0</v>
      </c>
    </row>
    <row r="44" ht="15.75">
      <c r="A44" s="23" t="s">
        <v>58</v>
      </c>
    </row>
    <row r="45" ht="15.75">
      <c r="A45" s="23" t="s">
        <v>153</v>
      </c>
    </row>
    <row r="55" ht="12.75">
      <c r="K55" t="s">
        <v>0</v>
      </c>
    </row>
  </sheetData>
  <mergeCells count="4">
    <mergeCell ref="A1:L1"/>
    <mergeCell ref="A2:L2"/>
    <mergeCell ref="A5:L5"/>
    <mergeCell ref="A6:L6"/>
  </mergeCells>
  <printOptions horizontalCentered="1"/>
  <pageMargins left="0.5" right="0.25" top="0.75" bottom="0.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vivien</cp:lastModifiedBy>
  <cp:lastPrinted>2007-11-21T03:25:17Z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