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800" activeTab="0"/>
  </bookViews>
  <sheets>
    <sheet name="P&amp;L" sheetId="1" r:id="rId1"/>
    <sheet name="BS" sheetId="2" r:id="rId2"/>
    <sheet name="CFLOW" sheetId="3" r:id="rId3"/>
    <sheet name="EQUITY" sheetId="4" r:id="rId4"/>
  </sheets>
  <definedNames>
    <definedName name="_xlnm.Print_Area" localSheetId="0">'P&amp;L'!$A$390:$D$396</definedName>
  </definedNames>
  <calcPr fullCalcOnLoad="1"/>
</workbook>
</file>

<file path=xl/sharedStrings.xml><?xml version="1.0" encoding="utf-8"?>
<sst xmlns="http://schemas.openxmlformats.org/spreadsheetml/2006/main" count="359" uniqueCount="161">
  <si>
    <t xml:space="preserve"> </t>
  </si>
  <si>
    <t>TOTAL</t>
  </si>
  <si>
    <t>RM'000</t>
  </si>
  <si>
    <t>+/(-)</t>
  </si>
  <si>
    <t>%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</si>
  <si>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</si>
  <si>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</si>
  <si>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</si>
  <si>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</si>
  <si>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</si>
  <si>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</si>
  <si>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</si>
  <si>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</si>
  <si>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</si>
  <si>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</si>
  <si>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</si>
  <si>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</si>
  <si>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</si>
  <si>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</si>
  <si>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</si>
  <si>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</si>
  <si>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</si>
  <si>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 xml:space="preserve">              TRADE DEBTORS</t>
  </si>
  <si>
    <t xml:space="preserve">              CASH AND BANK BALANCES</t>
  </si>
  <si>
    <t>CURRENT LIABILITIES</t>
  </si>
  <si>
    <t xml:space="preserve">              TRADE CREDITORS</t>
  </si>
  <si>
    <t xml:space="preserve">              PROVISION FOR TAXATION</t>
  </si>
  <si>
    <t>NET CURRENT ASSETS</t>
  </si>
  <si>
    <t xml:space="preserve">              SHARE PREMIUM</t>
  </si>
  <si>
    <t>SHAREHOLDERS' FUNDS</t>
  </si>
  <si>
    <t>MINORITY INTERESTS</t>
  </si>
  <si>
    <t>LONG TERM BORROWINGS</t>
  </si>
  <si>
    <t>GOODWILL ON CONSOLIDATION</t>
  </si>
  <si>
    <t xml:space="preserve">              PROPERTY DEVELOPMENT EXPENDITURE</t>
  </si>
  <si>
    <t xml:space="preserve">              REVALUATION RESERVE</t>
  </si>
  <si>
    <t>RESERVES :</t>
  </si>
  <si>
    <t xml:space="preserve">              OTHER RESERVE</t>
  </si>
  <si>
    <t xml:space="preserve">              EXCHANGE RESERVE</t>
  </si>
  <si>
    <t>DEFERRED TAXATION</t>
  </si>
  <si>
    <t>PRECEDING</t>
  </si>
  <si>
    <t>CURRENT ASSETS</t>
  </si>
  <si>
    <t>NET TANGIBLE ASSETS PER SHARE (RM)</t>
  </si>
  <si>
    <t>EXPENDITURE CARRIED FORWARD</t>
  </si>
  <si>
    <t>PROPERTY DEVELOPMENT EXPENDITURE</t>
  </si>
  <si>
    <t>- NON CURRENT PORTION</t>
  </si>
  <si>
    <t>31 DECEMBER</t>
  </si>
  <si>
    <t>YEAR</t>
  </si>
  <si>
    <t xml:space="preserve">              TAX RECOVERABLE</t>
  </si>
  <si>
    <t xml:space="preserve">              AMOUNT OWING BY HOLDING COMPANY</t>
  </si>
  <si>
    <t xml:space="preserve">              AMOUNT OWING TO A DIRECTOR</t>
  </si>
  <si>
    <t xml:space="preserve">  </t>
  </si>
  <si>
    <t>INVESTMENT IN ASSOCIATED COMPANIES</t>
  </si>
  <si>
    <t xml:space="preserve">              AMOUNT OWING BY SUBSIDIARIES COMPANY</t>
  </si>
  <si>
    <t xml:space="preserve">              HIRE PURCHASE CREDITORS</t>
  </si>
  <si>
    <t>REVENUE</t>
  </si>
  <si>
    <t>NET (LOSS) FOR THE PERIOD</t>
  </si>
  <si>
    <t>RM '000</t>
  </si>
  <si>
    <t>NET CASH INFLOW/(USED) IN FINANCING ACTIVITIES</t>
  </si>
  <si>
    <t>NET INCREASE/(DECREASE) IN CASH AND CASH EQUIVALENTS</t>
  </si>
  <si>
    <t>CONDENSED CONSOLIDATED INCOME STATEMENT</t>
  </si>
  <si>
    <t>Taxation</t>
  </si>
  <si>
    <t>Minority Interest</t>
  </si>
  <si>
    <t>(Based on 120,000,000 Ordinary Shares)</t>
  </si>
  <si>
    <t>(The Fully Diluted is Not Computed as it is Anti-Dilutive)</t>
  </si>
  <si>
    <t>CONDENSED CONSOLIDATED STATEMENT OF CHANGES IN EQUITY</t>
  </si>
  <si>
    <t>CONDENSED CONSOLIDATED CASH FLOW STATEMENT</t>
  </si>
  <si>
    <t>FINANCED BY :</t>
  </si>
  <si>
    <t>PROPERTY, PLANT AND EQUIPMENT</t>
  </si>
  <si>
    <t>CONDENSED CONSOLIDATED BALANCE SHEET</t>
  </si>
  <si>
    <t>NET LOSS BEFORE TAX</t>
  </si>
  <si>
    <t>OPERATING LOSS BEFORE CHANGES IN WORKING CAPITAL</t>
  </si>
  <si>
    <t>Changes in working capital :</t>
  </si>
  <si>
    <t>NET CASH INFLOW FROM OPERATING ACTIVITIES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</si>
  <si>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</si>
  <si>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</si>
  <si>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</si>
  <si>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</si>
  <si>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</si>
  <si>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Fixed deposit held as security value</t>
  </si>
  <si>
    <t xml:space="preserve">     Payment to hire purchase creditors</t>
  </si>
  <si>
    <t xml:space="preserve">     Interest paid</t>
  </si>
  <si>
    <t xml:space="preserve">     Interest received</t>
  </si>
  <si>
    <t xml:space="preserve">     Taxation paid</t>
  </si>
  <si>
    <t>SHARE</t>
  </si>
  <si>
    <t>CAPITAL</t>
  </si>
  <si>
    <t xml:space="preserve">SHARE </t>
  </si>
  <si>
    <t>PREMIUM</t>
  </si>
  <si>
    <t>REVALUATION</t>
  </si>
  <si>
    <t>EXCHANGE</t>
  </si>
  <si>
    <t>TRANSLATION</t>
  </si>
  <si>
    <t>OTHER</t>
  </si>
  <si>
    <t xml:space="preserve">The Condensed Consolidated Income Statement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</si>
  <si>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</si>
  <si>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the </t>
  </si>
  <si>
    <t xml:space="preserve">The Condensed Consolidated Balance Sheets  should be read in conjunction with the </t>
  </si>
  <si>
    <t>Net Loss For The Period</t>
  </si>
  <si>
    <t xml:space="preserve">(LOSS) BEFORE TAXATION &amp; </t>
  </si>
  <si>
    <t>MINORITY INTEREST</t>
  </si>
  <si>
    <t xml:space="preserve">(LOSS) AFTER TAXATION BEFORE </t>
  </si>
  <si>
    <t xml:space="preserve">BASIC LOSS PER ORDINARY </t>
  </si>
  <si>
    <t>SHARE (SEN)</t>
  </si>
  <si>
    <t>DILUTED EARNING PER ORDINARY</t>
  </si>
  <si>
    <t xml:space="preserve">SHARE (SEN) </t>
  </si>
  <si>
    <t>Foreign Currency Translation</t>
  </si>
  <si>
    <t xml:space="preserve">   Differences</t>
  </si>
  <si>
    <t>ANALYSIS OF CASH AND CASH EQUIVALENTS :</t>
  </si>
  <si>
    <t>Cash and bank balances</t>
  </si>
  <si>
    <t>Deposits</t>
  </si>
  <si>
    <t>Bank overdrafts</t>
  </si>
  <si>
    <t>Less : Deposits held as security value</t>
  </si>
  <si>
    <t>Operating Expenses</t>
  </si>
  <si>
    <t>Other  Operating Income</t>
  </si>
  <si>
    <t>Investing Results</t>
  </si>
  <si>
    <t>RESERVES</t>
  </si>
  <si>
    <t xml:space="preserve">             statement prepared in accordance with MASB 26 Interim Financing Reporting.</t>
  </si>
  <si>
    <t>Adjustments for non-cash flow :-</t>
  </si>
  <si>
    <t xml:space="preserve">     Non-cash items</t>
  </si>
  <si>
    <t>TODATE</t>
  </si>
  <si>
    <t>Bankers' acceptance</t>
  </si>
  <si>
    <t xml:space="preserve">     Drawdown of term loans</t>
  </si>
  <si>
    <t xml:space="preserve">     Repayment of term loans</t>
  </si>
  <si>
    <t>LOSS FROM OPERATIONS</t>
  </si>
  <si>
    <t>Interest Income</t>
  </si>
  <si>
    <t>Interest Expense</t>
  </si>
  <si>
    <t xml:space="preserve">     Increase/(decrease) in directors' account</t>
  </si>
  <si>
    <t xml:space="preserve">     Proceeds from disposal of property, plant &amp; equipment</t>
  </si>
  <si>
    <t>NET CASH INFLOW/(USED) IN INVESTING ACTIVITIES</t>
  </si>
  <si>
    <t xml:space="preserve">CASH AND CASH EQUIVALENTS </t>
  </si>
  <si>
    <t>- AT START OF PERIOD</t>
  </si>
  <si>
    <t>CASH AND CASH EQUIVALENTS AT END OF PERIOD</t>
  </si>
  <si>
    <t xml:space="preserve">     Dividend/fund received from subsidiary/associated companies</t>
  </si>
  <si>
    <t xml:space="preserve">     Increase in amount due from associated/non-consolidated subsiadiary companies</t>
  </si>
  <si>
    <t xml:space="preserve">     Net cash from acquisition of a subsidiary comapny</t>
  </si>
  <si>
    <t>Annual Financial Report for the year ended 31 December 2002.</t>
  </si>
  <si>
    <t>Note :  There are no comparative figures for the preceding period ended 31 March 2002, as this is the first interim financial</t>
  </si>
  <si>
    <t>AMOUNT OWING BY HOLDING COMPANY</t>
  </si>
  <si>
    <t xml:space="preserve">              PROVISIONS</t>
  </si>
  <si>
    <t xml:space="preserve">              BANK OVERDRAFTS &amp; BANKERS' ACCEPTANCE</t>
  </si>
  <si>
    <t xml:space="preserve">              LONG TERM BORROWINGS DUE WITHIN 1 YEAR</t>
  </si>
  <si>
    <t>HIRE PURCHASE CREDITORS</t>
  </si>
  <si>
    <t xml:space="preserve">              INVENTORIES</t>
  </si>
  <si>
    <t xml:space="preserve">              AMOUNT OWING BY ASSOCIATED COMPANIES</t>
  </si>
  <si>
    <t xml:space="preserve">              SUNDRY DEBTORS, DEPOSITS AND PREPAYMENTS</t>
  </si>
  <si>
    <t xml:space="preserve">               DEPOSITS</t>
  </si>
  <si>
    <t xml:space="preserve">              AMOUNT OWING TO SUBSIDIARIES COMPANIES</t>
  </si>
  <si>
    <t xml:space="preserve">              SUNDRY CREDITORS,DEPOSIT &amp; ACCRUALS</t>
  </si>
  <si>
    <t xml:space="preserve">              ACCUMULATED LOSS</t>
  </si>
  <si>
    <t>OTHER INVESTMENTS</t>
  </si>
  <si>
    <t>ACCUMULATED</t>
  </si>
  <si>
    <t>LOSS</t>
  </si>
  <si>
    <t>Utilised during the year</t>
  </si>
  <si>
    <t xml:space="preserve">     Purchase of property, plant &amp; equipment</t>
  </si>
  <si>
    <t xml:space="preserve">PROVISIONS </t>
  </si>
  <si>
    <t>UNAUDITED RESULTS OF THE GROUP FOR THE THIRD QUARTER ENDED 30 SEPTEMBER 2003</t>
  </si>
  <si>
    <t>30 SEPT</t>
  </si>
  <si>
    <t>BALANCE AT 30 SEPT 2002</t>
  </si>
  <si>
    <t>AT 1 JULY 2003</t>
  </si>
  <si>
    <t>BALANCE AT 1 JULY 2002</t>
  </si>
  <si>
    <t>BALANCE AT 30 SEPT 2003</t>
  </si>
  <si>
    <t xml:space="preserve">     Proceeds from disposal of investment</t>
  </si>
  <si>
    <t>30 Sept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</si>
</sst>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81" fontId="0" fillId="0" borderId="0" xfId="15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3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4" xfId="15" applyNumberFormat="1" applyFont="1" applyBorder="1" applyAlignment="1">
      <alignment/>
    </xf>
    <xf numFmtId="181" fontId="4" fillId="0" borderId="5" xfId="15" applyNumberFormat="1" applyFont="1" applyBorder="1" applyAlignment="1">
      <alignment/>
    </xf>
    <xf numFmtId="181" fontId="4" fillId="0" borderId="6" xfId="15" applyNumberFormat="1" applyFont="1" applyBorder="1" applyAlignment="1">
      <alignment/>
    </xf>
    <xf numFmtId="181" fontId="9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4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7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42.28125" style="0" customWidth="1"/>
    <col min="3" max="3" width="3.00390625" style="0" customWidth="1"/>
    <col min="4" max="4" width="16.00390625" style="0" customWidth="1"/>
    <col min="5" max="5" width="4.00390625" style="0" customWidth="1"/>
    <col min="6" max="6" width="21.140625" style="0" customWidth="1"/>
    <col min="7" max="7" width="13.421875" style="0" hidden="1" customWidth="1"/>
    <col min="8" max="8" width="4.28125" style="0" customWidth="1"/>
    <col min="9" max="9" width="14.00390625" style="0" customWidth="1"/>
    <col min="10" max="10" width="2.140625" style="0" customWidth="1"/>
    <col min="11" max="11" width="20.28125" style="0" customWidth="1"/>
    <col min="12" max="12" width="0.13671875" style="0" hidden="1" customWidth="1"/>
    <col min="13" max="13" width="0.9921875" style="0" customWidth="1"/>
    <col min="14" max="14" width="12.140625" style="0" customWidth="1"/>
    <col min="15" max="15" width="13.421875" style="0" customWidth="1"/>
    <col min="16" max="16" width="10.57421875" style="0" customWidth="1"/>
    <col min="18" max="18" width="10.28125" style="0" customWidth="1"/>
  </cols>
  <sheetData>
    <row r="1" spans="11:12" ht="15.75" customHeight="1">
      <c r="K1" s="5"/>
      <c r="L1" s="5"/>
    </row>
    <row r="2" spans="2:12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5" ht="15.75" customHeight="1">
      <c r="A4" s="20"/>
      <c r="B4" s="6" t="s">
        <v>5</v>
      </c>
      <c r="C4" s="23"/>
      <c r="D4" s="23"/>
      <c r="E4" s="23"/>
      <c r="F4" s="23"/>
      <c r="G4" s="23"/>
      <c r="H4" s="23"/>
      <c r="I4" s="23"/>
      <c r="J4" s="23"/>
      <c r="K4" s="11"/>
      <c r="L4" s="11"/>
      <c r="M4" s="24"/>
      <c r="N4" s="24"/>
      <c r="O4" s="24"/>
    </row>
    <row r="5" spans="1:15" ht="15.75" customHeight="1">
      <c r="A5" s="20"/>
      <c r="B5" s="6" t="s">
        <v>6</v>
      </c>
      <c r="C5" s="23"/>
      <c r="D5" s="23"/>
      <c r="E5" s="23"/>
      <c r="F5" s="23"/>
      <c r="G5" s="23"/>
      <c r="H5" s="23"/>
      <c r="I5" s="23"/>
      <c r="J5" s="23"/>
      <c r="K5" s="6"/>
      <c r="L5" s="6"/>
      <c r="M5" s="24"/>
      <c r="N5" s="24"/>
      <c r="O5" s="24"/>
    </row>
    <row r="6" spans="1:15" ht="15.75" customHeight="1">
      <c r="A6" s="20"/>
      <c r="B6" s="6" t="s">
        <v>0</v>
      </c>
      <c r="C6" s="23"/>
      <c r="D6" s="23"/>
      <c r="E6" s="23"/>
      <c r="F6" s="23"/>
      <c r="G6" s="23"/>
      <c r="H6" s="23"/>
      <c r="I6" s="23" t="s">
        <v>0</v>
      </c>
      <c r="J6" s="23"/>
      <c r="K6" s="25"/>
      <c r="L6" s="25"/>
      <c r="M6" s="24"/>
      <c r="N6" s="24"/>
      <c r="O6" s="24"/>
    </row>
    <row r="7" spans="1:15" ht="15.75" customHeight="1">
      <c r="A7" s="20"/>
      <c r="B7" s="6" t="s">
        <v>153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</row>
    <row r="8" spans="1:15" ht="15.75" customHeight="1">
      <c r="A8" s="20"/>
      <c r="B8" s="6" t="s">
        <v>59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24"/>
    </row>
    <row r="9" spans="1:15" ht="15.75" customHeight="1">
      <c r="A9" s="20"/>
      <c r="B9" s="6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4"/>
      <c r="O9" s="24"/>
    </row>
    <row r="10" spans="1:15" ht="15.75" customHeight="1">
      <c r="A10" s="20"/>
      <c r="B10" s="6"/>
      <c r="C10" s="23"/>
      <c r="D10" s="7" t="s">
        <v>9</v>
      </c>
      <c r="E10" s="7"/>
      <c r="F10" s="7"/>
      <c r="G10" s="7"/>
      <c r="H10" s="3"/>
      <c r="I10" s="7" t="s">
        <v>10</v>
      </c>
      <c r="J10" s="7"/>
      <c r="K10" s="7"/>
      <c r="L10" s="7"/>
      <c r="M10" s="24"/>
      <c r="N10" s="24"/>
      <c r="O10" s="24"/>
    </row>
    <row r="11" spans="1:15" ht="15.75" customHeight="1">
      <c r="A11" s="20"/>
      <c r="B11" s="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</row>
    <row r="12" spans="1:13" ht="15.75" customHeight="1">
      <c r="A12" s="20"/>
      <c r="B12" s="6"/>
      <c r="C12" s="23"/>
      <c r="D12" s="23"/>
      <c r="E12" s="23"/>
      <c r="F12" s="9" t="s">
        <v>39</v>
      </c>
      <c r="G12" s="23"/>
      <c r="H12" s="23"/>
      <c r="I12" s="23"/>
      <c r="J12" s="23"/>
      <c r="K12" s="9" t="s">
        <v>39</v>
      </c>
      <c r="L12" s="23"/>
      <c r="M12" s="24"/>
    </row>
    <row r="13" spans="1:13" ht="15.75" customHeight="1">
      <c r="A13" s="20"/>
      <c r="B13" s="6" t="s">
        <v>0</v>
      </c>
      <c r="C13" s="23"/>
      <c r="D13" s="9" t="s">
        <v>11</v>
      </c>
      <c r="E13" s="9"/>
      <c r="F13" s="9" t="s">
        <v>12</v>
      </c>
      <c r="G13" s="23"/>
      <c r="H13" s="23"/>
      <c r="I13" s="9" t="s">
        <v>11</v>
      </c>
      <c r="J13" s="9"/>
      <c r="K13" s="9" t="s">
        <v>12</v>
      </c>
      <c r="L13" s="23"/>
      <c r="M13" s="24"/>
    </row>
    <row r="14" spans="1:13" ht="15.75" customHeight="1">
      <c r="A14" s="20"/>
      <c r="B14" s="2"/>
      <c r="C14" s="2"/>
      <c r="D14" s="9" t="s">
        <v>12</v>
      </c>
      <c r="E14" s="9"/>
      <c r="F14" s="9" t="s">
        <v>14</v>
      </c>
      <c r="G14" s="24"/>
      <c r="H14" s="24"/>
      <c r="I14" s="9" t="s">
        <v>12</v>
      </c>
      <c r="J14" s="9"/>
      <c r="K14" s="9" t="s">
        <v>14</v>
      </c>
      <c r="L14" s="24"/>
      <c r="M14" s="24"/>
    </row>
    <row r="15" spans="1:13" ht="15.75" customHeight="1">
      <c r="A15" s="20"/>
      <c r="B15" s="2"/>
      <c r="C15" s="2"/>
      <c r="D15" s="9" t="s">
        <v>13</v>
      </c>
      <c r="E15" s="9"/>
      <c r="F15" s="9" t="s">
        <v>13</v>
      </c>
      <c r="I15" s="9" t="s">
        <v>15</v>
      </c>
      <c r="J15" s="9"/>
      <c r="K15" s="9" t="s">
        <v>16</v>
      </c>
      <c r="M15" s="24"/>
    </row>
    <row r="16" spans="1:13" ht="15.75" customHeight="1">
      <c r="A16" s="20"/>
      <c r="B16" s="2"/>
      <c r="C16" s="2"/>
      <c r="D16" s="50" t="s">
        <v>154</v>
      </c>
      <c r="E16" s="9"/>
      <c r="F16" s="50" t="s">
        <v>154</v>
      </c>
      <c r="G16" s="3"/>
      <c r="H16" s="3"/>
      <c r="I16" s="50" t="s">
        <v>154</v>
      </c>
      <c r="J16" s="9"/>
      <c r="K16" s="50" t="s">
        <v>154</v>
      </c>
      <c r="L16" s="3"/>
      <c r="M16" s="24"/>
    </row>
    <row r="17" spans="1:13" ht="15.75" customHeight="1">
      <c r="A17" s="20"/>
      <c r="B17" s="2"/>
      <c r="C17" s="2"/>
      <c r="D17" s="4">
        <v>2003</v>
      </c>
      <c r="E17" s="4"/>
      <c r="F17" s="4">
        <v>2002</v>
      </c>
      <c r="G17" s="8" t="s">
        <v>3</v>
      </c>
      <c r="H17" s="4"/>
      <c r="I17" s="4">
        <v>2003</v>
      </c>
      <c r="J17" s="4"/>
      <c r="K17" s="4">
        <v>2002</v>
      </c>
      <c r="L17" s="8" t="s">
        <v>3</v>
      </c>
      <c r="M17" s="24"/>
    </row>
    <row r="18" spans="1:13" ht="15.75" customHeight="1">
      <c r="A18" s="20"/>
      <c r="B18" s="2"/>
      <c r="C18" s="2"/>
      <c r="D18" s="4" t="s">
        <v>2</v>
      </c>
      <c r="E18" s="4"/>
      <c r="F18" s="4" t="s">
        <v>2</v>
      </c>
      <c r="G18" s="9" t="s">
        <v>4</v>
      </c>
      <c r="H18" s="4"/>
      <c r="I18" s="4" t="s">
        <v>2</v>
      </c>
      <c r="J18" s="4"/>
      <c r="K18" s="4" t="s">
        <v>2</v>
      </c>
      <c r="L18" s="9" t="s">
        <v>4</v>
      </c>
      <c r="M18" s="24"/>
    </row>
    <row r="19" spans="1:13" ht="15.75" customHeight="1">
      <c r="A19" s="20"/>
      <c r="B19" s="2"/>
      <c r="C19" s="2"/>
      <c r="D19" s="2" t="s">
        <v>0</v>
      </c>
      <c r="E19" s="2"/>
      <c r="F19" s="2"/>
      <c r="G19" s="2"/>
      <c r="H19" s="2"/>
      <c r="I19" s="2" t="s">
        <v>0</v>
      </c>
      <c r="J19" s="2"/>
      <c r="K19" s="2"/>
      <c r="L19" s="2"/>
      <c r="M19" s="24"/>
    </row>
    <row r="20" spans="1:13" ht="15.75" customHeight="1">
      <c r="A20" s="20"/>
      <c r="B20" s="2"/>
      <c r="C20" s="2"/>
      <c r="D20" s="2" t="s">
        <v>0</v>
      </c>
      <c r="E20" s="2"/>
      <c r="F20" s="2"/>
      <c r="G20" s="2"/>
      <c r="H20" s="2"/>
      <c r="I20" s="2"/>
      <c r="J20" s="2"/>
      <c r="K20" s="2"/>
      <c r="L20" s="2"/>
      <c r="M20" s="24"/>
    </row>
    <row r="21" spans="1:13" ht="15.75" customHeight="1">
      <c r="A21" s="28" t="s">
        <v>0</v>
      </c>
      <c r="B21" s="30" t="s">
        <v>54</v>
      </c>
      <c r="C21" s="2"/>
      <c r="D21" s="38">
        <f>140947-86989</f>
        <v>53958</v>
      </c>
      <c r="E21" s="38"/>
      <c r="F21" s="60">
        <v>44670</v>
      </c>
      <c r="G21" s="19">
        <f>(D21-F21)/F21</f>
        <v>0.2079247817327065</v>
      </c>
      <c r="H21" s="2"/>
      <c r="I21" s="38">
        <v>140947.047</v>
      </c>
      <c r="J21" s="38"/>
      <c r="K21" s="60">
        <v>118917</v>
      </c>
      <c r="L21" s="19">
        <f>(I21-K21)/K21</f>
        <v>0.1852556573071974</v>
      </c>
      <c r="M21" s="24"/>
    </row>
    <row r="22" spans="1:13" ht="15.75" customHeight="1">
      <c r="A22" s="21"/>
      <c r="B22" s="2"/>
      <c r="C22" s="2"/>
      <c r="D22" s="12"/>
      <c r="E22" s="12"/>
      <c r="F22" s="12"/>
      <c r="G22" s="2"/>
      <c r="H22" s="2"/>
      <c r="I22" s="2"/>
      <c r="J22" s="12"/>
      <c r="K22" s="12" t="s">
        <v>0</v>
      </c>
      <c r="L22" s="2"/>
      <c r="M22" s="24"/>
    </row>
    <row r="23" spans="1:13" ht="15.75" customHeight="1">
      <c r="A23" s="20"/>
      <c r="B23" s="27" t="s">
        <v>110</v>
      </c>
      <c r="C23" s="2"/>
      <c r="D23" s="17">
        <f>-161558.5+100174</f>
        <v>-61384.5</v>
      </c>
      <c r="E23" s="2"/>
      <c r="F23" s="17">
        <v>-45846</v>
      </c>
      <c r="G23" s="2"/>
      <c r="H23" s="2"/>
      <c r="I23" s="13">
        <v>-161557.77599999998</v>
      </c>
      <c r="J23" s="2"/>
      <c r="K23" s="17">
        <v>-138268</v>
      </c>
      <c r="L23" s="2"/>
      <c r="M23" s="24"/>
    </row>
    <row r="24" spans="1:14" ht="15.75" customHeight="1">
      <c r="A24" s="28" t="s">
        <v>0</v>
      </c>
      <c r="B24" s="52" t="s">
        <v>0</v>
      </c>
      <c r="C24" s="2"/>
      <c r="D24" s="13" t="s">
        <v>0</v>
      </c>
      <c r="E24" s="13"/>
      <c r="F24" s="17" t="s">
        <v>0</v>
      </c>
      <c r="G24" s="19" t="e">
        <f>(D24-F24)/F24</f>
        <v>#VALUE!</v>
      </c>
      <c r="H24" s="2"/>
      <c r="I24" s="13" t="s">
        <v>0</v>
      </c>
      <c r="J24" s="13"/>
      <c r="K24" s="13" t="s">
        <v>0</v>
      </c>
      <c r="L24" s="19" t="e">
        <f>(I24-K24)/K24</f>
        <v>#VALUE!</v>
      </c>
      <c r="M24" s="24"/>
      <c r="N24" s="2"/>
    </row>
    <row r="25" spans="1:13" ht="15.75" customHeight="1">
      <c r="A25" s="21"/>
      <c r="B25" s="2" t="s">
        <v>111</v>
      </c>
      <c r="C25" s="24"/>
      <c r="D25" s="13">
        <f>5469-3896</f>
        <v>1573</v>
      </c>
      <c r="E25" s="13"/>
      <c r="F25" s="17">
        <v>187</v>
      </c>
      <c r="G25" s="24"/>
      <c r="H25" s="24"/>
      <c r="I25" s="13">
        <v>5469.074479569999</v>
      </c>
      <c r="J25" s="13"/>
      <c r="K25" s="17">
        <v>7571</v>
      </c>
      <c r="L25" s="24" t="s">
        <v>0</v>
      </c>
      <c r="M25" s="24"/>
    </row>
    <row r="26" spans="1:13" ht="15.75" customHeight="1">
      <c r="A26" s="21"/>
      <c r="B26" s="2"/>
      <c r="C26" s="24"/>
      <c r="D26" s="15" t="s">
        <v>0</v>
      </c>
      <c r="E26" s="13"/>
      <c r="F26" s="18"/>
      <c r="G26" s="24"/>
      <c r="H26" s="24"/>
      <c r="I26" s="15"/>
      <c r="J26" s="13"/>
      <c r="K26" s="26"/>
      <c r="L26" s="24"/>
      <c r="M26" s="24"/>
    </row>
    <row r="27" spans="1:13" ht="15.75" customHeight="1">
      <c r="A27" s="21"/>
      <c r="B27" s="30" t="s">
        <v>121</v>
      </c>
      <c r="C27" s="24"/>
      <c r="D27" s="13">
        <f>SUM(D21:D26)</f>
        <v>-5853.5</v>
      </c>
      <c r="E27" s="13"/>
      <c r="F27" s="17">
        <f>SUM(F21:F26)</f>
        <v>-989</v>
      </c>
      <c r="G27" s="24"/>
      <c r="H27" s="24"/>
      <c r="I27" s="13">
        <f>SUM(I21:I26)</f>
        <v>-15141.654520429993</v>
      </c>
      <c r="J27" s="13"/>
      <c r="K27" s="13">
        <f>SUM(K21:K26)</f>
        <v>-11780</v>
      </c>
      <c r="L27" s="24"/>
      <c r="M27" s="24"/>
    </row>
    <row r="28" spans="1:13" ht="15.75" customHeight="1">
      <c r="A28" s="21"/>
      <c r="B28" s="30"/>
      <c r="C28" s="24"/>
      <c r="D28" s="13" t="s">
        <v>0</v>
      </c>
      <c r="E28" s="13"/>
      <c r="F28" s="17"/>
      <c r="G28" s="24"/>
      <c r="H28" s="24"/>
      <c r="I28" s="13" t="s">
        <v>0</v>
      </c>
      <c r="J28" s="13"/>
      <c r="K28" s="24"/>
      <c r="L28" s="24"/>
      <c r="M28" s="24"/>
    </row>
    <row r="29" spans="1:13" ht="15.75" customHeight="1">
      <c r="A29" s="21"/>
      <c r="B29" s="53" t="s">
        <v>122</v>
      </c>
      <c r="C29" s="24"/>
      <c r="D29" s="13">
        <f>2497-1702</f>
        <v>795</v>
      </c>
      <c r="E29" s="13"/>
      <c r="F29" s="17">
        <v>793</v>
      </c>
      <c r="G29" s="24"/>
      <c r="H29" s="24"/>
      <c r="I29" s="13">
        <v>2497.4019999999996</v>
      </c>
      <c r="J29" s="13"/>
      <c r="K29" s="17">
        <v>2455</v>
      </c>
      <c r="L29" s="24"/>
      <c r="M29" s="24"/>
    </row>
    <row r="30" spans="1:13" ht="15.75" customHeight="1">
      <c r="A30" s="21"/>
      <c r="B30" s="53" t="s">
        <v>123</v>
      </c>
      <c r="C30" s="24"/>
      <c r="D30" s="13">
        <f>-10132+6860</f>
        <v>-3272</v>
      </c>
      <c r="E30" s="13"/>
      <c r="F30" s="17">
        <v>-3282</v>
      </c>
      <c r="G30" s="24"/>
      <c r="H30" s="24"/>
      <c r="I30" s="13">
        <v>-10132.219000000001</v>
      </c>
      <c r="J30" s="13"/>
      <c r="K30" s="17">
        <v>-10467</v>
      </c>
      <c r="L30" s="24"/>
      <c r="M30" s="24"/>
    </row>
    <row r="31" spans="1:13" ht="15.75" customHeight="1">
      <c r="A31" s="21"/>
      <c r="B31" s="53" t="s">
        <v>112</v>
      </c>
      <c r="C31" s="24"/>
      <c r="D31" s="13">
        <f>-5844+4282</f>
        <v>-1562</v>
      </c>
      <c r="E31" s="13"/>
      <c r="F31" s="47">
        <v>-2979</v>
      </c>
      <c r="G31" s="24"/>
      <c r="H31" s="24"/>
      <c r="I31" s="13">
        <v>-5843.81017957</v>
      </c>
      <c r="J31" s="13"/>
      <c r="K31" s="17">
        <v>-2139</v>
      </c>
      <c r="L31" s="24"/>
      <c r="M31" s="24"/>
    </row>
    <row r="32" spans="1:13" ht="15.75" customHeight="1">
      <c r="A32" s="21"/>
      <c r="B32" s="2"/>
      <c r="C32" s="24"/>
      <c r="D32" s="15"/>
      <c r="E32" s="15"/>
      <c r="F32" s="26"/>
      <c r="G32" s="24"/>
      <c r="H32" s="24"/>
      <c r="I32" s="15"/>
      <c r="J32" s="15"/>
      <c r="K32" s="26"/>
      <c r="L32" s="24"/>
      <c r="M32" s="24"/>
    </row>
    <row r="33" spans="1:13" ht="15.75" customHeight="1">
      <c r="A33" s="21"/>
      <c r="B33" s="52" t="s">
        <v>96</v>
      </c>
      <c r="C33" s="24"/>
      <c r="D33" s="13">
        <f>SUM(D27:D32)</f>
        <v>-9892.5</v>
      </c>
      <c r="E33" s="13"/>
      <c r="F33" s="13">
        <f>SUM(F27:F32)</f>
        <v>-6457</v>
      </c>
      <c r="G33" s="19">
        <f>(D33-F33)/F33</f>
        <v>0.5320582313768004</v>
      </c>
      <c r="H33" s="24"/>
      <c r="I33" s="13">
        <f>SUM(I27:I32)-1</f>
        <v>-28621.281699999992</v>
      </c>
      <c r="J33" s="13"/>
      <c r="K33" s="13">
        <f>SUM(K27:K32)</f>
        <v>-21931</v>
      </c>
      <c r="L33" s="19" t="e">
        <f>(#REF!-#REF!)/#REF!</f>
        <v>#REF!</v>
      </c>
      <c r="M33" s="24"/>
    </row>
    <row r="34" spans="1:13" ht="15.75" customHeight="1">
      <c r="A34" s="21"/>
      <c r="B34" s="52" t="s">
        <v>97</v>
      </c>
      <c r="C34" s="24"/>
      <c r="D34" s="13" t="s">
        <v>0</v>
      </c>
      <c r="E34" s="13"/>
      <c r="F34" s="24"/>
      <c r="G34" s="24"/>
      <c r="H34" s="24"/>
      <c r="I34" s="13" t="s">
        <v>0</v>
      </c>
      <c r="J34" s="13"/>
      <c r="K34" s="24"/>
      <c r="L34" s="24"/>
      <c r="M34" s="24"/>
    </row>
    <row r="35" spans="1:13" ht="15.75" customHeight="1">
      <c r="A35" s="21"/>
      <c r="B35" s="52"/>
      <c r="C35" s="24"/>
      <c r="D35" s="13" t="s">
        <v>0</v>
      </c>
      <c r="E35" s="13"/>
      <c r="F35" s="24"/>
      <c r="G35" s="24"/>
      <c r="H35" s="24"/>
      <c r="I35" s="13" t="s">
        <v>0</v>
      </c>
      <c r="J35" s="13"/>
      <c r="K35" s="24"/>
      <c r="L35" s="24"/>
      <c r="M35" s="24"/>
    </row>
    <row r="36" spans="1:13" ht="15.75" customHeight="1">
      <c r="A36" s="21"/>
      <c r="B36" s="53" t="s">
        <v>60</v>
      </c>
      <c r="C36" s="2"/>
      <c r="D36" s="38">
        <f>205-271</f>
        <v>-66</v>
      </c>
      <c r="E36" s="38"/>
      <c r="F36" s="47">
        <v>-68</v>
      </c>
      <c r="G36" s="19">
        <f>(D36-F36)/F36</f>
        <v>-0.029411764705882353</v>
      </c>
      <c r="H36" s="2"/>
      <c r="I36" s="38">
        <v>204.87771999999984</v>
      </c>
      <c r="J36" s="38"/>
      <c r="K36" s="47">
        <v>-254</v>
      </c>
      <c r="L36" s="19">
        <f>(I33-K33)/K33</f>
        <v>0.30506049427750637</v>
      </c>
      <c r="M36" s="24"/>
    </row>
    <row r="37" spans="1:13" ht="15.75" customHeight="1">
      <c r="A37" s="21"/>
      <c r="B37" s="2" t="s">
        <v>0</v>
      </c>
      <c r="C37" s="2"/>
      <c r="D37" s="15" t="s">
        <v>0</v>
      </c>
      <c r="E37" s="15"/>
      <c r="F37" s="15" t="s">
        <v>0</v>
      </c>
      <c r="G37" s="19" t="s">
        <v>0</v>
      </c>
      <c r="H37" s="2"/>
      <c r="I37" s="15" t="s">
        <v>0</v>
      </c>
      <c r="J37" s="15"/>
      <c r="K37" s="15" t="s">
        <v>0</v>
      </c>
      <c r="L37" s="19"/>
      <c r="M37" s="24"/>
    </row>
    <row r="38" spans="1:13" ht="15.75" customHeight="1">
      <c r="A38" s="21"/>
      <c r="B38" s="52" t="s">
        <v>98</v>
      </c>
      <c r="C38" s="2"/>
      <c r="D38" s="13">
        <f>SUM(D33:D37)</f>
        <v>-9958.5</v>
      </c>
      <c r="E38" s="13"/>
      <c r="F38" s="13">
        <f>SUM(F33:F37)</f>
        <v>-6525</v>
      </c>
      <c r="G38" s="19">
        <f>(D38-F38)/F38</f>
        <v>0.5262068965517241</v>
      </c>
      <c r="H38" s="2"/>
      <c r="I38" s="13">
        <f>SUM(I33:I37)</f>
        <v>-28416.403979999992</v>
      </c>
      <c r="J38" s="13"/>
      <c r="K38" s="13">
        <f>SUM(K33:K37)</f>
        <v>-22185</v>
      </c>
      <c r="L38" s="24"/>
      <c r="M38" s="24"/>
    </row>
    <row r="39" spans="1:13" ht="15.75" customHeight="1">
      <c r="A39" s="21"/>
      <c r="B39" s="52" t="s">
        <v>97</v>
      </c>
      <c r="C39" s="24"/>
      <c r="D39" s="13" t="s">
        <v>0</v>
      </c>
      <c r="E39" s="13"/>
      <c r="F39" s="13" t="s">
        <v>0</v>
      </c>
      <c r="G39" s="19" t="s">
        <v>0</v>
      </c>
      <c r="H39" s="24"/>
      <c r="I39" s="13" t="s">
        <v>0</v>
      </c>
      <c r="J39" s="13"/>
      <c r="K39" s="13" t="s">
        <v>0</v>
      </c>
      <c r="L39" s="19">
        <f>(I36-K36)/K36</f>
        <v>-1.8066051968503931</v>
      </c>
      <c r="M39" s="24"/>
    </row>
    <row r="40" spans="1:13" ht="15.75" customHeight="1">
      <c r="A40" s="21" t="s">
        <v>0</v>
      </c>
      <c r="B40" s="52"/>
      <c r="C40" s="24"/>
      <c r="D40" s="13" t="s">
        <v>0</v>
      </c>
      <c r="E40" s="13"/>
      <c r="F40" s="13"/>
      <c r="G40" s="19"/>
      <c r="H40" s="24"/>
      <c r="I40" s="13" t="s">
        <v>0</v>
      </c>
      <c r="J40" s="13"/>
      <c r="K40" s="13"/>
      <c r="L40" s="19" t="s">
        <v>0</v>
      </c>
      <c r="M40" s="24"/>
    </row>
    <row r="41" spans="1:13" ht="15.75" customHeight="1">
      <c r="A41" s="21"/>
      <c r="B41" s="53" t="s">
        <v>61</v>
      </c>
      <c r="C41" s="24"/>
      <c r="D41" s="13">
        <f>8692-5945</f>
        <v>2747</v>
      </c>
      <c r="E41" s="13"/>
      <c r="F41" s="47">
        <v>942</v>
      </c>
      <c r="G41" s="19">
        <f>(D41-F41)/F41</f>
        <v>1.9161358811040339</v>
      </c>
      <c r="H41" s="24"/>
      <c r="I41" s="13">
        <v>8691.7291092</v>
      </c>
      <c r="J41" s="13"/>
      <c r="K41" s="47">
        <v>4722</v>
      </c>
      <c r="L41" s="19">
        <f>(I38-K38)/K38</f>
        <v>0.28088365922920855</v>
      </c>
      <c r="M41" s="24"/>
    </row>
    <row r="42" spans="1:13" ht="15.75" customHeight="1">
      <c r="A42" s="21"/>
      <c r="B42" s="2"/>
      <c r="C42" s="2"/>
      <c r="D42" s="10"/>
      <c r="E42" s="10"/>
      <c r="F42" s="10"/>
      <c r="G42" s="2"/>
      <c r="H42" s="2"/>
      <c r="I42" s="10"/>
      <c r="J42" s="10"/>
      <c r="K42" s="10"/>
      <c r="L42" s="19"/>
      <c r="M42" s="24"/>
    </row>
    <row r="43" spans="1:13" ht="15.75" customHeight="1" thickBot="1">
      <c r="A43" s="21" t="s">
        <v>0</v>
      </c>
      <c r="B43" s="30" t="s">
        <v>55</v>
      </c>
      <c r="C43" s="2"/>
      <c r="D43" s="14">
        <f>SUM(D38:D42)</f>
        <v>-7211.5</v>
      </c>
      <c r="E43" s="14"/>
      <c r="F43" s="14">
        <f>SUM(F38:F42)</f>
        <v>-5583</v>
      </c>
      <c r="G43" s="19">
        <f>(D43-F43)/F43</f>
        <v>0.2916890560630485</v>
      </c>
      <c r="H43" s="2"/>
      <c r="I43" s="14">
        <f>SUM(I38:I42)+1</f>
        <v>-19723.674870799994</v>
      </c>
      <c r="J43" s="14"/>
      <c r="K43" s="14">
        <f>SUM(K38:K42)</f>
        <v>-17463</v>
      </c>
      <c r="L43" s="19" t="s">
        <v>0</v>
      </c>
      <c r="M43" s="24"/>
    </row>
    <row r="44" spans="1:13" ht="15.75" customHeight="1" thickTop="1">
      <c r="A44" s="21" t="s">
        <v>0</v>
      </c>
      <c r="B44" s="2" t="s">
        <v>0</v>
      </c>
      <c r="C44" s="2"/>
      <c r="D44" s="2" t="s">
        <v>0</v>
      </c>
      <c r="E44" s="2"/>
      <c r="F44" s="2"/>
      <c r="G44" s="2"/>
      <c r="H44" s="2"/>
      <c r="I44" s="2" t="s">
        <v>0</v>
      </c>
      <c r="J44" s="2"/>
      <c r="K44" s="2"/>
      <c r="L44" s="19">
        <f>(I41-K41)/K41</f>
        <v>0.8406880790343074</v>
      </c>
      <c r="M44" s="24"/>
    </row>
    <row r="45" spans="1:13" ht="15.75" customHeight="1">
      <c r="A45" s="21"/>
      <c r="B45" s="2"/>
      <c r="C45" s="2"/>
      <c r="D45" s="13" t="s">
        <v>0</v>
      </c>
      <c r="E45" s="2"/>
      <c r="F45" s="2" t="s">
        <v>0</v>
      </c>
      <c r="G45" s="2"/>
      <c r="H45" s="2"/>
      <c r="I45" s="2" t="s">
        <v>0</v>
      </c>
      <c r="J45" s="2"/>
      <c r="K45" s="2"/>
      <c r="L45" s="24"/>
      <c r="M45" s="24"/>
    </row>
    <row r="46" spans="1:13" ht="15.75" customHeight="1">
      <c r="A46" s="21"/>
      <c r="B46" s="30" t="s">
        <v>99</v>
      </c>
      <c r="C46" s="2"/>
      <c r="D46" s="13" t="s">
        <v>0</v>
      </c>
      <c r="E46" s="13"/>
      <c r="F46" s="2"/>
      <c r="G46" s="2"/>
      <c r="H46" s="2"/>
      <c r="I46" s="2"/>
      <c r="J46" s="2"/>
      <c r="K46" s="2"/>
      <c r="L46" s="19">
        <f>(I43-K43)/K43</f>
        <v>0.12945512631277525</v>
      </c>
      <c r="M46" s="24"/>
    </row>
    <row r="47" spans="1:13" ht="15.75" customHeight="1">
      <c r="A47" s="21"/>
      <c r="B47" s="30" t="s">
        <v>100</v>
      </c>
      <c r="D47" s="16">
        <f>D43/120000*100</f>
        <v>-6.0095833333333335</v>
      </c>
      <c r="E47" s="16"/>
      <c r="F47" s="16">
        <f>F43/120000*100</f>
        <v>-4.6525</v>
      </c>
      <c r="G47" s="2"/>
      <c r="H47" s="2"/>
      <c r="I47" s="16">
        <f>I43/120000*100</f>
        <v>-16.43639572566666</v>
      </c>
      <c r="J47" s="16"/>
      <c r="K47" s="16">
        <f>K43/120000*100</f>
        <v>-14.552499999999998</v>
      </c>
      <c r="L47" s="24"/>
      <c r="M47" s="24"/>
    </row>
    <row r="48" spans="1:13" ht="15.75" customHeight="1">
      <c r="A48" s="21" t="s">
        <v>0</v>
      </c>
      <c r="B48" s="53" t="s">
        <v>62</v>
      </c>
      <c r="D48" s="16"/>
      <c r="E48" s="16"/>
      <c r="F48" s="16"/>
      <c r="G48" s="2"/>
      <c r="H48" s="2"/>
      <c r="I48" s="16"/>
      <c r="J48" s="16"/>
      <c r="K48" s="16"/>
      <c r="L48" s="19" t="e">
        <f>(#REF!-#REF!)/#REF!</f>
        <v>#REF!</v>
      </c>
      <c r="M48" s="24"/>
    </row>
    <row r="49" spans="1:13" ht="15.75" customHeight="1">
      <c r="A49" s="20"/>
      <c r="B49" s="53" t="s">
        <v>0</v>
      </c>
      <c r="D49" s="16"/>
      <c r="E49" s="16"/>
      <c r="F49" s="16"/>
      <c r="G49" s="2"/>
      <c r="H49" s="2"/>
      <c r="I49" s="16"/>
      <c r="J49" s="16"/>
      <c r="K49" s="16"/>
      <c r="L49" s="24"/>
      <c r="M49" s="24"/>
    </row>
    <row r="50" spans="1:13" ht="15.75" customHeight="1">
      <c r="A50" s="21"/>
      <c r="B50" s="30" t="s">
        <v>101</v>
      </c>
      <c r="D50" s="42" t="s">
        <v>0</v>
      </c>
      <c r="E50" s="42"/>
      <c r="F50" s="13" t="s">
        <v>0</v>
      </c>
      <c r="G50" s="2"/>
      <c r="H50" s="2"/>
      <c r="I50" s="13" t="s">
        <v>0</v>
      </c>
      <c r="J50" s="13"/>
      <c r="K50" s="17"/>
      <c r="L50" s="24"/>
      <c r="M50" s="24"/>
    </row>
    <row r="51" spans="1:13" ht="15.75" customHeight="1">
      <c r="A51" s="21" t="s">
        <v>0</v>
      </c>
      <c r="B51" s="30" t="s">
        <v>102</v>
      </c>
      <c r="C51" s="2"/>
      <c r="D51" s="2"/>
      <c r="E51" s="2"/>
      <c r="F51" s="2" t="s">
        <v>0</v>
      </c>
      <c r="G51" s="2"/>
      <c r="H51" s="2"/>
      <c r="I51" s="46" t="s">
        <v>0</v>
      </c>
      <c r="J51" s="34"/>
      <c r="K51" s="2"/>
      <c r="L51" s="19" t="e">
        <f>(#REF!-#REF!)/#REF!</f>
        <v>#REF!</v>
      </c>
      <c r="M51" s="24"/>
    </row>
    <row r="52" spans="1:13" ht="15.75" customHeight="1">
      <c r="A52" s="21"/>
      <c r="B52" s="53" t="s">
        <v>63</v>
      </c>
      <c r="C52" s="2"/>
      <c r="D52" s="2"/>
      <c r="E52" s="2"/>
      <c r="F52" s="2"/>
      <c r="G52" s="2"/>
      <c r="H52" s="2"/>
      <c r="I52" s="34"/>
      <c r="J52" s="34"/>
      <c r="K52" s="2"/>
      <c r="L52" s="24"/>
      <c r="M52" s="24"/>
    </row>
    <row r="53" spans="12:13" ht="15.75" customHeight="1">
      <c r="L53" s="2"/>
      <c r="M53" s="24"/>
    </row>
    <row r="54" spans="1:15" ht="15.75" customHeight="1">
      <c r="A54" s="2"/>
      <c r="L54" s="2"/>
      <c r="M54" s="24"/>
      <c r="N54" s="24"/>
      <c r="O54" s="24"/>
    </row>
    <row r="55" spans="1:15" ht="15.75" customHeight="1">
      <c r="A55" s="35" t="s">
        <v>0</v>
      </c>
      <c r="L55" s="2"/>
      <c r="M55" s="24"/>
      <c r="N55" s="24"/>
      <c r="O55" s="24"/>
    </row>
    <row r="56" spans="1:15" ht="15.75" customHeight="1">
      <c r="A56" s="22"/>
      <c r="B56" s="30" t="s">
        <v>0</v>
      </c>
      <c r="C56" s="2" t="s">
        <v>0</v>
      </c>
      <c r="D56" s="16" t="s">
        <v>0</v>
      </c>
      <c r="E56" s="16"/>
      <c r="F56" s="16" t="s">
        <v>0</v>
      </c>
      <c r="G56" s="2" t="s">
        <v>0</v>
      </c>
      <c r="H56" s="2"/>
      <c r="I56" s="34"/>
      <c r="J56" s="34"/>
      <c r="K56" s="2"/>
      <c r="L56" s="2"/>
      <c r="M56" s="24"/>
      <c r="N56" s="24"/>
      <c r="O56" s="24"/>
    </row>
    <row r="57" spans="1:15" ht="15.75" customHeight="1">
      <c r="A57" s="22"/>
      <c r="B57" s="30"/>
      <c r="C57" s="2"/>
      <c r="D57" s="16"/>
      <c r="E57" s="16"/>
      <c r="F57" s="16"/>
      <c r="G57" s="2"/>
      <c r="H57" s="2"/>
      <c r="I57" s="34"/>
      <c r="J57" s="34"/>
      <c r="K57" s="2"/>
      <c r="L57" s="2"/>
      <c r="M57" s="24"/>
      <c r="N57" s="24"/>
      <c r="O57" s="24"/>
    </row>
    <row r="58" spans="1:15" ht="15.75" customHeight="1">
      <c r="A58" s="22"/>
      <c r="B58" s="30"/>
      <c r="C58" s="2"/>
      <c r="D58" s="16"/>
      <c r="E58" s="16"/>
      <c r="F58" s="16"/>
      <c r="G58" s="2"/>
      <c r="H58" s="2"/>
      <c r="I58" s="34"/>
      <c r="J58" s="34"/>
      <c r="K58" s="2"/>
      <c r="L58" s="2"/>
      <c r="M58" s="24"/>
      <c r="N58" s="24"/>
      <c r="O58" s="24"/>
    </row>
    <row r="59" spans="1:15" ht="15.75" customHeight="1">
      <c r="A59" s="22"/>
      <c r="B59" s="30"/>
      <c r="C59" s="2"/>
      <c r="D59" s="16"/>
      <c r="E59" s="16"/>
      <c r="F59" s="16"/>
      <c r="G59" s="2"/>
      <c r="H59" s="2"/>
      <c r="I59" s="34"/>
      <c r="J59" s="34"/>
      <c r="K59" s="2"/>
      <c r="L59" s="2"/>
      <c r="M59" s="24"/>
      <c r="N59" s="24"/>
      <c r="O59" s="24"/>
    </row>
    <row r="60" spans="1:15" ht="15.75" customHeight="1">
      <c r="A60" s="22"/>
      <c r="B60" s="30" t="s">
        <v>91</v>
      </c>
      <c r="C60" s="2"/>
      <c r="D60" s="16"/>
      <c r="E60" s="16"/>
      <c r="F60" s="16"/>
      <c r="G60" s="2"/>
      <c r="H60" s="2"/>
      <c r="I60" s="34"/>
      <c r="J60" s="34"/>
      <c r="K60" s="2"/>
      <c r="L60" s="2"/>
      <c r="M60" s="24"/>
      <c r="N60" s="24"/>
      <c r="O60" s="24"/>
    </row>
    <row r="61" spans="1:15" ht="15.75" customHeight="1">
      <c r="A61" s="22"/>
      <c r="B61" s="30" t="s">
        <v>133</v>
      </c>
      <c r="C61" s="2"/>
      <c r="D61" s="16"/>
      <c r="E61" s="16"/>
      <c r="F61" s="16"/>
      <c r="G61" s="2"/>
      <c r="H61" s="2"/>
      <c r="I61" s="34"/>
      <c r="J61" s="34"/>
      <c r="K61" s="2"/>
      <c r="L61" s="2"/>
      <c r="M61" s="24"/>
      <c r="N61" s="24"/>
      <c r="O61" s="24"/>
    </row>
    <row r="62" spans="1:15" ht="15.75" customHeight="1">
      <c r="A62" s="22"/>
      <c r="B62" s="30"/>
      <c r="C62" s="2"/>
      <c r="D62" s="16"/>
      <c r="E62" s="16"/>
      <c r="F62" s="16"/>
      <c r="G62" s="2"/>
      <c r="H62" s="2"/>
      <c r="I62" s="34"/>
      <c r="J62" s="34"/>
      <c r="K62" s="2"/>
      <c r="L62" s="2"/>
      <c r="M62" s="24"/>
      <c r="N62" s="24"/>
      <c r="O62" s="24"/>
    </row>
    <row r="63" ht="15.75" customHeight="1">
      <c r="A63" s="22"/>
    </row>
    <row r="64" ht="15.75" customHeight="1">
      <c r="A64" s="22"/>
    </row>
    <row r="65" ht="15.75" customHeight="1">
      <c r="A65" s="22"/>
    </row>
    <row r="66" spans="1:15" ht="15.75" customHeight="1">
      <c r="A66" s="21"/>
      <c r="K66" s="9" t="s">
        <v>0</v>
      </c>
      <c r="L66" s="2"/>
      <c r="M66" s="24"/>
      <c r="N66" s="24"/>
      <c r="O66" s="24"/>
    </row>
    <row r="67" spans="1:15" ht="15.75" customHeight="1">
      <c r="A67" s="21"/>
      <c r="K67" s="9" t="s">
        <v>0</v>
      </c>
      <c r="L67" s="2"/>
      <c r="M67" s="24"/>
      <c r="N67" s="24"/>
      <c r="O67" s="24"/>
    </row>
    <row r="68" spans="1:15" ht="15.75" customHeight="1">
      <c r="A68" s="21"/>
      <c r="K68" s="4" t="s">
        <v>0</v>
      </c>
      <c r="L68" s="2"/>
      <c r="M68" s="24"/>
      <c r="N68" s="24"/>
      <c r="O68" s="24"/>
    </row>
    <row r="69" spans="1:15" ht="15.75" customHeight="1">
      <c r="A69" s="21"/>
      <c r="K69" s="4" t="s">
        <v>0</v>
      </c>
      <c r="L69" s="2"/>
      <c r="M69" s="24"/>
      <c r="N69" s="24"/>
      <c r="O69" s="24"/>
    </row>
    <row r="70" spans="1:15" ht="15.75" customHeight="1">
      <c r="A70" s="21"/>
      <c r="K70" s="2"/>
      <c r="L70" s="2"/>
      <c r="M70" s="24"/>
      <c r="N70" s="24"/>
      <c r="O70" s="24"/>
    </row>
    <row r="71" spans="1:15" ht="15.75" customHeight="1">
      <c r="A71" s="28" t="s">
        <v>0</v>
      </c>
      <c r="K71" s="2" t="s">
        <v>0</v>
      </c>
      <c r="L71" s="2"/>
      <c r="M71" s="24"/>
      <c r="N71" s="24"/>
      <c r="O71" s="24"/>
    </row>
    <row r="72" spans="1:15" ht="15.75" customHeight="1">
      <c r="A72" s="28"/>
      <c r="K72" s="2"/>
      <c r="L72" s="2"/>
      <c r="M72" s="24"/>
      <c r="N72" s="24"/>
      <c r="O72" s="24"/>
    </row>
    <row r="73" spans="1:15" ht="15.75" customHeight="1" hidden="1">
      <c r="A73" s="28">
        <v>2</v>
      </c>
      <c r="K73" s="2"/>
      <c r="L73" s="2"/>
      <c r="M73" s="24"/>
      <c r="N73" s="24"/>
      <c r="O73" s="24"/>
    </row>
    <row r="74" spans="1:15" ht="15.75" customHeight="1" hidden="1">
      <c r="A74" s="28"/>
      <c r="K74" s="2"/>
      <c r="L74" s="2"/>
      <c r="M74" s="24"/>
      <c r="N74" s="24"/>
      <c r="O74" s="24"/>
    </row>
    <row r="75" spans="1:15" ht="15.75" customHeight="1">
      <c r="A75" s="28" t="s">
        <v>0</v>
      </c>
      <c r="K75" s="2"/>
      <c r="L75" s="2"/>
      <c r="M75" s="24"/>
      <c r="N75" s="24"/>
      <c r="O75" s="24"/>
    </row>
    <row r="76" spans="1:15" ht="15.75" customHeight="1">
      <c r="A76" s="28" t="s">
        <v>0</v>
      </c>
      <c r="K76" s="2"/>
      <c r="L76" s="2"/>
      <c r="M76" s="24"/>
      <c r="N76" s="24"/>
      <c r="O76" s="24"/>
    </row>
    <row r="77" spans="1:15" ht="15.75" customHeight="1">
      <c r="A77" s="28"/>
      <c r="K77" s="2"/>
      <c r="L77" s="2"/>
      <c r="M77" s="24"/>
      <c r="N77" s="24"/>
      <c r="O77" s="24"/>
    </row>
    <row r="78" spans="1:15" ht="15.75" customHeight="1">
      <c r="A78" s="28" t="s">
        <v>0</v>
      </c>
      <c r="K78" s="2"/>
      <c r="L78" s="2"/>
      <c r="M78" s="24"/>
      <c r="N78" s="24"/>
      <c r="O78" s="24"/>
    </row>
    <row r="79" spans="1:15" ht="15.75" customHeight="1">
      <c r="A79" s="28" t="s">
        <v>0</v>
      </c>
      <c r="K79" s="2"/>
      <c r="L79" s="2"/>
      <c r="M79" s="24"/>
      <c r="N79" s="24"/>
      <c r="O79" s="24"/>
    </row>
    <row r="80" spans="1:15" ht="15.75" customHeight="1">
      <c r="A80" s="28"/>
      <c r="K80" s="2"/>
      <c r="L80" s="2"/>
      <c r="M80" s="24"/>
      <c r="N80" s="24"/>
      <c r="O80" s="24"/>
    </row>
    <row r="81" spans="1:15" ht="15.75" customHeight="1">
      <c r="A81" s="28" t="s">
        <v>0</v>
      </c>
      <c r="K81" s="2"/>
      <c r="L81" s="2"/>
      <c r="M81" s="24"/>
      <c r="N81" s="24"/>
      <c r="O81" s="24"/>
    </row>
    <row r="82" spans="1:15" ht="15.75" customHeight="1">
      <c r="A82" s="28" t="s">
        <v>0</v>
      </c>
      <c r="K82" s="2"/>
      <c r="L82" s="2"/>
      <c r="M82" s="24"/>
      <c r="N82" s="24"/>
      <c r="O82" s="24"/>
    </row>
    <row r="83" spans="1:15" ht="15.75" customHeight="1" hidden="1">
      <c r="A83" s="28">
        <v>7</v>
      </c>
      <c r="K83" s="2"/>
      <c r="L83" s="2"/>
      <c r="M83" s="24"/>
      <c r="N83" s="24"/>
      <c r="O83" s="24"/>
    </row>
    <row r="84" spans="1:15" ht="15.75" customHeight="1" hidden="1">
      <c r="A84" s="28"/>
      <c r="K84" s="2" t="s">
        <v>0</v>
      </c>
      <c r="L84" s="2"/>
      <c r="M84" s="24"/>
      <c r="N84" s="24"/>
      <c r="O84" s="24"/>
    </row>
    <row r="85" spans="1:15" ht="15.75" customHeight="1">
      <c r="A85" s="28"/>
      <c r="K85" s="2"/>
      <c r="L85" s="2"/>
      <c r="M85" s="24"/>
      <c r="N85" s="24"/>
      <c r="O85" s="24"/>
    </row>
    <row r="86" spans="1:15" ht="15.75" customHeight="1">
      <c r="A86" s="28"/>
      <c r="K86" s="2"/>
      <c r="L86" s="2"/>
      <c r="M86" s="24"/>
      <c r="N86" s="24"/>
      <c r="O86" s="24"/>
    </row>
    <row r="87" spans="1:15" ht="15.75" customHeight="1">
      <c r="A87" s="28"/>
      <c r="K87" s="2"/>
      <c r="L87" s="2"/>
      <c r="M87" s="24"/>
      <c r="N87" s="24"/>
      <c r="O87" s="24"/>
    </row>
    <row r="88" spans="1:15" ht="15.75" customHeight="1">
      <c r="A88" s="28"/>
      <c r="K88" s="2"/>
      <c r="L88" s="2"/>
      <c r="M88" s="24"/>
      <c r="N88" s="24"/>
      <c r="O88" s="24"/>
    </row>
    <row r="89" spans="1:15" ht="15.75" customHeight="1">
      <c r="A89" s="28"/>
      <c r="K89" s="2"/>
      <c r="L89" s="2"/>
      <c r="M89" s="24"/>
      <c r="N89" s="24"/>
      <c r="O89" s="24"/>
    </row>
    <row r="90" spans="1:15" ht="15.75" customHeight="1">
      <c r="A90" s="28"/>
      <c r="K90" s="2"/>
      <c r="L90" s="2"/>
      <c r="M90" s="24"/>
      <c r="N90" s="24"/>
      <c r="O90" s="24"/>
    </row>
    <row r="91" spans="1:15" ht="15.75" customHeight="1">
      <c r="A91" s="28"/>
      <c r="K91" s="2"/>
      <c r="L91" s="2"/>
      <c r="M91" s="24"/>
      <c r="N91" s="24"/>
      <c r="O91" s="24"/>
    </row>
    <row r="92" spans="1:15" ht="15.75" customHeight="1">
      <c r="A92" s="28"/>
      <c r="K92" s="2"/>
      <c r="L92" s="2"/>
      <c r="M92" s="24"/>
      <c r="N92" s="24"/>
      <c r="O92" s="24"/>
    </row>
    <row r="93" spans="1:15" ht="15.75" customHeight="1">
      <c r="A93" s="28"/>
      <c r="K93" s="2"/>
      <c r="L93" s="2"/>
      <c r="M93" s="24"/>
      <c r="N93" s="24"/>
      <c r="O93" s="24"/>
    </row>
    <row r="94" spans="1:15" ht="15.75" customHeight="1">
      <c r="A94" s="28"/>
      <c r="K94" s="2">
        <f>64656+39131+32591+24958+104+52604+476+4439+21147+14890</f>
        <v>254996</v>
      </c>
      <c r="L94" s="2"/>
      <c r="M94" s="24"/>
      <c r="N94" s="24"/>
      <c r="O94" s="24"/>
    </row>
    <row r="95" spans="1:15" ht="15.75" customHeight="1">
      <c r="A95" s="28"/>
      <c r="K95" s="2"/>
      <c r="L95" s="2"/>
      <c r="M95" s="24"/>
      <c r="N95" s="24"/>
      <c r="O95" s="24"/>
    </row>
    <row r="96" spans="1:15" ht="15.75" customHeight="1">
      <c r="A96" s="28" t="s">
        <v>0</v>
      </c>
      <c r="K96" s="2"/>
      <c r="L96" s="2"/>
      <c r="M96" s="24"/>
      <c r="N96" s="24"/>
      <c r="O96" s="24"/>
    </row>
    <row r="97" spans="1:15" ht="15.75" customHeight="1">
      <c r="A97" s="28"/>
      <c r="K97" s="2"/>
      <c r="L97" s="2"/>
      <c r="M97" s="24"/>
      <c r="N97" s="24"/>
      <c r="O97" s="24"/>
    </row>
    <row r="98" spans="1:15" ht="15.75" customHeight="1">
      <c r="A98" s="28"/>
      <c r="K98" s="2"/>
      <c r="L98" s="2"/>
      <c r="M98" s="24"/>
      <c r="N98" s="24"/>
      <c r="O98" s="24"/>
    </row>
    <row r="99" spans="1:15" ht="15.75" customHeight="1">
      <c r="A99" s="28"/>
      <c r="K99" s="2"/>
      <c r="L99" s="2"/>
      <c r="M99" s="24"/>
      <c r="N99" s="24"/>
      <c r="O99" s="24"/>
    </row>
    <row r="100" spans="1:15" ht="15.75" customHeight="1">
      <c r="A100" s="28"/>
      <c r="K100" s="2"/>
      <c r="L100" s="2"/>
      <c r="M100" s="24"/>
      <c r="N100" s="24"/>
      <c r="O100" s="24"/>
    </row>
    <row r="101" spans="1:15" ht="15.75" customHeight="1">
      <c r="A101" s="28"/>
      <c r="K101" s="2"/>
      <c r="L101" s="2"/>
      <c r="M101" s="24"/>
      <c r="N101" s="24"/>
      <c r="O101" s="24"/>
    </row>
    <row r="102" spans="1:15" ht="15.75" customHeight="1">
      <c r="A102" s="28"/>
      <c r="K102" s="2"/>
      <c r="L102" s="2"/>
      <c r="M102" s="24"/>
      <c r="N102" s="24"/>
      <c r="O102" s="24"/>
    </row>
    <row r="103" spans="1:15" ht="15.75" customHeight="1">
      <c r="A103" s="28"/>
      <c r="K103" s="2">
        <f>74081+21440+47852+24+188+9904</f>
        <v>153489</v>
      </c>
      <c r="L103" s="2"/>
      <c r="M103" s="24"/>
      <c r="N103" s="24"/>
      <c r="O103" s="24"/>
    </row>
    <row r="104" spans="1:15" ht="15.75" customHeight="1">
      <c r="A104" s="28"/>
      <c r="K104" s="2"/>
      <c r="L104" s="2"/>
      <c r="M104" s="24"/>
      <c r="N104" s="24"/>
      <c r="O104" s="24"/>
    </row>
    <row r="105" spans="1:15" ht="15.75" customHeight="1">
      <c r="A105" s="28" t="s">
        <v>0</v>
      </c>
      <c r="K105" s="2">
        <f>282063+101507</f>
        <v>383570</v>
      </c>
      <c r="L105" s="2"/>
      <c r="M105" s="24"/>
      <c r="N105" s="24"/>
      <c r="O105" s="24"/>
    </row>
    <row r="106" spans="1:15" ht="15.75" customHeight="1">
      <c r="A106" s="28"/>
      <c r="K106" s="2"/>
      <c r="L106" s="2"/>
      <c r="M106" s="24"/>
      <c r="N106" s="24"/>
      <c r="O106" s="24"/>
    </row>
    <row r="107" spans="1:15" ht="15.75" customHeight="1">
      <c r="A107" s="28"/>
      <c r="K107" s="2"/>
      <c r="L107" s="2"/>
      <c r="M107" s="24"/>
      <c r="N107" s="24"/>
      <c r="O107" s="24"/>
    </row>
    <row r="108" spans="1:15" ht="15.75" customHeight="1">
      <c r="A108" s="28"/>
      <c r="K108" s="2"/>
      <c r="L108" s="2"/>
      <c r="M108" s="24"/>
      <c r="N108" s="24"/>
      <c r="O108" s="24"/>
    </row>
    <row r="109" spans="1:15" ht="15.75" customHeight="1">
      <c r="A109" s="28"/>
      <c r="K109" s="2"/>
      <c r="L109" s="2"/>
      <c r="M109" s="24"/>
      <c r="N109" s="24"/>
      <c r="O109" s="24"/>
    </row>
    <row r="110" spans="1:15" ht="15.75" customHeight="1">
      <c r="A110" s="28"/>
      <c r="K110" s="2"/>
      <c r="L110" s="2"/>
      <c r="M110" s="24"/>
      <c r="N110" s="24"/>
      <c r="O110" s="24"/>
    </row>
    <row r="111" spans="1:15" ht="15.75" customHeight="1">
      <c r="A111" s="28" t="s">
        <v>0</v>
      </c>
      <c r="K111" s="2"/>
      <c r="L111" s="2"/>
      <c r="M111" s="24"/>
      <c r="N111" s="24"/>
      <c r="O111" s="24"/>
    </row>
    <row r="112" spans="1:15" ht="15.75" customHeight="1">
      <c r="A112" s="28"/>
      <c r="K112" s="2"/>
      <c r="L112" s="2"/>
      <c r="M112" s="24"/>
      <c r="N112" s="24"/>
      <c r="O112" s="24"/>
    </row>
    <row r="113" spans="1:15" ht="15.75" customHeight="1">
      <c r="A113" s="28"/>
      <c r="K113" s="2"/>
      <c r="L113" s="2"/>
      <c r="M113" s="24"/>
      <c r="N113" s="24"/>
      <c r="O113" s="24"/>
    </row>
    <row r="114" spans="1:15" ht="15.75" customHeight="1">
      <c r="A114" s="28"/>
      <c r="K114" s="2"/>
      <c r="L114" s="2"/>
      <c r="M114" s="24"/>
      <c r="N114" s="24"/>
      <c r="O114" s="24"/>
    </row>
    <row r="115" spans="1:15" ht="15.75" customHeight="1">
      <c r="A115" s="28"/>
      <c r="K115" s="2"/>
      <c r="L115" s="2"/>
      <c r="M115" s="24"/>
      <c r="N115" s="24"/>
      <c r="O115" s="24"/>
    </row>
    <row r="116" spans="1:15" ht="15.75" customHeight="1">
      <c r="A116" s="28"/>
      <c r="K116" s="2"/>
      <c r="L116" s="2"/>
      <c r="M116" s="24"/>
      <c r="N116" s="24"/>
      <c r="O116" s="24"/>
    </row>
    <row r="117" spans="1:15" ht="15.75" customHeight="1">
      <c r="A117" s="28"/>
      <c r="K117" s="2"/>
      <c r="L117" s="2"/>
      <c r="M117" s="24"/>
      <c r="N117" s="24"/>
      <c r="O117" s="24"/>
    </row>
    <row r="118" spans="1:15" ht="15.75" customHeight="1">
      <c r="A118" s="28"/>
      <c r="K118" s="2">
        <f>120000+29578+9401+21424+234+2588</f>
        <v>183225</v>
      </c>
      <c r="L118" s="2"/>
      <c r="M118" s="24"/>
      <c r="N118" s="24"/>
      <c r="O118" s="24"/>
    </row>
    <row r="119" spans="1:15" ht="15.75" customHeight="1">
      <c r="A119" s="28"/>
      <c r="K119" s="2"/>
      <c r="L119" s="2"/>
      <c r="M119" s="24"/>
      <c r="N119" s="24"/>
      <c r="O119" s="24"/>
    </row>
    <row r="120" spans="1:15" ht="15.75" customHeight="1">
      <c r="A120" s="28" t="s">
        <v>0</v>
      </c>
      <c r="K120" s="2"/>
      <c r="L120" s="2"/>
      <c r="M120" s="24"/>
      <c r="N120" s="24"/>
      <c r="O120" s="24"/>
    </row>
    <row r="121" spans="1:15" ht="15.75" customHeight="1">
      <c r="A121" s="28"/>
      <c r="K121" s="2"/>
      <c r="L121" s="2"/>
      <c r="M121" s="24"/>
      <c r="N121" s="24"/>
      <c r="O121" s="24"/>
    </row>
    <row r="122" spans="1:15" ht="15.75" customHeight="1">
      <c r="A122" s="28"/>
      <c r="K122" s="2"/>
      <c r="L122" s="2"/>
      <c r="M122" s="24"/>
      <c r="N122" s="24"/>
      <c r="O122" s="24"/>
    </row>
    <row r="123" spans="1:15" ht="15.75" customHeight="1">
      <c r="A123" s="28" t="s">
        <v>0</v>
      </c>
      <c r="K123" s="2"/>
      <c r="L123" s="2"/>
      <c r="M123" s="24"/>
      <c r="N123" s="24"/>
      <c r="O123" s="24"/>
    </row>
    <row r="124" spans="1:15" ht="15.75" customHeight="1">
      <c r="A124" s="28"/>
      <c r="K124" s="13">
        <f>104004+F97</f>
        <v>104004</v>
      </c>
      <c r="L124" s="2"/>
      <c r="M124" s="24"/>
      <c r="N124" s="24"/>
      <c r="O124" s="24"/>
    </row>
    <row r="125" spans="1:15" ht="15.75" customHeight="1">
      <c r="A125" s="28" t="s">
        <v>0</v>
      </c>
      <c r="K125" s="2"/>
      <c r="L125" s="2"/>
      <c r="M125" s="24"/>
      <c r="N125" s="24"/>
      <c r="O125" s="24"/>
    </row>
    <row r="126" spans="1:15" ht="15.75" customHeight="1">
      <c r="A126" s="21"/>
      <c r="K126" s="2"/>
      <c r="L126" s="2"/>
      <c r="M126" s="24"/>
      <c r="N126" s="24"/>
      <c r="O126" s="24"/>
    </row>
    <row r="127" spans="1:15" ht="15.75" customHeight="1">
      <c r="A127" s="21"/>
      <c r="K127" s="2" t="s">
        <v>0</v>
      </c>
      <c r="L127" s="2"/>
      <c r="M127" s="24"/>
      <c r="N127" s="24"/>
      <c r="O127" s="24"/>
    </row>
    <row r="128" spans="1:15" ht="15.75" customHeight="1">
      <c r="A128" s="21"/>
      <c r="K128" s="2"/>
      <c r="L128" s="2"/>
      <c r="M128" s="24"/>
      <c r="N128" s="24"/>
      <c r="O128" s="24"/>
    </row>
    <row r="129" spans="1:15" ht="15.75" customHeight="1">
      <c r="A129" s="21"/>
      <c r="K129" s="2"/>
      <c r="L129" s="2"/>
      <c r="M129" s="24"/>
      <c r="N129" s="24"/>
      <c r="O129" s="24"/>
    </row>
    <row r="130" spans="1:15" ht="15.75" customHeight="1">
      <c r="A130" s="21"/>
      <c r="K130" s="17"/>
      <c r="L130" s="2"/>
      <c r="M130" s="24"/>
      <c r="N130" s="24"/>
      <c r="O130" s="24"/>
    </row>
    <row r="131" spans="1:15" ht="15.75" customHeight="1">
      <c r="A131" s="21"/>
      <c r="K131" s="17"/>
      <c r="L131" s="2"/>
      <c r="M131" s="24"/>
      <c r="N131" s="24"/>
      <c r="O131" s="24"/>
    </row>
    <row r="132" spans="1:15" ht="15.75" customHeight="1">
      <c r="A132" s="21"/>
      <c r="K132" s="17"/>
      <c r="L132" s="2"/>
      <c r="M132" s="24"/>
      <c r="N132" s="24"/>
      <c r="O132" s="24"/>
    </row>
    <row r="133" spans="1:15" ht="15.75" customHeight="1">
      <c r="A133" s="28" t="s">
        <v>0</v>
      </c>
      <c r="K133" s="2"/>
      <c r="L133" s="2"/>
      <c r="M133" s="24"/>
      <c r="N133" s="24"/>
      <c r="O133" s="24"/>
    </row>
    <row r="134" spans="1:15" ht="15.75" customHeight="1">
      <c r="A134" s="34"/>
      <c r="K134" s="34"/>
      <c r="L134" s="2"/>
      <c r="M134" s="24"/>
      <c r="N134" s="24"/>
      <c r="O134" s="24"/>
    </row>
    <row r="135" spans="1:15" ht="15.75" customHeight="1">
      <c r="A135" s="34"/>
      <c r="K135" s="34"/>
      <c r="L135" s="2"/>
      <c r="M135" s="24"/>
      <c r="N135" s="24"/>
      <c r="O135" s="24"/>
    </row>
    <row r="136" spans="1:15" ht="15.75" customHeight="1">
      <c r="A136" s="34"/>
      <c r="B136" s="2"/>
      <c r="C136" s="34"/>
      <c r="D136" s="34"/>
      <c r="E136" s="34"/>
      <c r="F136" s="34"/>
      <c r="G136" s="34"/>
      <c r="H136" s="34"/>
      <c r="I136" s="34"/>
      <c r="J136" s="34"/>
      <c r="K136" s="34"/>
      <c r="L136" s="2"/>
      <c r="M136" s="24"/>
      <c r="N136" s="24"/>
      <c r="O136" s="24"/>
    </row>
    <row r="137" spans="1:15" ht="15.75" customHeight="1">
      <c r="A137" s="28"/>
      <c r="B137" s="36"/>
      <c r="C137" s="34"/>
      <c r="D137" s="2"/>
      <c r="E137" s="2"/>
      <c r="F137" s="2"/>
      <c r="G137" s="2"/>
      <c r="H137" s="2"/>
      <c r="I137" s="34"/>
      <c r="J137" s="34"/>
      <c r="K137" s="34"/>
      <c r="L137" s="2"/>
      <c r="M137" s="24"/>
      <c r="N137" s="24"/>
      <c r="O137" s="24"/>
    </row>
    <row r="138" spans="1:15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2"/>
      <c r="M138" s="24"/>
      <c r="N138" s="24"/>
      <c r="O138" s="24"/>
    </row>
    <row r="139" spans="1:15" ht="15.75" customHeight="1">
      <c r="A139" s="22"/>
      <c r="B139" s="30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4"/>
      <c r="N139" s="24"/>
      <c r="O139" s="24"/>
    </row>
    <row r="140" spans="1:15" ht="15.75" customHeight="1">
      <c r="A140" s="3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4"/>
      <c r="N140" s="24"/>
      <c r="O140" s="24"/>
    </row>
    <row r="141" spans="1:15" ht="15.75" customHeight="1">
      <c r="A141" s="3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4"/>
      <c r="N141" s="24"/>
      <c r="O141" s="24"/>
    </row>
    <row r="142" spans="1:15" ht="15.75" customHeight="1">
      <c r="A142" s="22"/>
      <c r="B142" s="30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4"/>
      <c r="N142" s="24"/>
      <c r="O142" s="24"/>
    </row>
    <row r="143" spans="1:15" ht="15.75" customHeight="1">
      <c r="A143" s="28"/>
      <c r="B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4"/>
      <c r="N143" s="24"/>
      <c r="O143" s="24"/>
    </row>
    <row r="144" spans="1:15" ht="15.75" customHeight="1">
      <c r="A144" s="28"/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4"/>
      <c r="N144" s="24"/>
      <c r="O144" s="24"/>
    </row>
    <row r="145" spans="1:15" ht="15.75" customHeight="1">
      <c r="A145" s="28"/>
      <c r="B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4"/>
      <c r="N145" s="24"/>
      <c r="O145" s="24"/>
    </row>
    <row r="146" spans="1:15" ht="15.75" customHeight="1">
      <c r="A146" s="28"/>
      <c r="B146" s="3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4"/>
      <c r="N146" s="24"/>
      <c r="O146" s="24"/>
    </row>
    <row r="147" spans="1:15" ht="15.75" customHeight="1">
      <c r="A147" s="22"/>
      <c r="B147" s="3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4"/>
      <c r="N147" s="24"/>
      <c r="O147" s="24"/>
    </row>
    <row r="148" spans="1:15" ht="15.75" customHeight="1">
      <c r="A148" s="22"/>
      <c r="B148" s="3"/>
      <c r="C148" s="2"/>
      <c r="D148" s="2"/>
      <c r="E148" s="2"/>
      <c r="F148" s="2"/>
      <c r="G148" s="2"/>
      <c r="H148" s="2"/>
      <c r="I148" s="11"/>
      <c r="J148" s="11"/>
      <c r="K148" s="11"/>
      <c r="L148" s="23"/>
      <c r="M148" s="24"/>
      <c r="N148" s="24"/>
      <c r="O148" s="24"/>
    </row>
    <row r="149" spans="1:15" ht="15.75" customHeight="1">
      <c r="A149" s="20"/>
      <c r="B149" s="2"/>
      <c r="C149" s="24"/>
      <c r="D149" s="24"/>
      <c r="E149" s="24"/>
      <c r="F149" s="2"/>
      <c r="G149" s="2"/>
      <c r="H149" s="2"/>
      <c r="I149" s="11"/>
      <c r="J149" s="11"/>
      <c r="K149" s="11"/>
      <c r="L149" s="23"/>
      <c r="M149" s="24"/>
      <c r="N149" s="24"/>
      <c r="O149" s="24"/>
    </row>
    <row r="150" spans="1:15" ht="15.75" customHeight="1">
      <c r="A150" s="20"/>
      <c r="B150" s="27"/>
      <c r="C150" s="24"/>
      <c r="D150" s="24"/>
      <c r="E150" s="24"/>
      <c r="F150" s="2"/>
      <c r="G150" s="2"/>
      <c r="H150" s="2"/>
      <c r="I150" s="11"/>
      <c r="J150" s="11"/>
      <c r="K150" s="2"/>
      <c r="L150" s="23"/>
      <c r="M150" s="24"/>
      <c r="N150" s="24"/>
      <c r="O150" s="24"/>
    </row>
    <row r="151" spans="1:15" ht="15.75" customHeight="1">
      <c r="A151" s="21"/>
      <c r="B151" s="27"/>
      <c r="C151" s="2"/>
      <c r="D151" s="2"/>
      <c r="E151" s="2"/>
      <c r="F151" s="2"/>
      <c r="G151" s="2"/>
      <c r="H151" s="2"/>
      <c r="I151" s="11"/>
      <c r="J151" s="11"/>
      <c r="K151" s="2"/>
      <c r="L151" s="23"/>
      <c r="M151" s="24"/>
      <c r="N151" s="24"/>
      <c r="O151" s="24"/>
    </row>
    <row r="152" spans="1:15" ht="15.75" customHeight="1">
      <c r="A152" s="21"/>
      <c r="B152" s="27"/>
      <c r="C152" s="2"/>
      <c r="D152" s="2"/>
      <c r="E152" s="2"/>
      <c r="F152" s="2"/>
      <c r="G152" s="2"/>
      <c r="H152" s="2"/>
      <c r="I152" s="11"/>
      <c r="J152" s="11"/>
      <c r="K152" s="2"/>
      <c r="L152" s="23"/>
      <c r="M152" s="24"/>
      <c r="N152" s="24"/>
      <c r="O152" s="24"/>
    </row>
    <row r="153" spans="1:15" ht="15.75" customHeight="1">
      <c r="A153" s="21"/>
      <c r="B153" s="2"/>
      <c r="C153" s="2"/>
      <c r="D153" s="2"/>
      <c r="E153" s="2"/>
      <c r="F153" s="2"/>
      <c r="G153" s="2"/>
      <c r="H153" s="2"/>
      <c r="I153" s="11"/>
      <c r="J153" s="11"/>
      <c r="K153" s="2"/>
      <c r="L153" s="23"/>
      <c r="M153" s="24"/>
      <c r="N153" s="24"/>
      <c r="O153" s="24"/>
    </row>
    <row r="154" spans="1:15" ht="15.75" customHeight="1">
      <c r="A154" s="21"/>
      <c r="B154" s="2"/>
      <c r="C154" s="2"/>
      <c r="D154" s="2"/>
      <c r="E154" s="2"/>
      <c r="F154" s="2"/>
      <c r="G154" s="2"/>
      <c r="H154" s="2"/>
      <c r="I154" s="11"/>
      <c r="J154" s="11"/>
      <c r="K154" s="2"/>
      <c r="L154" s="23"/>
      <c r="M154" s="24"/>
      <c r="N154" s="24"/>
      <c r="O154" s="24"/>
    </row>
    <row r="155" spans="1:15" ht="15.75" customHeight="1">
      <c r="A155" s="21"/>
      <c r="B155" s="2"/>
      <c r="C155" s="2"/>
      <c r="D155" s="2"/>
      <c r="E155" s="2"/>
      <c r="F155" s="2"/>
      <c r="G155" s="2"/>
      <c r="H155" s="2"/>
      <c r="I155" s="11"/>
      <c r="J155" s="11"/>
      <c r="K155" s="2"/>
      <c r="L155" s="23"/>
      <c r="M155" s="24"/>
      <c r="N155" s="24"/>
      <c r="O155" s="24"/>
    </row>
    <row r="156" spans="1:15" ht="15.75" customHeight="1">
      <c r="A156" s="21"/>
      <c r="B156" s="2"/>
      <c r="C156" s="2"/>
      <c r="D156" s="2"/>
      <c r="E156" s="2"/>
      <c r="F156" s="2"/>
      <c r="G156" s="2"/>
      <c r="H156" s="2"/>
      <c r="I156" s="11"/>
      <c r="J156" s="11"/>
      <c r="K156" s="2"/>
      <c r="L156" s="23"/>
      <c r="M156" s="24"/>
      <c r="N156" s="24"/>
      <c r="O156" s="24"/>
    </row>
    <row r="157" spans="1:15" ht="15.75" customHeight="1">
      <c r="A157" s="21"/>
      <c r="B157" s="2"/>
      <c r="C157" s="2"/>
      <c r="D157" s="2"/>
      <c r="E157" s="2"/>
      <c r="F157" s="2"/>
      <c r="G157" s="2"/>
      <c r="H157" s="2"/>
      <c r="I157" s="11"/>
      <c r="J157" s="11"/>
      <c r="K157" s="2"/>
      <c r="L157" s="23"/>
      <c r="M157" s="24"/>
      <c r="N157" s="24"/>
      <c r="O157" s="24"/>
    </row>
    <row r="158" spans="1:15" ht="15.75" customHeight="1">
      <c r="A158" s="21"/>
      <c r="B158" s="2"/>
      <c r="C158" s="2"/>
      <c r="D158" s="2"/>
      <c r="E158" s="2"/>
      <c r="F158" s="2"/>
      <c r="G158" s="2"/>
      <c r="H158" s="2"/>
      <c r="I158" s="11"/>
      <c r="J158" s="11"/>
      <c r="K158" s="2"/>
      <c r="L158" s="23"/>
      <c r="M158" s="24"/>
      <c r="N158" s="24"/>
      <c r="O158" s="24"/>
    </row>
    <row r="159" spans="1:15" ht="15.75" customHeight="1">
      <c r="A159" s="21"/>
      <c r="B159" s="2"/>
      <c r="C159" s="2"/>
      <c r="D159" s="2"/>
      <c r="E159" s="2"/>
      <c r="F159" s="2"/>
      <c r="G159" s="2"/>
      <c r="H159" s="2"/>
      <c r="I159" s="11"/>
      <c r="J159" s="11"/>
      <c r="K159" s="2"/>
      <c r="L159" s="23"/>
      <c r="M159" s="24"/>
      <c r="N159" s="24"/>
      <c r="O159" s="24"/>
    </row>
    <row r="160" spans="1:15" ht="15.75" customHeight="1">
      <c r="A160" s="21"/>
      <c r="B160" s="2"/>
      <c r="C160" s="2"/>
      <c r="D160" s="2"/>
      <c r="E160" s="2"/>
      <c r="F160" s="2"/>
      <c r="G160" s="2"/>
      <c r="H160" s="2"/>
      <c r="I160" s="11"/>
      <c r="J160" s="11"/>
      <c r="K160" s="2"/>
      <c r="L160" s="23"/>
      <c r="M160" s="24"/>
      <c r="N160" s="24"/>
      <c r="O160" s="24"/>
    </row>
    <row r="161" spans="1:15" ht="15.75" customHeight="1">
      <c r="A161" s="21"/>
      <c r="B161" s="2"/>
      <c r="C161" s="2"/>
      <c r="D161" s="2"/>
      <c r="E161" s="2"/>
      <c r="F161" s="2"/>
      <c r="G161" s="2"/>
      <c r="H161" s="2"/>
      <c r="I161" s="11"/>
      <c r="J161" s="11"/>
      <c r="K161" s="2"/>
      <c r="L161" s="23"/>
      <c r="M161" s="24"/>
      <c r="N161" s="24"/>
      <c r="O161" s="24"/>
    </row>
    <row r="162" spans="1:15" ht="15.75" customHeight="1">
      <c r="A162" s="21"/>
      <c r="B162" s="2"/>
      <c r="C162" s="2"/>
      <c r="D162" s="2"/>
      <c r="E162" s="2"/>
      <c r="F162" s="2"/>
      <c r="G162" s="2"/>
      <c r="H162" s="2"/>
      <c r="I162" s="11"/>
      <c r="J162" s="11"/>
      <c r="K162" s="2"/>
      <c r="L162" s="23"/>
      <c r="M162" s="24"/>
      <c r="N162" s="24"/>
      <c r="O162" s="24"/>
    </row>
    <row r="163" spans="1:15" ht="15.75" customHeight="1">
      <c r="A163" s="21"/>
      <c r="B163" s="2"/>
      <c r="C163" s="2"/>
      <c r="D163" s="2"/>
      <c r="E163" s="2"/>
      <c r="F163" s="2"/>
      <c r="G163" s="2"/>
      <c r="H163" s="2"/>
      <c r="I163" s="11"/>
      <c r="J163" s="11"/>
      <c r="K163" s="2"/>
      <c r="L163" s="23"/>
      <c r="M163" s="24"/>
      <c r="N163" s="24"/>
      <c r="O163" s="24"/>
    </row>
    <row r="164" spans="1:15" ht="15.75" customHeight="1">
      <c r="A164" s="21"/>
      <c r="B164" s="2"/>
      <c r="C164" s="2"/>
      <c r="D164" s="2"/>
      <c r="E164" s="2"/>
      <c r="F164" s="2"/>
      <c r="G164" s="2"/>
      <c r="H164" s="2"/>
      <c r="I164" s="11"/>
      <c r="J164" s="11"/>
      <c r="K164" s="2"/>
      <c r="L164" s="23"/>
      <c r="M164" s="24"/>
      <c r="N164" s="24"/>
      <c r="O164" s="24"/>
    </row>
    <row r="165" spans="1:15" ht="15.75" customHeight="1">
      <c r="A165" s="21"/>
      <c r="B165" s="2"/>
      <c r="C165" s="2"/>
      <c r="D165" s="2"/>
      <c r="E165" s="2"/>
      <c r="F165" s="2"/>
      <c r="G165" s="2"/>
      <c r="H165" s="2"/>
      <c r="I165" s="11"/>
      <c r="J165" s="11"/>
      <c r="K165" s="2"/>
      <c r="L165" s="23"/>
      <c r="M165" s="24"/>
      <c r="N165" s="24"/>
      <c r="O165" s="24"/>
    </row>
    <row r="166" spans="1:15" ht="15.75" customHeight="1">
      <c r="A166" s="21"/>
      <c r="B166" s="2"/>
      <c r="C166" s="2"/>
      <c r="D166" s="2"/>
      <c r="E166" s="2"/>
      <c r="F166" s="2"/>
      <c r="G166" s="2"/>
      <c r="H166" s="2"/>
      <c r="I166" s="11"/>
      <c r="J166" s="11"/>
      <c r="K166" s="2"/>
      <c r="L166" s="23"/>
      <c r="M166" s="24"/>
      <c r="N166" s="24"/>
      <c r="O166" s="24"/>
    </row>
    <row r="167" spans="1:15" ht="15.75" customHeight="1">
      <c r="A167" s="21"/>
      <c r="B167" s="2"/>
      <c r="C167" s="2"/>
      <c r="D167" s="2"/>
      <c r="E167" s="2"/>
      <c r="F167" s="2"/>
      <c r="G167" s="2"/>
      <c r="H167" s="2"/>
      <c r="I167" s="11"/>
      <c r="J167" s="11"/>
      <c r="K167" s="2"/>
      <c r="L167" s="23"/>
      <c r="M167" s="24"/>
      <c r="N167" s="24"/>
      <c r="O167" s="24"/>
    </row>
    <row r="168" spans="1:15" ht="15.75" customHeight="1">
      <c r="A168" s="21"/>
      <c r="B168" s="2"/>
      <c r="C168" s="2"/>
      <c r="D168" s="2"/>
      <c r="E168" s="2"/>
      <c r="F168" s="2"/>
      <c r="G168" s="2"/>
      <c r="H168" s="2"/>
      <c r="I168" s="11"/>
      <c r="J168" s="11"/>
      <c r="K168" s="2"/>
      <c r="L168" s="23"/>
      <c r="M168" s="24"/>
      <c r="N168" s="24"/>
      <c r="O168" s="24"/>
    </row>
    <row r="169" spans="1:15" ht="15.75" customHeight="1">
      <c r="A169" s="21"/>
      <c r="B169" s="2"/>
      <c r="C169" s="2"/>
      <c r="D169" s="2"/>
      <c r="E169" s="2"/>
      <c r="F169" s="2"/>
      <c r="G169" s="2"/>
      <c r="H169" s="2"/>
      <c r="I169" s="11"/>
      <c r="J169" s="11"/>
      <c r="K169" s="2"/>
      <c r="L169" s="23"/>
      <c r="M169" s="24"/>
      <c r="N169" s="24"/>
      <c r="O169" s="24"/>
    </row>
    <row r="170" spans="1:15" ht="15.75" customHeight="1">
      <c r="A170" s="21"/>
      <c r="B170" s="2"/>
      <c r="C170" s="2"/>
      <c r="D170" s="2"/>
      <c r="E170" s="2"/>
      <c r="F170" s="2"/>
      <c r="G170" s="2"/>
      <c r="H170" s="2"/>
      <c r="I170" s="11"/>
      <c r="J170" s="11"/>
      <c r="K170" s="2"/>
      <c r="L170" s="23"/>
      <c r="M170" s="24"/>
      <c r="N170" s="24"/>
      <c r="O170" s="24"/>
    </row>
    <row r="171" spans="1:15" ht="15.75" customHeight="1">
      <c r="A171" s="21"/>
      <c r="B171" s="2"/>
      <c r="C171" s="2"/>
      <c r="D171" s="2"/>
      <c r="E171" s="2"/>
      <c r="F171" s="2"/>
      <c r="G171" s="2"/>
      <c r="H171" s="2"/>
      <c r="I171" s="11"/>
      <c r="J171" s="11"/>
      <c r="K171" s="2"/>
      <c r="L171" s="23"/>
      <c r="M171" s="24"/>
      <c r="N171" s="24"/>
      <c r="O171" s="24"/>
    </row>
    <row r="172" spans="1:15" ht="15.75" customHeight="1">
      <c r="A172" s="21"/>
      <c r="B172" s="2"/>
      <c r="C172" s="2"/>
      <c r="D172" s="2"/>
      <c r="E172" s="2"/>
      <c r="F172" s="2"/>
      <c r="G172" s="2"/>
      <c r="H172" s="2"/>
      <c r="I172" s="11"/>
      <c r="J172" s="11"/>
      <c r="K172" s="2"/>
      <c r="L172" s="23"/>
      <c r="M172" s="24"/>
      <c r="N172" s="24"/>
      <c r="O172" s="24"/>
    </row>
    <row r="173" spans="1:15" ht="15.75" customHeight="1">
      <c r="A173" s="21"/>
      <c r="B173" s="2"/>
      <c r="C173" s="2"/>
      <c r="D173" s="2"/>
      <c r="E173" s="2"/>
      <c r="F173" s="2"/>
      <c r="G173" s="2"/>
      <c r="H173" s="2"/>
      <c r="I173" s="11"/>
      <c r="J173" s="11"/>
      <c r="K173" s="2"/>
      <c r="L173" s="23"/>
      <c r="M173" s="24"/>
      <c r="N173" s="24"/>
      <c r="O173" s="24"/>
    </row>
    <row r="174" spans="1:15" ht="15.75" customHeight="1">
      <c r="A174" s="21"/>
      <c r="B174" s="2"/>
      <c r="C174" s="2"/>
      <c r="D174" s="2"/>
      <c r="E174" s="2"/>
      <c r="F174" s="2"/>
      <c r="G174" s="2"/>
      <c r="H174" s="2"/>
      <c r="I174" s="11"/>
      <c r="J174" s="11"/>
      <c r="K174" s="2"/>
      <c r="L174" s="23"/>
      <c r="M174" s="24"/>
      <c r="N174" s="24"/>
      <c r="O174" s="24"/>
    </row>
    <row r="175" spans="1:15" ht="15.75" customHeight="1">
      <c r="A175" s="21"/>
      <c r="B175" s="2"/>
      <c r="C175" s="2"/>
      <c r="D175" s="2"/>
      <c r="E175" s="2"/>
      <c r="F175" s="2"/>
      <c r="G175" s="2"/>
      <c r="H175" s="2"/>
      <c r="I175" s="11"/>
      <c r="J175" s="11"/>
      <c r="K175" s="2"/>
      <c r="L175" s="23"/>
      <c r="M175" s="24"/>
      <c r="N175" s="24"/>
      <c r="O175" s="24"/>
    </row>
    <row r="176" spans="1:15" ht="15.75" customHeight="1">
      <c r="A176" s="21"/>
      <c r="B176" s="2"/>
      <c r="C176" s="2"/>
      <c r="D176" s="2"/>
      <c r="E176" s="2"/>
      <c r="F176" s="2"/>
      <c r="G176" s="2"/>
      <c r="H176" s="2"/>
      <c r="I176" s="11"/>
      <c r="J176" s="11"/>
      <c r="K176" s="2"/>
      <c r="L176" s="23"/>
      <c r="M176" s="24"/>
      <c r="N176" s="24"/>
      <c r="O176" s="24"/>
    </row>
    <row r="177" spans="1:15" ht="15.75" customHeight="1">
      <c r="A177" s="21"/>
      <c r="B177" s="2"/>
      <c r="C177" s="2"/>
      <c r="D177" s="2"/>
      <c r="E177" s="2"/>
      <c r="F177" s="2"/>
      <c r="G177" s="2"/>
      <c r="H177" s="2"/>
      <c r="I177" s="11"/>
      <c r="J177" s="11"/>
      <c r="K177" s="2"/>
      <c r="L177" s="23"/>
      <c r="M177" s="24"/>
      <c r="N177" s="24"/>
      <c r="O177" s="24"/>
    </row>
    <row r="178" spans="1:15" ht="15.75" customHeight="1">
      <c r="A178" s="21"/>
      <c r="B178" s="2"/>
      <c r="C178" s="2"/>
      <c r="D178" s="2"/>
      <c r="E178" s="2"/>
      <c r="F178" s="2"/>
      <c r="G178" s="2"/>
      <c r="H178" s="2"/>
      <c r="I178" s="11"/>
      <c r="J178" s="11"/>
      <c r="K178" s="2"/>
      <c r="L178" s="23"/>
      <c r="M178" s="24"/>
      <c r="N178" s="24"/>
      <c r="O178" s="24"/>
    </row>
    <row r="179" spans="1:15" ht="15.75" customHeight="1" hidden="1">
      <c r="A179" s="21"/>
      <c r="B179" s="2"/>
      <c r="C179" s="2"/>
      <c r="D179" s="2"/>
      <c r="E179" s="2"/>
      <c r="F179" s="2"/>
      <c r="G179" s="2"/>
      <c r="H179" s="2"/>
      <c r="I179" s="11"/>
      <c r="J179" s="11"/>
      <c r="K179" s="2"/>
      <c r="L179" s="23"/>
      <c r="M179" s="24"/>
      <c r="N179" s="24"/>
      <c r="O179" s="24"/>
    </row>
    <row r="180" spans="1:15" ht="15.75" customHeight="1" hidden="1">
      <c r="A180" s="21"/>
      <c r="B180" s="2"/>
      <c r="C180" s="2"/>
      <c r="D180" s="2"/>
      <c r="E180" s="2"/>
      <c r="F180" s="2"/>
      <c r="G180" s="2"/>
      <c r="H180" s="2"/>
      <c r="I180" s="11"/>
      <c r="J180" s="11"/>
      <c r="K180" s="2"/>
      <c r="L180" s="23"/>
      <c r="M180" s="24"/>
      <c r="N180" s="24"/>
      <c r="O180" s="24"/>
    </row>
    <row r="181" spans="1:15" ht="15.75" customHeight="1" hidden="1">
      <c r="A181" s="21"/>
      <c r="B181" s="2"/>
      <c r="C181" s="2"/>
      <c r="D181" s="2"/>
      <c r="E181" s="2"/>
      <c r="F181" s="2"/>
      <c r="G181" s="2"/>
      <c r="H181" s="2"/>
      <c r="I181" s="11"/>
      <c r="J181" s="11"/>
      <c r="K181" s="2"/>
      <c r="L181" s="23"/>
      <c r="M181" s="24"/>
      <c r="N181" s="24"/>
      <c r="O181" s="24"/>
    </row>
    <row r="182" spans="1:15" ht="15.75" customHeight="1" hidden="1">
      <c r="A182" s="20"/>
      <c r="B182" s="2"/>
      <c r="C182" s="24"/>
      <c r="D182" s="24"/>
      <c r="E182" s="24"/>
      <c r="F182" s="24"/>
      <c r="G182" s="24"/>
      <c r="H182" s="24"/>
      <c r="I182" s="11"/>
      <c r="J182" s="11"/>
      <c r="K182" s="2"/>
      <c r="L182" s="24"/>
      <c r="M182" s="24"/>
      <c r="N182" s="24"/>
      <c r="O182" s="24"/>
    </row>
    <row r="183" spans="1:15" ht="15.75" customHeight="1" hidden="1">
      <c r="A183" s="20"/>
      <c r="B183" s="2"/>
      <c r="C183" s="24"/>
      <c r="D183" s="24"/>
      <c r="E183" s="24"/>
      <c r="F183" s="24"/>
      <c r="G183" s="24"/>
      <c r="H183" s="24"/>
      <c r="I183" s="11"/>
      <c r="J183" s="11"/>
      <c r="K183" s="2"/>
      <c r="L183" s="24"/>
      <c r="M183" s="24"/>
      <c r="N183" s="24"/>
      <c r="O183" s="24"/>
    </row>
    <row r="184" spans="1:15" ht="15.75" customHeight="1" hidden="1">
      <c r="A184" s="20"/>
      <c r="B184" s="2"/>
      <c r="C184" s="24"/>
      <c r="D184" s="24"/>
      <c r="E184" s="24"/>
      <c r="F184" s="24"/>
      <c r="G184" s="24"/>
      <c r="H184" s="24"/>
      <c r="I184" s="11"/>
      <c r="J184" s="11"/>
      <c r="K184" s="2"/>
      <c r="L184" s="24"/>
      <c r="M184" s="24"/>
      <c r="N184" s="24"/>
      <c r="O184" s="24"/>
    </row>
    <row r="185" spans="1:15" ht="15.75" customHeight="1" hidden="1">
      <c r="A185" s="20"/>
      <c r="B185" s="2"/>
      <c r="C185" s="24"/>
      <c r="D185" s="24"/>
      <c r="E185" s="24"/>
      <c r="F185" s="24"/>
      <c r="G185" s="24"/>
      <c r="H185" s="24"/>
      <c r="I185" s="11"/>
      <c r="J185" s="11"/>
      <c r="K185" s="2"/>
      <c r="L185" s="24"/>
      <c r="M185" s="24"/>
      <c r="N185" s="24"/>
      <c r="O185" s="24"/>
    </row>
    <row r="186" spans="1:15" ht="15.75" customHeight="1">
      <c r="A186" s="20"/>
      <c r="B186" s="2"/>
      <c r="C186" s="24"/>
      <c r="D186" s="24"/>
      <c r="E186" s="24"/>
      <c r="F186" s="24"/>
      <c r="G186" s="24"/>
      <c r="H186" s="24"/>
      <c r="I186" s="11"/>
      <c r="J186" s="11"/>
      <c r="K186" s="2"/>
      <c r="L186" s="24"/>
      <c r="M186" s="24"/>
      <c r="N186" s="24"/>
      <c r="O186" s="24"/>
    </row>
    <row r="187" spans="1:15" ht="15.75" customHeight="1">
      <c r="A187" s="22">
        <v>13</v>
      </c>
      <c r="B187" s="3"/>
      <c r="C187" s="24"/>
      <c r="D187" s="24"/>
      <c r="E187" s="24"/>
      <c r="F187" s="24"/>
      <c r="G187" s="24"/>
      <c r="H187" s="24"/>
      <c r="I187" s="11"/>
      <c r="J187" s="11"/>
      <c r="K187" s="2"/>
      <c r="L187" s="24"/>
      <c r="M187" s="24"/>
      <c r="N187" s="24"/>
      <c r="O187" s="24"/>
    </row>
    <row r="188" spans="1:15" ht="15.75" customHeight="1">
      <c r="A188" s="22"/>
      <c r="B188" s="2"/>
      <c r="C188" s="24"/>
      <c r="D188" s="24"/>
      <c r="E188" s="24"/>
      <c r="F188" s="24"/>
      <c r="G188" s="24"/>
      <c r="H188" s="24"/>
      <c r="I188" s="11"/>
      <c r="J188" s="11"/>
      <c r="K188" s="2"/>
      <c r="L188" s="24"/>
      <c r="M188" s="24"/>
      <c r="N188" s="24"/>
      <c r="O188" s="24"/>
    </row>
    <row r="189" spans="1:15" ht="15.75" customHeight="1">
      <c r="A189" s="22"/>
      <c r="B189" s="2"/>
      <c r="C189" s="24"/>
      <c r="D189" s="24"/>
      <c r="E189" s="24"/>
      <c r="F189" s="24"/>
      <c r="G189" s="24"/>
      <c r="H189" s="24"/>
      <c r="I189" s="11"/>
      <c r="J189" s="11"/>
      <c r="K189" s="2"/>
      <c r="L189" s="24"/>
      <c r="M189" s="24"/>
      <c r="N189" s="24"/>
      <c r="O189" s="24"/>
    </row>
    <row r="190" spans="1:15" ht="15.75" customHeight="1">
      <c r="A190" s="22"/>
      <c r="B190" s="3"/>
      <c r="C190" s="24"/>
      <c r="D190" s="24"/>
      <c r="E190" s="24"/>
      <c r="F190" s="24"/>
      <c r="G190" s="24"/>
      <c r="H190" s="24"/>
      <c r="I190" s="11"/>
      <c r="J190" s="11"/>
      <c r="K190" s="2"/>
      <c r="L190" s="24"/>
      <c r="M190" s="24"/>
      <c r="N190" s="24"/>
      <c r="O190" s="24"/>
    </row>
    <row r="191" spans="1:15" ht="15.75" customHeight="1" hidden="1">
      <c r="A191" s="21"/>
      <c r="B191" s="2"/>
      <c r="C191" s="2"/>
      <c r="D191" s="2"/>
      <c r="E191" s="2"/>
      <c r="F191" s="2"/>
      <c r="G191" s="2"/>
      <c r="H191" s="2"/>
      <c r="I191" s="11"/>
      <c r="J191" s="11"/>
      <c r="K191" s="2"/>
      <c r="L191" s="24"/>
      <c r="M191" s="24"/>
      <c r="N191" s="24"/>
      <c r="O191" s="24"/>
    </row>
    <row r="192" spans="1:15" ht="15.75" customHeight="1" hidden="1">
      <c r="A192" s="20"/>
      <c r="B192" s="2"/>
      <c r="C192" s="2"/>
      <c r="D192" s="2"/>
      <c r="E192" s="2"/>
      <c r="F192" s="2"/>
      <c r="G192" s="2"/>
      <c r="H192" s="2"/>
      <c r="I192" s="11"/>
      <c r="J192" s="11"/>
      <c r="K192" s="2"/>
      <c r="L192" s="24"/>
      <c r="M192" s="24"/>
      <c r="N192" s="24"/>
      <c r="O192" s="24"/>
    </row>
    <row r="193" spans="1:15" ht="15.75" customHeight="1" hidden="1">
      <c r="A193" s="20"/>
      <c r="B193" s="2"/>
      <c r="C193" s="2"/>
      <c r="D193" s="2"/>
      <c r="E193" s="2"/>
      <c r="F193" s="2"/>
      <c r="G193" s="2"/>
      <c r="H193" s="2"/>
      <c r="I193" s="11"/>
      <c r="J193" s="11"/>
      <c r="K193" s="2"/>
      <c r="L193" s="24"/>
      <c r="M193" s="24"/>
      <c r="N193" s="24"/>
      <c r="O193" s="24"/>
    </row>
    <row r="194" spans="1:15" ht="15.75" customHeight="1" hidden="1">
      <c r="A194" s="22"/>
      <c r="B194" s="2"/>
      <c r="C194" s="2"/>
      <c r="D194" s="2"/>
      <c r="E194" s="2"/>
      <c r="F194" s="2"/>
      <c r="G194" s="2"/>
      <c r="H194" s="2"/>
      <c r="I194" s="11"/>
      <c r="J194" s="11"/>
      <c r="K194" s="2"/>
      <c r="L194" s="24"/>
      <c r="M194" s="24"/>
      <c r="N194" s="24"/>
      <c r="O194" s="24"/>
    </row>
    <row r="195" spans="1:15" ht="15.75" customHeight="1">
      <c r="A195" s="22">
        <v>14</v>
      </c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4"/>
      <c r="M195" s="24"/>
      <c r="N195" s="24"/>
      <c r="O195" s="24"/>
    </row>
    <row r="196" spans="2:15" ht="15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4"/>
      <c r="M196" s="24"/>
      <c r="N196" s="24"/>
      <c r="O196" s="24"/>
    </row>
    <row r="197" spans="1:15" ht="15.75" customHeight="1">
      <c r="A197" s="21" t="s">
        <v>0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4"/>
      <c r="M197" s="24"/>
      <c r="N197" s="24"/>
      <c r="O197" s="24"/>
    </row>
    <row r="198" spans="1:15" ht="15.75" customHeight="1">
      <c r="A198" s="2"/>
      <c r="B198" s="2"/>
      <c r="I198" s="2"/>
      <c r="J198" s="2"/>
      <c r="K198" s="2"/>
      <c r="L198" s="24"/>
      <c r="M198" s="24"/>
      <c r="N198" s="24"/>
      <c r="O198" s="24"/>
    </row>
    <row r="199" spans="1:15" ht="15.75" customHeight="1">
      <c r="A199" s="2"/>
      <c r="I199" s="2"/>
      <c r="J199" s="2"/>
      <c r="K199" s="2"/>
      <c r="L199" s="24"/>
      <c r="M199" s="24"/>
      <c r="N199" s="24"/>
      <c r="O199" s="24"/>
    </row>
    <row r="200" spans="1:15" ht="15.75" customHeight="1">
      <c r="A200" s="2"/>
      <c r="B200" s="2"/>
      <c r="I200" s="2"/>
      <c r="J200" s="2"/>
      <c r="K200" s="2"/>
      <c r="L200" s="24"/>
      <c r="M200" s="24"/>
      <c r="N200" s="24"/>
      <c r="O200" s="24"/>
    </row>
    <row r="201" spans="2:15" ht="15.75" customHeight="1">
      <c r="B201" s="2"/>
      <c r="C201" s="2"/>
      <c r="D201" s="2"/>
      <c r="E201" s="2"/>
      <c r="F201" s="2"/>
      <c r="G201" s="2"/>
      <c r="H201" s="2"/>
      <c r="I201" s="24"/>
      <c r="J201" s="24"/>
      <c r="K201" s="2"/>
      <c r="L201" s="24"/>
      <c r="M201" s="24"/>
      <c r="N201" s="24"/>
      <c r="O201" s="24"/>
    </row>
    <row r="202" spans="2:15" ht="15.75" customHeight="1">
      <c r="B202" s="2"/>
      <c r="C202" s="2"/>
      <c r="D202" s="2"/>
      <c r="E202" s="2"/>
      <c r="F202" s="2"/>
      <c r="G202" s="2"/>
      <c r="H202" s="2"/>
      <c r="I202" s="24"/>
      <c r="J202" s="24"/>
      <c r="K202" s="2"/>
      <c r="L202" s="24"/>
      <c r="M202" s="24"/>
      <c r="N202" s="24"/>
      <c r="O202" s="24"/>
    </row>
    <row r="203" spans="2:10" ht="15.75" customHeight="1">
      <c r="B203" s="2"/>
      <c r="C203" s="2"/>
      <c r="D203" s="2"/>
      <c r="E203" s="2"/>
      <c r="F203" s="2"/>
      <c r="G203" s="2"/>
      <c r="H203" s="2"/>
      <c r="I203" s="24"/>
      <c r="J203" s="24"/>
    </row>
    <row r="204" spans="1:10" ht="15.75" customHeight="1">
      <c r="A204" s="2"/>
      <c r="B204" s="2"/>
      <c r="C204" s="2"/>
      <c r="D204" s="2"/>
      <c r="E204" s="2"/>
      <c r="F204" s="2"/>
      <c r="G204" s="2"/>
      <c r="H204" s="2"/>
      <c r="I204" s="24"/>
      <c r="J204" s="24"/>
    </row>
    <row r="205" spans="1:10" ht="15.75" customHeight="1">
      <c r="A205" s="2"/>
      <c r="B205" s="2"/>
      <c r="C205" s="2"/>
      <c r="D205" s="2"/>
      <c r="E205" s="2"/>
      <c r="F205" s="2"/>
      <c r="G205" s="2"/>
      <c r="H205" s="2"/>
      <c r="I205" s="24"/>
      <c r="J205" s="24"/>
    </row>
    <row r="206" spans="1:11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5.75" customHeight="1">
      <c r="A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5.75" customHeight="1">
      <c r="A209" s="2"/>
      <c r="I209" s="2"/>
      <c r="J209" s="2"/>
      <c r="K209" s="2"/>
    </row>
    <row r="210" spans="1:11" ht="15.75" customHeight="1">
      <c r="A210" s="2"/>
      <c r="I210" s="2"/>
      <c r="J210" s="2"/>
      <c r="K210" s="2"/>
    </row>
    <row r="211" spans="1:11" ht="15.75" customHeight="1">
      <c r="A211" s="2"/>
      <c r="B211" s="2"/>
      <c r="I211" s="2"/>
      <c r="J211" s="2"/>
      <c r="K211" s="2"/>
    </row>
    <row r="212" spans="2:11" ht="15.75" customHeight="1">
      <c r="B212" s="2"/>
      <c r="I212" s="2"/>
      <c r="J212" s="2"/>
      <c r="K212" s="2"/>
    </row>
    <row r="213" spans="9:11" ht="15.75" customHeight="1">
      <c r="I213" s="2"/>
      <c r="J213" s="2"/>
      <c r="K213" s="2"/>
    </row>
    <row r="214" spans="9:10" ht="15.75" customHeight="1">
      <c r="I214" s="2"/>
      <c r="J214" s="2"/>
    </row>
    <row r="215" spans="1:10" ht="15.75" customHeight="1">
      <c r="A215" s="2"/>
      <c r="I215" s="2"/>
      <c r="J215" s="2"/>
    </row>
    <row r="216" ht="15.75" customHeight="1">
      <c r="A216" s="2"/>
    </row>
    <row r="217" ht="15.75" customHeight="1"/>
    <row r="218" ht="15.75" customHeight="1"/>
    <row r="219" spans="9:10" ht="15.75" customHeight="1">
      <c r="I219" s="2"/>
      <c r="J219" s="2"/>
    </row>
    <row r="220" spans="9:10" ht="15.75" customHeight="1">
      <c r="I220" s="2"/>
      <c r="J220" s="2"/>
    </row>
    <row r="221" spans="9:10" ht="15.75" customHeight="1">
      <c r="I221" s="2"/>
      <c r="J221" s="2"/>
    </row>
    <row r="222" spans="9:10" ht="15.75" customHeight="1">
      <c r="I222" s="2"/>
      <c r="J222" s="2"/>
    </row>
    <row r="223" spans="9:10" ht="15.75" customHeight="1">
      <c r="I223" s="2"/>
      <c r="J223" s="2"/>
    </row>
    <row r="224" spans="9:10" ht="15.75" customHeight="1">
      <c r="I224" s="2"/>
      <c r="J224" s="2"/>
    </row>
    <row r="225" spans="9:10" ht="15.75" customHeight="1">
      <c r="I225" s="2"/>
      <c r="J225" s="2"/>
    </row>
    <row r="226" spans="9:10" ht="15.75" customHeight="1">
      <c r="I226" s="2"/>
      <c r="J226" s="2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>
      <c r="B232" s="2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>
      <c r="F390" s="37"/>
    </row>
    <row r="391" ht="15.75" customHeight="1">
      <c r="F391" s="37"/>
    </row>
    <row r="392" ht="15.75" customHeight="1">
      <c r="F392" s="37"/>
    </row>
    <row r="393" ht="15.75" customHeight="1">
      <c r="F393" s="37"/>
    </row>
    <row r="394" ht="15.75" customHeight="1">
      <c r="F394" s="37"/>
    </row>
    <row r="395" ht="15.75" customHeight="1">
      <c r="F395" s="37"/>
    </row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</sheetData>
  <printOptions horizontalCentered="1"/>
  <pageMargins left="0" right="0" top="0.5" bottom="0" header="0.5" footer="0"/>
  <pageSetup horizontalDpi="300" verticalDpi="300" orientation="portrait" paperSize="9" scale="75" r:id="rId1"/>
  <headerFooter alignWithMargins="0">
    <oddFooter>&amp;L&amp;"Courier New,Regular"FILE : &amp;F-&amp;D&amp;"Arial,Regular"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zoomScale="75" zoomScaleNormal="75" workbookViewId="0" topLeftCell="A1">
      <selection activeCell="A2" sqref="A2:E2"/>
    </sheetView>
  </sheetViews>
  <sheetFormatPr defaultColWidth="9.140625" defaultRowHeight="12.75"/>
  <cols>
    <col min="1" max="1" width="69.57421875" style="0" customWidth="1"/>
    <col min="2" max="2" width="3.8515625" style="0" customWidth="1"/>
    <col min="3" max="3" width="17.00390625" style="0" customWidth="1"/>
    <col min="4" max="4" width="5.140625" style="0" customWidth="1"/>
    <col min="5" max="5" width="18.7109375" style="0" customWidth="1"/>
  </cols>
  <sheetData>
    <row r="1" spans="1:5" ht="15.75">
      <c r="A1" s="62" t="s">
        <v>5</v>
      </c>
      <c r="B1" s="62"/>
      <c r="C1" s="62"/>
      <c r="D1" s="62"/>
      <c r="E1" s="62"/>
    </row>
    <row r="2" spans="1:5" ht="15.75">
      <c r="A2" s="62" t="s">
        <v>6</v>
      </c>
      <c r="B2" s="62"/>
      <c r="C2" s="62"/>
      <c r="D2" s="62"/>
      <c r="E2" s="62"/>
    </row>
    <row r="3" spans="1:5" ht="15.75">
      <c r="A3" s="36" t="s">
        <v>0</v>
      </c>
      <c r="B3" s="23"/>
      <c r="C3" s="23"/>
      <c r="D3" s="23"/>
      <c r="E3" s="23" t="s">
        <v>0</v>
      </c>
    </row>
    <row r="4" spans="1:5" ht="15.75">
      <c r="A4" s="62" t="s">
        <v>153</v>
      </c>
      <c r="B4" s="62"/>
      <c r="C4" s="62"/>
      <c r="D4" s="62"/>
      <c r="E4" s="62"/>
    </row>
    <row r="5" spans="1:5" ht="15.75">
      <c r="A5" s="62" t="s">
        <v>68</v>
      </c>
      <c r="B5" s="62"/>
      <c r="C5" s="62"/>
      <c r="D5" s="62"/>
      <c r="E5" s="62"/>
    </row>
    <row r="6" spans="1:5" ht="15.75">
      <c r="A6" s="30"/>
      <c r="B6" s="2"/>
      <c r="C6" s="2"/>
      <c r="D6" s="2"/>
      <c r="E6" s="2"/>
    </row>
    <row r="7" spans="1:5" ht="15.75">
      <c r="A7" s="30"/>
      <c r="B7" s="2"/>
      <c r="C7" s="2"/>
      <c r="D7" s="2"/>
      <c r="E7" s="2"/>
    </row>
    <row r="8" spans="1:5" ht="15.75">
      <c r="A8" s="30"/>
      <c r="B8" s="2"/>
      <c r="C8" s="2"/>
      <c r="D8" s="2"/>
      <c r="E8" s="2"/>
    </row>
    <row r="9" spans="1:5" ht="15.75">
      <c r="A9" s="30"/>
      <c r="B9" s="2"/>
      <c r="C9" s="9" t="s">
        <v>17</v>
      </c>
      <c r="D9" s="2"/>
      <c r="E9" s="9" t="s">
        <v>19</v>
      </c>
    </row>
    <row r="10" spans="1:5" ht="15.75">
      <c r="A10" s="30"/>
      <c r="B10" s="2"/>
      <c r="C10" s="9" t="s">
        <v>18</v>
      </c>
      <c r="D10" s="2"/>
      <c r="E10" s="9" t="s">
        <v>39</v>
      </c>
    </row>
    <row r="11" spans="1:5" ht="15.75">
      <c r="A11" s="30"/>
      <c r="B11" s="2"/>
      <c r="C11" s="9" t="s">
        <v>11</v>
      </c>
      <c r="D11" s="2"/>
      <c r="E11" s="9" t="s">
        <v>20</v>
      </c>
    </row>
    <row r="12" spans="1:5" ht="15.75">
      <c r="A12" s="30"/>
      <c r="B12" s="2"/>
      <c r="C12" s="9" t="s">
        <v>13</v>
      </c>
      <c r="D12" s="2"/>
      <c r="E12" s="9" t="s">
        <v>21</v>
      </c>
    </row>
    <row r="13" spans="1:5" ht="15.75">
      <c r="A13" s="30"/>
      <c r="B13" s="2"/>
      <c r="C13" s="50" t="s">
        <v>154</v>
      </c>
      <c r="D13" s="2"/>
      <c r="E13" s="50" t="s">
        <v>45</v>
      </c>
    </row>
    <row r="14" spans="1:5" ht="15.75">
      <c r="A14" s="30"/>
      <c r="B14" s="2"/>
      <c r="C14" s="4">
        <v>2003</v>
      </c>
      <c r="D14" s="2"/>
      <c r="E14" s="4">
        <v>2002</v>
      </c>
    </row>
    <row r="15" spans="1:5" ht="15.75">
      <c r="A15" s="30"/>
      <c r="B15" s="2"/>
      <c r="C15" s="4" t="s">
        <v>2</v>
      </c>
      <c r="D15" s="2"/>
      <c r="E15" s="4" t="s">
        <v>2</v>
      </c>
    </row>
    <row r="16" spans="1:5" ht="15.75">
      <c r="A16" s="30"/>
      <c r="B16" s="2"/>
      <c r="C16" s="2"/>
      <c r="D16" s="2"/>
      <c r="E16" s="2"/>
    </row>
    <row r="17" spans="1:5" ht="15.75">
      <c r="A17" s="30" t="s">
        <v>67</v>
      </c>
      <c r="B17" s="2"/>
      <c r="C17" s="17">
        <f>99372.305+8539.148+0.4</f>
        <v>107911.85299999999</v>
      </c>
      <c r="D17" s="17"/>
      <c r="E17" s="17">
        <v>111561.847</v>
      </c>
    </row>
    <row r="18" spans="1:5" ht="15.75">
      <c r="A18" s="30"/>
      <c r="B18" s="2"/>
      <c r="C18" s="17"/>
      <c r="D18" s="17"/>
      <c r="E18" s="17"/>
    </row>
    <row r="19" spans="1:5" ht="15.75">
      <c r="A19" s="30" t="s">
        <v>51</v>
      </c>
      <c r="B19" s="2"/>
      <c r="C19" s="17">
        <f>26999.275+0.4</f>
        <v>26999.675000000003</v>
      </c>
      <c r="D19" s="17"/>
      <c r="E19" s="17">
        <v>30854.369</v>
      </c>
    </row>
    <row r="20" spans="1:5" ht="15.75">
      <c r="A20" s="30"/>
      <c r="B20" s="2"/>
      <c r="C20" s="17"/>
      <c r="D20" s="17"/>
      <c r="E20" s="17"/>
    </row>
    <row r="21" spans="1:5" ht="15.75">
      <c r="A21" s="30" t="s">
        <v>147</v>
      </c>
      <c r="B21" s="2"/>
      <c r="C21" s="17">
        <f>4354.963+4208.168+1380.741</f>
        <v>9943.872</v>
      </c>
      <c r="D21" s="17"/>
      <c r="E21" s="17">
        <v>10703.053</v>
      </c>
    </row>
    <row r="22" spans="1:5" ht="15.75">
      <c r="A22" s="30"/>
      <c r="B22" s="2"/>
      <c r="C22" s="17"/>
      <c r="D22" s="17"/>
      <c r="E22" s="17"/>
    </row>
    <row r="23" spans="1:5" ht="15.75">
      <c r="A23" s="30" t="s">
        <v>43</v>
      </c>
      <c r="B23" s="2"/>
      <c r="C23" s="17"/>
      <c r="D23" s="17"/>
      <c r="E23" s="17"/>
    </row>
    <row r="24" spans="1:5" ht="15.75">
      <c r="A24" s="48" t="s">
        <v>44</v>
      </c>
      <c r="B24" s="2"/>
      <c r="C24" s="17">
        <f>67977.358+0.4</f>
        <v>67977.75799999999</v>
      </c>
      <c r="D24" s="17"/>
      <c r="E24" s="17">
        <v>69233.767</v>
      </c>
    </row>
    <row r="25" spans="1:5" ht="15.75">
      <c r="A25" s="30"/>
      <c r="B25" s="2"/>
      <c r="C25" s="17"/>
      <c r="D25" s="17"/>
      <c r="E25" s="17"/>
    </row>
    <row r="26" spans="1:5" ht="15.75">
      <c r="A26" s="30" t="s">
        <v>135</v>
      </c>
      <c r="B26" s="2"/>
      <c r="C26" s="17"/>
      <c r="D26" s="17"/>
      <c r="E26" s="17"/>
    </row>
    <row r="27" spans="1:5" ht="15.75">
      <c r="A27" s="48" t="s">
        <v>44</v>
      </c>
      <c r="B27" s="2"/>
      <c r="C27" s="17">
        <f>55481.187-C39</f>
        <v>55381.187</v>
      </c>
      <c r="D27" s="17"/>
      <c r="E27" s="17">
        <v>53486.825</v>
      </c>
    </row>
    <row r="28" spans="1:5" ht="15.75">
      <c r="A28" s="30"/>
      <c r="B28" s="2"/>
      <c r="C28" s="17"/>
      <c r="D28" s="17"/>
      <c r="E28" s="17"/>
    </row>
    <row r="29" spans="1:5" ht="15.75">
      <c r="A29" s="30" t="s">
        <v>32</v>
      </c>
      <c r="B29" s="2"/>
      <c r="C29" s="17">
        <f>22282.034+0.4</f>
        <v>22282.434</v>
      </c>
      <c r="D29" s="17"/>
      <c r="E29" s="17">
        <v>23383.933</v>
      </c>
    </row>
    <row r="30" spans="1:5" ht="15.75">
      <c r="A30" s="30"/>
      <c r="B30" s="2"/>
      <c r="C30" s="17" t="s">
        <v>0</v>
      </c>
      <c r="D30" s="17"/>
      <c r="E30" s="17" t="s">
        <v>0</v>
      </c>
    </row>
    <row r="31" spans="1:5" ht="15.75" hidden="1">
      <c r="A31" s="30" t="s">
        <v>42</v>
      </c>
      <c r="B31" s="2"/>
      <c r="C31" s="17">
        <v>0</v>
      </c>
      <c r="D31" s="17"/>
      <c r="E31" s="17">
        <v>0</v>
      </c>
    </row>
    <row r="32" spans="1:5" ht="15.75" hidden="1">
      <c r="A32" s="30"/>
      <c r="B32" s="2"/>
      <c r="C32" s="51" t="s">
        <v>50</v>
      </c>
      <c r="D32" s="17"/>
      <c r="E32" s="17" t="s">
        <v>0</v>
      </c>
    </row>
    <row r="33" spans="1:5" ht="15.75">
      <c r="A33" s="30" t="s">
        <v>40</v>
      </c>
      <c r="B33" s="2"/>
      <c r="C33" s="49" t="s">
        <v>0</v>
      </c>
      <c r="D33" s="17"/>
      <c r="E33" s="17"/>
    </row>
    <row r="34" spans="1:5" ht="15.75">
      <c r="A34" s="30" t="s">
        <v>140</v>
      </c>
      <c r="B34" s="2"/>
      <c r="C34" s="43">
        <f>55704.782</f>
        <v>55704.782</v>
      </c>
      <c r="D34" s="17"/>
      <c r="E34" s="43">
        <v>61336.881</v>
      </c>
    </row>
    <row r="35" spans="1:5" ht="15.75">
      <c r="A35" s="30" t="s">
        <v>22</v>
      </c>
      <c r="B35" s="2"/>
      <c r="C35" s="44">
        <v>51528.31</v>
      </c>
      <c r="D35" s="17"/>
      <c r="E35" s="44">
        <v>43032.514</v>
      </c>
    </row>
    <row r="36" spans="1:5" ht="15.75">
      <c r="A36" s="30" t="s">
        <v>33</v>
      </c>
      <c r="B36" s="2"/>
      <c r="C36" s="44">
        <f>37440.367</f>
        <v>37440.367</v>
      </c>
      <c r="D36" s="17"/>
      <c r="E36" s="44">
        <v>33570.568</v>
      </c>
    </row>
    <row r="37" spans="1:5" ht="15.75">
      <c r="A37" s="30" t="s">
        <v>142</v>
      </c>
      <c r="B37" s="2"/>
      <c r="C37" s="44">
        <f>23594.272+2.8+3431.692-0.5</f>
        <v>27028.264</v>
      </c>
      <c r="D37" s="17"/>
      <c r="E37" s="44">
        <v>27524.232</v>
      </c>
    </row>
    <row r="38" spans="1:5" ht="15.75">
      <c r="A38" s="30" t="s">
        <v>47</v>
      </c>
      <c r="B38" s="2"/>
      <c r="C38" s="44">
        <f>3759.044-3431.692-0.5</f>
        <v>326.85199999999986</v>
      </c>
      <c r="D38" s="17"/>
      <c r="E38" s="44">
        <v>165.485</v>
      </c>
    </row>
    <row r="39" spans="1:5" ht="15.75">
      <c r="A39" s="30" t="s">
        <v>48</v>
      </c>
      <c r="B39" s="2"/>
      <c r="C39" s="44">
        <v>100</v>
      </c>
      <c r="D39" s="17"/>
      <c r="E39" s="44">
        <v>1800</v>
      </c>
    </row>
    <row r="40" spans="1:5" ht="15.75" hidden="1">
      <c r="A40" s="30" t="s">
        <v>52</v>
      </c>
      <c r="B40" s="2"/>
      <c r="C40" s="44">
        <v>0</v>
      </c>
      <c r="D40" s="17"/>
      <c r="E40" s="44">
        <v>0</v>
      </c>
    </row>
    <row r="41" spans="1:5" ht="15.75">
      <c r="A41" s="30" t="s">
        <v>141</v>
      </c>
      <c r="B41" s="2"/>
      <c r="C41" s="44">
        <f>917.073</f>
        <v>917.073</v>
      </c>
      <c r="D41" s="17"/>
      <c r="E41" s="44">
        <v>922.425</v>
      </c>
    </row>
    <row r="42" spans="1:5" ht="15.75">
      <c r="A42" s="30" t="s">
        <v>143</v>
      </c>
      <c r="B42" s="2"/>
      <c r="C42" s="44">
        <v>14302.177</v>
      </c>
      <c r="D42" s="17"/>
      <c r="E42" s="44">
        <v>18219.96</v>
      </c>
    </row>
    <row r="43" spans="1:5" ht="15.75">
      <c r="A43" s="30" t="s">
        <v>23</v>
      </c>
      <c r="B43" s="2"/>
      <c r="C43" s="44">
        <f>14984.178</f>
        <v>14984.178</v>
      </c>
      <c r="D43" s="17"/>
      <c r="E43" s="44">
        <v>23059.253</v>
      </c>
    </row>
    <row r="44" spans="1:5" ht="15.75">
      <c r="A44" s="30"/>
      <c r="B44" s="2"/>
      <c r="C44" s="45">
        <f>SUM(C34:C43)</f>
        <v>202332.00300000003</v>
      </c>
      <c r="D44" s="17"/>
      <c r="E44" s="45">
        <f>SUM(E34:E43)</f>
        <v>209631.31799999994</v>
      </c>
    </row>
    <row r="45" spans="1:5" ht="15.75">
      <c r="A45" s="30"/>
      <c r="B45" s="2"/>
      <c r="C45" s="17" t="s">
        <v>0</v>
      </c>
      <c r="D45" s="17"/>
      <c r="E45" s="17" t="s">
        <v>0</v>
      </c>
    </row>
    <row r="46" spans="1:5" ht="15.75">
      <c r="A46" s="30" t="s">
        <v>24</v>
      </c>
      <c r="B46" s="2"/>
      <c r="C46" s="17" t="s">
        <v>0</v>
      </c>
      <c r="D46" s="17"/>
      <c r="E46" s="17"/>
    </row>
    <row r="47" spans="1:5" ht="15.75">
      <c r="A47" s="30" t="s">
        <v>138</v>
      </c>
      <c r="B47" s="2"/>
      <c r="C47" s="43">
        <f>83569.243-975</f>
        <v>82594.243</v>
      </c>
      <c r="D47" s="17"/>
      <c r="E47" s="43">
        <v>87185.834</v>
      </c>
    </row>
    <row r="48" spans="1:5" ht="15.75">
      <c r="A48" s="30" t="s">
        <v>25</v>
      </c>
      <c r="B48" s="2"/>
      <c r="C48" s="44">
        <f>26056.732</f>
        <v>26056.732</v>
      </c>
      <c r="D48" s="17"/>
      <c r="E48" s="44">
        <v>28103.408</v>
      </c>
    </row>
    <row r="49" spans="1:5" ht="15.75">
      <c r="A49" s="30" t="s">
        <v>145</v>
      </c>
      <c r="B49" s="2"/>
      <c r="C49" s="44">
        <f>49172.691+9067.127</f>
        <v>58239.818</v>
      </c>
      <c r="D49" s="17"/>
      <c r="E49" s="44">
        <v>33074.509</v>
      </c>
    </row>
    <row r="50" spans="1:5" ht="15.75">
      <c r="A50" s="30" t="s">
        <v>136</v>
      </c>
      <c r="B50" s="2"/>
      <c r="C50" s="44">
        <f>27312.543-C74</f>
        <v>21266.783000000003</v>
      </c>
      <c r="D50" s="17"/>
      <c r="E50" s="44">
        <v>25365.806</v>
      </c>
    </row>
    <row r="51" spans="1:5" ht="15.75">
      <c r="A51" s="30" t="s">
        <v>49</v>
      </c>
      <c r="B51" s="2"/>
      <c r="C51" s="44">
        <v>133.67</v>
      </c>
      <c r="D51" s="17"/>
      <c r="E51" s="44">
        <v>32.898</v>
      </c>
    </row>
    <row r="52" spans="1:5" ht="15.75">
      <c r="A52" s="30" t="s">
        <v>144</v>
      </c>
      <c r="B52" s="2"/>
      <c r="C52" s="44">
        <f>153.024+0.4</f>
        <v>153.424</v>
      </c>
      <c r="D52" s="17"/>
      <c r="E52" s="44">
        <v>153.917</v>
      </c>
    </row>
    <row r="53" spans="1:5" ht="15.75">
      <c r="A53" s="30" t="s">
        <v>53</v>
      </c>
      <c r="B53" s="2"/>
      <c r="C53" s="44">
        <v>342.53</v>
      </c>
      <c r="D53" s="17"/>
      <c r="E53" s="44">
        <v>202.426</v>
      </c>
    </row>
    <row r="54" spans="1:5" ht="15.75">
      <c r="A54" s="30" t="s">
        <v>137</v>
      </c>
      <c r="B54" s="2"/>
      <c r="C54" s="44">
        <f>1178.364+975</f>
        <v>2153.364</v>
      </c>
      <c r="D54" s="17"/>
      <c r="E54" s="44">
        <v>2701.551</v>
      </c>
    </row>
    <row r="55" spans="1:5" ht="15.75">
      <c r="A55" s="30" t="s">
        <v>26</v>
      </c>
      <c r="B55" s="2"/>
      <c r="C55" s="44">
        <v>7588.1</v>
      </c>
      <c r="D55" s="17"/>
      <c r="E55" s="44">
        <v>8939.413</v>
      </c>
    </row>
    <row r="56" spans="1:5" ht="15.75">
      <c r="A56" s="30"/>
      <c r="B56" s="2"/>
      <c r="C56" s="45">
        <f>SUM(C47:C55)</f>
        <v>198528.66400000002</v>
      </c>
      <c r="D56" s="17"/>
      <c r="E56" s="45">
        <f>SUM(E47:E55)</f>
        <v>185759.762</v>
      </c>
    </row>
    <row r="57" spans="1:5" ht="15.75">
      <c r="A57" s="30"/>
      <c r="B57" s="2"/>
      <c r="C57" s="17" t="s">
        <v>0</v>
      </c>
      <c r="D57" s="17"/>
      <c r="E57" s="17"/>
    </row>
    <row r="58" spans="1:5" ht="15.75">
      <c r="A58" s="30" t="s">
        <v>27</v>
      </c>
      <c r="B58" s="2"/>
      <c r="C58" s="17">
        <f>C44-C56</f>
        <v>3803.339000000007</v>
      </c>
      <c r="D58" s="17"/>
      <c r="E58" s="17">
        <f>E44-E56-0.1</f>
        <v>23871.455999999955</v>
      </c>
    </row>
    <row r="59" spans="1:5" ht="15.75">
      <c r="A59" s="30"/>
      <c r="B59" s="2"/>
      <c r="C59" s="17" t="s">
        <v>0</v>
      </c>
      <c r="D59" s="17"/>
      <c r="E59" s="17"/>
    </row>
    <row r="60" spans="1:5" ht="16.5" thickBot="1">
      <c r="A60" s="30"/>
      <c r="B60" s="2"/>
      <c r="C60" s="31">
        <f>SUM(C17:C31)+C58</f>
        <v>294300.118</v>
      </c>
      <c r="D60" s="17"/>
      <c r="E60" s="31">
        <f>SUM(E17:E31)+E58</f>
        <v>323095.24999999994</v>
      </c>
    </row>
    <row r="61" spans="1:5" ht="16.5" thickTop="1">
      <c r="A61" s="30"/>
      <c r="B61" s="2"/>
      <c r="C61" s="17" t="s">
        <v>0</v>
      </c>
      <c r="D61" s="17"/>
      <c r="E61" s="17"/>
    </row>
    <row r="62" spans="1:5" ht="15.75">
      <c r="A62" s="30" t="s">
        <v>66</v>
      </c>
      <c r="B62" s="2"/>
      <c r="C62" s="17" t="s">
        <v>0</v>
      </c>
      <c r="D62" s="17"/>
      <c r="E62" s="17" t="s">
        <v>0</v>
      </c>
    </row>
    <row r="63" spans="1:5" ht="15.75">
      <c r="A63" s="30" t="s">
        <v>7</v>
      </c>
      <c r="B63" s="2"/>
      <c r="C63" s="17">
        <v>120000</v>
      </c>
      <c r="D63" s="17"/>
      <c r="E63" s="17">
        <v>120000</v>
      </c>
    </row>
    <row r="64" spans="1:5" ht="15.75">
      <c r="A64" s="30" t="s">
        <v>35</v>
      </c>
      <c r="B64" s="2"/>
      <c r="C64" s="17" t="s">
        <v>0</v>
      </c>
      <c r="D64" s="17"/>
      <c r="E64" s="17"/>
    </row>
    <row r="65" spans="1:5" ht="15.75">
      <c r="A65" s="30" t="s">
        <v>28</v>
      </c>
      <c r="B65" s="2"/>
      <c r="C65" s="17">
        <f>29578.426</f>
        <v>29578.426</v>
      </c>
      <c r="D65" s="17"/>
      <c r="E65" s="17">
        <f>29578.426</f>
        <v>29578.426</v>
      </c>
    </row>
    <row r="66" spans="1:5" ht="15.75">
      <c r="A66" s="30" t="s">
        <v>34</v>
      </c>
      <c r="B66" s="2"/>
      <c r="C66" s="17">
        <f>9400.976</f>
        <v>9400.976</v>
      </c>
      <c r="D66" s="17"/>
      <c r="E66" s="17">
        <f>9400.976</f>
        <v>9400.976</v>
      </c>
    </row>
    <row r="67" spans="1:5" ht="15.75">
      <c r="A67" s="30" t="s">
        <v>37</v>
      </c>
      <c r="B67" s="2"/>
      <c r="C67" s="17">
        <v>20592.775</v>
      </c>
      <c r="D67" s="17"/>
      <c r="E67" s="17">
        <v>20873.19</v>
      </c>
    </row>
    <row r="68" spans="1:5" ht="15.75">
      <c r="A68" s="30" t="s">
        <v>36</v>
      </c>
      <c r="B68" s="2"/>
      <c r="C68" s="17">
        <v>0</v>
      </c>
      <c r="D68" s="17"/>
      <c r="E68" s="17">
        <f>234.073</f>
        <v>234.073</v>
      </c>
    </row>
    <row r="69" spans="1:5" ht="15.75">
      <c r="A69" s="30" t="s">
        <v>146</v>
      </c>
      <c r="B69" s="2"/>
      <c r="C69" s="17">
        <v>-58725.278</v>
      </c>
      <c r="D69" s="17"/>
      <c r="E69" s="17">
        <v>-39001.183</v>
      </c>
    </row>
    <row r="70" spans="1:5" ht="15.75">
      <c r="A70" s="30"/>
      <c r="B70" s="2"/>
      <c r="C70" s="18"/>
      <c r="D70" s="17"/>
      <c r="E70" s="18"/>
    </row>
    <row r="71" spans="1:5" ht="15.75">
      <c r="A71" s="30" t="s">
        <v>29</v>
      </c>
      <c r="B71" s="2"/>
      <c r="C71" s="17">
        <f>SUM(C63:C70)</f>
        <v>120846.899</v>
      </c>
      <c r="D71" s="17"/>
      <c r="E71" s="17">
        <f>SUM(E63:E70)</f>
        <v>141085.48200000002</v>
      </c>
    </row>
    <row r="72" spans="1:6" ht="15.75">
      <c r="A72" s="30"/>
      <c r="B72" s="2"/>
      <c r="C72" s="17" t="s">
        <v>0</v>
      </c>
      <c r="D72" s="17"/>
      <c r="E72" s="17"/>
      <c r="F72" t="s">
        <v>0</v>
      </c>
    </row>
    <row r="73" spans="1:5" ht="15.75">
      <c r="A73" s="30" t="s">
        <v>30</v>
      </c>
      <c r="B73" s="2"/>
      <c r="C73" s="17">
        <v>40675.619</v>
      </c>
      <c r="D73" s="17"/>
      <c r="E73" s="17">
        <v>49634.526</v>
      </c>
    </row>
    <row r="74" spans="1:5" ht="15.75">
      <c r="A74" s="30" t="s">
        <v>152</v>
      </c>
      <c r="B74" s="2"/>
      <c r="C74" s="17">
        <f>6045.76</f>
        <v>6045.76</v>
      </c>
      <c r="D74" s="17"/>
      <c r="E74" s="17">
        <v>6045.76</v>
      </c>
    </row>
    <row r="75" spans="1:5" ht="15.75">
      <c r="A75" s="30" t="s">
        <v>31</v>
      </c>
      <c r="B75" s="2"/>
      <c r="C75" s="17">
        <v>126295.187</v>
      </c>
      <c r="D75" s="17"/>
      <c r="E75" s="17">
        <v>125793.891</v>
      </c>
    </row>
    <row r="76" spans="1:5" ht="15.75">
      <c r="A76" s="30" t="s">
        <v>139</v>
      </c>
      <c r="B76" s="2"/>
      <c r="C76" s="17">
        <v>362.36</v>
      </c>
      <c r="D76" s="17"/>
      <c r="E76" s="17">
        <f>461.591-0.5</f>
        <v>461.091</v>
      </c>
    </row>
    <row r="77" spans="1:5" ht="15.75">
      <c r="A77" s="30" t="s">
        <v>38</v>
      </c>
      <c r="B77" s="2"/>
      <c r="C77" s="17">
        <v>74.1</v>
      </c>
      <c r="D77" s="17"/>
      <c r="E77" s="17">
        <v>74.1</v>
      </c>
    </row>
    <row r="78" spans="1:5" ht="15.75">
      <c r="A78" s="30"/>
      <c r="B78" s="2"/>
      <c r="C78" s="17"/>
      <c r="D78" s="17"/>
      <c r="E78" s="17"/>
    </row>
    <row r="79" spans="1:5" ht="16.5" thickBot="1">
      <c r="A79" s="30"/>
      <c r="B79" s="2"/>
      <c r="C79" s="31">
        <f>SUM(C71:C78)</f>
        <v>294299.925</v>
      </c>
      <c r="D79" s="17"/>
      <c r="E79" s="31">
        <f>SUM(E71:E78)</f>
        <v>323094.85000000003</v>
      </c>
    </row>
    <row r="80" spans="1:5" ht="16.5" thickTop="1">
      <c r="A80" s="30"/>
      <c r="B80" s="2"/>
      <c r="C80" s="38" t="s">
        <v>0</v>
      </c>
      <c r="D80" s="2"/>
      <c r="E80" s="12"/>
    </row>
    <row r="81" spans="1:5" ht="15.75">
      <c r="A81" s="3" t="s">
        <v>41</v>
      </c>
      <c r="B81" s="16"/>
      <c r="C81" s="16">
        <f>(C71-C29-C31)/C63</f>
        <v>0.8213705416666667</v>
      </c>
      <c r="D81" s="2"/>
      <c r="E81" s="16">
        <f>(E71-E29-E31)/E63</f>
        <v>0.9808462416666668</v>
      </c>
    </row>
    <row r="82" spans="1:5" ht="15.75">
      <c r="A82" s="30" t="s">
        <v>0</v>
      </c>
      <c r="B82" s="41"/>
      <c r="C82" s="29" t="s">
        <v>0</v>
      </c>
      <c r="D82" s="2"/>
      <c r="E82" s="2"/>
    </row>
    <row r="83" spans="1:5" ht="15.75">
      <c r="A83" s="30"/>
      <c r="B83" s="41"/>
      <c r="C83" s="29" t="s">
        <v>0</v>
      </c>
      <c r="D83" s="2"/>
      <c r="E83" s="2"/>
    </row>
    <row r="84" spans="1:5" ht="16.5">
      <c r="A84" s="54" t="s">
        <v>94</v>
      </c>
      <c r="B84" s="34"/>
      <c r="C84" s="34"/>
      <c r="D84" s="2"/>
      <c r="E84" s="2"/>
    </row>
    <row r="85" spans="1:5" ht="16.5">
      <c r="A85" s="54" t="s">
        <v>133</v>
      </c>
      <c r="B85" s="34"/>
      <c r="C85" s="34"/>
      <c r="D85" s="34"/>
      <c r="E85" s="34"/>
    </row>
  </sheetData>
  <mergeCells count="4">
    <mergeCell ref="A1:E1"/>
    <mergeCell ref="A2:E2"/>
    <mergeCell ref="A4:E4"/>
    <mergeCell ref="A5:E5"/>
  </mergeCells>
  <printOptions horizontalCentered="1"/>
  <pageMargins left="0" right="0" top="0.5" bottom="0" header="0" footer="0"/>
  <pageSetup horizontalDpi="600" verticalDpi="600" orientation="portrait" paperSize="9" scale="58" r:id="rId1"/>
  <headerFooter alignWithMargins="0">
    <oddFooter>&amp;L&amp;"Courier New,Regular"&amp;9FILE-&amp;F-&amp;A-&amp;D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zoomScale="75" zoomScaleNormal="75" workbookViewId="0" topLeftCell="A1">
      <selection activeCell="A7" sqref="A7:G7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2" t="s">
        <v>5</v>
      </c>
      <c r="B1" s="62"/>
      <c r="C1" s="62"/>
      <c r="D1" s="62"/>
      <c r="E1" s="62"/>
      <c r="F1" s="62"/>
      <c r="G1" s="62"/>
    </row>
    <row r="2" spans="1:7" ht="15.75">
      <c r="A2" s="62" t="s">
        <v>6</v>
      </c>
      <c r="B2" s="62"/>
      <c r="C2" s="62"/>
      <c r="D2" s="62"/>
      <c r="E2" s="62"/>
      <c r="F2" s="62"/>
      <c r="G2" s="62"/>
    </row>
    <row r="3" spans="1:7" ht="15.75">
      <c r="A3" s="6" t="s">
        <v>0</v>
      </c>
      <c r="B3" s="23"/>
      <c r="C3" s="23"/>
      <c r="D3" s="23"/>
      <c r="E3" s="23" t="s">
        <v>0</v>
      </c>
      <c r="F3" s="23"/>
      <c r="G3" s="23"/>
    </row>
    <row r="4" spans="1:7" ht="15.75">
      <c r="A4" s="6"/>
      <c r="B4" s="23"/>
      <c r="C4" s="23"/>
      <c r="D4" s="23"/>
      <c r="E4" s="23"/>
      <c r="F4" s="23"/>
      <c r="G4" s="23"/>
    </row>
    <row r="5" spans="1:7" ht="15.75">
      <c r="A5" s="6"/>
      <c r="B5" s="23"/>
      <c r="C5" s="23"/>
      <c r="D5" s="23"/>
      <c r="E5" s="23"/>
      <c r="F5" s="23"/>
      <c r="G5" s="23"/>
    </row>
    <row r="6" spans="1:7" ht="15.75">
      <c r="A6" s="62" t="s">
        <v>153</v>
      </c>
      <c r="B6" s="62"/>
      <c r="C6" s="62"/>
      <c r="D6" s="62"/>
      <c r="E6" s="62"/>
      <c r="F6" s="62"/>
      <c r="G6" s="62"/>
    </row>
    <row r="7" spans="1:7" ht="15.75">
      <c r="A7" s="62" t="s">
        <v>65</v>
      </c>
      <c r="B7" s="62"/>
      <c r="C7" s="62"/>
      <c r="D7" s="62"/>
      <c r="E7" s="62"/>
      <c r="F7" s="62"/>
      <c r="G7" s="62"/>
    </row>
    <row r="8" spans="1:7" ht="15.75">
      <c r="A8" s="30"/>
      <c r="B8" s="34"/>
      <c r="C8" s="2"/>
      <c r="D8" s="2"/>
      <c r="E8" s="2"/>
      <c r="F8" s="2"/>
      <c r="G8" s="2"/>
    </row>
    <row r="9" spans="1:7" ht="15.75">
      <c r="A9" s="30"/>
      <c r="B9" s="34"/>
      <c r="C9" s="2"/>
      <c r="D9" s="2"/>
      <c r="E9" s="9" t="s">
        <v>0</v>
      </c>
      <c r="F9" s="2"/>
      <c r="G9" s="2"/>
    </row>
    <row r="10" spans="1:7" ht="15.75">
      <c r="A10" s="30"/>
      <c r="B10" s="34"/>
      <c r="C10" s="2"/>
      <c r="D10" s="2"/>
      <c r="E10" s="9" t="s">
        <v>0</v>
      </c>
      <c r="F10" s="2"/>
      <c r="G10" s="2"/>
    </row>
    <row r="11" spans="1:7" ht="15.75">
      <c r="A11" s="30"/>
      <c r="B11" s="34"/>
      <c r="C11" s="2"/>
      <c r="D11" s="2"/>
      <c r="E11" s="9" t="s">
        <v>11</v>
      </c>
      <c r="F11" s="2"/>
      <c r="G11" s="9" t="s">
        <v>39</v>
      </c>
    </row>
    <row r="12" spans="1:7" ht="15.75">
      <c r="A12" s="30"/>
      <c r="B12" s="34"/>
      <c r="C12" s="2"/>
      <c r="D12" s="2"/>
      <c r="E12" s="9" t="s">
        <v>46</v>
      </c>
      <c r="F12" s="2"/>
      <c r="G12" s="9" t="s">
        <v>46</v>
      </c>
    </row>
    <row r="13" spans="1:7" ht="15.75">
      <c r="A13" s="30"/>
      <c r="B13" s="34"/>
      <c r="C13" s="2"/>
      <c r="D13" s="2"/>
      <c r="E13" s="9" t="s">
        <v>117</v>
      </c>
      <c r="F13" s="2"/>
      <c r="G13" s="9" t="s">
        <v>117</v>
      </c>
    </row>
    <row r="14" spans="1:7" ht="15.75">
      <c r="A14" s="30"/>
      <c r="B14" s="34"/>
      <c r="C14" s="2"/>
      <c r="D14" s="2"/>
      <c r="E14" s="50" t="s">
        <v>154</v>
      </c>
      <c r="F14" s="2"/>
      <c r="G14" s="50" t="s">
        <v>160</v>
      </c>
    </row>
    <row r="15" spans="1:7" ht="15.75">
      <c r="A15" s="30"/>
      <c r="B15" s="34"/>
      <c r="C15" s="2"/>
      <c r="D15" s="2"/>
      <c r="E15" s="4">
        <v>2003</v>
      </c>
      <c r="F15" s="2"/>
      <c r="G15" s="4">
        <v>2002</v>
      </c>
    </row>
    <row r="16" spans="1:7" ht="15.75">
      <c r="A16" s="30"/>
      <c r="B16" s="34"/>
      <c r="C16" s="2"/>
      <c r="D16" s="2"/>
      <c r="E16" s="4" t="s">
        <v>2</v>
      </c>
      <c r="F16" s="2"/>
      <c r="G16" s="4" t="s">
        <v>2</v>
      </c>
    </row>
    <row r="17" spans="1:7" ht="15.75">
      <c r="A17" s="30"/>
      <c r="B17" s="34"/>
      <c r="C17" s="2"/>
      <c r="D17" s="2"/>
      <c r="E17" s="2"/>
      <c r="F17" s="2"/>
      <c r="G17" s="2"/>
    </row>
    <row r="18" spans="1:7" ht="15.75">
      <c r="A18" s="30" t="s">
        <v>69</v>
      </c>
      <c r="B18" s="34"/>
      <c r="C18" s="2"/>
      <c r="D18" s="2"/>
      <c r="E18" s="58">
        <f>'P&amp;L'!I33</f>
        <v>-28621.281699999992</v>
      </c>
      <c r="F18" s="2"/>
      <c r="G18" s="57">
        <v>-21931</v>
      </c>
    </row>
    <row r="19" spans="1:7" ht="16.5">
      <c r="A19" s="53" t="s">
        <v>0</v>
      </c>
      <c r="B19" s="34"/>
      <c r="C19" s="2"/>
      <c r="D19" s="2"/>
      <c r="E19" s="2"/>
      <c r="F19" s="2"/>
      <c r="G19" s="2"/>
    </row>
    <row r="20" spans="1:7" ht="16.5">
      <c r="A20" s="53" t="s">
        <v>115</v>
      </c>
      <c r="B20" s="34"/>
      <c r="C20" s="2"/>
      <c r="D20" s="2"/>
      <c r="E20" s="2"/>
      <c r="F20" s="2"/>
      <c r="G20" s="2"/>
    </row>
    <row r="21" spans="1:7" ht="16.5">
      <c r="A21" s="53" t="s">
        <v>116</v>
      </c>
      <c r="B21" s="34"/>
      <c r="C21" s="2"/>
      <c r="D21" s="2"/>
      <c r="E21" s="17">
        <v>17466</v>
      </c>
      <c r="F21" s="17"/>
      <c r="G21" s="17">
        <v>12778</v>
      </c>
    </row>
    <row r="22" spans="1:7" ht="16.5">
      <c r="A22" s="53" t="s">
        <v>76</v>
      </c>
      <c r="B22" s="34"/>
      <c r="C22" s="2"/>
      <c r="D22" s="2"/>
      <c r="E22" s="17">
        <v>10030</v>
      </c>
      <c r="F22" s="17"/>
      <c r="G22" s="17">
        <v>9104</v>
      </c>
    </row>
    <row r="23" spans="1:7" ht="16.5">
      <c r="A23" s="53"/>
      <c r="B23" s="34"/>
      <c r="C23" s="2"/>
      <c r="D23" s="2"/>
      <c r="E23" s="18"/>
      <c r="F23" s="17"/>
      <c r="G23" s="18"/>
    </row>
    <row r="24" spans="1:7" ht="15.75">
      <c r="A24" s="30" t="s">
        <v>70</v>
      </c>
      <c r="B24" s="34"/>
      <c r="C24" s="2"/>
      <c r="D24" s="2"/>
      <c r="E24" s="57">
        <f>SUM(E18:E22)</f>
        <v>-1125.2816999999923</v>
      </c>
      <c r="F24" s="17"/>
      <c r="G24" s="57">
        <f>SUM(G18:G22)</f>
        <v>-49</v>
      </c>
    </row>
    <row r="25" spans="1:7" ht="15.75">
      <c r="A25" s="30"/>
      <c r="B25" s="34"/>
      <c r="C25" s="2"/>
      <c r="D25" s="2"/>
      <c r="E25" s="17" t="s">
        <v>0</v>
      </c>
      <c r="F25" s="17"/>
      <c r="G25" s="17"/>
    </row>
    <row r="26" spans="1:7" ht="16.5">
      <c r="A26" s="53" t="s">
        <v>71</v>
      </c>
      <c r="B26" s="34"/>
      <c r="C26" s="2"/>
      <c r="D26" s="2"/>
      <c r="E26" s="17" t="s">
        <v>0</v>
      </c>
      <c r="F26" s="17"/>
      <c r="G26" s="17"/>
    </row>
    <row r="27" spans="1:7" ht="16.5">
      <c r="A27" s="53" t="s">
        <v>74</v>
      </c>
      <c r="B27" s="34"/>
      <c r="C27" s="2"/>
      <c r="D27" s="2"/>
      <c r="E27" s="17">
        <v>-14269</v>
      </c>
      <c r="F27" s="17"/>
      <c r="G27" s="17">
        <v>-12160</v>
      </c>
    </row>
    <row r="28" spans="1:7" ht="16.5">
      <c r="A28" s="53" t="s">
        <v>75</v>
      </c>
      <c r="B28" s="34"/>
      <c r="C28" s="2"/>
      <c r="D28" s="2"/>
      <c r="E28" s="17">
        <f>20985+1</f>
        <v>20986</v>
      </c>
      <c r="F28" s="17"/>
      <c r="G28" s="17">
        <v>14252</v>
      </c>
    </row>
    <row r="29" spans="1:7" ht="16.5">
      <c r="A29" s="53" t="s">
        <v>81</v>
      </c>
      <c r="B29" s="34"/>
      <c r="C29" s="2"/>
      <c r="D29" s="2"/>
      <c r="E29" s="17">
        <v>1360</v>
      </c>
      <c r="F29" s="17"/>
      <c r="G29" s="17">
        <v>1464</v>
      </c>
    </row>
    <row r="30" spans="1:7" ht="16.5">
      <c r="A30" s="53" t="s">
        <v>80</v>
      </c>
      <c r="B30" s="34"/>
      <c r="C30" s="2"/>
      <c r="D30" s="2"/>
      <c r="E30" s="17">
        <v>0</v>
      </c>
      <c r="F30" s="17"/>
      <c r="G30" s="17">
        <v>0</v>
      </c>
    </row>
    <row r="31" spans="1:7" ht="16.5">
      <c r="A31" s="53" t="s">
        <v>82</v>
      </c>
      <c r="B31" s="34"/>
      <c r="C31" s="2"/>
      <c r="D31" s="2"/>
      <c r="E31" s="17">
        <v>-1098</v>
      </c>
      <c r="F31" s="17"/>
      <c r="G31" s="17">
        <v>-849</v>
      </c>
    </row>
    <row r="32" spans="1:7" ht="15.75">
      <c r="A32" s="30"/>
      <c r="B32" s="34"/>
      <c r="C32" s="2"/>
      <c r="D32" s="2"/>
      <c r="E32" s="18"/>
      <c r="F32" s="17"/>
      <c r="G32" s="18"/>
    </row>
    <row r="33" spans="1:7" ht="15.75">
      <c r="A33" s="30" t="s">
        <v>72</v>
      </c>
      <c r="B33" s="34"/>
      <c r="C33" s="2"/>
      <c r="D33" s="2"/>
      <c r="E33" s="57">
        <f>SUM(E24:E32)</f>
        <v>5853.718300000008</v>
      </c>
      <c r="F33" s="17"/>
      <c r="G33" s="57">
        <f>SUM(G24:G32)</f>
        <v>2658</v>
      </c>
    </row>
    <row r="34" spans="1:7" ht="15.75">
      <c r="A34" s="30"/>
      <c r="B34" s="34"/>
      <c r="C34" s="2"/>
      <c r="D34" s="2"/>
      <c r="E34" s="17" t="s">
        <v>0</v>
      </c>
      <c r="F34" s="17"/>
      <c r="G34" s="17"/>
    </row>
    <row r="35" spans="1:7" ht="15.75">
      <c r="A35" s="2" t="s">
        <v>73</v>
      </c>
      <c r="B35" s="34"/>
      <c r="C35" s="2"/>
      <c r="D35" s="2"/>
      <c r="E35" s="17" t="s">
        <v>0</v>
      </c>
      <c r="F35" s="17"/>
      <c r="G35" s="17"/>
    </row>
    <row r="36" spans="1:7" ht="15.75">
      <c r="A36" s="2" t="s">
        <v>130</v>
      </c>
      <c r="B36" s="34"/>
      <c r="C36" s="2"/>
      <c r="D36" s="2"/>
      <c r="E36" s="17">
        <v>890</v>
      </c>
      <c r="F36" s="17"/>
      <c r="G36" s="17">
        <v>386</v>
      </c>
    </row>
    <row r="37" spans="1:7" ht="15.75">
      <c r="A37" s="2" t="s">
        <v>131</v>
      </c>
      <c r="B37" s="34"/>
      <c r="C37" s="2"/>
      <c r="D37" s="2"/>
      <c r="E37" s="17">
        <v>0</v>
      </c>
      <c r="F37" s="17"/>
      <c r="G37" s="17">
        <v>0</v>
      </c>
    </row>
    <row r="38" spans="1:7" ht="15.75">
      <c r="A38" s="2" t="s">
        <v>159</v>
      </c>
      <c r="B38" s="34"/>
      <c r="C38" s="2"/>
      <c r="D38" s="2"/>
      <c r="E38" s="17">
        <v>8</v>
      </c>
      <c r="F38" s="17"/>
      <c r="G38" s="17"/>
    </row>
    <row r="39" spans="1:7" ht="15.75">
      <c r="A39" s="2" t="s">
        <v>125</v>
      </c>
      <c r="B39" s="34"/>
      <c r="C39" s="2"/>
      <c r="D39" s="2"/>
      <c r="E39" s="17">
        <v>861</v>
      </c>
      <c r="F39" s="17"/>
      <c r="G39" s="17">
        <v>2335</v>
      </c>
    </row>
    <row r="40" spans="1:7" ht="15.75">
      <c r="A40" s="2" t="s">
        <v>132</v>
      </c>
      <c r="B40" s="34"/>
      <c r="C40" s="2"/>
      <c r="D40" s="2"/>
      <c r="E40" s="17">
        <v>-3</v>
      </c>
      <c r="F40" s="17"/>
      <c r="G40" s="17">
        <v>0</v>
      </c>
    </row>
    <row r="41" spans="1:7" ht="15.75">
      <c r="A41" s="2" t="s">
        <v>151</v>
      </c>
      <c r="B41" s="34"/>
      <c r="C41" s="2"/>
      <c r="D41" s="2"/>
      <c r="E41" s="17">
        <v>-3331</v>
      </c>
      <c r="F41" s="17"/>
      <c r="G41" s="17">
        <v>-2255</v>
      </c>
    </row>
    <row r="42" spans="1:7" ht="15.75">
      <c r="A42" s="2"/>
      <c r="B42" s="34"/>
      <c r="C42" s="2"/>
      <c r="D42" s="2"/>
      <c r="E42" s="17" t="s">
        <v>0</v>
      </c>
      <c r="F42" s="17"/>
      <c r="G42" s="17"/>
    </row>
    <row r="43" spans="1:7" ht="15.75">
      <c r="A43" s="30" t="s">
        <v>126</v>
      </c>
      <c r="B43" s="34"/>
      <c r="C43" s="2"/>
      <c r="D43" s="2"/>
      <c r="E43" s="40">
        <f>SUM(E36:E42)</f>
        <v>-1575</v>
      </c>
      <c r="F43" s="17"/>
      <c r="G43" s="40">
        <f>SUM(G36:G42)</f>
        <v>466</v>
      </c>
    </row>
    <row r="44" spans="1:7" ht="15.75">
      <c r="A44" s="2"/>
      <c r="B44" s="34"/>
      <c r="C44" s="2"/>
      <c r="D44" s="2"/>
      <c r="E44" s="17"/>
      <c r="F44" s="17"/>
      <c r="G44" s="17"/>
    </row>
    <row r="45" spans="1:7" ht="15.75">
      <c r="A45" s="2" t="s">
        <v>77</v>
      </c>
      <c r="B45" s="34"/>
      <c r="C45" s="2"/>
      <c r="D45" s="2"/>
      <c r="E45" s="17" t="s">
        <v>0</v>
      </c>
      <c r="F45" s="17"/>
      <c r="G45" s="17"/>
    </row>
    <row r="46" spans="1:7" ht="15.75">
      <c r="A46" s="2" t="s">
        <v>78</v>
      </c>
      <c r="B46" s="34"/>
      <c r="C46" s="2"/>
      <c r="D46" s="2"/>
      <c r="E46" s="17">
        <v>1257</v>
      </c>
      <c r="F46" s="17"/>
      <c r="G46" s="17">
        <v>8</v>
      </c>
    </row>
    <row r="47" spans="1:7" ht="15.75">
      <c r="A47" s="2" t="s">
        <v>119</v>
      </c>
      <c r="B47" s="34"/>
      <c r="C47" s="2"/>
      <c r="D47" s="2"/>
      <c r="E47" s="17">
        <v>56934</v>
      </c>
      <c r="F47" s="17"/>
      <c r="G47" s="17">
        <v>86768</v>
      </c>
    </row>
    <row r="48" spans="1:7" ht="15.75">
      <c r="A48" s="2" t="s">
        <v>120</v>
      </c>
      <c r="B48" s="34"/>
      <c r="C48" s="2"/>
      <c r="D48" s="2"/>
      <c r="E48" s="17">
        <f>-67768+1127</f>
        <v>-66641</v>
      </c>
      <c r="F48" s="17"/>
      <c r="G48" s="17">
        <v>-93410</v>
      </c>
    </row>
    <row r="49" spans="1:7" ht="15.75">
      <c r="A49" s="2" t="s">
        <v>124</v>
      </c>
      <c r="B49" s="34"/>
      <c r="C49" s="2"/>
      <c r="D49" s="2"/>
      <c r="E49" s="17">
        <v>102</v>
      </c>
      <c r="F49" s="17"/>
      <c r="G49" s="17">
        <v>0</v>
      </c>
    </row>
    <row r="50" spans="1:7" ht="15.75">
      <c r="A50" s="2" t="s">
        <v>79</v>
      </c>
      <c r="B50" s="34"/>
      <c r="C50" s="2"/>
      <c r="D50" s="2"/>
      <c r="E50" s="17">
        <v>-195</v>
      </c>
      <c r="F50" s="17"/>
      <c r="G50" s="17">
        <v>-256</v>
      </c>
    </row>
    <row r="51" spans="1:7" ht="15.75">
      <c r="A51" s="2" t="s">
        <v>80</v>
      </c>
      <c r="B51" s="34"/>
      <c r="C51" s="2"/>
      <c r="D51" s="2"/>
      <c r="E51" s="17">
        <v>-5851</v>
      </c>
      <c r="F51" s="17"/>
      <c r="G51" s="17">
        <v>-6518</v>
      </c>
    </row>
    <row r="52" spans="1:7" ht="15.75">
      <c r="A52" s="2"/>
      <c r="B52" s="34"/>
      <c r="C52" s="2"/>
      <c r="D52" s="2"/>
      <c r="E52" s="17"/>
      <c r="F52" s="17"/>
      <c r="G52" s="17"/>
    </row>
    <row r="53" spans="1:7" ht="15.75">
      <c r="A53" s="30" t="s">
        <v>57</v>
      </c>
      <c r="B53" s="34"/>
      <c r="C53" s="2"/>
      <c r="D53" s="2"/>
      <c r="E53" s="40">
        <f>SUM(E46:E52)</f>
        <v>-14394</v>
      </c>
      <c r="F53" s="17"/>
      <c r="G53" s="40">
        <f>SUM(G46:G52)</f>
        <v>-13408</v>
      </c>
    </row>
    <row r="54" spans="1:7" ht="15.75">
      <c r="A54" s="30"/>
      <c r="B54" s="34"/>
      <c r="C54" s="2"/>
      <c r="D54" s="2"/>
      <c r="E54" s="56" t="s">
        <v>0</v>
      </c>
      <c r="F54" s="17"/>
      <c r="G54" s="17"/>
    </row>
    <row r="55" spans="1:7" ht="15.75">
      <c r="A55" s="30" t="s">
        <v>58</v>
      </c>
      <c r="B55" s="34"/>
      <c r="C55" s="2"/>
      <c r="D55" s="2"/>
      <c r="E55" s="57">
        <f>E33+E43+E53</f>
        <v>-10115.281699999992</v>
      </c>
      <c r="F55" s="17"/>
      <c r="G55" s="57">
        <f>G33+G43+G53-1</f>
        <v>-10285</v>
      </c>
    </row>
    <row r="56" spans="1:7" ht="15.75">
      <c r="A56" s="2" t="s">
        <v>127</v>
      </c>
      <c r="B56" s="34"/>
      <c r="C56" s="2"/>
      <c r="D56" s="2"/>
      <c r="E56" s="2" t="s">
        <v>0</v>
      </c>
      <c r="F56" s="17"/>
      <c r="G56" s="17"/>
    </row>
    <row r="57" spans="1:7" ht="15.75">
      <c r="A57" s="33" t="s">
        <v>128</v>
      </c>
      <c r="B57" s="34"/>
      <c r="C57" s="2"/>
      <c r="D57" s="2"/>
      <c r="E57" s="17">
        <v>23751</v>
      </c>
      <c r="F57" s="17"/>
      <c r="G57" s="17">
        <v>26832</v>
      </c>
    </row>
    <row r="58" spans="1:7" ht="15.75">
      <c r="A58" s="30"/>
      <c r="B58" s="34"/>
      <c r="C58" s="2"/>
      <c r="D58" s="2"/>
      <c r="E58" s="2"/>
      <c r="F58" s="17"/>
      <c r="G58" s="17"/>
    </row>
    <row r="59" spans="1:7" ht="16.5" thickBot="1">
      <c r="A59" s="30" t="s">
        <v>129</v>
      </c>
      <c r="B59" s="34"/>
      <c r="C59" s="2"/>
      <c r="D59" s="2"/>
      <c r="E59" s="59">
        <f>SUM(E55:E58)</f>
        <v>13635.718300000008</v>
      </c>
      <c r="F59" s="17"/>
      <c r="G59" s="61">
        <f>SUM(G55:G58)</f>
        <v>16547</v>
      </c>
    </row>
    <row r="60" spans="1:7" ht="16.5" thickTop="1">
      <c r="A60" s="30"/>
      <c r="B60" s="34"/>
      <c r="C60" s="2"/>
      <c r="D60" s="2"/>
      <c r="E60" s="12"/>
      <c r="F60" s="17"/>
      <c r="G60" s="17"/>
    </row>
    <row r="61" spans="1:7" ht="15.75">
      <c r="A61" s="30"/>
      <c r="B61" s="34"/>
      <c r="C61" s="2"/>
      <c r="D61" s="2"/>
      <c r="E61" s="2" t="s">
        <v>0</v>
      </c>
      <c r="F61" s="17"/>
      <c r="G61" s="17"/>
    </row>
    <row r="62" spans="1:7" ht="15.75">
      <c r="A62" s="30" t="s">
        <v>105</v>
      </c>
      <c r="B62" s="34"/>
      <c r="C62" s="2"/>
      <c r="D62" s="2"/>
      <c r="E62" s="2"/>
      <c r="F62" s="17"/>
      <c r="G62" s="17"/>
    </row>
    <row r="63" spans="1:7" ht="15.75">
      <c r="A63" s="2" t="s">
        <v>106</v>
      </c>
      <c r="B63" s="34"/>
      <c r="C63" s="2"/>
      <c r="D63" s="2"/>
      <c r="E63" s="17">
        <v>14984</v>
      </c>
      <c r="F63" s="17"/>
      <c r="G63" s="17">
        <v>11199</v>
      </c>
    </row>
    <row r="64" spans="1:7" ht="15.75">
      <c r="A64" s="2" t="s">
        <v>107</v>
      </c>
      <c r="B64" s="34"/>
      <c r="C64" s="2"/>
      <c r="D64" s="2"/>
      <c r="E64" s="17">
        <v>14302</v>
      </c>
      <c r="F64" s="17"/>
      <c r="G64" s="17">
        <v>15645</v>
      </c>
    </row>
    <row r="65" spans="1:7" ht="15.75">
      <c r="A65" s="2" t="s">
        <v>108</v>
      </c>
      <c r="B65" s="34"/>
      <c r="C65" s="2"/>
      <c r="D65" s="2"/>
      <c r="E65" s="17">
        <v>-1178</v>
      </c>
      <c r="F65" s="17"/>
      <c r="G65" s="17">
        <v>-1478</v>
      </c>
    </row>
    <row r="66" spans="1:7" ht="15.75">
      <c r="A66" s="2" t="s">
        <v>118</v>
      </c>
      <c r="B66" s="34"/>
      <c r="C66" s="2"/>
      <c r="D66" s="2"/>
      <c r="E66" s="18">
        <v>-975</v>
      </c>
      <c r="F66" s="17"/>
      <c r="G66" s="18">
        <v>-1189</v>
      </c>
    </row>
    <row r="67" spans="1:7" ht="15.75">
      <c r="A67" s="2"/>
      <c r="B67" s="34"/>
      <c r="C67" s="2"/>
      <c r="D67" s="2"/>
      <c r="E67" s="17">
        <f>SUM(E63:E66)</f>
        <v>27133</v>
      </c>
      <c r="F67" s="17"/>
      <c r="G67" s="17">
        <f>SUM(G63:G66)</f>
        <v>24177</v>
      </c>
    </row>
    <row r="68" spans="1:7" ht="15.75">
      <c r="A68" s="2" t="s">
        <v>109</v>
      </c>
      <c r="B68" s="34"/>
      <c r="C68" s="2"/>
      <c r="D68" s="2"/>
      <c r="E68" s="17">
        <v>-13497</v>
      </c>
      <c r="F68" s="17"/>
      <c r="G68" s="17">
        <v>-7630</v>
      </c>
    </row>
    <row r="69" spans="1:7" ht="16.5" thickBot="1">
      <c r="A69" s="30" t="s">
        <v>127</v>
      </c>
      <c r="B69" s="34"/>
      <c r="C69" s="2"/>
      <c r="D69" s="2"/>
      <c r="E69" s="61">
        <f>SUM(E67:E68)</f>
        <v>13636</v>
      </c>
      <c r="F69" s="17"/>
      <c r="G69" s="61">
        <f>SUM(G67:G68)</f>
        <v>16547</v>
      </c>
    </row>
    <row r="70" spans="1:7" ht="16.5" thickTop="1">
      <c r="A70" s="30"/>
      <c r="B70" s="34"/>
      <c r="C70" s="2"/>
      <c r="D70" s="2"/>
      <c r="E70" s="2" t="s">
        <v>0</v>
      </c>
      <c r="F70" s="2"/>
      <c r="G70" s="2"/>
    </row>
    <row r="71" spans="1:7" ht="16.5">
      <c r="A71" s="54"/>
      <c r="B71" s="34"/>
      <c r="C71" s="2"/>
      <c r="D71" s="2"/>
      <c r="E71" s="2"/>
      <c r="F71" s="2"/>
      <c r="G71" s="2"/>
    </row>
    <row r="72" spans="1:7" ht="15.75">
      <c r="A72" s="30"/>
      <c r="B72" s="34"/>
      <c r="C72" s="2"/>
      <c r="D72" s="2"/>
      <c r="E72" s="2"/>
      <c r="F72" s="2"/>
      <c r="G72" s="2"/>
    </row>
    <row r="73" spans="1:7" ht="15.75">
      <c r="A73" s="30" t="s">
        <v>93</v>
      </c>
      <c r="B73" s="34"/>
      <c r="C73" s="2"/>
      <c r="D73" s="2"/>
      <c r="E73" s="2"/>
      <c r="F73" s="2"/>
      <c r="G73" s="2"/>
    </row>
    <row r="74" spans="1:7" ht="15.75">
      <c r="A74" s="30" t="s">
        <v>133</v>
      </c>
      <c r="B74" s="34"/>
      <c r="C74" s="2"/>
      <c r="D74" s="2"/>
      <c r="E74" s="2"/>
      <c r="F74" s="2"/>
      <c r="G74" s="2"/>
    </row>
    <row r="83" ht="16.5">
      <c r="A83" s="54"/>
    </row>
    <row r="84" ht="16.5">
      <c r="A84" s="54"/>
    </row>
    <row r="85" ht="16.5">
      <c r="A85" s="54"/>
    </row>
    <row r="86" ht="16.5">
      <c r="A86" s="54"/>
    </row>
    <row r="87" ht="16.5">
      <c r="A87" s="54"/>
    </row>
  </sheetData>
  <mergeCells count="4">
    <mergeCell ref="A1:G1"/>
    <mergeCell ref="A2:G2"/>
    <mergeCell ref="A6:G6"/>
    <mergeCell ref="A7:G7"/>
  </mergeCells>
  <printOptions horizontalCentered="1"/>
  <pageMargins left="0" right="0" top="0.5" bottom="0" header="0.5" footer="0"/>
  <pageSetup horizontalDpi="600" verticalDpi="600" orientation="portrait" paperSize="9" scale="6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A1">
      <selection activeCell="A17" sqref="A17"/>
    </sheetView>
  </sheetViews>
  <sheetFormatPr defaultColWidth="9.140625" defaultRowHeight="12.75"/>
  <cols>
    <col min="1" max="1" width="33.8515625" style="0" customWidth="1"/>
    <col min="2" max="2" width="2.28125" style="0" customWidth="1"/>
    <col min="3" max="3" width="11.8515625" style="0" customWidth="1"/>
    <col min="4" max="4" width="12.8515625" style="0" customWidth="1"/>
    <col min="5" max="5" width="17.00390625" style="0" customWidth="1"/>
    <col min="6" max="6" width="17.28125" style="0" customWidth="1"/>
    <col min="7" max="7" width="13.421875" style="0" customWidth="1"/>
    <col min="8" max="8" width="19.28125" style="0" customWidth="1"/>
    <col min="9" max="9" width="13.57421875" style="0" customWidth="1"/>
    <col min="11" max="11" width="11.28125" style="0" bestFit="1" customWidth="1"/>
  </cols>
  <sheetData>
    <row r="1" spans="1:9" ht="15.75">
      <c r="A1" s="62" t="s">
        <v>5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2" t="s">
        <v>6</v>
      </c>
      <c r="B2" s="62"/>
      <c r="C2" s="62"/>
      <c r="D2" s="62"/>
      <c r="E2" s="62"/>
      <c r="F2" s="62"/>
      <c r="G2" s="62"/>
      <c r="H2" s="62"/>
      <c r="I2" s="62"/>
    </row>
    <row r="3" spans="1:8" ht="15.75">
      <c r="A3" s="36" t="s">
        <v>0</v>
      </c>
      <c r="B3" s="25"/>
      <c r="C3" s="25"/>
      <c r="D3" s="25"/>
      <c r="E3" s="25" t="s">
        <v>0</v>
      </c>
      <c r="F3" s="25"/>
      <c r="G3" s="24"/>
      <c r="H3" s="24"/>
    </row>
    <row r="4" spans="1:8" ht="15.75">
      <c r="A4" s="36"/>
      <c r="B4" s="25"/>
      <c r="C4" s="25"/>
      <c r="D4" s="25"/>
      <c r="E4" s="25"/>
      <c r="F4" s="25"/>
      <c r="G4" s="24"/>
      <c r="H4" s="24"/>
    </row>
    <row r="5" spans="1:9" ht="15.75">
      <c r="A5" s="62" t="s">
        <v>153</v>
      </c>
      <c r="B5" s="62"/>
      <c r="C5" s="62"/>
      <c r="D5" s="62"/>
      <c r="E5" s="62"/>
      <c r="F5" s="62"/>
      <c r="G5" s="62"/>
      <c r="H5" s="62"/>
      <c r="I5" s="62"/>
    </row>
    <row r="6" spans="1:9" ht="15.75">
      <c r="A6" s="62" t="s">
        <v>64</v>
      </c>
      <c r="B6" s="62"/>
      <c r="C6" s="62"/>
      <c r="D6" s="62"/>
      <c r="E6" s="62"/>
      <c r="F6" s="62"/>
      <c r="G6" s="62"/>
      <c r="H6" s="62"/>
      <c r="I6" s="62"/>
    </row>
    <row r="7" spans="1:9" ht="15.75">
      <c r="A7" s="4"/>
      <c r="B7" s="4"/>
      <c r="C7" s="4"/>
      <c r="D7" s="4"/>
      <c r="E7" s="4"/>
      <c r="F7" s="4"/>
      <c r="G7" s="4"/>
      <c r="H7" s="4"/>
      <c r="I7" s="4"/>
    </row>
    <row r="8" spans="1:9" ht="15.75">
      <c r="A8" s="4"/>
      <c r="B8" s="4"/>
      <c r="C8" s="4"/>
      <c r="D8" s="4"/>
      <c r="E8" s="4"/>
      <c r="F8" s="4"/>
      <c r="G8" s="4"/>
      <c r="H8" s="4"/>
      <c r="I8" s="4"/>
    </row>
    <row r="9" spans="1:8" ht="15.75">
      <c r="A9" s="32" t="s">
        <v>0</v>
      </c>
      <c r="B9" s="2"/>
      <c r="C9" s="16"/>
      <c r="D9" s="16"/>
      <c r="E9" s="2"/>
      <c r="F9" s="16"/>
      <c r="G9" s="24"/>
      <c r="H9" s="24"/>
    </row>
    <row r="10" spans="1:8" ht="15.75">
      <c r="A10" s="32"/>
      <c r="B10" s="2"/>
      <c r="C10" s="16"/>
      <c r="D10" s="16"/>
      <c r="E10" s="2"/>
      <c r="F10" s="16"/>
      <c r="G10" s="24"/>
      <c r="H10" s="9" t="s">
        <v>0</v>
      </c>
    </row>
    <row r="11" spans="1:8" ht="15.75">
      <c r="A11" s="2" t="s">
        <v>0</v>
      </c>
      <c r="B11" s="34"/>
      <c r="C11" s="34"/>
      <c r="D11" s="9" t="s">
        <v>0</v>
      </c>
      <c r="F11" s="9" t="s">
        <v>88</v>
      </c>
      <c r="G11" s="24"/>
      <c r="H11" s="9" t="s">
        <v>0</v>
      </c>
    </row>
    <row r="12" spans="1:9" ht="15.75">
      <c r="A12" s="2"/>
      <c r="B12" s="34"/>
      <c r="C12" s="55" t="s">
        <v>83</v>
      </c>
      <c r="D12" s="9" t="s">
        <v>85</v>
      </c>
      <c r="E12" s="9" t="s">
        <v>87</v>
      </c>
      <c r="F12" s="9" t="s">
        <v>89</v>
      </c>
      <c r="G12" s="9" t="s">
        <v>90</v>
      </c>
      <c r="H12" s="55" t="s">
        <v>148</v>
      </c>
      <c r="I12" s="9" t="s">
        <v>0</v>
      </c>
    </row>
    <row r="13" spans="1:9" ht="15.75">
      <c r="A13" s="2" t="s">
        <v>0</v>
      </c>
      <c r="B13" s="34"/>
      <c r="C13" s="9" t="s">
        <v>84</v>
      </c>
      <c r="D13" s="9" t="s">
        <v>86</v>
      </c>
      <c r="E13" s="55" t="s">
        <v>8</v>
      </c>
      <c r="F13" s="55" t="s">
        <v>8</v>
      </c>
      <c r="G13" s="55" t="s">
        <v>113</v>
      </c>
      <c r="H13" s="55" t="s">
        <v>149</v>
      </c>
      <c r="I13" s="55" t="s">
        <v>1</v>
      </c>
    </row>
    <row r="14" spans="1:9" ht="15.75">
      <c r="A14" s="2" t="s">
        <v>50</v>
      </c>
      <c r="B14" s="34"/>
      <c r="C14" s="9" t="s">
        <v>2</v>
      </c>
      <c r="D14" s="9" t="s">
        <v>2</v>
      </c>
      <c r="E14" s="9" t="s">
        <v>56</v>
      </c>
      <c r="F14" s="9" t="s">
        <v>56</v>
      </c>
      <c r="G14" s="9" t="s">
        <v>56</v>
      </c>
      <c r="H14" s="9" t="s">
        <v>56</v>
      </c>
      <c r="I14" s="9" t="s">
        <v>56</v>
      </c>
    </row>
    <row r="15" spans="1:8" ht="15.75">
      <c r="A15" s="2" t="s">
        <v>0</v>
      </c>
      <c r="B15" s="34"/>
      <c r="C15" s="2" t="s">
        <v>0</v>
      </c>
      <c r="D15" s="2"/>
      <c r="E15" s="2"/>
      <c r="G15" s="24"/>
      <c r="H15" s="24"/>
    </row>
    <row r="16" spans="1:8" ht="15.75">
      <c r="A16" s="2" t="s">
        <v>0</v>
      </c>
      <c r="B16" s="34"/>
      <c r="C16" s="39" t="s">
        <v>0</v>
      </c>
      <c r="D16" s="2"/>
      <c r="E16" s="2"/>
      <c r="G16" s="24"/>
      <c r="H16" s="24"/>
    </row>
    <row r="17" spans="1:9" ht="15.75">
      <c r="A17" s="30" t="s">
        <v>157</v>
      </c>
      <c r="B17" s="34"/>
      <c r="C17" s="17">
        <f>120000</f>
        <v>120000</v>
      </c>
      <c r="D17" s="17">
        <f>29578.426</f>
        <v>29578.426</v>
      </c>
      <c r="E17" s="17">
        <v>9400.976</v>
      </c>
      <c r="F17" s="17">
        <v>20664.4</v>
      </c>
      <c r="G17" s="17">
        <v>234.073</v>
      </c>
      <c r="H17" s="17">
        <v>-9293</v>
      </c>
      <c r="I17" s="17">
        <f>SUM(C17:H17)-1</f>
        <v>170583.875</v>
      </c>
    </row>
    <row r="18" spans="1:9" ht="15.75">
      <c r="A18" s="30"/>
      <c r="B18" s="34"/>
      <c r="C18" s="2"/>
      <c r="D18" s="2"/>
      <c r="E18" s="2"/>
      <c r="F18" s="17"/>
      <c r="G18" s="17"/>
      <c r="H18" s="17"/>
      <c r="I18" s="17"/>
    </row>
    <row r="19" spans="1:9" ht="16.5">
      <c r="A19" s="53" t="s">
        <v>103</v>
      </c>
      <c r="B19" s="34"/>
      <c r="C19" s="13" t="s">
        <v>0</v>
      </c>
      <c r="D19" s="13" t="s">
        <v>0</v>
      </c>
      <c r="E19" s="17" t="s">
        <v>0</v>
      </c>
      <c r="F19" s="13" t="s">
        <v>0</v>
      </c>
      <c r="G19" s="17"/>
      <c r="H19" s="17"/>
      <c r="I19" s="17" t="s">
        <v>0</v>
      </c>
    </row>
    <row r="20" spans="1:9" ht="16.5">
      <c r="A20" s="53" t="s">
        <v>104</v>
      </c>
      <c r="B20" s="34"/>
      <c r="C20" s="2"/>
      <c r="D20" s="2"/>
      <c r="E20" s="2"/>
      <c r="F20" s="13">
        <f>20989-20664</f>
        <v>325</v>
      </c>
      <c r="G20" s="17"/>
      <c r="H20" s="17"/>
      <c r="I20" s="17">
        <f>SUM(C20:H20)</f>
        <v>325</v>
      </c>
    </row>
    <row r="21" spans="1:9" ht="15.75">
      <c r="A21" s="30"/>
      <c r="B21" s="34"/>
      <c r="C21" s="2"/>
      <c r="D21" s="2"/>
      <c r="E21" s="2"/>
      <c r="F21" s="17"/>
      <c r="G21" s="17"/>
      <c r="H21" s="17"/>
      <c r="I21" s="17"/>
    </row>
    <row r="22" spans="1:9" ht="15.75">
      <c r="A22" s="2" t="s">
        <v>95</v>
      </c>
      <c r="B22" s="34"/>
      <c r="C22" s="2"/>
      <c r="D22" s="13" t="s">
        <v>0</v>
      </c>
      <c r="E22" s="17" t="s">
        <v>0</v>
      </c>
      <c r="F22" s="17"/>
      <c r="G22" s="17"/>
      <c r="H22" s="17">
        <f>-14875+9293</f>
        <v>-5582</v>
      </c>
      <c r="I22" s="17">
        <f>SUM(C22:H22)</f>
        <v>-5582</v>
      </c>
    </row>
    <row r="23" spans="1:9" ht="15.75">
      <c r="A23" s="30"/>
      <c r="B23" s="34"/>
      <c r="C23" s="2"/>
      <c r="D23" s="2"/>
      <c r="E23" s="2"/>
      <c r="F23" s="17"/>
      <c r="G23" s="17"/>
      <c r="H23" s="17"/>
      <c r="I23" s="17"/>
    </row>
    <row r="24" spans="1:9" ht="16.5" thickBot="1">
      <c r="A24" s="30" t="s">
        <v>155</v>
      </c>
      <c r="B24" s="34"/>
      <c r="C24" s="14">
        <f aca="true" t="shared" si="0" ref="C24:H24">SUM(C17:C23)</f>
        <v>120000</v>
      </c>
      <c r="D24" s="14">
        <f t="shared" si="0"/>
        <v>29578.426</v>
      </c>
      <c r="E24" s="14">
        <f t="shared" si="0"/>
        <v>9400.976</v>
      </c>
      <c r="F24" s="14">
        <f t="shared" si="0"/>
        <v>20989.4</v>
      </c>
      <c r="G24" s="14">
        <f t="shared" si="0"/>
        <v>234.073</v>
      </c>
      <c r="H24" s="14">
        <f t="shared" si="0"/>
        <v>-14875</v>
      </c>
      <c r="I24" s="14">
        <f>SUM(I17:I23)</f>
        <v>165326.875</v>
      </c>
    </row>
    <row r="25" spans="1:8" ht="16.5" thickTop="1">
      <c r="A25" s="30"/>
      <c r="B25" s="34"/>
      <c r="C25" s="2"/>
      <c r="D25" s="2"/>
      <c r="E25" s="2"/>
      <c r="G25" s="24"/>
      <c r="H25" s="24"/>
    </row>
    <row r="26" spans="1:9" ht="15.75">
      <c r="A26" s="30"/>
      <c r="B26" s="34"/>
      <c r="C26" s="2"/>
      <c r="D26" s="2"/>
      <c r="F26" s="2"/>
      <c r="G26" s="24"/>
      <c r="H26" s="24"/>
      <c r="I26" t="s">
        <v>0</v>
      </c>
    </row>
    <row r="27" spans="1:9" ht="15.75">
      <c r="A27" s="30" t="s">
        <v>156</v>
      </c>
      <c r="B27" s="34"/>
      <c r="C27" s="17">
        <f>120000</f>
        <v>120000</v>
      </c>
      <c r="D27" s="17">
        <f>29578.426</f>
        <v>29578.426</v>
      </c>
      <c r="E27" s="17">
        <f>9400.976+0.4</f>
        <v>9401.376</v>
      </c>
      <c r="F27" s="17">
        <f>20595-0.6</f>
        <v>20594.4</v>
      </c>
      <c r="G27" s="17">
        <v>0</v>
      </c>
      <c r="H27" s="17">
        <v>-51512.6</v>
      </c>
      <c r="I27" s="17">
        <f>SUM(C27:H27)-2</f>
        <v>128059.60199999998</v>
      </c>
    </row>
    <row r="28" spans="1:8" ht="15.75">
      <c r="A28" s="30"/>
      <c r="B28" s="34"/>
      <c r="C28" s="2"/>
      <c r="D28" s="2"/>
      <c r="F28" s="2"/>
      <c r="G28" s="24"/>
      <c r="H28" s="24"/>
    </row>
    <row r="29" spans="1:8" ht="16.5">
      <c r="A29" s="53" t="s">
        <v>103</v>
      </c>
      <c r="B29" s="34"/>
      <c r="C29" s="17" t="s">
        <v>0</v>
      </c>
      <c r="D29" s="2"/>
      <c r="F29" s="17" t="s">
        <v>0</v>
      </c>
      <c r="G29" s="24"/>
      <c r="H29" s="24"/>
    </row>
    <row r="30" spans="1:9" ht="16.5">
      <c r="A30" s="53" t="s">
        <v>104</v>
      </c>
      <c r="B30" s="34"/>
      <c r="C30" s="2"/>
      <c r="D30" s="2"/>
      <c r="F30" s="17">
        <f>20592.775-20594.6+0.5</f>
        <v>-1.3249999999970896</v>
      </c>
      <c r="G30" s="24"/>
      <c r="H30" s="24"/>
      <c r="I30" s="17">
        <f>SUM(C30:H30)</f>
        <v>-1.3249999999970896</v>
      </c>
    </row>
    <row r="31" spans="1:8" ht="15.75">
      <c r="A31" s="30"/>
      <c r="B31" s="34"/>
      <c r="C31" s="2"/>
      <c r="D31" s="13" t="s">
        <v>0</v>
      </c>
      <c r="F31" s="17" t="s">
        <v>0</v>
      </c>
      <c r="G31" s="24"/>
      <c r="H31" s="24"/>
    </row>
    <row r="32" spans="1:9" ht="15.75">
      <c r="A32" s="2" t="s">
        <v>150</v>
      </c>
      <c r="B32" s="34"/>
      <c r="C32" s="2"/>
      <c r="D32" s="13"/>
      <c r="F32" s="17"/>
      <c r="G32" s="17">
        <v>0</v>
      </c>
      <c r="H32" s="24"/>
      <c r="I32" s="17">
        <f>SUM(C32:H32)</f>
        <v>0</v>
      </c>
    </row>
    <row r="33" spans="1:8" ht="15.75">
      <c r="A33" s="30"/>
      <c r="B33" s="34"/>
      <c r="C33" s="2"/>
      <c r="D33" s="13"/>
      <c r="F33" s="17"/>
      <c r="G33" s="24"/>
      <c r="H33" s="24"/>
    </row>
    <row r="34" spans="1:9" ht="15.75">
      <c r="A34" s="2" t="s">
        <v>95</v>
      </c>
      <c r="B34" s="34"/>
      <c r="C34" s="2"/>
      <c r="D34" s="2"/>
      <c r="F34" s="2"/>
      <c r="G34" s="24"/>
      <c r="H34" s="17">
        <f>'P&amp;L'!D43</f>
        <v>-7211.5</v>
      </c>
      <c r="I34" s="17">
        <f>SUM(C34:H34)</f>
        <v>-7211.5</v>
      </c>
    </row>
    <row r="35" spans="1:8" ht="15.75">
      <c r="A35" s="2"/>
      <c r="B35" s="34"/>
      <c r="C35" s="2"/>
      <c r="D35" s="2"/>
      <c r="F35" s="2"/>
      <c r="G35" s="24"/>
      <c r="H35" s="24"/>
    </row>
    <row r="36" spans="1:11" ht="16.5" thickBot="1">
      <c r="A36" s="30" t="s">
        <v>158</v>
      </c>
      <c r="B36" s="34"/>
      <c r="C36" s="14">
        <f>SUM(C27:C34)</f>
        <v>120000</v>
      </c>
      <c r="D36" s="14">
        <f>SUM(D27:D34)</f>
        <v>29578.426</v>
      </c>
      <c r="E36" s="14">
        <f>SUM(E27:E34)</f>
        <v>9401.376</v>
      </c>
      <c r="F36" s="14">
        <f>SUM(F27:F34)</f>
        <v>20593.075000000004</v>
      </c>
      <c r="G36" s="14">
        <f>SUM(G27:G34)</f>
        <v>0</v>
      </c>
      <c r="H36" s="14">
        <f>SUM(H27:H34)-1</f>
        <v>-58725.1</v>
      </c>
      <c r="I36" s="14">
        <f>SUM(I27:I34)</f>
        <v>120846.77699999999</v>
      </c>
      <c r="K36" s="1"/>
    </row>
    <row r="37" spans="1:8" ht="16.5" thickTop="1">
      <c r="A37" s="30"/>
      <c r="B37" s="34"/>
      <c r="C37" s="2"/>
      <c r="D37" s="2"/>
      <c r="F37" s="2"/>
      <c r="G37" s="24"/>
      <c r="H37" s="24"/>
    </row>
    <row r="38" spans="1:8" ht="15.75">
      <c r="A38" s="30"/>
      <c r="B38" s="34"/>
      <c r="C38" s="2"/>
      <c r="D38" s="2"/>
      <c r="F38" s="2"/>
      <c r="G38" s="24"/>
      <c r="H38" s="24"/>
    </row>
    <row r="39" spans="2:8" ht="15.75">
      <c r="B39" s="34"/>
      <c r="C39" s="2"/>
      <c r="D39" s="2"/>
      <c r="F39" s="2"/>
      <c r="G39" s="24"/>
      <c r="H39" s="24"/>
    </row>
    <row r="40" spans="2:8" ht="15.75">
      <c r="B40" s="34"/>
      <c r="C40" s="2"/>
      <c r="D40" s="2"/>
      <c r="F40" s="2"/>
      <c r="G40" s="24"/>
      <c r="H40" s="24"/>
    </row>
    <row r="41" spans="1:8" ht="15.75">
      <c r="A41" s="30"/>
      <c r="B41" s="34"/>
      <c r="C41" s="2"/>
      <c r="D41" s="2"/>
      <c r="F41" s="2"/>
      <c r="G41" s="24"/>
      <c r="H41" s="24"/>
    </row>
    <row r="42" spans="1:8" ht="15.75">
      <c r="A42" s="30"/>
      <c r="B42" s="34"/>
      <c r="C42" s="2"/>
      <c r="D42" s="2"/>
      <c r="F42" s="2"/>
      <c r="G42" s="24"/>
      <c r="H42" s="24"/>
    </row>
    <row r="43" spans="1:8" ht="15.75">
      <c r="A43" s="30"/>
      <c r="B43" s="34"/>
      <c r="C43" s="2"/>
      <c r="D43" s="2"/>
      <c r="F43" s="2"/>
      <c r="G43" s="24"/>
      <c r="H43" s="24"/>
    </row>
    <row r="44" spans="1:8" ht="15.75">
      <c r="A44" s="30"/>
      <c r="B44" s="34"/>
      <c r="C44" s="2"/>
      <c r="D44" s="2"/>
      <c r="F44" s="2"/>
      <c r="G44" s="24"/>
      <c r="H44" s="24"/>
    </row>
    <row r="45" spans="1:8" ht="15.75">
      <c r="A45" s="30" t="s">
        <v>92</v>
      </c>
      <c r="B45" s="34"/>
      <c r="C45" s="2"/>
      <c r="D45" s="2"/>
      <c r="F45" s="2"/>
      <c r="G45" s="24"/>
      <c r="H45" s="24"/>
    </row>
    <row r="46" spans="1:8" ht="15.75">
      <c r="A46" s="30" t="s">
        <v>133</v>
      </c>
      <c r="B46" s="34"/>
      <c r="C46" s="2"/>
      <c r="D46" s="2"/>
      <c r="F46" s="2"/>
      <c r="G46" s="24"/>
      <c r="H46" s="24"/>
    </row>
    <row r="47" spans="1:8" ht="15.75">
      <c r="A47" s="30"/>
      <c r="B47" s="34"/>
      <c r="C47" s="2"/>
      <c r="D47" s="2"/>
      <c r="F47" s="2"/>
      <c r="G47" s="24"/>
      <c r="H47" s="24"/>
    </row>
    <row r="53" ht="16.5">
      <c r="A53" s="54"/>
    </row>
    <row r="54" ht="16.5">
      <c r="A54" s="54"/>
    </row>
    <row r="63" ht="16.5">
      <c r="A63" s="54" t="s">
        <v>134</v>
      </c>
    </row>
    <row r="64" ht="16.5">
      <c r="A64" s="54" t="s">
        <v>114</v>
      </c>
    </row>
  </sheetData>
  <mergeCells count="4">
    <mergeCell ref="A1:I1"/>
    <mergeCell ref="A2:I2"/>
    <mergeCell ref="A5:I5"/>
    <mergeCell ref="A6:I6"/>
  </mergeCells>
  <printOptions horizontalCentered="1"/>
  <pageMargins left="0" right="0" top="1" bottom="0" header="0" footer="0"/>
  <pageSetup horizontalDpi="600" verticalDpi="600" orientation="portrait" paperSize="9" scale="70" r:id="rId1"/>
  <headerFooter alignWithMargins="0">
    <oddFooter>&amp;L&amp;"Courier New,Regular"&amp;8FILE-&amp;F-&amp;A-&amp;D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Farlim</cp:lastModifiedBy>
  <cp:lastPrinted>2003-11-17T01:42:25Z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