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52" windowHeight="4800" activeTab="3"/>
  </bookViews>
  <sheets>
    <sheet name="Income Stat" sheetId="1" r:id="rId1"/>
    <sheet name="Bal Sheet" sheetId="2" r:id="rId2"/>
    <sheet name="Cashflow" sheetId="3" r:id="rId3"/>
    <sheet name="Chg 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Stat'!$A$523:$D$529</definedName>
  </definedNames>
  <calcPr fullCalcOnLoad="1"/>
</workbook>
</file>

<file path=xl/sharedStrings.xml><?xml version="1.0" encoding="utf-8"?>
<sst xmlns="http://schemas.openxmlformats.org/spreadsheetml/2006/main" count="343" uniqueCount="153">
  <si>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</si>
  <si>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</si>
  <si>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</si>
  <si>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</si>
  <si>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</si>
  <si>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</si>
  <si>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</si>
  <si>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</si>
  <si>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</si>
  <si>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</si>
  <si>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</si>
  <si>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</si>
  <si>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</si>
  <si>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</si>
  <si>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</si>
  <si>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</si>
  <si>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</si>
  <si>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</si>
  <si>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</si>
  <si>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</si>
  <si>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</si>
  <si>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</si>
  <si>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</si>
  <si>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</si>
  <si>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</si>
  <si>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</si>
  <si>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</si>
  <si>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</si>
  <si>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</si>
  <si>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</si>
  <si>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</si>
  <si>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</si>
  <si>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</si>
  <si>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</si>
  <si>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</si>
  <si>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</si>
  <si>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</si>
  <si>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</si>
  <si>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</si>
  <si>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</si>
  <si>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</si>
  <si>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</si>
  <si>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</si>
  <si>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</si>
  <si>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 xml:space="preserve">              SHORT TERM BORROWINGS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</si>
  <si>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</si>
  <si>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</si>
  <si>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</si>
  <si>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</si>
  <si>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</si>
  <si>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</si>
  <si>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>YEAR</t>
  </si>
  <si>
    <t xml:space="preserve">              TAX RECOVERABLE</t>
  </si>
  <si>
    <t xml:space="preserve">              AMOUNT OWING BY HOLDING COMPANY</t>
  </si>
  <si>
    <t xml:space="preserve">               DEPOSIT</t>
  </si>
  <si>
    <t xml:space="preserve">              AMOUNT OWING TO A DIRECTOR</t>
  </si>
  <si>
    <t xml:space="preserve">  </t>
  </si>
  <si>
    <t>INVESTMENT IN SUBSIDIARIES COMPANIES</t>
  </si>
  <si>
    <t>INVESTMENT IN ASSOCIATED COMPANIES</t>
  </si>
  <si>
    <t xml:space="preserve">              AMOUNT OWING BY SUBSIDIARIES COMPANY</t>
  </si>
  <si>
    <t xml:space="preserve">              AMOUNT OWING BY ASSOCIATED COMPANY</t>
  </si>
  <si>
    <t xml:space="preserve">              HIRE PURCHASE CREDITORS</t>
  </si>
  <si>
    <t>REVENUE</t>
  </si>
  <si>
    <t>NET (LOSS) FOR THE PERIOD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</si>
  <si>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</si>
  <si>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</si>
  <si>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</si>
  <si>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</si>
  <si>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</si>
  <si>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</si>
  <si>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</si>
  <si>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</si>
  <si>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</si>
  <si>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</si>
  <si>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</si>
  <si>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</si>
  <si>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</si>
  <si>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</si>
  <si>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OPERATING LOSS BEFORE CHANGES IN WORKING CAPITAL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</si>
  <si>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</si>
  <si>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</si>
  <si>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</si>
  <si>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</si>
  <si>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</si>
  <si>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</si>
  <si>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 xml:space="preserve">     Purchase of property, palnt &amp; equipment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</si>
  <si>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</si>
  <si>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</si>
  <si>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</si>
  <si>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</si>
  <si>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</si>
  <si>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</si>
  <si>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</si>
  <si>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</si>
  <si>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</si>
  <si>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</si>
  <si>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</si>
  <si>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</si>
  <si>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</si>
  <si>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</si>
  <si>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>Annual Financial Report for the year ended 31 December 2001.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</si>
  <si>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</si>
  <si>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</si>
  <si>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</si>
  <si>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</si>
  <si>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</si>
  <si>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PROFIT/</t>
  </si>
  <si>
    <t>(LOSS)</t>
  </si>
  <si>
    <t xml:space="preserve">(LOSS) BEFORE TAXATION &amp; </t>
  </si>
  <si>
    <t>MINORITY INTEREST</t>
  </si>
  <si>
    <t xml:space="preserve">(LOSS) AFTER TAXATION BEFORE </t>
  </si>
  <si>
    <t xml:space="preserve">BASIC LOSS PER ORDINARY </t>
  </si>
  <si>
    <t>SHARE (SEN)</t>
  </si>
  <si>
    <t>DILUTED EARNING PER ORDINARY</t>
  </si>
  <si>
    <t xml:space="preserve">SHARE (SEN) </t>
  </si>
  <si>
    <t>Foreign Currency Translation</t>
  </si>
  <si>
    <t xml:space="preserve">   Differences</t>
  </si>
  <si>
    <t>RETAINED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</si>
  <si>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</si>
  <si>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</si>
  <si>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</si>
  <si>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</si>
  <si>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</si>
  <si>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</si>
  <si>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</si>
  <si>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</si>
  <si>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</si>
  <si>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</si>
  <si>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</si>
  <si>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</si>
  <si>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</si>
  <si>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</si>
  <si>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 xml:space="preserve">     Repayment of term loans</t>
  </si>
  <si>
    <t>LOSS FROM OPERATIONS</t>
  </si>
  <si>
    <t>Interest Income</t>
  </si>
  <si>
    <t>Interest Expense</t>
  </si>
  <si>
    <t>AT 1 JANUARY 2002</t>
  </si>
  <si>
    <t>BALANCE AT 31 DECEMBER 2002</t>
  </si>
  <si>
    <t>BALANCE AT 1 JANUARY 2001</t>
  </si>
  <si>
    <t>BALANCE AT 31 DECEMBER 2001</t>
  </si>
  <si>
    <t>31 DEC</t>
  </si>
  <si>
    <t xml:space="preserve">     Increase/(decrease) in directors' account</t>
  </si>
  <si>
    <t>UNAUDITED RESULTS OF THE GROUP FOR THE FOURTH QUARTER ENDED 31 DECEMBER 2002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</si>
  <si>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</si>
  <si>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</si>
  <si>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</si>
  <si>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</si>
  <si>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</si>
  <si>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         AMOUNT OWING TO SUBSIDIARIES COMPANY</t>
  </si>
  <si>
    <t xml:space="preserve">              RETAINED (LOSS)/PROFIT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</si>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</sst>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8"/>
  <sheetViews>
    <sheetView showGridLines="0" zoomScale="75" zoomScaleNormal="75" workbookViewId="0" topLeftCell="A1">
      <selection activeCell="A5" sqref="A5"/>
    </sheetView>
  </sheetViews>
  <sheetFormatPr defaultColWidth="9.140625" defaultRowHeight="12.75"/>
  <cols>
    <col min="1" max="1" width="4.8515625" style="0" customWidth="1"/>
    <col min="2" max="2" width="50.28125" style="0" customWidth="1"/>
    <col min="3" max="3" width="7.421875" style="0" customWidth="1"/>
    <col min="4" max="4" width="18.8515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142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67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43</v>
      </c>
      <c r="G12" s="23"/>
      <c r="H12" s="23"/>
      <c r="I12" s="23"/>
      <c r="J12" s="23"/>
      <c r="K12" s="9" t="s">
        <v>43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140</v>
      </c>
      <c r="E16" s="9"/>
      <c r="F16" s="50" t="s">
        <v>140</v>
      </c>
      <c r="G16" s="3"/>
      <c r="H16" s="3"/>
      <c r="I16" s="50" t="s">
        <v>140</v>
      </c>
      <c r="J16" s="9"/>
      <c r="K16" s="50" t="s">
        <v>140</v>
      </c>
      <c r="L16" s="3"/>
      <c r="M16" s="24"/>
    </row>
    <row r="17" spans="1:13" ht="15.75" customHeight="1">
      <c r="A17" s="20"/>
      <c r="B17" s="2"/>
      <c r="C17" s="2"/>
      <c r="D17" s="4">
        <v>2002</v>
      </c>
      <c r="E17" s="4"/>
      <c r="F17" s="4">
        <v>2001</v>
      </c>
      <c r="G17" s="8" t="s">
        <v>3</v>
      </c>
      <c r="H17" s="4"/>
      <c r="I17" s="4">
        <v>2002</v>
      </c>
      <c r="J17" s="4"/>
      <c r="K17" s="4">
        <v>2001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/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/>
      <c r="J20" s="2"/>
      <c r="K20" s="2"/>
      <c r="L20" s="2"/>
      <c r="M20" s="24"/>
    </row>
    <row r="21" spans="1:13" ht="15.75" customHeight="1">
      <c r="A21" s="28" t="s">
        <v>0</v>
      </c>
      <c r="B21" s="30" t="s">
        <v>62</v>
      </c>
      <c r="C21" s="2"/>
      <c r="D21" s="38">
        <f>180665-118917</f>
        <v>61748</v>
      </c>
      <c r="E21" s="38"/>
      <c r="F21" s="60">
        <f>136558-96325</f>
        <v>40233</v>
      </c>
      <c r="G21" s="19">
        <f>(D21-F21)/F21</f>
        <v>0.5347600228668009</v>
      </c>
      <c r="H21" s="2"/>
      <c r="I21" s="38">
        <v>180665.48200000002</v>
      </c>
      <c r="J21" s="38"/>
      <c r="K21" s="60">
        <v>136557.629</v>
      </c>
      <c r="L21" s="19">
        <f>(I21-K21)/K21</f>
        <v>0.3229980874960859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123</v>
      </c>
      <c r="C23" s="2"/>
      <c r="D23" s="17">
        <f>-219819+138268</f>
        <v>-81551</v>
      </c>
      <c r="E23" s="2"/>
      <c r="F23" s="17">
        <f>-180469+111934</f>
        <v>-68535</v>
      </c>
      <c r="G23" s="2"/>
      <c r="H23" s="2"/>
      <c r="I23" s="13">
        <v>-219819.071641584</v>
      </c>
      <c r="J23" s="2"/>
      <c r="K23" s="17">
        <f>-2422.824-34871.064-130907.976-12267.066</f>
        <v>-180468.93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124</v>
      </c>
      <c r="C25" s="24"/>
      <c r="D25" s="13">
        <f>10230-7571</f>
        <v>2659</v>
      </c>
      <c r="E25" s="13"/>
      <c r="F25" s="17">
        <f>12387-7194</f>
        <v>5193</v>
      </c>
      <c r="G25" s="24"/>
      <c r="H25" s="24"/>
      <c r="I25" s="13">
        <v>10229.800136143998</v>
      </c>
      <c r="J25" s="13"/>
      <c r="K25" s="17">
        <f>14404.302-1262.57-754.45</f>
        <v>12387.282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133</v>
      </c>
      <c r="C27" s="24"/>
      <c r="D27" s="13">
        <f>SUM(D21:D26)</f>
        <v>-17144</v>
      </c>
      <c r="E27" s="13"/>
      <c r="F27" s="17">
        <f>SUM(F21:F26)</f>
        <v>-23109</v>
      </c>
      <c r="G27" s="24"/>
      <c r="H27" s="24"/>
      <c r="I27" s="13">
        <f>SUM(I21:I26)</f>
        <v>-28923.78950544</v>
      </c>
      <c r="J27" s="13"/>
      <c r="K27" s="13">
        <f>SUM(K21:K26)</f>
        <v>-31524.019000000008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134</v>
      </c>
      <c r="C29" s="24"/>
      <c r="D29" s="13">
        <f>3556-2455</f>
        <v>1101</v>
      </c>
      <c r="E29" s="13"/>
      <c r="F29" s="17">
        <f>4043-2300</f>
        <v>1743</v>
      </c>
      <c r="G29" s="24"/>
      <c r="H29" s="24"/>
      <c r="I29" s="13">
        <v>3555.94203</v>
      </c>
      <c r="J29" s="13"/>
      <c r="K29" s="17">
        <v>4043.207</v>
      </c>
      <c r="L29" s="24"/>
      <c r="M29" s="24"/>
    </row>
    <row r="30" spans="1:13" ht="15.75" customHeight="1">
      <c r="A30" s="21"/>
      <c r="B30" s="53" t="s">
        <v>135</v>
      </c>
      <c r="C30" s="24"/>
      <c r="D30" s="13">
        <f>-14139+10467</f>
        <v>-3672</v>
      </c>
      <c r="E30" s="13"/>
      <c r="F30" s="17">
        <f>-14016+10712</f>
        <v>-3304</v>
      </c>
      <c r="G30" s="24"/>
      <c r="H30" s="24"/>
      <c r="I30" s="13">
        <v>-14138.695030000003</v>
      </c>
      <c r="J30" s="13"/>
      <c r="K30" s="17">
        <v>-14016.145</v>
      </c>
      <c r="L30" s="24"/>
      <c r="M30" s="24"/>
    </row>
    <row r="31" spans="1:13" ht="15.75" customHeight="1">
      <c r="A31" s="21"/>
      <c r="B31" s="53" t="s">
        <v>125</v>
      </c>
      <c r="C31" s="24"/>
      <c r="D31" s="13">
        <f>-2763+2139</f>
        <v>-624</v>
      </c>
      <c r="E31" s="13"/>
      <c r="F31" s="47">
        <f>469+1176</f>
        <v>1645</v>
      </c>
      <c r="G31" s="24"/>
      <c r="H31" s="24"/>
      <c r="I31" s="13">
        <v>-2762.6184811199996</v>
      </c>
      <c r="J31" s="13"/>
      <c r="K31" s="17">
        <f>754.45-1547.984+1262.57</f>
        <v>469.03600000000006</v>
      </c>
      <c r="L31" s="24"/>
      <c r="M31" s="24"/>
    </row>
    <row r="32" spans="1:13" ht="15.75" customHeight="1">
      <c r="A32" s="21"/>
      <c r="B32" s="2"/>
      <c r="C32" s="24"/>
      <c r="D32" s="15"/>
      <c r="E32" s="15"/>
      <c r="F32" s="26"/>
      <c r="G32" s="24"/>
      <c r="H32" s="24"/>
      <c r="I32" s="15"/>
      <c r="J32" s="15"/>
      <c r="K32" s="26"/>
      <c r="L32" s="24"/>
      <c r="M32" s="24"/>
    </row>
    <row r="33" spans="1:13" ht="15.75" customHeight="1">
      <c r="A33" s="21"/>
      <c r="B33" s="52" t="s">
        <v>108</v>
      </c>
      <c r="C33" s="24"/>
      <c r="D33" s="13">
        <f>SUM(D27:D32)</f>
        <v>-20339</v>
      </c>
      <c r="E33" s="13"/>
      <c r="F33" s="13">
        <f>SUM(F27:F32)</f>
        <v>-23025</v>
      </c>
      <c r="G33" s="19">
        <f>(D33-F33)/F33</f>
        <v>-0.11665580890336591</v>
      </c>
      <c r="H33" s="24"/>
      <c r="I33" s="13">
        <f>SUM(I27:I32)-1</f>
        <v>-42270.160986560004</v>
      </c>
      <c r="J33" s="13"/>
      <c r="K33" s="13">
        <f>SUM(K27:K32)</f>
        <v>-41027.92100000001</v>
      </c>
      <c r="L33" s="19" t="e">
        <f>(#REF!-#REF!)/#REF!</f>
        <v>#REF!</v>
      </c>
      <c r="M33" s="24"/>
    </row>
    <row r="34" spans="1:13" ht="15.75" customHeight="1">
      <c r="A34" s="21"/>
      <c r="B34" s="52" t="s">
        <v>109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/>
      <c r="E35" s="13"/>
      <c r="F35" s="24"/>
      <c r="G35" s="24"/>
      <c r="H35" s="24"/>
      <c r="I35" s="13"/>
      <c r="J35" s="13"/>
      <c r="K35" s="24"/>
      <c r="L35" s="24"/>
      <c r="M35" s="24"/>
    </row>
    <row r="36" spans="1:13" ht="15.75" customHeight="1">
      <c r="A36" s="21"/>
      <c r="B36" s="53" t="s">
        <v>68</v>
      </c>
      <c r="C36" s="2"/>
      <c r="D36" s="38">
        <f>-524+254</f>
        <v>-270</v>
      </c>
      <c r="E36" s="38"/>
      <c r="F36" s="47">
        <f>-760+417</f>
        <v>-343</v>
      </c>
      <c r="G36" s="19">
        <f>(D36-F36)/F36</f>
        <v>-0.21282798833819241</v>
      </c>
      <c r="H36" s="2"/>
      <c r="I36" s="38">
        <v>-523.767112648</v>
      </c>
      <c r="J36" s="38"/>
      <c r="K36" s="47">
        <v>-760.082</v>
      </c>
      <c r="L36" s="19">
        <f>(I33-K33)/K33</f>
        <v>0.0302779169960865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110</v>
      </c>
      <c r="C38" s="2"/>
      <c r="D38" s="13">
        <f>SUM(D33:D37)</f>
        <v>-20609</v>
      </c>
      <c r="E38" s="13"/>
      <c r="F38" s="13">
        <f>SUM(F33:F37)</f>
        <v>-23368</v>
      </c>
      <c r="G38" s="19">
        <f>(D38-F38)/F38</f>
        <v>-0.11806744265662444</v>
      </c>
      <c r="H38" s="2"/>
      <c r="I38" s="13">
        <f>SUM(I33:I37)</f>
        <v>-42793.928099208</v>
      </c>
      <c r="J38" s="13"/>
      <c r="K38" s="13">
        <f>SUM(K33:K37)</f>
        <v>-41788.00300000001</v>
      </c>
      <c r="L38" s="24"/>
      <c r="M38" s="24"/>
    </row>
    <row r="39" spans="1:13" ht="15.75" customHeight="1">
      <c r="A39" s="21"/>
      <c r="B39" s="52" t="s">
        <v>109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-0.3109070960133249</v>
      </c>
      <c r="M39" s="24"/>
    </row>
    <row r="40" spans="1:13" ht="15.75" customHeight="1">
      <c r="A40" s="21" t="s">
        <v>0</v>
      </c>
      <c r="B40" s="52"/>
      <c r="C40" s="24"/>
      <c r="D40" s="13"/>
      <c r="E40" s="13"/>
      <c r="F40" s="13"/>
      <c r="G40" s="19"/>
      <c r="H40" s="24"/>
      <c r="I40" s="13"/>
      <c r="J40" s="13"/>
      <c r="K40" s="13"/>
      <c r="L40" s="19" t="s">
        <v>0</v>
      </c>
      <c r="M40" s="24"/>
    </row>
    <row r="41" spans="1:13" ht="15.75" customHeight="1">
      <c r="A41" s="21"/>
      <c r="B41" s="53" t="s">
        <v>69</v>
      </c>
      <c r="C41" s="24"/>
      <c r="D41" s="13">
        <f>12669-4722</f>
        <v>7947</v>
      </c>
      <c r="E41" s="13"/>
      <c r="F41" s="47">
        <f>14393-4484</f>
        <v>9909</v>
      </c>
      <c r="G41" s="19">
        <f>(D41-F41)/F41</f>
        <v>-0.1980018165304269</v>
      </c>
      <c r="H41" s="24"/>
      <c r="I41" s="13">
        <v>12668.570409999998</v>
      </c>
      <c r="J41" s="13"/>
      <c r="K41" s="47">
        <v>14393.199</v>
      </c>
      <c r="L41" s="19">
        <f>(I38-K38)/K38</f>
        <v>0.024072102684782288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63</v>
      </c>
      <c r="C43" s="2"/>
      <c r="D43" s="14">
        <f>SUM(D38:D42)</f>
        <v>-12662</v>
      </c>
      <c r="E43" s="14"/>
      <c r="F43" s="14">
        <f>SUM(F38:F42)</f>
        <v>-13459</v>
      </c>
      <c r="G43" s="19">
        <f>(D43-F43)/F43</f>
        <v>-0.05921688089754068</v>
      </c>
      <c r="H43" s="2"/>
      <c r="I43" s="14">
        <f>SUM(I38:I42)</f>
        <v>-30125.357689208002</v>
      </c>
      <c r="J43" s="14"/>
      <c r="K43" s="14">
        <f>SUM(K38:K42)</f>
        <v>-27394.80400000001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-0.11982246545747072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111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0.09967414584196294</v>
      </c>
      <c r="M46" s="24"/>
    </row>
    <row r="47" spans="1:13" ht="15.75" customHeight="1">
      <c r="A47" s="21"/>
      <c r="B47" s="30" t="s">
        <v>112</v>
      </c>
      <c r="D47" s="16">
        <f>D43/120000*100</f>
        <v>-10.551666666666666</v>
      </c>
      <c r="E47" s="16"/>
      <c r="F47" s="16">
        <f>F43/120000*100</f>
        <v>-11.215833333333332</v>
      </c>
      <c r="G47" s="2"/>
      <c r="H47" s="2"/>
      <c r="I47" s="16">
        <f>I43/120000*100</f>
        <v>-25.104464741006666</v>
      </c>
      <c r="J47" s="16"/>
      <c r="K47" s="16">
        <f>K43/120000*100</f>
        <v>-22.829003333333343</v>
      </c>
      <c r="L47" s="24"/>
      <c r="M47" s="24"/>
    </row>
    <row r="48" spans="1:13" ht="15.75" customHeight="1">
      <c r="A48" s="21" t="s">
        <v>0</v>
      </c>
      <c r="B48" s="53" t="s">
        <v>70</v>
      </c>
      <c r="D48" s="16"/>
      <c r="E48" s="16"/>
      <c r="F48" s="16"/>
      <c r="G48" s="2"/>
      <c r="H48" s="2"/>
      <c r="I48" s="16"/>
      <c r="J48" s="16"/>
      <c r="K48" s="16"/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113</v>
      </c>
      <c r="D50" s="42" t="s">
        <v>0</v>
      </c>
      <c r="E50" s="42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3" ht="15.75" customHeight="1">
      <c r="A51" s="21" t="s">
        <v>0</v>
      </c>
      <c r="B51" s="30" t="s">
        <v>114</v>
      </c>
      <c r="C51" s="2"/>
      <c r="D51" s="2"/>
      <c r="E51" s="2"/>
      <c r="F51" s="2" t="s">
        <v>0</v>
      </c>
      <c r="G51" s="2"/>
      <c r="H51" s="2"/>
      <c r="I51" s="46" t="s">
        <v>0</v>
      </c>
      <c r="J51" s="34"/>
      <c r="K51" s="2"/>
      <c r="L51" s="19" t="e">
        <f>(#REF!-#REF!)/#REF!</f>
        <v>#REF!</v>
      </c>
      <c r="M51" s="24"/>
    </row>
    <row r="52" spans="1:13" ht="15.75" customHeight="1">
      <c r="A52" s="21"/>
      <c r="B52" s="53" t="s">
        <v>71</v>
      </c>
      <c r="C52" s="2"/>
      <c r="D52" s="2"/>
      <c r="E52" s="2"/>
      <c r="F52" s="2"/>
      <c r="G52" s="2"/>
      <c r="H52" s="2"/>
      <c r="I52" s="34"/>
      <c r="J52" s="34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5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4"/>
      <c r="J56" s="34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4"/>
      <c r="J57" s="34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4"/>
      <c r="J58" s="34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4"/>
      <c r="J59" s="34"/>
      <c r="K59" s="2"/>
      <c r="L59" s="2"/>
      <c r="M59" s="24"/>
      <c r="N59" s="24"/>
      <c r="O59" s="24"/>
    </row>
    <row r="60" spans="1:15" ht="15.75" customHeight="1">
      <c r="A60" s="22"/>
      <c r="B60" s="30" t="s">
        <v>101</v>
      </c>
      <c r="C60" s="2"/>
      <c r="D60" s="16"/>
      <c r="E60" s="16"/>
      <c r="F60" s="16"/>
      <c r="G60" s="2"/>
      <c r="H60" s="2"/>
      <c r="I60" s="34"/>
      <c r="J60" s="34"/>
      <c r="K60" s="2"/>
      <c r="L60" s="2"/>
      <c r="M60" s="24"/>
      <c r="N60" s="24"/>
      <c r="O60" s="24"/>
    </row>
    <row r="61" spans="1:15" ht="15.75" customHeight="1">
      <c r="A61" s="22"/>
      <c r="B61" s="30" t="s">
        <v>100</v>
      </c>
      <c r="C61" s="2"/>
      <c r="D61" s="16"/>
      <c r="E61" s="16"/>
      <c r="F61" s="16"/>
      <c r="G61" s="2"/>
      <c r="H61" s="2"/>
      <c r="I61" s="34"/>
      <c r="J61" s="34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4"/>
      <c r="J62" s="34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ht="15.75" customHeight="1">
      <c r="A66" s="22"/>
    </row>
    <row r="67" ht="15.75" customHeight="1">
      <c r="A67" s="22"/>
    </row>
    <row r="68" ht="15.75" customHeight="1">
      <c r="A68" s="22"/>
    </row>
    <row r="69" ht="15.75" customHeight="1">
      <c r="A69" s="22"/>
    </row>
    <row r="70" ht="15.75" customHeight="1">
      <c r="A70" s="22"/>
    </row>
    <row r="71" ht="15.75" customHeight="1">
      <c r="A71" s="21"/>
    </row>
    <row r="72" ht="15.75" customHeight="1">
      <c r="A72" s="21"/>
    </row>
    <row r="73" ht="15.75" customHeight="1">
      <c r="A73" s="34"/>
    </row>
    <row r="74" ht="15.75" customHeight="1">
      <c r="A74" s="34"/>
    </row>
    <row r="75" ht="15.75" customHeight="1">
      <c r="A75" s="34"/>
    </row>
    <row r="76" ht="15.75" customHeight="1">
      <c r="A76" s="34"/>
    </row>
    <row r="77" ht="15.75" customHeight="1">
      <c r="A77" s="34"/>
    </row>
    <row r="78" ht="15.75" customHeight="1">
      <c r="A78" s="34"/>
    </row>
    <row r="79" spans="1:17" ht="15.75" customHeight="1">
      <c r="A79" s="21"/>
      <c r="Q79" s="17"/>
    </row>
    <row r="80" spans="1:17" ht="15.75" customHeight="1">
      <c r="A80" s="21"/>
      <c r="Q80" s="17"/>
    </row>
    <row r="81" spans="1:17" ht="15.75" customHeight="1">
      <c r="A81" s="21"/>
      <c r="Q81" s="17"/>
    </row>
    <row r="82" spans="1:17" ht="15.75" customHeight="1">
      <c r="A82" s="21"/>
      <c r="Q82" s="17"/>
    </row>
    <row r="83" spans="1:17" ht="15.75" customHeight="1">
      <c r="A83" s="21"/>
      <c r="Q83" s="17"/>
    </row>
    <row r="84" spans="1:17" ht="15.75" customHeight="1">
      <c r="A84" s="21"/>
      <c r="Q84" s="17"/>
    </row>
    <row r="85" spans="1:17" ht="15.75" customHeight="1">
      <c r="A85" s="21"/>
      <c r="Q85" s="17"/>
    </row>
    <row r="86" spans="1:18" ht="15.75" customHeight="1">
      <c r="A86" s="21"/>
      <c r="Q86" s="17"/>
      <c r="R86" s="17">
        <f>120000+29578.426+9400.976+234.073+20989.393-14874.553</f>
        <v>165328.315</v>
      </c>
    </row>
    <row r="87" ht="15.75" customHeight="1">
      <c r="A87" s="21"/>
    </row>
    <row r="88" ht="15.75" customHeight="1">
      <c r="A88" s="21"/>
    </row>
    <row r="89" ht="15.75" customHeight="1" hidden="1">
      <c r="A89" s="21"/>
    </row>
    <row r="90" ht="15.75" customHeight="1" hidden="1">
      <c r="A90" s="21"/>
    </row>
    <row r="91" ht="15.75" customHeight="1" hidden="1">
      <c r="A91" s="21"/>
    </row>
    <row r="92" ht="15.75" customHeight="1" hidden="1">
      <c r="A92" s="21"/>
    </row>
    <row r="93" ht="15.75" customHeight="1" hidden="1">
      <c r="A93" s="21"/>
    </row>
    <row r="94" ht="15.75" customHeight="1" hidden="1">
      <c r="A94" s="21"/>
    </row>
    <row r="95" ht="15.75" customHeight="1" hidden="1" thickBot="1">
      <c r="A95" s="21"/>
    </row>
    <row r="96" ht="15.75" customHeight="1" hidden="1" thickTop="1">
      <c r="A96" s="21"/>
    </row>
    <row r="97" ht="15.75" customHeight="1">
      <c r="A97" s="21"/>
    </row>
    <row r="98" ht="15.75" customHeight="1">
      <c r="A98" s="21"/>
    </row>
    <row r="99" ht="15.75" customHeight="1">
      <c r="A99" s="21"/>
    </row>
    <row r="100" ht="15.75" customHeight="1">
      <c r="A100" s="21"/>
    </row>
    <row r="101" ht="15.75" customHeight="1">
      <c r="A101" s="21"/>
    </row>
    <row r="102" ht="15.75" customHeight="1">
      <c r="A102" s="21"/>
    </row>
    <row r="103" ht="15.75" customHeight="1">
      <c r="A103" s="21"/>
    </row>
    <row r="104" ht="15.75" customHeight="1">
      <c r="A104" s="21"/>
    </row>
    <row r="105" ht="15.75" customHeight="1">
      <c r="A105" s="21"/>
    </row>
    <row r="106" ht="15.75" customHeight="1">
      <c r="A106" s="21"/>
    </row>
    <row r="107" ht="15.75" customHeight="1">
      <c r="A107" s="21"/>
    </row>
    <row r="108" spans="1:15" ht="15.75" customHeight="1">
      <c r="A108" s="21"/>
      <c r="B108" s="30"/>
      <c r="C108" s="34"/>
      <c r="D108" s="2"/>
      <c r="E108" s="2"/>
      <c r="F108" s="2"/>
      <c r="G108" s="2"/>
      <c r="H108" s="2"/>
      <c r="J108" s="2"/>
      <c r="K108" s="2"/>
      <c r="L108" s="2"/>
      <c r="M108" s="24"/>
      <c r="N108" s="24"/>
      <c r="O108" s="24"/>
    </row>
    <row r="109" spans="1:15" ht="15.75" customHeight="1">
      <c r="A109" s="21"/>
      <c r="B109" s="30"/>
      <c r="C109" s="34"/>
      <c r="D109" s="2"/>
      <c r="E109" s="2"/>
      <c r="F109" s="2"/>
      <c r="G109" s="2"/>
      <c r="H109" s="2"/>
      <c r="J109" s="2"/>
      <c r="K109" s="2"/>
      <c r="L109" s="2"/>
      <c r="M109" s="24"/>
      <c r="N109" s="24"/>
      <c r="O109" s="24"/>
    </row>
    <row r="110" spans="11:15" ht="15.75" customHeight="1">
      <c r="K110" s="11"/>
      <c r="L110" s="2"/>
      <c r="M110" s="24"/>
      <c r="N110" s="24"/>
      <c r="O110" s="24"/>
    </row>
    <row r="111" spans="11:15" ht="15.75" customHeight="1">
      <c r="K111" s="6"/>
      <c r="L111" s="2"/>
      <c r="M111" s="24"/>
      <c r="N111" s="24"/>
      <c r="O111" s="24"/>
    </row>
    <row r="112" spans="11:15" ht="15.75" customHeight="1">
      <c r="K112" s="25"/>
      <c r="L112" s="2"/>
      <c r="M112" s="24"/>
      <c r="N112" s="24"/>
      <c r="O112" s="24"/>
    </row>
    <row r="113" spans="11:15" ht="15.75" customHeight="1">
      <c r="K113" s="25"/>
      <c r="L113" s="2"/>
      <c r="M113" s="24"/>
      <c r="N113" s="24"/>
      <c r="O113" s="24"/>
    </row>
    <row r="114" spans="11:15" ht="15.75" customHeight="1">
      <c r="K114" s="25"/>
      <c r="L114" s="2"/>
      <c r="M114" s="24"/>
      <c r="N114" s="24"/>
      <c r="O114" s="24"/>
    </row>
    <row r="115" spans="11:15" ht="15.75" customHeight="1">
      <c r="K115" s="23"/>
      <c r="L115" s="2"/>
      <c r="M115" s="24"/>
      <c r="N115" s="24"/>
      <c r="O115" s="24"/>
    </row>
    <row r="116" spans="11:15" ht="15.75" customHeight="1">
      <c r="K116" s="23"/>
      <c r="L116" s="2"/>
      <c r="M116" s="24"/>
      <c r="N116" s="24"/>
      <c r="O116" s="24"/>
    </row>
    <row r="117" spans="11:15" ht="15.75" customHeight="1">
      <c r="K117" s="2"/>
      <c r="L117" s="2"/>
      <c r="M117" s="24"/>
      <c r="N117" s="24"/>
      <c r="O117" s="24"/>
    </row>
    <row r="118" spans="11:15" ht="15.75" customHeight="1">
      <c r="K118" s="2"/>
      <c r="L118" s="2"/>
      <c r="M118" s="24"/>
      <c r="N118" s="24"/>
      <c r="O118" s="24"/>
    </row>
    <row r="119" spans="11:15" ht="15.75" customHeight="1">
      <c r="K119" s="2"/>
      <c r="L119" s="2"/>
      <c r="M119" s="24"/>
      <c r="N119" s="24"/>
      <c r="O119" s="24"/>
    </row>
    <row r="120" spans="11:15" ht="15.75" customHeight="1">
      <c r="K120" s="2"/>
      <c r="L120" s="2"/>
      <c r="M120" s="24"/>
      <c r="N120" s="24"/>
      <c r="O120" s="24"/>
    </row>
    <row r="121" spans="11:15" ht="15.75" customHeight="1">
      <c r="K121" s="2"/>
      <c r="L121" s="2"/>
      <c r="M121" s="24"/>
      <c r="N121" s="24"/>
      <c r="O121" s="24"/>
    </row>
    <row r="122" spans="11:15" ht="15.75" customHeight="1">
      <c r="K122" s="2"/>
      <c r="L122" s="2"/>
      <c r="M122" s="24"/>
      <c r="N122" s="24"/>
      <c r="O122" s="24"/>
    </row>
    <row r="123" spans="11:15" ht="15.75" customHeight="1">
      <c r="K123" s="2"/>
      <c r="L123" s="2"/>
      <c r="M123" s="24"/>
      <c r="N123" s="24"/>
      <c r="O123" s="24"/>
    </row>
    <row r="124" spans="11:15" ht="15.75" customHeight="1">
      <c r="K124" s="2"/>
      <c r="L124" s="2"/>
      <c r="M124" s="24"/>
      <c r="N124" s="24"/>
      <c r="O124" s="24"/>
    </row>
    <row r="125" spans="11:15" ht="15.75" customHeight="1">
      <c r="K125" s="2"/>
      <c r="L125" s="2"/>
      <c r="M125" s="24"/>
      <c r="N125" s="24"/>
      <c r="O125" s="24"/>
    </row>
    <row r="126" spans="11:15" ht="15.75" customHeight="1">
      <c r="K126" s="2"/>
      <c r="L126" s="2"/>
      <c r="M126" s="24"/>
      <c r="N126" s="24"/>
      <c r="O126" s="24"/>
    </row>
    <row r="127" spans="11:15" ht="15.75" customHeight="1">
      <c r="K127" s="2"/>
      <c r="L127" s="2"/>
      <c r="M127" s="24"/>
      <c r="N127" s="24"/>
      <c r="O127" s="24"/>
    </row>
    <row r="128" spans="11:15" ht="15.75" customHeight="1">
      <c r="K128" s="2"/>
      <c r="L128" s="2"/>
      <c r="M128" s="24"/>
      <c r="N128" s="24"/>
      <c r="O128" s="24"/>
    </row>
    <row r="129" spans="11:15" ht="15.75" customHeight="1">
      <c r="K129" s="2"/>
      <c r="L129" s="2"/>
      <c r="M129" s="24"/>
      <c r="N129" s="24"/>
      <c r="O129" s="24"/>
    </row>
    <row r="130" spans="11:15" ht="15.75" customHeight="1">
      <c r="K130" s="2"/>
      <c r="L130" s="2"/>
      <c r="M130" s="24"/>
      <c r="N130" s="24"/>
      <c r="O130" s="24"/>
    </row>
    <row r="131" spans="11:15" ht="15.75" customHeight="1">
      <c r="K131" s="2"/>
      <c r="L131" s="2"/>
      <c r="M131" s="24"/>
      <c r="N131" s="24"/>
      <c r="O131" s="24"/>
    </row>
    <row r="132" spans="11:15" ht="15.75" customHeight="1">
      <c r="K132" s="2"/>
      <c r="L132" s="2"/>
      <c r="M132" s="24"/>
      <c r="N132" s="24"/>
      <c r="O132" s="24"/>
    </row>
    <row r="133" spans="11:15" ht="15.75" customHeight="1">
      <c r="K133" s="2"/>
      <c r="L133" s="2"/>
      <c r="M133" s="24"/>
      <c r="N133" s="24"/>
      <c r="O133" s="24"/>
    </row>
    <row r="134" spans="11:15" ht="15.75" customHeight="1">
      <c r="K134" s="2"/>
      <c r="L134" s="2"/>
      <c r="M134" s="24"/>
      <c r="N134" s="24"/>
      <c r="O134" s="24"/>
    </row>
    <row r="135" spans="11:15" ht="15.75" customHeight="1">
      <c r="K135" s="2"/>
      <c r="L135" s="2"/>
      <c r="M135" s="24"/>
      <c r="N135" s="24"/>
      <c r="O135" s="24"/>
    </row>
    <row r="136" spans="11:15" ht="15.75" customHeight="1">
      <c r="K136" s="2"/>
      <c r="L136" s="2"/>
      <c r="M136" s="24"/>
      <c r="N136" s="24"/>
      <c r="O136" s="24"/>
    </row>
    <row r="137" spans="11:15" ht="15.75" customHeight="1">
      <c r="K137" s="2"/>
      <c r="L137" s="2"/>
      <c r="M137" s="24"/>
      <c r="N137" s="24"/>
      <c r="O137" s="24"/>
    </row>
    <row r="138" spans="11:15" ht="15.75" customHeight="1">
      <c r="K138" s="2"/>
      <c r="L138" s="2"/>
      <c r="M138" s="24"/>
      <c r="N138" s="24"/>
      <c r="O138" s="24"/>
    </row>
    <row r="139" spans="11:15" ht="15.75" customHeight="1">
      <c r="K139" s="2"/>
      <c r="L139" s="2"/>
      <c r="M139" s="24"/>
      <c r="N139" s="24"/>
      <c r="O139" s="24"/>
    </row>
    <row r="140" spans="11:15" ht="15.75" customHeight="1">
      <c r="K140" s="2"/>
      <c r="L140" s="2"/>
      <c r="M140" s="24"/>
      <c r="N140" s="24"/>
      <c r="O140" s="24"/>
    </row>
    <row r="141" spans="11:15" ht="15.75" customHeight="1">
      <c r="K141" s="2"/>
      <c r="L141" s="2"/>
      <c r="M141" s="24"/>
      <c r="N141" s="24"/>
      <c r="O141" s="24"/>
    </row>
    <row r="142" spans="11:15" ht="15.75" customHeight="1">
      <c r="K142" s="2"/>
      <c r="L142" s="2"/>
      <c r="M142" s="24"/>
      <c r="N142" s="24"/>
      <c r="O142" s="24"/>
    </row>
    <row r="143" spans="11:15" ht="15.75" customHeight="1">
      <c r="K143" s="2"/>
      <c r="L143" s="2"/>
      <c r="M143" s="24"/>
      <c r="N143" s="24"/>
      <c r="O143" s="24"/>
    </row>
    <row r="144" spans="11:15" ht="15.75" customHeight="1">
      <c r="K144" s="2"/>
      <c r="L144" s="2"/>
      <c r="M144" s="24"/>
      <c r="N144" s="24"/>
      <c r="O144" s="24"/>
    </row>
    <row r="145" spans="11:15" ht="15.75" customHeight="1">
      <c r="K145" s="2"/>
      <c r="L145" s="2"/>
      <c r="M145" s="24"/>
      <c r="N145" s="24"/>
      <c r="O145" s="24"/>
    </row>
    <row r="146" spans="11:15" ht="15.75" customHeight="1">
      <c r="K146" s="2"/>
      <c r="L146" s="2"/>
      <c r="M146" s="24"/>
      <c r="N146" s="24"/>
      <c r="O146" s="24"/>
    </row>
    <row r="147" spans="11:15" ht="15.75" customHeight="1">
      <c r="K147" s="2"/>
      <c r="L147" s="2"/>
      <c r="M147" s="24"/>
      <c r="N147" s="24"/>
      <c r="O147" s="24"/>
    </row>
    <row r="148" spans="11:15" ht="15.75" customHeight="1">
      <c r="K148" s="2"/>
      <c r="L148" s="2"/>
      <c r="M148" s="24"/>
      <c r="N148" s="24"/>
      <c r="O148" s="24"/>
    </row>
    <row r="149" spans="11:15" ht="15.75" customHeight="1">
      <c r="K149" s="2"/>
      <c r="L149" s="2"/>
      <c r="M149" s="24"/>
      <c r="N149" s="24"/>
      <c r="O149" s="24"/>
    </row>
    <row r="150" spans="11:15" ht="15.75" customHeight="1">
      <c r="K150" s="2"/>
      <c r="L150" s="2"/>
      <c r="M150" s="24"/>
      <c r="N150" s="24"/>
      <c r="O150" s="24"/>
    </row>
    <row r="151" spans="11:15" ht="15.75" customHeight="1">
      <c r="K151" s="2"/>
      <c r="L151" s="2"/>
      <c r="M151" s="24"/>
      <c r="N151" s="24"/>
      <c r="O151" s="24"/>
    </row>
    <row r="152" spans="11:15" ht="15.75" customHeight="1">
      <c r="K152" s="2"/>
      <c r="L152" s="2"/>
      <c r="M152" s="24"/>
      <c r="N152" s="24"/>
      <c r="O152" s="24"/>
    </row>
    <row r="153" spans="11:15" ht="15.75" customHeight="1">
      <c r="K153" s="2"/>
      <c r="L153" s="2"/>
      <c r="M153" s="24"/>
      <c r="N153" s="24"/>
      <c r="O153" s="24"/>
    </row>
    <row r="154" spans="11:15" ht="15.75" customHeight="1">
      <c r="K154" s="2"/>
      <c r="L154" s="2"/>
      <c r="M154" s="24"/>
      <c r="N154" s="24"/>
      <c r="O154" s="24"/>
    </row>
    <row r="155" spans="11:15" ht="15.75" customHeight="1">
      <c r="K155" s="2"/>
      <c r="L155" s="2"/>
      <c r="M155" s="24"/>
      <c r="N155" s="24"/>
      <c r="O155" s="24"/>
    </row>
    <row r="156" spans="11:15" ht="15.75" customHeight="1">
      <c r="K156" s="2"/>
      <c r="L156" s="2"/>
      <c r="M156" s="24"/>
      <c r="N156" s="24"/>
      <c r="O156" s="24"/>
    </row>
    <row r="157" spans="11:15" ht="15.75" customHeight="1">
      <c r="K157" s="2"/>
      <c r="L157" s="2"/>
      <c r="M157" s="24"/>
      <c r="N157" s="24"/>
      <c r="O157" s="24"/>
    </row>
    <row r="158" spans="11:15" ht="15.75" customHeight="1">
      <c r="K158" s="2"/>
      <c r="L158" s="2"/>
      <c r="M158" s="24"/>
      <c r="N158" s="24"/>
      <c r="O158" s="24"/>
    </row>
    <row r="159" spans="11:15" ht="15.75" customHeight="1">
      <c r="K159" s="2"/>
      <c r="L159" s="2"/>
      <c r="M159" s="24"/>
      <c r="N159" s="24"/>
      <c r="O159" s="24"/>
    </row>
    <row r="160" spans="11:15" ht="15.75" customHeight="1">
      <c r="K160" s="2"/>
      <c r="L160" s="2"/>
      <c r="M160" s="24"/>
      <c r="N160" s="24"/>
      <c r="O160" s="24"/>
    </row>
    <row r="161" spans="11:15" ht="15.75" customHeight="1">
      <c r="K161" s="2"/>
      <c r="L161" s="2"/>
      <c r="M161" s="24"/>
      <c r="N161" s="24"/>
      <c r="O161" s="24"/>
    </row>
    <row r="162" spans="11:15" ht="15.75" customHeight="1">
      <c r="K162" s="2"/>
      <c r="L162" s="2"/>
      <c r="M162" s="24"/>
      <c r="N162" s="24"/>
      <c r="O162" s="24"/>
    </row>
    <row r="163" spans="11:15" ht="15.75" customHeight="1">
      <c r="K163" s="2"/>
      <c r="L163" s="2"/>
      <c r="M163" s="24"/>
      <c r="N163" s="24"/>
      <c r="O163" s="24"/>
    </row>
    <row r="164" spans="11:15" ht="15.75" customHeight="1">
      <c r="K164" s="2"/>
      <c r="L164" s="2"/>
      <c r="M164" s="24"/>
      <c r="N164" s="24"/>
      <c r="O164" s="24"/>
    </row>
    <row r="165" spans="11:15" ht="15.75" customHeight="1">
      <c r="K165" s="2"/>
      <c r="L165" s="2"/>
      <c r="M165" s="24"/>
      <c r="N165" s="24"/>
      <c r="O165" s="24"/>
    </row>
    <row r="166" spans="11:15" ht="15.75" customHeight="1" hidden="1">
      <c r="K166" s="2"/>
      <c r="L166" s="2"/>
      <c r="M166" s="24"/>
      <c r="N166" s="24"/>
      <c r="O166" s="24"/>
    </row>
    <row r="167" spans="11:15" ht="15.75" customHeight="1" hidden="1">
      <c r="K167" s="2"/>
      <c r="L167" s="2"/>
      <c r="M167" s="24"/>
      <c r="N167" s="24"/>
      <c r="O167" s="24"/>
    </row>
    <row r="168" spans="11:15" ht="15.75" customHeight="1">
      <c r="K168" s="2"/>
      <c r="L168" s="2"/>
      <c r="M168" s="24"/>
      <c r="N168" s="24"/>
      <c r="O168" s="24"/>
    </row>
    <row r="169" spans="11:15" ht="15.75" customHeight="1">
      <c r="K169" s="2"/>
      <c r="L169" s="2"/>
      <c r="M169" s="24"/>
      <c r="N169" s="24"/>
      <c r="O169" s="24"/>
    </row>
    <row r="170" spans="11:15" ht="15.75" customHeight="1">
      <c r="K170" s="2"/>
      <c r="L170" s="2"/>
      <c r="M170" s="24"/>
      <c r="N170" s="24"/>
      <c r="O170" s="24"/>
    </row>
    <row r="171" spans="11:15" ht="15.75" customHeight="1">
      <c r="K171" s="2"/>
      <c r="L171" s="2"/>
      <c r="M171" s="24"/>
      <c r="N171" s="24"/>
      <c r="O171" s="24"/>
    </row>
    <row r="172" spans="11:15" ht="15.75" customHeight="1">
      <c r="K172" s="2"/>
      <c r="L172" s="2"/>
      <c r="M172" s="24"/>
      <c r="N172" s="24"/>
      <c r="O172" s="24"/>
    </row>
    <row r="173" spans="11:15" ht="15.75" customHeight="1">
      <c r="K173" s="2"/>
      <c r="L173" s="2"/>
      <c r="M173" s="24"/>
      <c r="N173" s="24"/>
      <c r="O173" s="24"/>
    </row>
    <row r="174" spans="11:15" ht="15.75" customHeight="1">
      <c r="K174" s="2"/>
      <c r="L174" s="2"/>
      <c r="M174" s="24"/>
      <c r="N174" s="24"/>
      <c r="O174" s="24"/>
    </row>
    <row r="175" spans="11:15" ht="15.75" customHeight="1">
      <c r="K175" s="2"/>
      <c r="L175" s="2"/>
      <c r="M175" s="24"/>
      <c r="N175" s="24"/>
      <c r="O175" s="24"/>
    </row>
    <row r="176" spans="11:15" ht="15.75" customHeight="1">
      <c r="K176" s="2"/>
      <c r="L176" s="2"/>
      <c r="M176" s="24"/>
      <c r="N176" s="24"/>
      <c r="O176" s="24"/>
    </row>
    <row r="177" spans="11:15" ht="15.75" customHeight="1">
      <c r="K177" s="2"/>
      <c r="L177" s="2"/>
      <c r="M177" s="24"/>
      <c r="N177" s="24"/>
      <c r="O177" s="24"/>
    </row>
    <row r="178" spans="11:15" ht="15.75" customHeight="1">
      <c r="K178" s="2"/>
      <c r="L178" s="2"/>
      <c r="M178" s="24"/>
      <c r="N178" s="24"/>
      <c r="O178" s="24"/>
    </row>
    <row r="179" spans="11:15" ht="15.75" customHeight="1">
      <c r="K179" s="2"/>
      <c r="L179" s="2"/>
      <c r="M179" s="24"/>
      <c r="N179" s="24"/>
      <c r="O179" s="24"/>
    </row>
    <row r="180" spans="11:15" ht="15.75" customHeight="1">
      <c r="K180" s="2"/>
      <c r="L180" s="2"/>
      <c r="M180" s="24"/>
      <c r="N180" s="24"/>
      <c r="O180" s="24"/>
    </row>
    <row r="181" spans="11:15" ht="15.75" customHeight="1">
      <c r="K181" s="2"/>
      <c r="L181" s="2"/>
      <c r="M181" s="24"/>
      <c r="N181" s="24"/>
      <c r="O181" s="24"/>
    </row>
    <row r="182" spans="11:15" ht="15.75" customHeight="1">
      <c r="K182" s="2"/>
      <c r="L182" s="2"/>
      <c r="M182" s="24"/>
      <c r="N182" s="24"/>
      <c r="O182" s="24"/>
    </row>
    <row r="183" spans="11:15" ht="15.75" customHeight="1">
      <c r="K183" s="2"/>
      <c r="L183" s="2"/>
      <c r="M183" s="24"/>
      <c r="N183" s="24"/>
      <c r="O183" s="24"/>
    </row>
    <row r="184" spans="1:15" ht="15.75" customHeight="1">
      <c r="A184" s="21"/>
      <c r="B184" s="30"/>
      <c r="C184" s="34"/>
      <c r="D184" s="2"/>
      <c r="E184" s="2"/>
      <c r="F184" s="2"/>
      <c r="G184" s="2"/>
      <c r="H184" s="2"/>
      <c r="I184" s="2"/>
      <c r="J184" s="2"/>
      <c r="K184" s="2"/>
      <c r="L184" s="2"/>
      <c r="M184" s="24"/>
      <c r="N184" s="24"/>
      <c r="O184" s="24"/>
    </row>
    <row r="185" spans="1:15" ht="15.75" customHeight="1">
      <c r="A185" s="21"/>
      <c r="B185" s="30"/>
      <c r="C185" s="34"/>
      <c r="D185" s="2"/>
      <c r="E185" s="2"/>
      <c r="F185" s="2"/>
      <c r="G185" s="2"/>
      <c r="H185" s="2"/>
      <c r="I185" s="2"/>
      <c r="J185" s="2"/>
      <c r="K185" s="2"/>
      <c r="L185" s="2"/>
      <c r="M185" s="24"/>
      <c r="N185" s="24"/>
      <c r="O185" s="24"/>
    </row>
    <row r="186" spans="11:15" ht="15.75" customHeight="1">
      <c r="K186" s="11"/>
      <c r="L186" s="11"/>
      <c r="M186" s="24"/>
      <c r="N186" s="24"/>
      <c r="O186" s="24"/>
    </row>
    <row r="187" spans="11:15" ht="15.75" customHeight="1">
      <c r="K187" s="6"/>
      <c r="L187" s="6"/>
      <c r="M187" s="24"/>
      <c r="N187" s="24"/>
      <c r="O187" s="24"/>
    </row>
    <row r="188" spans="11:15" ht="15.75" customHeight="1">
      <c r="K188" s="25"/>
      <c r="L188" s="25"/>
      <c r="M188" s="24"/>
      <c r="N188" s="24"/>
      <c r="O188" s="24"/>
    </row>
    <row r="189" spans="11:15" ht="15.75" customHeight="1">
      <c r="K189" s="23"/>
      <c r="L189" s="23"/>
      <c r="M189" s="24"/>
      <c r="N189" s="24"/>
      <c r="O189" s="24"/>
    </row>
    <row r="190" spans="11:15" ht="15.75" customHeight="1">
      <c r="K190" s="23"/>
      <c r="L190" s="23"/>
      <c r="M190" s="24"/>
      <c r="N190" s="24"/>
      <c r="O190" s="24"/>
    </row>
    <row r="191" spans="1:15" ht="15.75" customHeight="1">
      <c r="A191" s="21"/>
      <c r="K191" s="2"/>
      <c r="L191" s="2"/>
      <c r="M191" s="24"/>
      <c r="N191" s="24"/>
      <c r="O191" s="24"/>
    </row>
    <row r="192" spans="1:15" ht="15.75" customHeight="1">
      <c r="A192" s="21"/>
      <c r="K192" s="2"/>
      <c r="L192" s="2"/>
      <c r="M192" s="24"/>
      <c r="N192" s="24"/>
      <c r="O192" s="24"/>
    </row>
    <row r="193" spans="1:15" ht="15.75" customHeight="1">
      <c r="A193" s="21"/>
      <c r="K193" s="2"/>
      <c r="L193" s="2"/>
      <c r="M193" s="24"/>
      <c r="N193" s="24"/>
      <c r="O193" s="24"/>
    </row>
    <row r="194" spans="1:15" ht="15.75" customHeight="1">
      <c r="A194" s="21"/>
      <c r="K194" s="9" t="s">
        <v>0</v>
      </c>
      <c r="L194" s="2"/>
      <c r="M194" s="24"/>
      <c r="N194" s="24"/>
      <c r="O194" s="24"/>
    </row>
    <row r="195" spans="1:15" ht="15.75" customHeight="1">
      <c r="A195" s="21"/>
      <c r="K195" s="9" t="s">
        <v>0</v>
      </c>
      <c r="L195" s="2"/>
      <c r="M195" s="24"/>
      <c r="N195" s="24"/>
      <c r="O195" s="24"/>
    </row>
    <row r="196" spans="1:15" ht="15.75" customHeight="1">
      <c r="A196" s="21"/>
      <c r="K196" s="9" t="s">
        <v>0</v>
      </c>
      <c r="L196" s="2"/>
      <c r="M196" s="24"/>
      <c r="N196" s="24"/>
      <c r="O196" s="24"/>
    </row>
    <row r="197" spans="1:15" ht="15.75" customHeight="1">
      <c r="A197" s="21"/>
      <c r="K197" s="9" t="s">
        <v>0</v>
      </c>
      <c r="L197" s="2"/>
      <c r="M197" s="24"/>
      <c r="N197" s="24"/>
      <c r="O197" s="24"/>
    </row>
    <row r="198" spans="1:15" ht="15.75" customHeight="1">
      <c r="A198" s="21"/>
      <c r="K198" s="9" t="s">
        <v>0</v>
      </c>
      <c r="L198" s="2"/>
      <c r="M198" s="24"/>
      <c r="N198" s="24"/>
      <c r="O198" s="24"/>
    </row>
    <row r="199" spans="1:15" ht="15.75" customHeight="1">
      <c r="A199" s="21"/>
      <c r="K199" s="4" t="s">
        <v>0</v>
      </c>
      <c r="L199" s="2"/>
      <c r="M199" s="24"/>
      <c r="N199" s="24"/>
      <c r="O199" s="24"/>
    </row>
    <row r="200" spans="1:15" ht="15.75" customHeight="1">
      <c r="A200" s="21"/>
      <c r="K200" s="4" t="s">
        <v>0</v>
      </c>
      <c r="L200" s="2"/>
      <c r="M200" s="24"/>
      <c r="N200" s="24"/>
      <c r="O200" s="24"/>
    </row>
    <row r="201" spans="1:15" ht="15.75" customHeight="1">
      <c r="A201" s="21"/>
      <c r="K201" s="2"/>
      <c r="L201" s="2"/>
      <c r="M201" s="24"/>
      <c r="N201" s="24"/>
      <c r="O201" s="24"/>
    </row>
    <row r="202" spans="1:15" ht="15.75" customHeight="1">
      <c r="A202" s="28" t="s">
        <v>0</v>
      </c>
      <c r="K202" s="2" t="s">
        <v>0</v>
      </c>
      <c r="L202" s="2"/>
      <c r="M202" s="24"/>
      <c r="N202" s="24"/>
      <c r="O202" s="24"/>
    </row>
    <row r="203" spans="1:15" ht="15.75" customHeight="1">
      <c r="A203" s="28"/>
      <c r="K203" s="2"/>
      <c r="L203" s="2"/>
      <c r="M203" s="24"/>
      <c r="N203" s="24"/>
      <c r="O203" s="24"/>
    </row>
    <row r="204" spans="1:15" ht="15.75" customHeight="1" hidden="1">
      <c r="A204" s="28">
        <v>2</v>
      </c>
      <c r="K204" s="2"/>
      <c r="L204" s="2"/>
      <c r="M204" s="24"/>
      <c r="N204" s="24"/>
      <c r="O204" s="24"/>
    </row>
    <row r="205" spans="1:15" ht="15.75" customHeight="1" hidden="1">
      <c r="A205" s="28"/>
      <c r="K205" s="2"/>
      <c r="L205" s="2"/>
      <c r="M205" s="24"/>
      <c r="N205" s="24"/>
      <c r="O205" s="24"/>
    </row>
    <row r="206" spans="1:15" ht="15.75" customHeight="1">
      <c r="A206" s="28" t="s">
        <v>0</v>
      </c>
      <c r="K206" s="2"/>
      <c r="L206" s="2"/>
      <c r="M206" s="24"/>
      <c r="N206" s="24"/>
      <c r="O206" s="24"/>
    </row>
    <row r="207" spans="1:15" ht="15.75" customHeight="1">
      <c r="A207" s="28"/>
      <c r="K207" s="2"/>
      <c r="L207" s="2"/>
      <c r="M207" s="24"/>
      <c r="N207" s="24"/>
      <c r="O207" s="24"/>
    </row>
    <row r="208" spans="1:15" ht="15.75" customHeight="1">
      <c r="A208" s="28" t="s">
        <v>0</v>
      </c>
      <c r="K208" s="2"/>
      <c r="L208" s="2"/>
      <c r="M208" s="24"/>
      <c r="N208" s="24"/>
      <c r="O208" s="24"/>
    </row>
    <row r="209" spans="1:15" ht="15.75" customHeight="1">
      <c r="A209" s="28"/>
      <c r="K209" s="2"/>
      <c r="L209" s="2"/>
      <c r="M209" s="24"/>
      <c r="N209" s="24"/>
      <c r="O209" s="24"/>
    </row>
    <row r="210" spans="1:15" ht="15.75" customHeight="1">
      <c r="A210" s="28" t="s">
        <v>0</v>
      </c>
      <c r="K210" s="2"/>
      <c r="L210" s="2"/>
      <c r="M210" s="24"/>
      <c r="N210" s="24"/>
      <c r="O210" s="24"/>
    </row>
    <row r="211" spans="1:15" ht="15.75" customHeight="1">
      <c r="A211" s="28" t="s">
        <v>0</v>
      </c>
      <c r="K211" s="2"/>
      <c r="L211" s="2"/>
      <c r="M211" s="24"/>
      <c r="N211" s="24"/>
      <c r="O211" s="24"/>
    </row>
    <row r="212" spans="1:15" ht="15.75" customHeight="1">
      <c r="A212" s="28"/>
      <c r="K212" s="2"/>
      <c r="L212" s="2"/>
      <c r="M212" s="24"/>
      <c r="N212" s="24"/>
      <c r="O212" s="24"/>
    </row>
    <row r="213" spans="1:15" ht="15.75" customHeight="1">
      <c r="A213" s="28" t="s">
        <v>0</v>
      </c>
      <c r="K213" s="2"/>
      <c r="L213" s="2"/>
      <c r="M213" s="24"/>
      <c r="N213" s="24"/>
      <c r="O213" s="24"/>
    </row>
    <row r="214" spans="1:15" ht="15.75" customHeight="1">
      <c r="A214" s="28" t="s">
        <v>0</v>
      </c>
      <c r="K214" s="2"/>
      <c r="L214" s="2"/>
      <c r="M214" s="24"/>
      <c r="N214" s="24"/>
      <c r="O214" s="24"/>
    </row>
    <row r="215" spans="1:15" ht="15.75" customHeight="1" hidden="1">
      <c r="A215" s="28">
        <v>7</v>
      </c>
      <c r="K215" s="2"/>
      <c r="L215" s="2"/>
      <c r="M215" s="24"/>
      <c r="N215" s="24"/>
      <c r="O215" s="24"/>
    </row>
    <row r="216" spans="1:15" ht="15.75" customHeight="1" hidden="1">
      <c r="A216" s="28"/>
      <c r="K216" s="2" t="s">
        <v>0</v>
      </c>
      <c r="L216" s="2"/>
      <c r="M216" s="24"/>
      <c r="N216" s="24"/>
      <c r="O216" s="24"/>
    </row>
    <row r="217" spans="1:15" ht="15.75" customHeight="1">
      <c r="A217" s="28" t="s">
        <v>0</v>
      </c>
      <c r="K217" s="2"/>
      <c r="L217" s="2"/>
      <c r="M217" s="24"/>
      <c r="N217" s="24"/>
      <c r="O217" s="24"/>
    </row>
    <row r="218" spans="1:15" ht="15.75" customHeight="1">
      <c r="A218" s="28"/>
      <c r="K218" s="2"/>
      <c r="L218" s="2"/>
      <c r="M218" s="24"/>
      <c r="N218" s="24"/>
      <c r="O218" s="24"/>
    </row>
    <row r="219" spans="1:15" ht="15.75" customHeight="1">
      <c r="A219" s="28"/>
      <c r="K219" s="2"/>
      <c r="L219" s="2"/>
      <c r="M219" s="24"/>
      <c r="N219" s="24"/>
      <c r="O219" s="24"/>
    </row>
    <row r="220" spans="1:15" ht="15.75" customHeight="1">
      <c r="A220" s="28"/>
      <c r="K220" s="2"/>
      <c r="L220" s="2"/>
      <c r="M220" s="24"/>
      <c r="N220" s="24"/>
      <c r="O220" s="24"/>
    </row>
    <row r="221" spans="1:15" ht="15.75" customHeight="1">
      <c r="A221" s="28"/>
      <c r="K221" s="2"/>
      <c r="L221" s="2"/>
      <c r="M221" s="24"/>
      <c r="N221" s="24"/>
      <c r="O221" s="24"/>
    </row>
    <row r="222" spans="1:15" ht="15.75" customHeight="1">
      <c r="A222" s="28"/>
      <c r="K222" s="2"/>
      <c r="L222" s="2"/>
      <c r="M222" s="24"/>
      <c r="N222" s="24"/>
      <c r="O222" s="24"/>
    </row>
    <row r="223" spans="1:15" ht="15.75" customHeight="1">
      <c r="A223" s="28"/>
      <c r="K223" s="2"/>
      <c r="L223" s="2"/>
      <c r="M223" s="24"/>
      <c r="N223" s="24"/>
      <c r="O223" s="24"/>
    </row>
    <row r="224" spans="1:15" ht="15.75" customHeight="1">
      <c r="A224" s="28"/>
      <c r="K224" s="2"/>
      <c r="L224" s="2"/>
      <c r="M224" s="24"/>
      <c r="N224" s="24"/>
      <c r="O224" s="24"/>
    </row>
    <row r="225" spans="1:15" ht="15.75" customHeight="1">
      <c r="A225" s="28"/>
      <c r="K225" s="2"/>
      <c r="L225" s="2"/>
      <c r="M225" s="24"/>
      <c r="N225" s="24"/>
      <c r="O225" s="24"/>
    </row>
    <row r="226" spans="1:15" ht="15.75" customHeight="1">
      <c r="A226" s="28"/>
      <c r="K226" s="2"/>
      <c r="L226" s="2"/>
      <c r="M226" s="24"/>
      <c r="N226" s="24"/>
      <c r="O226" s="24"/>
    </row>
    <row r="227" spans="1:15" ht="15.75" customHeight="1">
      <c r="A227" s="28"/>
      <c r="K227" s="2"/>
      <c r="L227" s="2"/>
      <c r="M227" s="24"/>
      <c r="N227" s="24"/>
      <c r="O227" s="24"/>
    </row>
    <row r="228" spans="1:15" ht="15.75" customHeight="1">
      <c r="A228" s="28"/>
      <c r="K228" s="2">
        <f>64656+39131+32591+24958+104+52604+476+4439+21147+14890</f>
        <v>254996</v>
      </c>
      <c r="L228" s="2"/>
      <c r="M228" s="24"/>
      <c r="N228" s="24"/>
      <c r="O228" s="24"/>
    </row>
    <row r="229" spans="1:15" ht="15.75" customHeight="1">
      <c r="A229" s="28"/>
      <c r="K229" s="2"/>
      <c r="L229" s="2"/>
      <c r="M229" s="24"/>
      <c r="N229" s="24"/>
      <c r="O229" s="24"/>
    </row>
    <row r="230" spans="1:15" ht="15.75" customHeight="1">
      <c r="A230" s="28" t="s">
        <v>0</v>
      </c>
      <c r="K230" s="2"/>
      <c r="L230" s="2"/>
      <c r="M230" s="24"/>
      <c r="N230" s="24"/>
      <c r="O230" s="24"/>
    </row>
    <row r="231" spans="1:15" ht="15.75" customHeight="1">
      <c r="A231" s="28"/>
      <c r="K231" s="2"/>
      <c r="L231" s="2"/>
      <c r="M231" s="24"/>
      <c r="N231" s="24"/>
      <c r="O231" s="24"/>
    </row>
    <row r="232" spans="1:15" ht="15.75" customHeight="1">
      <c r="A232" s="28"/>
      <c r="K232" s="2"/>
      <c r="L232" s="2"/>
      <c r="M232" s="24"/>
      <c r="N232" s="24"/>
      <c r="O232" s="24"/>
    </row>
    <row r="233" spans="1:15" ht="15.75" customHeight="1">
      <c r="A233" s="28"/>
      <c r="K233" s="2"/>
      <c r="L233" s="2"/>
      <c r="M233" s="24"/>
      <c r="N233" s="24"/>
      <c r="O233" s="24"/>
    </row>
    <row r="234" spans="1:15" ht="15.75" customHeight="1">
      <c r="A234" s="28"/>
      <c r="K234" s="2"/>
      <c r="L234" s="2"/>
      <c r="M234" s="24"/>
      <c r="N234" s="24"/>
      <c r="O234" s="24"/>
    </row>
    <row r="235" spans="1:15" ht="15.75" customHeight="1">
      <c r="A235" s="28"/>
      <c r="K235" s="2"/>
      <c r="L235" s="2"/>
      <c r="M235" s="24"/>
      <c r="N235" s="24"/>
      <c r="O235" s="24"/>
    </row>
    <row r="236" spans="1:15" ht="15.75" customHeight="1">
      <c r="A236" s="28"/>
      <c r="K236" s="2"/>
      <c r="L236" s="2"/>
      <c r="M236" s="24"/>
      <c r="N236" s="24"/>
      <c r="O236" s="24"/>
    </row>
    <row r="237" spans="1:15" ht="15.75" customHeight="1">
      <c r="A237" s="28"/>
      <c r="K237" s="2">
        <f>74081+21440+47852+24+188+9904</f>
        <v>153489</v>
      </c>
      <c r="L237" s="2"/>
      <c r="M237" s="24"/>
      <c r="N237" s="24"/>
      <c r="O237" s="24"/>
    </row>
    <row r="238" spans="1:15" ht="15.75" customHeight="1">
      <c r="A238" s="28"/>
      <c r="K238" s="2"/>
      <c r="L238" s="2"/>
      <c r="M238" s="24"/>
      <c r="N238" s="24"/>
      <c r="O238" s="24"/>
    </row>
    <row r="239" spans="1:15" ht="15.75" customHeight="1">
      <c r="A239" s="28" t="s">
        <v>0</v>
      </c>
      <c r="K239" s="2">
        <f>282063+101507</f>
        <v>383570</v>
      </c>
      <c r="L239" s="2"/>
      <c r="M239" s="24"/>
      <c r="N239" s="24"/>
      <c r="O239" s="24"/>
    </row>
    <row r="240" spans="1:15" ht="15.75" customHeight="1">
      <c r="A240" s="28"/>
      <c r="K240" s="2"/>
      <c r="L240" s="2"/>
      <c r="M240" s="24"/>
      <c r="N240" s="24"/>
      <c r="O240" s="24"/>
    </row>
    <row r="241" spans="1:15" ht="15.75" customHeight="1">
      <c r="A241" s="28"/>
      <c r="K241" s="2"/>
      <c r="L241" s="2"/>
      <c r="M241" s="24"/>
      <c r="N241" s="24"/>
      <c r="O241" s="24"/>
    </row>
    <row r="242" spans="1:15" ht="15.75" customHeight="1">
      <c r="A242" s="28"/>
      <c r="K242" s="2"/>
      <c r="L242" s="2"/>
      <c r="M242" s="24"/>
      <c r="N242" s="24"/>
      <c r="O242" s="24"/>
    </row>
    <row r="243" spans="1:15" ht="15.75" customHeight="1">
      <c r="A243" s="28"/>
      <c r="K243" s="2"/>
      <c r="L243" s="2"/>
      <c r="M243" s="24"/>
      <c r="N243" s="24"/>
      <c r="O243" s="24"/>
    </row>
    <row r="244" spans="1:15" ht="15.75" customHeight="1">
      <c r="A244" s="28"/>
      <c r="K244" s="2"/>
      <c r="L244" s="2"/>
      <c r="M244" s="24"/>
      <c r="N244" s="24"/>
      <c r="O244" s="24"/>
    </row>
    <row r="245" spans="1:15" ht="15.75" customHeight="1">
      <c r="A245" s="28" t="s">
        <v>0</v>
      </c>
      <c r="K245" s="2"/>
      <c r="L245" s="2"/>
      <c r="M245" s="24"/>
      <c r="N245" s="24"/>
      <c r="O245" s="24"/>
    </row>
    <row r="246" spans="1:15" ht="15.75" customHeight="1">
      <c r="A246" s="28"/>
      <c r="K246" s="2"/>
      <c r="L246" s="2"/>
      <c r="M246" s="24"/>
      <c r="N246" s="24"/>
      <c r="O246" s="24"/>
    </row>
    <row r="247" spans="1:15" ht="15.75" customHeight="1">
      <c r="A247" s="28"/>
      <c r="K247" s="2"/>
      <c r="L247" s="2"/>
      <c r="M247" s="24"/>
      <c r="N247" s="24"/>
      <c r="O247" s="24"/>
    </row>
    <row r="248" spans="1:15" ht="15.75" customHeight="1">
      <c r="A248" s="28"/>
      <c r="K248" s="2"/>
      <c r="L248" s="2"/>
      <c r="M248" s="24"/>
      <c r="N248" s="24"/>
      <c r="O248" s="24"/>
    </row>
    <row r="249" spans="1:15" ht="15.75" customHeight="1">
      <c r="A249" s="28"/>
      <c r="K249" s="2"/>
      <c r="L249" s="2"/>
      <c r="M249" s="24"/>
      <c r="N249" s="24"/>
      <c r="O249" s="24"/>
    </row>
    <row r="250" spans="1:15" ht="15.75" customHeight="1">
      <c r="A250" s="28"/>
      <c r="K250" s="2"/>
      <c r="L250" s="2"/>
      <c r="M250" s="24"/>
      <c r="N250" s="24"/>
      <c r="O250" s="24"/>
    </row>
    <row r="251" spans="1:15" ht="15.75" customHeight="1">
      <c r="A251" s="28"/>
      <c r="K251" s="2"/>
      <c r="L251" s="2"/>
      <c r="M251" s="24"/>
      <c r="N251" s="24"/>
      <c r="O251" s="24"/>
    </row>
    <row r="252" spans="1:15" ht="15.75" customHeight="1">
      <c r="A252" s="28"/>
      <c r="K252" s="2">
        <f>120000+29578+9401+21424+234+2588</f>
        <v>183225</v>
      </c>
      <c r="L252" s="2"/>
      <c r="M252" s="24"/>
      <c r="N252" s="24"/>
      <c r="O252" s="24"/>
    </row>
    <row r="253" spans="1:15" ht="15.75" customHeight="1">
      <c r="A253" s="28"/>
      <c r="K253" s="2"/>
      <c r="L253" s="2"/>
      <c r="M253" s="24"/>
      <c r="N253" s="24"/>
      <c r="O253" s="24"/>
    </row>
    <row r="254" spans="1:15" ht="15.75" customHeight="1">
      <c r="A254" s="28" t="s">
        <v>0</v>
      </c>
      <c r="K254" s="2"/>
      <c r="L254" s="2"/>
      <c r="M254" s="24"/>
      <c r="N254" s="24"/>
      <c r="O254" s="24"/>
    </row>
    <row r="255" spans="1:15" ht="15.75" customHeight="1">
      <c r="A255" s="28"/>
      <c r="K255" s="2"/>
      <c r="L255" s="2"/>
      <c r="M255" s="24"/>
      <c r="N255" s="24"/>
      <c r="O255" s="24"/>
    </row>
    <row r="256" spans="1:15" ht="15.75" customHeight="1">
      <c r="A256" s="28"/>
      <c r="K256" s="2"/>
      <c r="L256" s="2"/>
      <c r="M256" s="24"/>
      <c r="N256" s="24"/>
      <c r="O256" s="24"/>
    </row>
    <row r="257" spans="1:15" ht="15.75" customHeight="1">
      <c r="A257" s="28" t="s">
        <v>0</v>
      </c>
      <c r="K257" s="2"/>
      <c r="L257" s="2"/>
      <c r="M257" s="24"/>
      <c r="N257" s="24"/>
      <c r="O257" s="24"/>
    </row>
    <row r="258" spans="1:15" ht="15.75" customHeight="1">
      <c r="A258" s="28"/>
      <c r="K258" s="13">
        <f>104004+F231</f>
        <v>104004</v>
      </c>
      <c r="L258" s="2"/>
      <c r="M258" s="24"/>
      <c r="N258" s="24"/>
      <c r="O258" s="24"/>
    </row>
    <row r="259" spans="1:15" ht="15.75" customHeight="1">
      <c r="A259" s="28" t="s">
        <v>0</v>
      </c>
      <c r="K259" s="2"/>
      <c r="L259" s="2"/>
      <c r="M259" s="24"/>
      <c r="N259" s="24"/>
      <c r="O259" s="24"/>
    </row>
    <row r="260" spans="1:15" ht="15.75" customHeight="1">
      <c r="A260" s="21"/>
      <c r="K260" s="2"/>
      <c r="L260" s="2"/>
      <c r="M260" s="24"/>
      <c r="N260" s="24"/>
      <c r="O260" s="24"/>
    </row>
    <row r="261" spans="1:15" ht="15.75" customHeight="1">
      <c r="A261" s="21"/>
      <c r="K261" s="2" t="s">
        <v>0</v>
      </c>
      <c r="L261" s="2"/>
      <c r="M261" s="24"/>
      <c r="N261" s="24"/>
      <c r="O261" s="24"/>
    </row>
    <row r="262" spans="1:15" ht="15.75" customHeight="1">
      <c r="A262" s="21"/>
      <c r="K262" s="2"/>
      <c r="L262" s="2"/>
      <c r="M262" s="24"/>
      <c r="N262" s="24"/>
      <c r="O262" s="24"/>
    </row>
    <row r="263" spans="1:15" ht="15.75" customHeight="1">
      <c r="A263" s="21"/>
      <c r="K263" s="2"/>
      <c r="L263" s="2"/>
      <c r="M263" s="24"/>
      <c r="N263" s="24"/>
      <c r="O263" s="24"/>
    </row>
    <row r="264" spans="1:15" ht="15.75" customHeight="1">
      <c r="A264" s="28" t="s">
        <v>0</v>
      </c>
      <c r="K264" s="2"/>
      <c r="L264" s="2"/>
      <c r="M264" s="24"/>
      <c r="N264" s="24"/>
      <c r="O264" s="24"/>
    </row>
    <row r="265" spans="1:15" ht="15.75" customHeight="1">
      <c r="A265" s="21"/>
      <c r="K265" s="17"/>
      <c r="L265" s="2"/>
      <c r="M265" s="24"/>
      <c r="N265" s="24"/>
      <c r="O265" s="24"/>
    </row>
    <row r="266" spans="1:15" ht="15.75" customHeight="1">
      <c r="A266" s="21"/>
      <c r="K266" s="17"/>
      <c r="L266" s="2"/>
      <c r="M266" s="24"/>
      <c r="N266" s="24"/>
      <c r="O266" s="24"/>
    </row>
    <row r="267" spans="1:15" ht="15.75" customHeight="1">
      <c r="A267" s="28" t="s">
        <v>0</v>
      </c>
      <c r="K267" s="2"/>
      <c r="L267" s="2"/>
      <c r="M267" s="24"/>
      <c r="N267" s="24"/>
      <c r="O267" s="24"/>
    </row>
    <row r="268" spans="1:15" ht="15.75" customHeight="1">
      <c r="A268" s="34"/>
      <c r="K268" s="34"/>
      <c r="L268" s="2"/>
      <c r="M268" s="24"/>
      <c r="N268" s="24"/>
      <c r="O268" s="24"/>
    </row>
    <row r="269" spans="1:15" ht="15.75" customHeight="1">
      <c r="A269" s="34"/>
      <c r="K269" s="34"/>
      <c r="L269" s="2"/>
      <c r="M269" s="24"/>
      <c r="N269" s="24"/>
      <c r="O269" s="24"/>
    </row>
    <row r="270" spans="1:15" ht="15.75" customHeight="1">
      <c r="A270" s="34"/>
      <c r="B270" s="2"/>
      <c r="C270" s="34"/>
      <c r="D270" s="34"/>
      <c r="E270" s="34"/>
      <c r="F270" s="34"/>
      <c r="G270" s="34"/>
      <c r="H270" s="34"/>
      <c r="I270" s="34"/>
      <c r="J270" s="34"/>
      <c r="K270" s="34"/>
      <c r="L270" s="2"/>
      <c r="M270" s="24"/>
      <c r="N270" s="24"/>
      <c r="O270" s="24"/>
    </row>
    <row r="271" spans="1:15" ht="15.75" customHeight="1">
      <c r="A271" s="28"/>
      <c r="B271" s="36"/>
      <c r="C271" s="34"/>
      <c r="D271" s="2"/>
      <c r="E271" s="2"/>
      <c r="F271" s="2"/>
      <c r="G271" s="2"/>
      <c r="H271" s="2"/>
      <c r="I271" s="34"/>
      <c r="J271" s="34"/>
      <c r="K271" s="34"/>
      <c r="L271" s="2"/>
      <c r="M271" s="24"/>
      <c r="N271" s="24"/>
      <c r="O271" s="24"/>
    </row>
    <row r="272" spans="1:15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2"/>
      <c r="M272" s="24"/>
      <c r="N272" s="24"/>
      <c r="O272" s="24"/>
    </row>
    <row r="273" spans="1:15" ht="15.75" customHeight="1">
      <c r="A273" s="22"/>
      <c r="B273" s="30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4"/>
      <c r="N273" s="24"/>
      <c r="O273" s="24"/>
    </row>
    <row r="274" spans="1:15" ht="15.75" customHeight="1">
      <c r="A274" s="3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4"/>
      <c r="N274" s="24"/>
      <c r="O274" s="24"/>
    </row>
    <row r="275" spans="1:15" ht="15.75" customHeight="1">
      <c r="A275" s="3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4"/>
      <c r="N275" s="24"/>
      <c r="O275" s="24"/>
    </row>
    <row r="276" spans="1:15" ht="15.75" customHeight="1">
      <c r="A276" s="22"/>
      <c r="B276" s="30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4"/>
      <c r="N276" s="24"/>
      <c r="O276" s="24"/>
    </row>
    <row r="277" spans="1:15" ht="15.75" customHeight="1">
      <c r="A277" s="28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4"/>
      <c r="N277" s="24"/>
      <c r="O277" s="24"/>
    </row>
    <row r="278" spans="1:15" ht="15.75" customHeight="1">
      <c r="A278" s="28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4"/>
      <c r="N278" s="24"/>
      <c r="O278" s="24"/>
    </row>
    <row r="279" spans="1:15" ht="15.75" customHeight="1">
      <c r="A279" s="28"/>
      <c r="B279" s="3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4"/>
      <c r="N279" s="24"/>
      <c r="O279" s="24"/>
    </row>
    <row r="280" spans="1:15" ht="15.75" customHeight="1">
      <c r="A280" s="22"/>
      <c r="B280" s="3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4"/>
      <c r="N280" s="24"/>
      <c r="O280" s="24"/>
    </row>
    <row r="281" spans="1:15" ht="15.75" customHeight="1">
      <c r="A281" s="22"/>
      <c r="B281" s="3"/>
      <c r="C281" s="2"/>
      <c r="D281" s="2"/>
      <c r="E281" s="2"/>
      <c r="F281" s="2"/>
      <c r="G281" s="2"/>
      <c r="H281" s="2"/>
      <c r="I281" s="11"/>
      <c r="J281" s="11"/>
      <c r="K281" s="11"/>
      <c r="L281" s="23"/>
      <c r="M281" s="24"/>
      <c r="N281" s="24"/>
      <c r="O281" s="24"/>
    </row>
    <row r="282" spans="1:15" ht="15.75" customHeight="1">
      <c r="A282" s="20"/>
      <c r="B282" s="2"/>
      <c r="C282" s="24"/>
      <c r="D282" s="24"/>
      <c r="E282" s="24"/>
      <c r="F282" s="2"/>
      <c r="G282" s="2"/>
      <c r="H282" s="2"/>
      <c r="I282" s="11"/>
      <c r="J282" s="11"/>
      <c r="K282" s="11"/>
      <c r="L282" s="23"/>
      <c r="M282" s="24"/>
      <c r="N282" s="24"/>
      <c r="O282" s="24"/>
    </row>
    <row r="283" spans="1:15" ht="15.75" customHeight="1">
      <c r="A283" s="20"/>
      <c r="B283" s="27"/>
      <c r="C283" s="24"/>
      <c r="D283" s="24"/>
      <c r="E283" s="24"/>
      <c r="F283" s="2"/>
      <c r="G283" s="2"/>
      <c r="H283" s="2"/>
      <c r="I283" s="11"/>
      <c r="J283" s="11"/>
      <c r="K283" s="2"/>
      <c r="L283" s="23"/>
      <c r="M283" s="24"/>
      <c r="N283" s="24"/>
      <c r="O283" s="24"/>
    </row>
    <row r="284" spans="1:15" ht="15.75" customHeight="1">
      <c r="A284" s="21"/>
      <c r="B284" s="27"/>
      <c r="C284" s="2"/>
      <c r="D284" s="2"/>
      <c r="E284" s="2"/>
      <c r="F284" s="2"/>
      <c r="G284" s="2"/>
      <c r="H284" s="2"/>
      <c r="I284" s="11"/>
      <c r="J284" s="11"/>
      <c r="K284" s="2"/>
      <c r="L284" s="23"/>
      <c r="M284" s="24"/>
      <c r="N284" s="24"/>
      <c r="O284" s="24"/>
    </row>
    <row r="285" spans="1:15" ht="15.75" customHeight="1">
      <c r="A285" s="21"/>
      <c r="B285" s="27"/>
      <c r="C285" s="2"/>
      <c r="D285" s="2"/>
      <c r="E285" s="2"/>
      <c r="F285" s="2"/>
      <c r="G285" s="2"/>
      <c r="H285" s="2"/>
      <c r="I285" s="11"/>
      <c r="J285" s="11"/>
      <c r="K285" s="2"/>
      <c r="L285" s="23"/>
      <c r="M285" s="24"/>
      <c r="N285" s="24"/>
      <c r="O285" s="24"/>
    </row>
    <row r="286" spans="1:15" ht="15.75" customHeight="1">
      <c r="A286" s="21"/>
      <c r="B286" s="2"/>
      <c r="C286" s="2"/>
      <c r="D286" s="2"/>
      <c r="E286" s="2"/>
      <c r="F286" s="2"/>
      <c r="G286" s="2"/>
      <c r="H286" s="2"/>
      <c r="I286" s="11"/>
      <c r="J286" s="11"/>
      <c r="K286" s="2"/>
      <c r="L286" s="23"/>
      <c r="M286" s="24"/>
      <c r="N286" s="24"/>
      <c r="O286" s="24"/>
    </row>
    <row r="287" spans="1:15" ht="15.75" customHeight="1">
      <c r="A287" s="21"/>
      <c r="B287" s="2"/>
      <c r="C287" s="2"/>
      <c r="D287" s="2"/>
      <c r="E287" s="2"/>
      <c r="F287" s="2"/>
      <c r="G287" s="2"/>
      <c r="H287" s="2"/>
      <c r="I287" s="11"/>
      <c r="J287" s="11"/>
      <c r="K287" s="2"/>
      <c r="L287" s="23"/>
      <c r="M287" s="24"/>
      <c r="N287" s="24"/>
      <c r="O287" s="24"/>
    </row>
    <row r="288" spans="1:15" ht="15.75" customHeight="1">
      <c r="A288" s="21"/>
      <c r="B288" s="2"/>
      <c r="C288" s="2"/>
      <c r="D288" s="2"/>
      <c r="E288" s="2"/>
      <c r="F288" s="2"/>
      <c r="G288" s="2"/>
      <c r="H288" s="2"/>
      <c r="I288" s="11"/>
      <c r="J288" s="11"/>
      <c r="K288" s="2"/>
      <c r="L288" s="23"/>
      <c r="M288" s="24"/>
      <c r="N288" s="24"/>
      <c r="O288" s="24"/>
    </row>
    <row r="289" spans="1:15" ht="15.75" customHeight="1">
      <c r="A289" s="21"/>
      <c r="B289" s="2"/>
      <c r="C289" s="2"/>
      <c r="D289" s="2"/>
      <c r="E289" s="2"/>
      <c r="F289" s="2"/>
      <c r="G289" s="2"/>
      <c r="H289" s="2"/>
      <c r="I289" s="11"/>
      <c r="J289" s="11"/>
      <c r="K289" s="2"/>
      <c r="L289" s="23"/>
      <c r="M289" s="24"/>
      <c r="N289" s="24"/>
      <c r="O289" s="24"/>
    </row>
    <row r="290" spans="1:15" ht="15.75" customHeight="1">
      <c r="A290" s="21"/>
      <c r="B290" s="2"/>
      <c r="C290" s="2"/>
      <c r="D290" s="2"/>
      <c r="E290" s="2"/>
      <c r="F290" s="2"/>
      <c r="G290" s="2"/>
      <c r="H290" s="2"/>
      <c r="I290" s="11"/>
      <c r="J290" s="11"/>
      <c r="K290" s="2"/>
      <c r="L290" s="23"/>
      <c r="M290" s="24"/>
      <c r="N290" s="24"/>
      <c r="O290" s="24"/>
    </row>
    <row r="291" spans="1:15" ht="15.75" customHeight="1">
      <c r="A291" s="21"/>
      <c r="B291" s="2"/>
      <c r="C291" s="2"/>
      <c r="D291" s="2"/>
      <c r="E291" s="2"/>
      <c r="F291" s="2"/>
      <c r="G291" s="2"/>
      <c r="H291" s="2"/>
      <c r="I291" s="11"/>
      <c r="J291" s="11"/>
      <c r="K291" s="2"/>
      <c r="L291" s="23"/>
      <c r="M291" s="24"/>
      <c r="N291" s="24"/>
      <c r="O291" s="24"/>
    </row>
    <row r="292" spans="1:15" ht="15.75" customHeight="1">
      <c r="A292" s="21"/>
      <c r="B292" s="2"/>
      <c r="C292" s="2"/>
      <c r="D292" s="2"/>
      <c r="E292" s="2"/>
      <c r="F292" s="2"/>
      <c r="G292" s="2"/>
      <c r="H292" s="2"/>
      <c r="I292" s="11"/>
      <c r="J292" s="11"/>
      <c r="K292" s="2"/>
      <c r="L292" s="23"/>
      <c r="M292" s="24"/>
      <c r="N292" s="24"/>
      <c r="O292" s="24"/>
    </row>
    <row r="293" spans="1:15" ht="15.75" customHeight="1">
      <c r="A293" s="21"/>
      <c r="B293" s="2"/>
      <c r="C293" s="2"/>
      <c r="D293" s="2"/>
      <c r="E293" s="2"/>
      <c r="F293" s="2"/>
      <c r="G293" s="2"/>
      <c r="H293" s="2"/>
      <c r="I293" s="11"/>
      <c r="J293" s="11"/>
      <c r="K293" s="2"/>
      <c r="L293" s="23"/>
      <c r="M293" s="24"/>
      <c r="N293" s="24"/>
      <c r="O293" s="24"/>
    </row>
    <row r="294" spans="1:15" ht="15.75" customHeight="1">
      <c r="A294" s="21"/>
      <c r="B294" s="2"/>
      <c r="C294" s="2"/>
      <c r="D294" s="2"/>
      <c r="E294" s="2"/>
      <c r="F294" s="2"/>
      <c r="G294" s="2"/>
      <c r="H294" s="2"/>
      <c r="I294" s="11"/>
      <c r="J294" s="11"/>
      <c r="K294" s="2"/>
      <c r="L294" s="23"/>
      <c r="M294" s="24"/>
      <c r="N294" s="24"/>
      <c r="O294" s="24"/>
    </row>
    <row r="295" spans="1:15" ht="15.75" customHeight="1">
      <c r="A295" s="21"/>
      <c r="B295" s="2"/>
      <c r="C295" s="2"/>
      <c r="D295" s="2"/>
      <c r="E295" s="2"/>
      <c r="F295" s="2"/>
      <c r="G295" s="2"/>
      <c r="H295" s="2"/>
      <c r="I295" s="11"/>
      <c r="J295" s="11"/>
      <c r="K295" s="2"/>
      <c r="L295" s="23"/>
      <c r="M295" s="24"/>
      <c r="N295" s="24"/>
      <c r="O295" s="24"/>
    </row>
    <row r="296" spans="1:15" ht="15.75" customHeight="1">
      <c r="A296" s="21"/>
      <c r="B296" s="2"/>
      <c r="C296" s="2"/>
      <c r="D296" s="2"/>
      <c r="E296" s="2"/>
      <c r="F296" s="2"/>
      <c r="G296" s="2"/>
      <c r="H296" s="2"/>
      <c r="I296" s="11"/>
      <c r="J296" s="11"/>
      <c r="K296" s="2"/>
      <c r="L296" s="23"/>
      <c r="M296" s="24"/>
      <c r="N296" s="24"/>
      <c r="O296" s="24"/>
    </row>
    <row r="297" spans="1:15" ht="15.75" customHeight="1">
      <c r="A297" s="21"/>
      <c r="B297" s="2"/>
      <c r="C297" s="2"/>
      <c r="D297" s="2"/>
      <c r="E297" s="2"/>
      <c r="F297" s="2"/>
      <c r="G297" s="2"/>
      <c r="H297" s="2"/>
      <c r="I297" s="11"/>
      <c r="J297" s="11"/>
      <c r="K297" s="2"/>
      <c r="L297" s="23"/>
      <c r="M297" s="24"/>
      <c r="N297" s="24"/>
      <c r="O297" s="24"/>
    </row>
    <row r="298" spans="1:15" ht="15.75" customHeight="1">
      <c r="A298" s="21"/>
      <c r="B298" s="2"/>
      <c r="C298" s="2"/>
      <c r="D298" s="2"/>
      <c r="E298" s="2"/>
      <c r="F298" s="2"/>
      <c r="G298" s="2"/>
      <c r="H298" s="2"/>
      <c r="I298" s="11"/>
      <c r="J298" s="11"/>
      <c r="K298" s="2"/>
      <c r="L298" s="23"/>
      <c r="M298" s="24"/>
      <c r="N298" s="24"/>
      <c r="O298" s="24"/>
    </row>
    <row r="299" spans="1:15" ht="15.75" customHeight="1">
      <c r="A299" s="21"/>
      <c r="B299" s="2"/>
      <c r="C299" s="2"/>
      <c r="D299" s="2"/>
      <c r="E299" s="2"/>
      <c r="F299" s="2"/>
      <c r="G299" s="2"/>
      <c r="H299" s="2"/>
      <c r="I299" s="11"/>
      <c r="J299" s="11"/>
      <c r="K299" s="2"/>
      <c r="L299" s="23"/>
      <c r="M299" s="24"/>
      <c r="N299" s="24"/>
      <c r="O299" s="24"/>
    </row>
    <row r="300" spans="1:15" ht="15.75" customHeight="1">
      <c r="A300" s="21"/>
      <c r="B300" s="2"/>
      <c r="C300" s="2"/>
      <c r="D300" s="2"/>
      <c r="E300" s="2"/>
      <c r="F300" s="2"/>
      <c r="G300" s="2"/>
      <c r="H300" s="2"/>
      <c r="I300" s="11"/>
      <c r="J300" s="11"/>
      <c r="K300" s="2"/>
      <c r="L300" s="23"/>
      <c r="M300" s="24"/>
      <c r="N300" s="24"/>
      <c r="O300" s="24"/>
    </row>
    <row r="301" spans="1:15" ht="15.75" customHeight="1">
      <c r="A301" s="21"/>
      <c r="B301" s="2"/>
      <c r="C301" s="2"/>
      <c r="D301" s="2"/>
      <c r="E301" s="2"/>
      <c r="F301" s="2"/>
      <c r="G301" s="2"/>
      <c r="H301" s="2"/>
      <c r="I301" s="11"/>
      <c r="J301" s="11"/>
      <c r="K301" s="2"/>
      <c r="L301" s="23"/>
      <c r="M301" s="24"/>
      <c r="N301" s="24"/>
      <c r="O301" s="24"/>
    </row>
    <row r="302" spans="1:15" ht="15.75" customHeight="1">
      <c r="A302" s="21"/>
      <c r="B302" s="2"/>
      <c r="C302" s="2"/>
      <c r="D302" s="2"/>
      <c r="E302" s="2"/>
      <c r="F302" s="2"/>
      <c r="G302" s="2"/>
      <c r="H302" s="2"/>
      <c r="I302" s="11"/>
      <c r="J302" s="11"/>
      <c r="K302" s="2"/>
      <c r="L302" s="23"/>
      <c r="M302" s="24"/>
      <c r="N302" s="24"/>
      <c r="O302" s="24"/>
    </row>
    <row r="303" spans="1:15" ht="15.75" customHeight="1">
      <c r="A303" s="21"/>
      <c r="B303" s="2"/>
      <c r="C303" s="2"/>
      <c r="D303" s="2"/>
      <c r="E303" s="2"/>
      <c r="F303" s="2"/>
      <c r="G303" s="2"/>
      <c r="H303" s="2"/>
      <c r="I303" s="11"/>
      <c r="J303" s="11"/>
      <c r="K303" s="2"/>
      <c r="L303" s="23"/>
      <c r="M303" s="24"/>
      <c r="N303" s="24"/>
      <c r="O303" s="24"/>
    </row>
    <row r="304" spans="1:15" ht="15.75" customHeight="1">
      <c r="A304" s="21"/>
      <c r="B304" s="2"/>
      <c r="C304" s="2"/>
      <c r="D304" s="2"/>
      <c r="E304" s="2"/>
      <c r="F304" s="2"/>
      <c r="G304" s="2"/>
      <c r="H304" s="2"/>
      <c r="I304" s="11"/>
      <c r="J304" s="11"/>
      <c r="K304" s="2"/>
      <c r="L304" s="23"/>
      <c r="M304" s="24"/>
      <c r="N304" s="24"/>
      <c r="O304" s="24"/>
    </row>
    <row r="305" spans="1:15" ht="15.75" customHeight="1">
      <c r="A305" s="21"/>
      <c r="B305" s="2"/>
      <c r="C305" s="2"/>
      <c r="D305" s="2"/>
      <c r="E305" s="2"/>
      <c r="F305" s="2"/>
      <c r="G305" s="2"/>
      <c r="H305" s="2"/>
      <c r="I305" s="11"/>
      <c r="J305" s="11"/>
      <c r="K305" s="2"/>
      <c r="L305" s="23"/>
      <c r="M305" s="24"/>
      <c r="N305" s="24"/>
      <c r="O305" s="24"/>
    </row>
    <row r="306" spans="1:15" ht="15.75" customHeight="1">
      <c r="A306" s="21"/>
      <c r="B306" s="2"/>
      <c r="C306" s="2"/>
      <c r="D306" s="2"/>
      <c r="E306" s="2"/>
      <c r="F306" s="2"/>
      <c r="G306" s="2"/>
      <c r="H306" s="2"/>
      <c r="I306" s="11"/>
      <c r="J306" s="11"/>
      <c r="K306" s="2"/>
      <c r="L306" s="23"/>
      <c r="M306" s="24"/>
      <c r="N306" s="24"/>
      <c r="O306" s="24"/>
    </row>
    <row r="307" spans="1:15" ht="15.75" customHeight="1">
      <c r="A307" s="21"/>
      <c r="B307" s="2"/>
      <c r="C307" s="2"/>
      <c r="D307" s="2"/>
      <c r="E307" s="2"/>
      <c r="F307" s="2"/>
      <c r="G307" s="2"/>
      <c r="H307" s="2"/>
      <c r="I307" s="11"/>
      <c r="J307" s="11"/>
      <c r="K307" s="2"/>
      <c r="L307" s="23"/>
      <c r="M307" s="24"/>
      <c r="N307" s="24"/>
      <c r="O307" s="24"/>
    </row>
    <row r="308" spans="1:15" ht="15.75" customHeight="1">
      <c r="A308" s="21"/>
      <c r="B308" s="2"/>
      <c r="C308" s="2"/>
      <c r="D308" s="2"/>
      <c r="E308" s="2"/>
      <c r="F308" s="2"/>
      <c r="G308" s="2"/>
      <c r="H308" s="2"/>
      <c r="I308" s="11"/>
      <c r="J308" s="11"/>
      <c r="K308" s="2"/>
      <c r="L308" s="23"/>
      <c r="M308" s="24"/>
      <c r="N308" s="24"/>
      <c r="O308" s="24"/>
    </row>
    <row r="309" spans="1:15" ht="15.75" customHeight="1">
      <c r="A309" s="21"/>
      <c r="B309" s="2"/>
      <c r="C309" s="2"/>
      <c r="D309" s="2"/>
      <c r="E309" s="2"/>
      <c r="F309" s="2"/>
      <c r="G309" s="2"/>
      <c r="H309" s="2"/>
      <c r="I309" s="11"/>
      <c r="J309" s="11"/>
      <c r="K309" s="2"/>
      <c r="L309" s="23"/>
      <c r="M309" s="24"/>
      <c r="N309" s="24"/>
      <c r="O309" s="24"/>
    </row>
    <row r="310" spans="1:15" ht="15.75" customHeight="1">
      <c r="A310" s="21"/>
      <c r="B310" s="2"/>
      <c r="C310" s="2"/>
      <c r="D310" s="2"/>
      <c r="E310" s="2"/>
      <c r="F310" s="2"/>
      <c r="G310" s="2"/>
      <c r="H310" s="2"/>
      <c r="I310" s="11"/>
      <c r="J310" s="11"/>
      <c r="K310" s="2"/>
      <c r="L310" s="23"/>
      <c r="M310" s="24"/>
      <c r="N310" s="24"/>
      <c r="O310" s="24"/>
    </row>
    <row r="311" spans="1:15" ht="15.75" customHeight="1">
      <c r="A311" s="21"/>
      <c r="B311" s="2"/>
      <c r="C311" s="2"/>
      <c r="D311" s="2"/>
      <c r="E311" s="2"/>
      <c r="F311" s="2"/>
      <c r="G311" s="2"/>
      <c r="H311" s="2"/>
      <c r="I311" s="11"/>
      <c r="J311" s="11"/>
      <c r="K311" s="2"/>
      <c r="L311" s="23"/>
      <c r="M311" s="24"/>
      <c r="N311" s="24"/>
      <c r="O311" s="24"/>
    </row>
    <row r="312" spans="1:15" ht="15.75" customHeight="1" hidden="1">
      <c r="A312" s="21"/>
      <c r="B312" s="2"/>
      <c r="C312" s="2"/>
      <c r="D312" s="2"/>
      <c r="E312" s="2"/>
      <c r="F312" s="2"/>
      <c r="G312" s="2"/>
      <c r="H312" s="2"/>
      <c r="I312" s="11"/>
      <c r="J312" s="11"/>
      <c r="K312" s="2"/>
      <c r="L312" s="23"/>
      <c r="M312" s="24"/>
      <c r="N312" s="24"/>
      <c r="O312" s="24"/>
    </row>
    <row r="313" spans="1:15" ht="15.75" customHeight="1" hidden="1">
      <c r="A313" s="21"/>
      <c r="B313" s="2"/>
      <c r="C313" s="2"/>
      <c r="D313" s="2"/>
      <c r="E313" s="2"/>
      <c r="F313" s="2"/>
      <c r="G313" s="2"/>
      <c r="H313" s="2"/>
      <c r="I313" s="11"/>
      <c r="J313" s="11"/>
      <c r="K313" s="2"/>
      <c r="L313" s="23"/>
      <c r="M313" s="24"/>
      <c r="N313" s="24"/>
      <c r="O313" s="24"/>
    </row>
    <row r="314" spans="1:15" ht="15.75" customHeight="1" hidden="1">
      <c r="A314" s="21"/>
      <c r="B314" s="2"/>
      <c r="C314" s="2"/>
      <c r="D314" s="2"/>
      <c r="E314" s="2"/>
      <c r="F314" s="2"/>
      <c r="G314" s="2"/>
      <c r="H314" s="2"/>
      <c r="I314" s="11"/>
      <c r="J314" s="11"/>
      <c r="K314" s="2"/>
      <c r="L314" s="23"/>
      <c r="M314" s="24"/>
      <c r="N314" s="24"/>
      <c r="O314" s="24"/>
    </row>
    <row r="315" spans="1:15" ht="15.75" customHeight="1" hidden="1">
      <c r="A315" s="20"/>
      <c r="B315" s="2"/>
      <c r="C315" s="24"/>
      <c r="D315" s="24"/>
      <c r="E315" s="24"/>
      <c r="F315" s="24"/>
      <c r="G315" s="24"/>
      <c r="H315" s="24"/>
      <c r="I315" s="11"/>
      <c r="J315" s="11"/>
      <c r="K315" s="2"/>
      <c r="L315" s="24"/>
      <c r="M315" s="24"/>
      <c r="N315" s="24"/>
      <c r="O315" s="24"/>
    </row>
    <row r="316" spans="1:15" ht="15.75" customHeight="1" hidden="1">
      <c r="A316" s="20"/>
      <c r="B316" s="2"/>
      <c r="C316" s="24"/>
      <c r="D316" s="24"/>
      <c r="E316" s="24"/>
      <c r="F316" s="24"/>
      <c r="G316" s="24"/>
      <c r="H316" s="24"/>
      <c r="I316" s="11"/>
      <c r="J316" s="11"/>
      <c r="K316" s="2"/>
      <c r="L316" s="24"/>
      <c r="M316" s="24"/>
      <c r="N316" s="24"/>
      <c r="O316" s="24"/>
    </row>
    <row r="317" spans="1:15" ht="15.75" customHeight="1" hidden="1">
      <c r="A317" s="20"/>
      <c r="B317" s="2"/>
      <c r="C317" s="24"/>
      <c r="D317" s="24"/>
      <c r="E317" s="24"/>
      <c r="F317" s="24"/>
      <c r="G317" s="24"/>
      <c r="H317" s="24"/>
      <c r="I317" s="11"/>
      <c r="J317" s="11"/>
      <c r="K317" s="2"/>
      <c r="L317" s="24"/>
      <c r="M317" s="24"/>
      <c r="N317" s="24"/>
      <c r="O317" s="24"/>
    </row>
    <row r="318" spans="1:15" ht="15.75" customHeight="1" hidden="1">
      <c r="A318" s="20"/>
      <c r="B318" s="2"/>
      <c r="C318" s="24"/>
      <c r="D318" s="24"/>
      <c r="E318" s="24"/>
      <c r="F318" s="24"/>
      <c r="G318" s="24"/>
      <c r="H318" s="24"/>
      <c r="I318" s="11"/>
      <c r="J318" s="11"/>
      <c r="K318" s="2"/>
      <c r="L318" s="24"/>
      <c r="M318" s="24"/>
      <c r="N318" s="24"/>
      <c r="O318" s="24"/>
    </row>
    <row r="319" spans="1:15" ht="15.75" customHeight="1">
      <c r="A319" s="20"/>
      <c r="B319" s="2"/>
      <c r="C319" s="24"/>
      <c r="D319" s="24"/>
      <c r="E319" s="24"/>
      <c r="F319" s="24"/>
      <c r="G319" s="24"/>
      <c r="H319" s="24"/>
      <c r="I319" s="11"/>
      <c r="J319" s="11"/>
      <c r="K319" s="2"/>
      <c r="L319" s="24"/>
      <c r="M319" s="24"/>
      <c r="N319" s="24"/>
      <c r="O319" s="24"/>
    </row>
    <row r="320" spans="1:15" ht="15.75" customHeight="1">
      <c r="A320" s="22">
        <v>13</v>
      </c>
      <c r="B320" s="3"/>
      <c r="C320" s="24"/>
      <c r="D320" s="24"/>
      <c r="E320" s="24"/>
      <c r="F320" s="24"/>
      <c r="G320" s="24"/>
      <c r="H320" s="24"/>
      <c r="I320" s="11"/>
      <c r="J320" s="11"/>
      <c r="K320" s="2"/>
      <c r="L320" s="24"/>
      <c r="M320" s="24"/>
      <c r="N320" s="24"/>
      <c r="O320" s="24"/>
    </row>
    <row r="321" spans="1:15" ht="15.75" customHeight="1">
      <c r="A321" s="22"/>
      <c r="B321" s="2"/>
      <c r="C321" s="24"/>
      <c r="D321" s="24"/>
      <c r="E321" s="24"/>
      <c r="F321" s="24"/>
      <c r="G321" s="24"/>
      <c r="H321" s="24"/>
      <c r="I321" s="11"/>
      <c r="J321" s="11"/>
      <c r="K321" s="2"/>
      <c r="L321" s="24"/>
      <c r="M321" s="24"/>
      <c r="N321" s="24"/>
      <c r="O321" s="24"/>
    </row>
    <row r="322" spans="1:15" ht="15.75" customHeight="1">
      <c r="A322" s="22"/>
      <c r="B322" s="2"/>
      <c r="C322" s="24"/>
      <c r="D322" s="24"/>
      <c r="E322" s="24"/>
      <c r="F322" s="24"/>
      <c r="G322" s="24"/>
      <c r="H322" s="24"/>
      <c r="I322" s="11"/>
      <c r="J322" s="11"/>
      <c r="K322" s="2"/>
      <c r="L322" s="24"/>
      <c r="M322" s="24"/>
      <c r="N322" s="24"/>
      <c r="O322" s="24"/>
    </row>
    <row r="323" spans="1:15" ht="15.75" customHeight="1">
      <c r="A323" s="22"/>
      <c r="B323" s="3"/>
      <c r="C323" s="24"/>
      <c r="D323" s="24"/>
      <c r="E323" s="24"/>
      <c r="F323" s="24"/>
      <c r="G323" s="24"/>
      <c r="H323" s="24"/>
      <c r="I323" s="11"/>
      <c r="J323" s="11"/>
      <c r="K323" s="2"/>
      <c r="L323" s="24"/>
      <c r="M323" s="24"/>
      <c r="N323" s="24"/>
      <c r="O323" s="24"/>
    </row>
    <row r="324" spans="1:15" ht="15.75" customHeight="1" hidden="1">
      <c r="A324" s="21"/>
      <c r="B324" s="2"/>
      <c r="C324" s="2"/>
      <c r="D324" s="2"/>
      <c r="E324" s="2"/>
      <c r="F324" s="2"/>
      <c r="G324" s="2"/>
      <c r="H324" s="2"/>
      <c r="I324" s="11"/>
      <c r="J324" s="11"/>
      <c r="K324" s="2"/>
      <c r="L324" s="24"/>
      <c r="M324" s="24"/>
      <c r="N324" s="24"/>
      <c r="O324" s="24"/>
    </row>
    <row r="325" spans="1:15" ht="15.75" customHeight="1" hidden="1">
      <c r="A325" s="20"/>
      <c r="B325" s="2"/>
      <c r="C325" s="2"/>
      <c r="D325" s="2"/>
      <c r="E325" s="2"/>
      <c r="F325" s="2"/>
      <c r="G325" s="2"/>
      <c r="H325" s="2"/>
      <c r="I325" s="11"/>
      <c r="J325" s="11"/>
      <c r="K325" s="2"/>
      <c r="L325" s="24"/>
      <c r="M325" s="24"/>
      <c r="N325" s="24"/>
      <c r="O325" s="24"/>
    </row>
    <row r="326" spans="1:15" ht="15.75" customHeight="1" hidden="1">
      <c r="A326" s="20"/>
      <c r="B326" s="2"/>
      <c r="C326" s="2"/>
      <c r="D326" s="2"/>
      <c r="E326" s="2"/>
      <c r="F326" s="2"/>
      <c r="G326" s="2"/>
      <c r="H326" s="2"/>
      <c r="I326" s="11"/>
      <c r="J326" s="11"/>
      <c r="K326" s="2"/>
      <c r="L326" s="24"/>
      <c r="M326" s="24"/>
      <c r="N326" s="24"/>
      <c r="O326" s="24"/>
    </row>
    <row r="327" spans="1:15" ht="15.75" customHeight="1" hidden="1">
      <c r="A327" s="22"/>
      <c r="B327" s="2"/>
      <c r="C327" s="2"/>
      <c r="D327" s="2"/>
      <c r="E327" s="2"/>
      <c r="F327" s="2"/>
      <c r="G327" s="2"/>
      <c r="H327" s="2"/>
      <c r="I327" s="11"/>
      <c r="J327" s="11"/>
      <c r="K327" s="2"/>
      <c r="L327" s="24"/>
      <c r="M327" s="24"/>
      <c r="N327" s="24"/>
      <c r="O327" s="24"/>
    </row>
    <row r="328" spans="1:15" ht="15.75" customHeight="1">
      <c r="A328" s="22">
        <v>14</v>
      </c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4"/>
      <c r="M328" s="24"/>
      <c r="N328" s="24"/>
      <c r="O328" s="24"/>
    </row>
    <row r="329" spans="2:15" ht="15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4"/>
      <c r="M329" s="24"/>
      <c r="N329" s="24"/>
      <c r="O329" s="24"/>
    </row>
    <row r="330" spans="1:15" ht="15.75" customHeight="1">
      <c r="A330" s="21" t="s">
        <v>0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4"/>
      <c r="M330" s="24"/>
      <c r="N330" s="24"/>
      <c r="O330" s="24"/>
    </row>
    <row r="331" spans="1:15" ht="15.75" customHeight="1">
      <c r="A331" s="2"/>
      <c r="B331" s="2"/>
      <c r="I331" s="2"/>
      <c r="J331" s="2"/>
      <c r="K331" s="2"/>
      <c r="L331" s="24"/>
      <c r="M331" s="24"/>
      <c r="N331" s="24"/>
      <c r="O331" s="24"/>
    </row>
    <row r="332" spans="1:15" ht="15.75" customHeight="1">
      <c r="A332" s="2"/>
      <c r="I332" s="2"/>
      <c r="J332" s="2"/>
      <c r="K332" s="2"/>
      <c r="L332" s="24"/>
      <c r="M332" s="24"/>
      <c r="N332" s="24"/>
      <c r="O332" s="24"/>
    </row>
    <row r="333" spans="1:15" ht="15.75" customHeight="1">
      <c r="A333" s="2"/>
      <c r="B333" s="2"/>
      <c r="I333" s="2"/>
      <c r="J333" s="2"/>
      <c r="K333" s="2"/>
      <c r="L333" s="24"/>
      <c r="M333" s="24"/>
      <c r="N333" s="24"/>
      <c r="O333" s="24"/>
    </row>
    <row r="334" spans="2:15" ht="15.75" customHeight="1">
      <c r="B334" s="2"/>
      <c r="C334" s="2"/>
      <c r="D334" s="2"/>
      <c r="E334" s="2"/>
      <c r="F334" s="2"/>
      <c r="G334" s="2"/>
      <c r="H334" s="2"/>
      <c r="I334" s="24"/>
      <c r="J334" s="24"/>
      <c r="K334" s="2"/>
      <c r="L334" s="24"/>
      <c r="M334" s="24"/>
      <c r="N334" s="24"/>
      <c r="O334" s="24"/>
    </row>
    <row r="335" spans="2:15" ht="15.75" customHeight="1">
      <c r="B335" s="2"/>
      <c r="C335" s="2"/>
      <c r="D335" s="2"/>
      <c r="E335" s="2"/>
      <c r="F335" s="2"/>
      <c r="G335" s="2"/>
      <c r="H335" s="2"/>
      <c r="I335" s="24"/>
      <c r="J335" s="24"/>
      <c r="K335" s="2"/>
      <c r="L335" s="24"/>
      <c r="M335" s="24"/>
      <c r="N335" s="24"/>
      <c r="O335" s="24"/>
    </row>
    <row r="336" spans="2:10" ht="15.75" customHeight="1">
      <c r="B336" s="2"/>
      <c r="C336" s="2"/>
      <c r="D336" s="2"/>
      <c r="E336" s="2"/>
      <c r="F336" s="2"/>
      <c r="G336" s="2"/>
      <c r="H336" s="2"/>
      <c r="I336" s="24"/>
      <c r="J336" s="24"/>
    </row>
    <row r="337" spans="1:10" ht="15.75" customHeight="1">
      <c r="A337" s="2"/>
      <c r="B337" s="2"/>
      <c r="C337" s="2"/>
      <c r="D337" s="2"/>
      <c r="E337" s="2"/>
      <c r="F337" s="2"/>
      <c r="G337" s="2"/>
      <c r="H337" s="2"/>
      <c r="I337" s="24"/>
      <c r="J337" s="24"/>
    </row>
    <row r="338" spans="1:10" ht="15.75" customHeight="1">
      <c r="A338" s="2"/>
      <c r="B338" s="2"/>
      <c r="C338" s="2"/>
      <c r="D338" s="2"/>
      <c r="E338" s="2"/>
      <c r="F338" s="2"/>
      <c r="G338" s="2"/>
      <c r="H338" s="2"/>
      <c r="I338" s="24"/>
      <c r="J338" s="24"/>
    </row>
    <row r="339" spans="1:11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5.75" customHeight="1">
      <c r="A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5.75" customHeight="1">
      <c r="A342" s="2"/>
      <c r="I342" s="2"/>
      <c r="J342" s="2"/>
      <c r="K342" s="2"/>
    </row>
    <row r="343" spans="1:11" ht="15.75" customHeight="1">
      <c r="A343" s="2"/>
      <c r="I343" s="2"/>
      <c r="J343" s="2"/>
      <c r="K343" s="2"/>
    </row>
    <row r="344" spans="1:11" ht="15.75" customHeight="1">
      <c r="A344" s="2"/>
      <c r="B344" s="2"/>
      <c r="I344" s="2"/>
      <c r="J344" s="2"/>
      <c r="K344" s="2"/>
    </row>
    <row r="345" spans="2:11" ht="15.75" customHeight="1">
      <c r="B345" s="2"/>
      <c r="I345" s="2"/>
      <c r="J345" s="2"/>
      <c r="K345" s="2"/>
    </row>
    <row r="346" spans="9:11" ht="15.75" customHeight="1">
      <c r="I346" s="2"/>
      <c r="J346" s="2"/>
      <c r="K346" s="2"/>
    </row>
    <row r="347" spans="9:10" ht="15.75" customHeight="1">
      <c r="I347" s="2"/>
      <c r="J347" s="2"/>
    </row>
    <row r="348" spans="1:10" ht="15.75" customHeight="1">
      <c r="A348" s="2"/>
      <c r="I348" s="2"/>
      <c r="J348" s="2"/>
    </row>
    <row r="349" ht="15.75" customHeight="1">
      <c r="A349" s="2"/>
    </row>
    <row r="350" ht="15.75" customHeight="1"/>
    <row r="351" ht="15.75" customHeight="1"/>
    <row r="352" spans="9:10" ht="15.75" customHeight="1">
      <c r="I352" s="2"/>
      <c r="J352" s="2"/>
    </row>
    <row r="353" spans="9:10" ht="15.75" customHeight="1">
      <c r="I353" s="2"/>
      <c r="J353" s="2"/>
    </row>
    <row r="354" spans="9:10" ht="15.75" customHeight="1">
      <c r="I354" s="2"/>
      <c r="J354" s="2"/>
    </row>
    <row r="355" spans="9:10" ht="15.75" customHeight="1">
      <c r="I355" s="2"/>
      <c r="J355" s="2"/>
    </row>
    <row r="356" spans="9:10" ht="15.75" customHeight="1">
      <c r="I356" s="2"/>
      <c r="J356" s="2"/>
    </row>
    <row r="357" spans="9:10" ht="15.75" customHeight="1">
      <c r="I357" s="2"/>
      <c r="J357" s="2"/>
    </row>
    <row r="358" spans="9:10" ht="15.75" customHeight="1">
      <c r="I358" s="2"/>
      <c r="J358" s="2"/>
    </row>
    <row r="359" spans="9:10" ht="15.75" customHeight="1">
      <c r="I359" s="2"/>
      <c r="J359" s="2"/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>
      <c r="B365" s="2"/>
    </row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F523" s="37"/>
    </row>
    <row r="524" ht="15.75" customHeight="1">
      <c r="F524" s="37"/>
    </row>
    <row r="525" ht="15.75" customHeight="1">
      <c r="F525" s="37"/>
    </row>
    <row r="526" ht="15.75" customHeight="1">
      <c r="F526" s="37"/>
    </row>
    <row r="527" ht="15.75" customHeight="1">
      <c r="F527" s="37"/>
    </row>
    <row r="528" ht="15.75" customHeight="1">
      <c r="F528" s="37"/>
    </row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</sheetData>
  <printOptions horizontalCentered="1"/>
  <pageMargins left="0" right="0" top="0.5" bottom="0" header="0.5" footer="0"/>
  <pageSetup horizontalDpi="300" verticalDpi="300" orientation="portrait" paperSize="9" scale="70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75" zoomScaleNormal="75" workbookViewId="0" topLeftCell="A2">
      <selection activeCell="A17" sqref="A17"/>
    </sheetView>
  </sheetViews>
  <sheetFormatPr defaultColWidth="9.140625" defaultRowHeight="12.75"/>
  <cols>
    <col min="1" max="1" width="62.851562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">
      <c r="A1" s="62" t="s">
        <v>5</v>
      </c>
      <c r="B1" s="62"/>
      <c r="C1" s="62"/>
      <c r="D1" s="62"/>
      <c r="E1" s="62"/>
    </row>
    <row r="2" spans="1:5" ht="15">
      <c r="A2" s="62" t="s">
        <v>6</v>
      </c>
      <c r="B2" s="62"/>
      <c r="C2" s="62"/>
      <c r="D2" s="62"/>
      <c r="E2" s="62"/>
    </row>
    <row r="3" spans="1:5" ht="15">
      <c r="A3" s="36" t="s">
        <v>0</v>
      </c>
      <c r="B3" s="23"/>
      <c r="C3" s="23"/>
      <c r="D3" s="23"/>
      <c r="E3" s="23" t="s">
        <v>0</v>
      </c>
    </row>
    <row r="4" spans="1:5" ht="15">
      <c r="A4" s="62" t="s">
        <v>142</v>
      </c>
      <c r="B4" s="62"/>
      <c r="C4" s="62"/>
      <c r="D4" s="62"/>
      <c r="E4" s="62"/>
    </row>
    <row r="5" spans="1:5" ht="15">
      <c r="A5" s="62" t="s">
        <v>76</v>
      </c>
      <c r="B5" s="62"/>
      <c r="C5" s="62"/>
      <c r="D5" s="62"/>
      <c r="E5" s="62"/>
    </row>
    <row r="6" spans="1:5" ht="15">
      <c r="A6" s="30"/>
      <c r="B6" s="2"/>
      <c r="C6" s="2"/>
      <c r="D6" s="2"/>
      <c r="E6" s="2"/>
    </row>
    <row r="7" spans="1:5" ht="15">
      <c r="A7" s="30"/>
      <c r="B7" s="2"/>
      <c r="C7" s="2"/>
      <c r="D7" s="2"/>
      <c r="E7" s="2"/>
    </row>
    <row r="8" spans="1:5" ht="15">
      <c r="A8" s="30"/>
      <c r="B8" s="2"/>
      <c r="C8" s="2"/>
      <c r="D8" s="2"/>
      <c r="E8" s="2"/>
    </row>
    <row r="9" spans="1:5" ht="15">
      <c r="A9" s="30"/>
      <c r="B9" s="2"/>
      <c r="C9" s="9" t="s">
        <v>17</v>
      </c>
      <c r="D9" s="2"/>
      <c r="E9" s="9" t="s">
        <v>19</v>
      </c>
    </row>
    <row r="10" spans="1:5" ht="15">
      <c r="A10" s="30"/>
      <c r="B10" s="2"/>
      <c r="C10" s="9" t="s">
        <v>18</v>
      </c>
      <c r="D10" s="2"/>
      <c r="E10" s="9" t="s">
        <v>43</v>
      </c>
    </row>
    <row r="11" spans="1:5" ht="15">
      <c r="A11" s="30"/>
      <c r="B11" s="2"/>
      <c r="C11" s="9" t="s">
        <v>11</v>
      </c>
      <c r="D11" s="2"/>
      <c r="E11" s="9" t="s">
        <v>20</v>
      </c>
    </row>
    <row r="12" spans="1:5" ht="15">
      <c r="A12" s="30"/>
      <c r="B12" s="2"/>
      <c r="C12" s="9" t="s">
        <v>13</v>
      </c>
      <c r="D12" s="2"/>
      <c r="E12" s="9" t="s">
        <v>21</v>
      </c>
    </row>
    <row r="13" spans="1:5" ht="15">
      <c r="A13" s="30"/>
      <c r="B13" s="2"/>
      <c r="C13" s="50" t="s">
        <v>50</v>
      </c>
      <c r="D13" s="2"/>
      <c r="E13" s="50" t="s">
        <v>50</v>
      </c>
    </row>
    <row r="14" spans="1:5" ht="15">
      <c r="A14" s="30"/>
      <c r="B14" s="2"/>
      <c r="C14" s="4">
        <v>2002</v>
      </c>
      <c r="D14" s="2"/>
      <c r="E14" s="4">
        <v>2001</v>
      </c>
    </row>
    <row r="15" spans="1:5" ht="15">
      <c r="A15" s="30"/>
      <c r="B15" s="2"/>
      <c r="C15" s="4" t="s">
        <v>2</v>
      </c>
      <c r="D15" s="2"/>
      <c r="E15" s="4" t="s">
        <v>2</v>
      </c>
    </row>
    <row r="16" spans="1:5" ht="15">
      <c r="A16" s="30"/>
      <c r="B16" s="2"/>
      <c r="C16" s="2"/>
      <c r="D16" s="2"/>
      <c r="E16" s="2"/>
    </row>
    <row r="17" spans="1:5" ht="15">
      <c r="A17" s="30" t="s">
        <v>75</v>
      </c>
      <c r="B17" s="2"/>
      <c r="C17" s="17">
        <f>102956.64+8605.207</f>
        <v>111561.847</v>
      </c>
      <c r="D17" s="17"/>
      <c r="E17" s="17">
        <v>122651.341</v>
      </c>
    </row>
    <row r="18" spans="1:5" ht="15">
      <c r="A18" s="30"/>
      <c r="B18" s="2"/>
      <c r="C18" s="17"/>
      <c r="D18" s="17"/>
      <c r="E18" s="17"/>
    </row>
    <row r="19" spans="1:5" ht="15">
      <c r="A19" s="30" t="s">
        <v>57</v>
      </c>
      <c r="B19" s="2"/>
      <c r="C19" s="17">
        <v>0</v>
      </c>
      <c r="D19" s="17"/>
      <c r="E19" s="17">
        <v>0</v>
      </c>
    </row>
    <row r="20" spans="1:5" ht="15">
      <c r="A20" s="30"/>
      <c r="B20" s="2"/>
      <c r="C20" s="17"/>
      <c r="D20" s="17"/>
      <c r="E20" s="17"/>
    </row>
    <row r="21" spans="1:5" ht="15">
      <c r="A21" s="30" t="s">
        <v>58</v>
      </c>
      <c r="B21" s="2"/>
      <c r="C21" s="17">
        <f>38294.637-0.5</f>
        <v>38294.137</v>
      </c>
      <c r="D21" s="17"/>
      <c r="E21" s="17">
        <v>41762.899</v>
      </c>
    </row>
    <row r="22" spans="1:5" ht="15">
      <c r="A22" s="30"/>
      <c r="B22" s="2"/>
      <c r="C22" s="17"/>
      <c r="D22" s="17"/>
      <c r="E22" s="17"/>
    </row>
    <row r="23" spans="1:5" ht="15">
      <c r="A23" s="30" t="s">
        <v>22</v>
      </c>
      <c r="B23" s="2"/>
      <c r="C23" s="17">
        <f>4354.963+4932.349+1380.741+35</f>
        <v>10703.053</v>
      </c>
      <c r="D23" s="17"/>
      <c r="E23" s="17">
        <v>16315.468</v>
      </c>
    </row>
    <row r="24" spans="1:5" ht="15">
      <c r="A24" s="30"/>
      <c r="B24" s="2"/>
      <c r="C24" s="17"/>
      <c r="D24" s="17"/>
      <c r="E24" s="17"/>
    </row>
    <row r="25" spans="1:5" ht="15">
      <c r="A25" s="30" t="s">
        <v>48</v>
      </c>
      <c r="B25" s="2"/>
      <c r="C25" s="17"/>
      <c r="D25" s="17"/>
      <c r="E25" s="17"/>
    </row>
    <row r="26" spans="1:5" ht="15">
      <c r="A26" s="48" t="s">
        <v>49</v>
      </c>
      <c r="B26" s="2"/>
      <c r="C26" s="17">
        <v>63858.932</v>
      </c>
      <c r="D26" s="17"/>
      <c r="E26" s="17">
        <v>67229.105</v>
      </c>
    </row>
    <row r="27" spans="1:5" ht="15">
      <c r="A27" s="30"/>
      <c r="B27" s="2"/>
      <c r="C27" s="17"/>
      <c r="D27" s="17"/>
      <c r="E27" s="17"/>
    </row>
    <row r="28" spans="1:5" ht="15">
      <c r="A28" s="30" t="s">
        <v>36</v>
      </c>
      <c r="B28" s="2"/>
      <c r="C28" s="17">
        <f>32331.63-0.5</f>
        <v>32331.13</v>
      </c>
      <c r="D28" s="17"/>
      <c r="E28" s="17">
        <v>34105.397</v>
      </c>
    </row>
    <row r="29" spans="1:5" ht="15">
      <c r="A29" s="30"/>
      <c r="B29" s="2"/>
      <c r="C29" s="17"/>
      <c r="D29" s="17"/>
      <c r="E29" s="17" t="s">
        <v>0</v>
      </c>
    </row>
    <row r="30" spans="1:5" ht="15">
      <c r="A30" s="30" t="s">
        <v>47</v>
      </c>
      <c r="B30" s="2"/>
      <c r="C30" s="17">
        <v>0</v>
      </c>
      <c r="D30" s="17"/>
      <c r="E30" s="17">
        <v>0</v>
      </c>
    </row>
    <row r="31" spans="1:5" ht="15">
      <c r="A31" s="30"/>
      <c r="B31" s="2"/>
      <c r="C31" s="51" t="s">
        <v>56</v>
      </c>
      <c r="D31" s="17"/>
      <c r="E31" s="17" t="s">
        <v>0</v>
      </c>
    </row>
    <row r="32" spans="1:5" ht="15">
      <c r="A32" s="30" t="s">
        <v>45</v>
      </c>
      <c r="B32" s="2"/>
      <c r="C32" s="49" t="s">
        <v>0</v>
      </c>
      <c r="D32" s="17"/>
      <c r="E32" s="17"/>
    </row>
    <row r="33" spans="1:5" ht="15">
      <c r="A33" s="30" t="s">
        <v>23</v>
      </c>
      <c r="B33" s="2"/>
      <c r="C33" s="43">
        <v>61336.881</v>
      </c>
      <c r="D33" s="17"/>
      <c r="E33" s="43">
        <v>64655.599</v>
      </c>
    </row>
    <row r="34" spans="1:5" ht="15">
      <c r="A34" s="30" t="s">
        <v>24</v>
      </c>
      <c r="B34" s="2"/>
      <c r="C34" s="44">
        <f>43043.415-0.4</f>
        <v>43043.015</v>
      </c>
      <c r="D34" s="17"/>
      <c r="E34" s="44">
        <v>39130.778</v>
      </c>
    </row>
    <row r="35" spans="1:5" ht="15">
      <c r="A35" s="30" t="s">
        <v>37</v>
      </c>
      <c r="B35" s="2"/>
      <c r="C35" s="44">
        <v>38495.266</v>
      </c>
      <c r="D35" s="17"/>
      <c r="E35" s="44">
        <v>32590.658</v>
      </c>
    </row>
    <row r="36" spans="1:5" ht="15">
      <c r="A36" s="30" t="s">
        <v>25</v>
      </c>
      <c r="B36" s="2"/>
      <c r="C36" s="44">
        <f>25225.38+2.8</f>
        <v>25228.18</v>
      </c>
      <c r="D36" s="17"/>
      <c r="E36" s="44">
        <v>24957.726</v>
      </c>
    </row>
    <row r="37" spans="1:5" ht="15">
      <c r="A37" s="30" t="s">
        <v>52</v>
      </c>
      <c r="B37" s="2"/>
      <c r="C37" s="44">
        <f>165.484-0.4</f>
        <v>165.084</v>
      </c>
      <c r="D37" s="17"/>
      <c r="E37" s="44">
        <v>103.851</v>
      </c>
    </row>
    <row r="38" spans="1:5" ht="15">
      <c r="A38" s="30" t="s">
        <v>53</v>
      </c>
      <c r="B38" s="2"/>
      <c r="C38" s="44">
        <v>55284.027</v>
      </c>
      <c r="D38" s="17"/>
      <c r="E38" s="44">
        <f>52604.028+0.4</f>
        <v>52604.428</v>
      </c>
    </row>
    <row r="39" spans="1:5" ht="15">
      <c r="A39" s="30" t="s">
        <v>59</v>
      </c>
      <c r="B39" s="2"/>
      <c r="C39" s="44">
        <v>0</v>
      </c>
      <c r="D39" s="17"/>
      <c r="E39" s="44">
        <f>476.297+0.2</f>
        <v>476.497</v>
      </c>
    </row>
    <row r="40" spans="1:5" ht="15">
      <c r="A40" s="30" t="s">
        <v>60</v>
      </c>
      <c r="B40" s="2"/>
      <c r="C40" s="44">
        <f>922.425-0.4</f>
        <v>922.025</v>
      </c>
      <c r="D40" s="17"/>
      <c r="E40" s="44">
        <f>4438.785+0.2</f>
        <v>4438.985</v>
      </c>
    </row>
    <row r="41" spans="1:5" ht="15">
      <c r="A41" s="30" t="s">
        <v>54</v>
      </c>
      <c r="B41" s="2"/>
      <c r="C41" s="44">
        <v>18219.96</v>
      </c>
      <c r="D41" s="17"/>
      <c r="E41" s="44">
        <f>21147.172+0.03</f>
        <v>21147.201999999997</v>
      </c>
    </row>
    <row r="42" spans="1:5" ht="15">
      <c r="A42" s="30" t="s">
        <v>26</v>
      </c>
      <c r="B42" s="2"/>
      <c r="C42" s="44">
        <v>23058.003</v>
      </c>
      <c r="D42" s="17"/>
      <c r="E42" s="44">
        <f>14889.658+0.3</f>
        <v>14889.957999999999</v>
      </c>
    </row>
    <row r="43" spans="1:5" ht="15">
      <c r="A43" s="30"/>
      <c r="B43" s="2"/>
      <c r="C43" s="45">
        <f>SUM(C33:C42)</f>
        <v>265752.441</v>
      </c>
      <c r="D43" s="17"/>
      <c r="E43" s="45">
        <f>SUM(E33:E42)</f>
        <v>254995.68199999997</v>
      </c>
    </row>
    <row r="44" spans="1:5" ht="15">
      <c r="A44" s="30"/>
      <c r="B44" s="2"/>
      <c r="C44" s="17" t="s">
        <v>0</v>
      </c>
      <c r="D44" s="17"/>
      <c r="E44" s="17" t="s">
        <v>0</v>
      </c>
    </row>
    <row r="45" spans="1:5" ht="15">
      <c r="A45" s="30" t="s">
        <v>27</v>
      </c>
      <c r="B45" s="2"/>
      <c r="C45" s="17" t="s">
        <v>0</v>
      </c>
      <c r="D45" s="17"/>
      <c r="E45" s="17"/>
    </row>
    <row r="46" spans="1:5" ht="15">
      <c r="A46" s="30" t="s">
        <v>44</v>
      </c>
      <c r="B46" s="2"/>
      <c r="C46" s="43">
        <f>88577.834+1309.551</f>
        <v>89887.38500000001</v>
      </c>
      <c r="D46" s="17"/>
      <c r="E46" s="43">
        <v>74080.662</v>
      </c>
    </row>
    <row r="47" spans="1:5" ht="15">
      <c r="A47" s="30" t="s">
        <v>28</v>
      </c>
      <c r="B47" s="2"/>
      <c r="C47" s="44">
        <f>28254.582+3053.112</f>
        <v>31307.694</v>
      </c>
      <c r="D47" s="17"/>
      <c r="E47" s="44">
        <v>21439.631</v>
      </c>
    </row>
    <row r="48" spans="1:5" ht="15">
      <c r="A48" s="30" t="s">
        <v>29</v>
      </c>
      <c r="B48" s="2"/>
      <c r="C48" s="44">
        <f>60939.805</f>
        <v>60939.805</v>
      </c>
      <c r="D48" s="17"/>
      <c r="E48" s="44">
        <v>47851.824</v>
      </c>
    </row>
    <row r="49" spans="1:5" ht="15">
      <c r="A49" s="30" t="s">
        <v>55</v>
      </c>
      <c r="B49" s="2"/>
      <c r="C49" s="44">
        <v>32.899</v>
      </c>
      <c r="D49" s="17"/>
      <c r="E49" s="44">
        <v>24.233</v>
      </c>
    </row>
    <row r="50" spans="1:5" ht="15">
      <c r="A50" s="30" t="s">
        <v>148</v>
      </c>
      <c r="B50" s="2"/>
      <c r="C50" s="44">
        <v>153.917</v>
      </c>
      <c r="D50" s="17"/>
      <c r="E50" s="44">
        <v>0</v>
      </c>
    </row>
    <row r="51" spans="1:5" ht="15">
      <c r="A51" s="30" t="s">
        <v>61</v>
      </c>
      <c r="B51" s="2"/>
      <c r="C51" s="44">
        <f>202.426-0.3</f>
        <v>202.12599999999998</v>
      </c>
      <c r="D51" s="17"/>
      <c r="E51" s="44">
        <v>188.334</v>
      </c>
    </row>
    <row r="52" spans="1:5" ht="15">
      <c r="A52" s="30" t="s">
        <v>30</v>
      </c>
      <c r="B52" s="2"/>
      <c r="C52" s="44">
        <v>8939.414</v>
      </c>
      <c r="D52" s="17"/>
      <c r="E52" s="44">
        <f>9903.571+0.4</f>
        <v>9903.971</v>
      </c>
    </row>
    <row r="53" spans="1:5" ht="15">
      <c r="A53" s="30"/>
      <c r="B53" s="2"/>
      <c r="C53" s="45">
        <f>SUM(C46:C52)</f>
        <v>191463.24</v>
      </c>
      <c r="D53" s="17"/>
      <c r="E53" s="45">
        <f>SUM(E46:E52)</f>
        <v>153488.655</v>
      </c>
    </row>
    <row r="54" spans="1:5" ht="15">
      <c r="A54" s="30"/>
      <c r="B54" s="2"/>
      <c r="C54" s="17" t="s">
        <v>0</v>
      </c>
      <c r="D54" s="17"/>
      <c r="E54" s="17"/>
    </row>
    <row r="55" spans="1:5" ht="15">
      <c r="A55" s="30" t="s">
        <v>31</v>
      </c>
      <c r="B55" s="2"/>
      <c r="C55" s="17">
        <f>C43-C53</f>
        <v>74289.201</v>
      </c>
      <c r="D55" s="17"/>
      <c r="E55" s="17">
        <f>E43-E53</f>
        <v>101507.02699999997</v>
      </c>
    </row>
    <row r="56" spans="1:5" ht="15">
      <c r="A56" s="30"/>
      <c r="B56" s="2"/>
      <c r="C56" s="17" t="s">
        <v>0</v>
      </c>
      <c r="D56" s="17"/>
      <c r="E56" s="17"/>
    </row>
    <row r="57" spans="1:5" ht="15.75" thickBot="1">
      <c r="A57" s="30"/>
      <c r="B57" s="2"/>
      <c r="C57" s="31">
        <f>SUM(C17:C30)+C55</f>
        <v>331038.30000000005</v>
      </c>
      <c r="D57" s="17"/>
      <c r="E57" s="31">
        <f>SUM(E17:E30)+E55</f>
        <v>383571.23699999996</v>
      </c>
    </row>
    <row r="58" spans="1:5" ht="15.75" thickTop="1">
      <c r="A58" s="30"/>
      <c r="B58" s="2"/>
      <c r="C58" s="17" t="s">
        <v>0</v>
      </c>
      <c r="D58" s="17"/>
      <c r="E58" s="17"/>
    </row>
    <row r="60" spans="1:5" ht="15">
      <c r="A60" s="30" t="s">
        <v>74</v>
      </c>
      <c r="B60" s="2"/>
      <c r="C60" s="17" t="s">
        <v>0</v>
      </c>
      <c r="D60" s="17"/>
      <c r="E60" s="17" t="s">
        <v>0</v>
      </c>
    </row>
    <row r="61" spans="1:5" ht="15">
      <c r="A61" s="30" t="s">
        <v>7</v>
      </c>
      <c r="B61" s="2"/>
      <c r="C61" s="17">
        <v>120000</v>
      </c>
      <c r="D61" s="17"/>
      <c r="E61" s="17">
        <v>120000</v>
      </c>
    </row>
    <row r="62" spans="1:5" ht="15">
      <c r="A62" s="30" t="s">
        <v>39</v>
      </c>
      <c r="B62" s="2"/>
      <c r="C62" s="17" t="s">
        <v>0</v>
      </c>
      <c r="D62" s="17"/>
      <c r="E62" s="17"/>
    </row>
    <row r="63" spans="1:5" ht="15">
      <c r="A63" s="30" t="s">
        <v>32</v>
      </c>
      <c r="B63" s="2"/>
      <c r="C63" s="17">
        <f>29578.426</f>
        <v>29578.426</v>
      </c>
      <c r="D63" s="17"/>
      <c r="E63" s="17">
        <f>29578.426</f>
        <v>29578.426</v>
      </c>
    </row>
    <row r="64" spans="1:5" ht="15">
      <c r="A64" s="30" t="s">
        <v>38</v>
      </c>
      <c r="B64" s="2"/>
      <c r="C64" s="17">
        <f>9400.976</f>
        <v>9400.976</v>
      </c>
      <c r="D64" s="17"/>
      <c r="E64" s="17">
        <f>9400.976</f>
        <v>9400.976</v>
      </c>
    </row>
    <row r="65" spans="1:5" ht="15">
      <c r="A65" s="30" t="s">
        <v>41</v>
      </c>
      <c r="B65" s="2"/>
      <c r="C65" s="17">
        <v>20876.892</v>
      </c>
      <c r="D65" s="17"/>
      <c r="E65" s="17">
        <f>21424.444+0.4</f>
        <v>21424.844</v>
      </c>
    </row>
    <row r="66" spans="1:5" ht="15">
      <c r="A66" s="30" t="s">
        <v>40</v>
      </c>
      <c r="B66" s="2"/>
      <c r="C66" s="17">
        <f>234.073</f>
        <v>234.073</v>
      </c>
      <c r="D66" s="17"/>
      <c r="E66" s="17">
        <f>234.073</f>
        <v>234.073</v>
      </c>
    </row>
    <row r="67" spans="1:5" ht="15">
      <c r="A67" s="30" t="s">
        <v>149</v>
      </c>
      <c r="B67" s="2"/>
      <c r="C67" s="17">
        <f>-27535.334-2</f>
        <v>-27537.334</v>
      </c>
      <c r="D67" s="17"/>
      <c r="E67" s="17">
        <v>2588.238</v>
      </c>
    </row>
    <row r="68" spans="1:5" ht="15">
      <c r="A68" s="30"/>
      <c r="B68" s="2"/>
      <c r="C68" s="18"/>
      <c r="D68" s="17"/>
      <c r="E68" s="18"/>
    </row>
    <row r="69" spans="1:5" ht="15">
      <c r="A69" s="30" t="s">
        <v>33</v>
      </c>
      <c r="B69" s="2"/>
      <c r="C69" s="17">
        <f>SUM(C61:C68)</f>
        <v>152553.033</v>
      </c>
      <c r="D69" s="17"/>
      <c r="E69" s="17">
        <f>SUM(E61:E68)-1</f>
        <v>183225.55700000003</v>
      </c>
    </row>
    <row r="70" spans="1:6" ht="15">
      <c r="A70" s="30"/>
      <c r="B70" s="2"/>
      <c r="C70" s="17" t="s">
        <v>0</v>
      </c>
      <c r="D70" s="17"/>
      <c r="E70" s="17"/>
      <c r="F70" t="s">
        <v>0</v>
      </c>
    </row>
    <row r="71" spans="1:5" ht="15">
      <c r="A71" s="30" t="s">
        <v>34</v>
      </c>
      <c r="B71" s="2"/>
      <c r="C71" s="17">
        <f>52156.134-0.3</f>
        <v>52155.833999999995</v>
      </c>
      <c r="D71" s="17"/>
      <c r="E71" s="17">
        <v>64900.303</v>
      </c>
    </row>
    <row r="72" spans="1:5" ht="15">
      <c r="A72" s="30"/>
      <c r="B72" s="2"/>
      <c r="C72" s="17"/>
      <c r="D72" s="17"/>
      <c r="E72" s="17"/>
    </row>
    <row r="73" spans="1:5" ht="15">
      <c r="A73" s="30" t="s">
        <v>35</v>
      </c>
      <c r="B73" s="2"/>
      <c r="C73" s="17">
        <f>125793.891+461.591</f>
        <v>126255.482</v>
      </c>
      <c r="D73" s="17"/>
      <c r="E73" s="17">
        <v>135376.547</v>
      </c>
    </row>
    <row r="74" spans="1:5" ht="15">
      <c r="A74" s="30"/>
      <c r="B74" s="2"/>
      <c r="C74" s="17"/>
      <c r="D74" s="17"/>
      <c r="E74" s="17"/>
    </row>
    <row r="75" spans="1:5" ht="15">
      <c r="A75" s="30" t="s">
        <v>42</v>
      </c>
      <c r="B75" s="2"/>
      <c r="C75" s="17">
        <v>74.1</v>
      </c>
      <c r="D75" s="17"/>
      <c r="E75" s="17">
        <v>67.5</v>
      </c>
    </row>
    <row r="76" spans="1:5" ht="15">
      <c r="A76" s="30"/>
      <c r="B76" s="2"/>
      <c r="C76" s="17"/>
      <c r="D76" s="17"/>
      <c r="E76" s="17"/>
    </row>
    <row r="77" spans="1:5" ht="15.75" thickBot="1">
      <c r="A77" s="30"/>
      <c r="B77" s="2"/>
      <c r="C77" s="31">
        <f>SUM(C69:C76)</f>
        <v>331038.44899999996</v>
      </c>
      <c r="D77" s="17"/>
      <c r="E77" s="31">
        <f>SUM(E69:E76)+1</f>
        <v>383570.907</v>
      </c>
    </row>
    <row r="78" spans="1:5" ht="15.75" thickTop="1">
      <c r="A78" s="30"/>
      <c r="B78" s="2"/>
      <c r="C78" s="38" t="s">
        <v>0</v>
      </c>
      <c r="D78" s="2"/>
      <c r="E78" s="12"/>
    </row>
    <row r="79" spans="1:5" ht="15">
      <c r="A79" s="30"/>
      <c r="B79" s="2"/>
      <c r="C79" s="38" t="s">
        <v>0</v>
      </c>
      <c r="D79" s="2"/>
      <c r="E79" s="12"/>
    </row>
    <row r="80" spans="1:5" ht="15">
      <c r="A80" s="3" t="s">
        <v>46</v>
      </c>
      <c r="B80" s="16"/>
      <c r="C80" s="16">
        <f>(C69-C28-C30)/C61</f>
        <v>1.0018491916666665</v>
      </c>
      <c r="D80" s="2"/>
      <c r="E80" s="16">
        <f>(E69-E28-E30)/E61</f>
        <v>1.2426680000000003</v>
      </c>
    </row>
    <row r="81" spans="1:5" ht="15">
      <c r="A81" s="30" t="s">
        <v>0</v>
      </c>
      <c r="B81" s="41"/>
      <c r="C81" s="29"/>
      <c r="D81" s="2"/>
      <c r="E81" s="2"/>
    </row>
    <row r="82" spans="1:5" ht="15">
      <c r="A82" s="30"/>
      <c r="B82" s="41"/>
      <c r="C82" s="29"/>
      <c r="D82" s="2"/>
      <c r="E82" s="2"/>
    </row>
    <row r="83" spans="1:5" ht="16.5">
      <c r="A83" s="54" t="s">
        <v>104</v>
      </c>
      <c r="B83" s="34"/>
      <c r="C83" s="34"/>
      <c r="D83" s="2"/>
      <c r="E83" s="2"/>
    </row>
    <row r="84" spans="1:5" ht="16.5">
      <c r="A84" s="54" t="s">
        <v>100</v>
      </c>
      <c r="B84" s="34"/>
      <c r="C84" s="34"/>
      <c r="D84" s="34"/>
      <c r="E84" s="34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7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45">
      <selection activeCell="E60" sqref="E60"/>
    </sheetView>
  </sheetViews>
  <sheetFormatPr defaultColWidth="9.140625" defaultRowHeight="12.75"/>
  <cols>
    <col min="1" max="1" width="52.421875" style="0" customWidth="1"/>
    <col min="4" max="4" width="6.57421875" style="0" customWidth="1"/>
    <col min="5" max="5" width="14.8515625" style="0" customWidth="1"/>
    <col min="6" max="6" width="3.421875" style="0" customWidth="1"/>
    <col min="7" max="7" width="15.421875" style="0" customWidth="1"/>
  </cols>
  <sheetData>
    <row r="1" spans="1:7" ht="15">
      <c r="A1" s="62" t="s">
        <v>5</v>
      </c>
      <c r="B1" s="62"/>
      <c r="C1" s="62"/>
      <c r="D1" s="62"/>
      <c r="E1" s="62"/>
      <c r="F1" s="62"/>
      <c r="G1" s="62"/>
    </row>
    <row r="2" spans="1:7" ht="15">
      <c r="A2" s="62" t="s">
        <v>6</v>
      </c>
      <c r="B2" s="62"/>
      <c r="C2" s="62"/>
      <c r="D2" s="62"/>
      <c r="E2" s="62"/>
      <c r="F2" s="62"/>
      <c r="G2" s="62"/>
    </row>
    <row r="3" spans="1:7" ht="1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">
      <c r="A4" s="6"/>
      <c r="B4" s="23"/>
      <c r="C4" s="23"/>
      <c r="D4" s="23"/>
      <c r="E4" s="23"/>
      <c r="F4" s="23"/>
      <c r="G4" s="23"/>
    </row>
    <row r="5" spans="1:7" ht="15">
      <c r="A5" s="6"/>
      <c r="B5" s="23"/>
      <c r="C5" s="23"/>
      <c r="D5" s="23"/>
      <c r="E5" s="23"/>
      <c r="F5" s="23"/>
      <c r="G5" s="23"/>
    </row>
    <row r="6" spans="1:7" ht="15">
      <c r="A6" s="62" t="s">
        <v>142</v>
      </c>
      <c r="B6" s="62"/>
      <c r="C6" s="62"/>
      <c r="D6" s="62"/>
      <c r="E6" s="62"/>
      <c r="F6" s="62"/>
      <c r="G6" s="62"/>
    </row>
    <row r="7" spans="1:7" ht="15">
      <c r="A7" s="62" t="s">
        <v>73</v>
      </c>
      <c r="B7" s="62"/>
      <c r="C7" s="62"/>
      <c r="D7" s="62"/>
      <c r="E7" s="62"/>
      <c r="F7" s="62"/>
      <c r="G7" s="62"/>
    </row>
    <row r="8" spans="1:7" ht="15">
      <c r="A8" s="30"/>
      <c r="B8" s="34"/>
      <c r="C8" s="2"/>
      <c r="D8" s="2"/>
      <c r="E8" s="2"/>
      <c r="F8" s="2"/>
      <c r="G8" s="2"/>
    </row>
    <row r="9" spans="1:7" ht="15">
      <c r="A9" s="30"/>
      <c r="B9" s="34"/>
      <c r="C9" s="2"/>
      <c r="D9" s="2"/>
      <c r="E9" s="9" t="s">
        <v>0</v>
      </c>
      <c r="F9" s="2"/>
      <c r="G9" s="2"/>
    </row>
    <row r="10" spans="1:7" ht="15">
      <c r="A10" s="30"/>
      <c r="B10" s="34"/>
      <c r="C10" s="2"/>
      <c r="D10" s="2"/>
      <c r="E10" s="9" t="s">
        <v>0</v>
      </c>
      <c r="F10" s="2"/>
      <c r="G10" s="2"/>
    </row>
    <row r="11" spans="1:7" ht="15">
      <c r="A11" s="30"/>
      <c r="B11" s="34"/>
      <c r="C11" s="2"/>
      <c r="D11" s="2"/>
      <c r="E11" s="9" t="s">
        <v>11</v>
      </c>
      <c r="F11" s="2"/>
      <c r="G11" s="9" t="s">
        <v>43</v>
      </c>
    </row>
    <row r="12" spans="1:7" ht="15">
      <c r="A12" s="30"/>
      <c r="B12" s="34"/>
      <c r="C12" s="2"/>
      <c r="D12" s="2"/>
      <c r="E12" s="9" t="s">
        <v>51</v>
      </c>
      <c r="F12" s="2"/>
      <c r="G12" s="9" t="s">
        <v>51</v>
      </c>
    </row>
    <row r="13" spans="1:7" ht="15">
      <c r="A13" s="30"/>
      <c r="B13" s="34"/>
      <c r="C13" s="2"/>
      <c r="D13" s="2"/>
      <c r="E13" s="9" t="s">
        <v>129</v>
      </c>
      <c r="F13" s="2"/>
      <c r="G13" s="9" t="s">
        <v>129</v>
      </c>
    </row>
    <row r="14" spans="1:7" ht="15">
      <c r="A14" s="30"/>
      <c r="B14" s="34"/>
      <c r="C14" s="2"/>
      <c r="D14" s="2"/>
      <c r="E14" s="50" t="s">
        <v>140</v>
      </c>
      <c r="F14" s="2"/>
      <c r="G14" s="50" t="s">
        <v>140</v>
      </c>
    </row>
    <row r="15" spans="1:7" ht="15">
      <c r="A15" s="30"/>
      <c r="B15" s="34"/>
      <c r="C15" s="2"/>
      <c r="D15" s="2"/>
      <c r="E15" s="4">
        <v>2002</v>
      </c>
      <c r="F15" s="2"/>
      <c r="G15" s="4">
        <v>2001</v>
      </c>
    </row>
    <row r="16" spans="1:7" ht="15">
      <c r="A16" s="30"/>
      <c r="B16" s="34"/>
      <c r="C16" s="2"/>
      <c r="D16" s="2"/>
      <c r="E16" s="4" t="s">
        <v>2</v>
      </c>
      <c r="F16" s="2"/>
      <c r="G16" s="4" t="s">
        <v>2</v>
      </c>
    </row>
    <row r="17" spans="1:7" ht="15">
      <c r="A17" s="30"/>
      <c r="B17" s="34"/>
      <c r="C17" s="2"/>
      <c r="D17" s="2"/>
      <c r="E17" s="2"/>
      <c r="F17" s="2"/>
      <c r="G17" s="2"/>
    </row>
    <row r="18" spans="1:7" ht="15">
      <c r="A18" s="30" t="s">
        <v>77</v>
      </c>
      <c r="B18" s="34"/>
      <c r="C18" s="2"/>
      <c r="D18" s="2"/>
      <c r="E18" s="58">
        <f>'Income Stat'!I33</f>
        <v>-42270.160986560004</v>
      </c>
      <c r="F18" s="2"/>
      <c r="G18" s="57">
        <v>-41027.921</v>
      </c>
    </row>
    <row r="19" spans="1:7" ht="16.5">
      <c r="A19" s="53" t="s">
        <v>0</v>
      </c>
      <c r="B19" s="34"/>
      <c r="C19" s="2"/>
      <c r="D19" s="2"/>
      <c r="E19" s="2"/>
      <c r="F19" s="2"/>
      <c r="G19" s="2"/>
    </row>
    <row r="20" spans="1:7" ht="16.5">
      <c r="A20" s="53" t="s">
        <v>127</v>
      </c>
      <c r="B20" s="34"/>
      <c r="C20" s="2"/>
      <c r="D20" s="2"/>
      <c r="E20" s="2"/>
      <c r="F20" s="2"/>
      <c r="G20" s="2"/>
    </row>
    <row r="21" spans="1:7" ht="16.5">
      <c r="A21" s="53" t="s">
        <v>128</v>
      </c>
      <c r="B21" s="34"/>
      <c r="C21" s="2"/>
      <c r="D21" s="2"/>
      <c r="E21" s="17">
        <v>20840</v>
      </c>
      <c r="F21" s="17"/>
      <c r="G21" s="17">
        <v>28606.259</v>
      </c>
    </row>
    <row r="22" spans="1:7" ht="16.5">
      <c r="A22" s="53" t="s">
        <v>84</v>
      </c>
      <c r="B22" s="34"/>
      <c r="C22" s="2"/>
      <c r="D22" s="2"/>
      <c r="E22" s="17">
        <v>13199</v>
      </c>
      <c r="F22" s="17"/>
      <c r="G22" s="17">
        <v>9731.863000000001</v>
      </c>
    </row>
    <row r="23" spans="1:7" ht="16.5">
      <c r="A23" s="53"/>
      <c r="B23" s="34"/>
      <c r="C23" s="2"/>
      <c r="D23" s="2"/>
      <c r="E23" s="18"/>
      <c r="F23" s="17"/>
      <c r="G23" s="18"/>
    </row>
    <row r="24" spans="1:7" ht="15">
      <c r="A24" s="30" t="s">
        <v>78</v>
      </c>
      <c r="B24" s="34"/>
      <c r="C24" s="2"/>
      <c r="D24" s="2"/>
      <c r="E24" s="57">
        <f>SUM(E18:E22)</f>
        <v>-8231.160986560004</v>
      </c>
      <c r="F24" s="17"/>
      <c r="G24" s="57">
        <f>SUM(G18:G22)</f>
        <v>-2689.7990000000027</v>
      </c>
    </row>
    <row r="25" spans="1:7" ht="15">
      <c r="A25" s="30"/>
      <c r="B25" s="34"/>
      <c r="C25" s="2"/>
      <c r="D25" s="2"/>
      <c r="E25" s="17"/>
      <c r="F25" s="17"/>
      <c r="G25" s="17"/>
    </row>
    <row r="26" spans="1:7" ht="16.5">
      <c r="A26" s="53" t="s">
        <v>79</v>
      </c>
      <c r="B26" s="34"/>
      <c r="C26" s="2"/>
      <c r="D26" s="2"/>
      <c r="E26" s="17"/>
      <c r="F26" s="17"/>
      <c r="G26" s="17"/>
    </row>
    <row r="27" spans="1:7" ht="16.5">
      <c r="A27" s="53" t="s">
        <v>82</v>
      </c>
      <c r="B27" s="34"/>
      <c r="C27" s="2"/>
      <c r="D27" s="2"/>
      <c r="E27" s="17">
        <v>-860</v>
      </c>
      <c r="F27" s="17"/>
      <c r="G27" s="17">
        <v>21139.897</v>
      </c>
    </row>
    <row r="28" spans="1:7" ht="16.5">
      <c r="A28" s="53" t="s">
        <v>83</v>
      </c>
      <c r="B28" s="34"/>
      <c r="C28" s="2"/>
      <c r="D28" s="2"/>
      <c r="E28" s="17">
        <v>24061</v>
      </c>
      <c r="F28" s="17"/>
      <c r="G28" s="17">
        <v>-309.621</v>
      </c>
    </row>
    <row r="29" spans="1:7" ht="16.5">
      <c r="A29" s="53" t="s">
        <v>90</v>
      </c>
      <c r="B29" s="34"/>
      <c r="C29" s="2"/>
      <c r="D29" s="2"/>
      <c r="E29" s="17">
        <v>1781</v>
      </c>
      <c r="F29" s="17"/>
      <c r="G29" s="17">
        <v>1626.493</v>
      </c>
    </row>
    <row r="30" spans="1:7" ht="16.5">
      <c r="A30" s="53" t="s">
        <v>89</v>
      </c>
      <c r="B30" s="34"/>
      <c r="C30" s="2"/>
      <c r="D30" s="2"/>
      <c r="E30" s="17"/>
      <c r="F30" s="17"/>
      <c r="G30" s="17">
        <v>-111.284</v>
      </c>
    </row>
    <row r="31" spans="1:7" ht="16.5">
      <c r="A31" s="53" t="s">
        <v>91</v>
      </c>
      <c r="B31" s="34"/>
      <c r="C31" s="2"/>
      <c r="D31" s="2"/>
      <c r="E31" s="17">
        <v>-1153</v>
      </c>
      <c r="F31" s="17"/>
      <c r="G31" s="17">
        <v>-2247.668</v>
      </c>
    </row>
    <row r="32" spans="1:7" ht="15">
      <c r="A32" s="30"/>
      <c r="B32" s="34"/>
      <c r="C32" s="2"/>
      <c r="D32" s="2"/>
      <c r="E32" s="18"/>
      <c r="F32" s="17"/>
      <c r="G32" s="18"/>
    </row>
    <row r="33" spans="1:7" ht="15">
      <c r="A33" s="30" t="s">
        <v>80</v>
      </c>
      <c r="B33" s="34"/>
      <c r="C33" s="2"/>
      <c r="D33" s="2"/>
      <c r="E33" s="57">
        <f>SUM(E24:E32)</f>
        <v>15597.839013439996</v>
      </c>
      <c r="F33" s="17"/>
      <c r="G33" s="57">
        <f>SUM(G24:G32)</f>
        <v>17408.017999999996</v>
      </c>
    </row>
    <row r="34" spans="1:7" ht="15">
      <c r="A34" s="30"/>
      <c r="B34" s="34"/>
      <c r="C34" s="2"/>
      <c r="D34" s="2"/>
      <c r="E34" s="17"/>
      <c r="F34" s="17"/>
      <c r="G34" s="17"/>
    </row>
    <row r="35" spans="1:7" ht="15">
      <c r="A35" s="2" t="s">
        <v>81</v>
      </c>
      <c r="B35" s="34"/>
      <c r="C35" s="2"/>
      <c r="D35" s="2"/>
      <c r="E35" s="17" t="s">
        <v>0</v>
      </c>
      <c r="F35" s="17"/>
      <c r="G35" s="17"/>
    </row>
    <row r="36" spans="1:7" ht="15">
      <c r="A36" s="2" t="s">
        <v>150</v>
      </c>
      <c r="B36" s="34"/>
      <c r="C36" s="2"/>
      <c r="D36" s="2"/>
      <c r="E36" s="17">
        <v>606</v>
      </c>
      <c r="F36" s="17"/>
      <c r="G36" s="17">
        <v>141.112</v>
      </c>
    </row>
    <row r="37" spans="1:7" ht="15">
      <c r="A37" s="2" t="s">
        <v>151</v>
      </c>
      <c r="B37" s="34"/>
      <c r="C37" s="2"/>
      <c r="D37" s="2"/>
      <c r="E37" s="17">
        <v>234</v>
      </c>
      <c r="F37" s="17"/>
      <c r="G37" s="17">
        <v>-912.655</v>
      </c>
    </row>
    <row r="38" spans="1:7" ht="15">
      <c r="A38" s="2" t="s">
        <v>143</v>
      </c>
      <c r="B38" s="34"/>
      <c r="C38" s="2"/>
      <c r="D38" s="2"/>
      <c r="E38" s="17">
        <v>3498</v>
      </c>
      <c r="F38" s="17"/>
      <c r="G38" s="17">
        <v>14713.068</v>
      </c>
    </row>
    <row r="39" spans="1:7" ht="15">
      <c r="A39" s="2" t="s">
        <v>152</v>
      </c>
      <c r="B39" s="34"/>
      <c r="C39" s="2"/>
      <c r="D39" s="2"/>
      <c r="E39" s="17">
        <v>-233</v>
      </c>
      <c r="F39" s="17"/>
      <c r="G39" s="17">
        <v>58.732</v>
      </c>
    </row>
    <row r="40" spans="1:7" ht="15">
      <c r="A40" s="2" t="s">
        <v>85</v>
      </c>
      <c r="B40" s="34"/>
      <c r="C40" s="2"/>
      <c r="D40" s="2"/>
      <c r="E40" s="17">
        <v>-4222</v>
      </c>
      <c r="F40" s="17"/>
      <c r="G40" s="17">
        <v>-6772.201</v>
      </c>
    </row>
    <row r="41" spans="1:7" ht="15">
      <c r="A41" s="2"/>
      <c r="B41" s="34"/>
      <c r="C41" s="2"/>
      <c r="D41" s="2"/>
      <c r="E41" s="17" t="s">
        <v>0</v>
      </c>
      <c r="F41" s="17"/>
      <c r="G41" s="17"/>
    </row>
    <row r="42" spans="1:7" ht="15">
      <c r="A42" s="30" t="s">
        <v>144</v>
      </c>
      <c r="B42" s="34"/>
      <c r="C42" s="2"/>
      <c r="D42" s="2"/>
      <c r="E42" s="40">
        <f>SUM(E36:E41)</f>
        <v>-117</v>
      </c>
      <c r="F42" s="17"/>
      <c r="G42" s="40">
        <f>SUM(G36:G41)</f>
        <v>7228.056</v>
      </c>
    </row>
    <row r="43" spans="1:7" ht="15">
      <c r="A43" s="2"/>
      <c r="B43" s="34"/>
      <c r="C43" s="2"/>
      <c r="D43" s="2"/>
      <c r="E43" s="17"/>
      <c r="F43" s="17"/>
      <c r="G43" s="17"/>
    </row>
    <row r="44" spans="1:7" ht="15">
      <c r="A44" s="2" t="s">
        <v>86</v>
      </c>
      <c r="B44" s="34"/>
      <c r="C44" s="2"/>
      <c r="D44" s="2"/>
      <c r="E44" s="17"/>
      <c r="F44" s="17"/>
      <c r="G44" s="17"/>
    </row>
    <row r="45" spans="1:7" ht="15">
      <c r="A45" s="2" t="s">
        <v>87</v>
      </c>
      <c r="B45" s="34"/>
      <c r="C45" s="2"/>
      <c r="D45" s="2"/>
      <c r="E45" s="17">
        <v>-7197</v>
      </c>
      <c r="F45" s="17"/>
      <c r="G45" s="17">
        <v>-984.306</v>
      </c>
    </row>
    <row r="46" spans="1:7" ht="15">
      <c r="A46" s="2" t="s">
        <v>131</v>
      </c>
      <c r="B46" s="34"/>
      <c r="C46" s="2"/>
      <c r="D46" s="2"/>
      <c r="E46" s="17">
        <v>77057</v>
      </c>
      <c r="F46" s="17"/>
      <c r="G46" s="17">
        <v>49252.615</v>
      </c>
    </row>
    <row r="47" spans="1:7" ht="15">
      <c r="A47" s="2" t="s">
        <v>132</v>
      </c>
      <c r="B47" s="34"/>
      <c r="C47" s="2"/>
      <c r="D47" s="2"/>
      <c r="E47" s="17">
        <v>-79173</v>
      </c>
      <c r="F47" s="17"/>
      <c r="G47" s="17">
        <v>-54215.506</v>
      </c>
    </row>
    <row r="48" spans="1:7" ht="15">
      <c r="A48" s="2" t="s">
        <v>141</v>
      </c>
      <c r="B48" s="34"/>
      <c r="C48" s="2"/>
      <c r="D48" s="2"/>
      <c r="E48" s="17">
        <v>9</v>
      </c>
      <c r="F48" s="17"/>
      <c r="G48" s="17">
        <v>3.561</v>
      </c>
    </row>
    <row r="49" spans="1:7" ht="15">
      <c r="A49" s="2" t="s">
        <v>88</v>
      </c>
      <c r="B49" s="34"/>
      <c r="C49" s="2"/>
      <c r="D49" s="2"/>
      <c r="E49" s="17">
        <v>-323</v>
      </c>
      <c r="F49" s="17"/>
      <c r="G49" s="17">
        <v>-884.871</v>
      </c>
    </row>
    <row r="50" spans="1:7" ht="15">
      <c r="A50" s="2" t="s">
        <v>89</v>
      </c>
      <c r="B50" s="34"/>
      <c r="C50" s="2"/>
      <c r="D50" s="2"/>
      <c r="E50" s="17">
        <v>-8939</v>
      </c>
      <c r="F50" s="17"/>
      <c r="G50" s="17">
        <v>-7500.857</v>
      </c>
    </row>
    <row r="51" spans="1:7" ht="15">
      <c r="A51" s="2"/>
      <c r="B51" s="34"/>
      <c r="C51" s="2"/>
      <c r="D51" s="2"/>
      <c r="E51" s="17"/>
      <c r="F51" s="17"/>
      <c r="G51" s="17"/>
    </row>
    <row r="52" spans="1:7" ht="15">
      <c r="A52" s="30" t="s">
        <v>65</v>
      </c>
      <c r="B52" s="34"/>
      <c r="C52" s="2"/>
      <c r="D52" s="2"/>
      <c r="E52" s="40">
        <f>SUM(E45:E51)</f>
        <v>-18566</v>
      </c>
      <c r="F52" s="17"/>
      <c r="G52" s="40">
        <f>SUM(G45:G51)</f>
        <v>-14329.364000000001</v>
      </c>
    </row>
    <row r="53" spans="1:7" ht="15">
      <c r="A53" s="30"/>
      <c r="B53" s="34"/>
      <c r="C53" s="2"/>
      <c r="D53" s="2"/>
      <c r="E53" s="56" t="s">
        <v>0</v>
      </c>
      <c r="F53" s="17"/>
      <c r="G53" s="17"/>
    </row>
    <row r="54" spans="1:7" ht="15">
      <c r="A54" s="30" t="s">
        <v>66</v>
      </c>
      <c r="B54" s="34"/>
      <c r="C54" s="2"/>
      <c r="D54" s="2"/>
      <c r="E54" s="57">
        <f>E33+E42+E52</f>
        <v>-3085.160986560004</v>
      </c>
      <c r="F54" s="17"/>
      <c r="G54" s="57">
        <f>G33+G42+G52</f>
        <v>10306.709999999995</v>
      </c>
    </row>
    <row r="55" spans="1:7" ht="15">
      <c r="A55" s="2" t="s">
        <v>145</v>
      </c>
      <c r="B55" s="34"/>
      <c r="C55" s="2"/>
      <c r="D55" s="2"/>
      <c r="E55" s="2"/>
      <c r="F55" s="17"/>
      <c r="G55" s="17"/>
    </row>
    <row r="56" spans="1:7" ht="15">
      <c r="A56" s="33" t="s">
        <v>146</v>
      </c>
      <c r="B56" s="34"/>
      <c r="C56" s="2"/>
      <c r="D56" s="2"/>
      <c r="E56" s="17">
        <v>26832</v>
      </c>
      <c r="F56" s="17"/>
      <c r="G56" s="17">
        <v>16524.513</v>
      </c>
    </row>
    <row r="57" spans="1:7" ht="15">
      <c r="A57" s="30"/>
      <c r="B57" s="34"/>
      <c r="C57" s="2"/>
      <c r="D57" s="2"/>
      <c r="E57" s="2"/>
      <c r="F57" s="17"/>
      <c r="G57" s="17"/>
    </row>
    <row r="58" spans="1:7" ht="15.75" thickBot="1">
      <c r="A58" s="30" t="s">
        <v>147</v>
      </c>
      <c r="B58" s="34"/>
      <c r="C58" s="2"/>
      <c r="D58" s="2"/>
      <c r="E58" s="59">
        <f>SUM(E54:E57)</f>
        <v>23746.839013439996</v>
      </c>
      <c r="F58" s="17"/>
      <c r="G58" s="61">
        <f>SUM(G54:G57)+1</f>
        <v>26832.222999999994</v>
      </c>
    </row>
    <row r="59" spans="1:7" ht="15.75" thickTop="1">
      <c r="A59" s="30"/>
      <c r="B59" s="34"/>
      <c r="C59" s="2"/>
      <c r="D59" s="2"/>
      <c r="E59" s="12"/>
      <c r="F59" s="17"/>
      <c r="G59" s="17"/>
    </row>
    <row r="60" spans="1:7" ht="15">
      <c r="A60" s="30"/>
      <c r="B60" s="34"/>
      <c r="C60" s="2"/>
      <c r="D60" s="2"/>
      <c r="E60" s="2"/>
      <c r="F60" s="17"/>
      <c r="G60" s="17"/>
    </row>
    <row r="61" spans="1:7" ht="15">
      <c r="A61" s="30" t="s">
        <v>118</v>
      </c>
      <c r="B61" s="34"/>
      <c r="C61" s="2"/>
      <c r="D61" s="2"/>
      <c r="E61" s="2"/>
      <c r="F61" s="17"/>
      <c r="G61" s="17"/>
    </row>
    <row r="62" spans="1:7" ht="15">
      <c r="A62" s="2" t="s">
        <v>119</v>
      </c>
      <c r="B62" s="34"/>
      <c r="C62" s="2"/>
      <c r="D62" s="2"/>
      <c r="E62" s="17">
        <v>23058</v>
      </c>
      <c r="F62" s="17"/>
      <c r="G62" s="17">
        <v>14889.658</v>
      </c>
    </row>
    <row r="63" spans="1:7" ht="15">
      <c r="A63" s="2" t="s">
        <v>120</v>
      </c>
      <c r="B63" s="34"/>
      <c r="C63" s="2"/>
      <c r="D63" s="2"/>
      <c r="E63" s="17">
        <v>18220</v>
      </c>
      <c r="F63" s="17"/>
      <c r="G63" s="17">
        <v>21147.172</v>
      </c>
    </row>
    <row r="64" spans="1:7" ht="15">
      <c r="A64" s="2" t="s">
        <v>121</v>
      </c>
      <c r="B64" s="34"/>
      <c r="C64" s="2"/>
      <c r="D64" s="2"/>
      <c r="E64" s="17">
        <v>-1309</v>
      </c>
      <c r="F64" s="17"/>
      <c r="G64" s="17">
        <v>-1211.18</v>
      </c>
    </row>
    <row r="65" spans="1:7" ht="15">
      <c r="A65" s="2" t="s">
        <v>130</v>
      </c>
      <c r="B65" s="34"/>
      <c r="C65" s="2"/>
      <c r="D65" s="2"/>
      <c r="E65" s="18">
        <v>-1392</v>
      </c>
      <c r="F65" s="17"/>
      <c r="G65" s="18">
        <v>-324</v>
      </c>
    </row>
    <row r="66" spans="1:7" ht="15">
      <c r="A66" s="2"/>
      <c r="B66" s="34"/>
      <c r="C66" s="2"/>
      <c r="D66" s="2"/>
      <c r="E66" s="17">
        <f>SUM(E62:E65)</f>
        <v>38577</v>
      </c>
      <c r="F66" s="17"/>
      <c r="G66" s="17">
        <f>SUM(G62:G65)</f>
        <v>34501.65</v>
      </c>
    </row>
    <row r="67" spans="1:7" ht="15">
      <c r="A67" s="2" t="s">
        <v>122</v>
      </c>
      <c r="B67" s="34"/>
      <c r="C67" s="2"/>
      <c r="D67" s="2"/>
      <c r="E67" s="17">
        <v>-14830</v>
      </c>
      <c r="F67" s="17"/>
      <c r="G67" s="17">
        <v>-7669.982</v>
      </c>
    </row>
    <row r="68" spans="1:7" ht="15.75" thickBot="1">
      <c r="A68" s="30" t="s">
        <v>145</v>
      </c>
      <c r="B68" s="34"/>
      <c r="C68" s="2"/>
      <c r="D68" s="2"/>
      <c r="E68" s="61">
        <f>SUM(E66:E67)</f>
        <v>23747</v>
      </c>
      <c r="F68" s="17"/>
      <c r="G68" s="61">
        <f>SUM(G66:G67)</f>
        <v>26831.668</v>
      </c>
    </row>
    <row r="69" spans="1:7" ht="15.75" thickTop="1">
      <c r="A69" s="30"/>
      <c r="B69" s="34"/>
      <c r="C69" s="2"/>
      <c r="D69" s="2"/>
      <c r="E69" s="2"/>
      <c r="F69" s="2"/>
      <c r="G69" s="2"/>
    </row>
    <row r="70" spans="1:7" ht="15">
      <c r="A70" s="30"/>
      <c r="B70" s="34"/>
      <c r="C70" s="2"/>
      <c r="D70" s="2"/>
      <c r="E70" s="2"/>
      <c r="F70" s="2"/>
      <c r="G70" s="2"/>
    </row>
    <row r="71" spans="2:7" ht="15">
      <c r="B71" s="34"/>
      <c r="C71" s="2"/>
      <c r="D71" s="2"/>
      <c r="E71" s="2"/>
      <c r="F71" s="2"/>
      <c r="G71" s="2"/>
    </row>
    <row r="72" spans="2:7" ht="15">
      <c r="B72" s="34"/>
      <c r="C72" s="2"/>
      <c r="D72" s="2"/>
      <c r="E72" s="2"/>
      <c r="F72" s="2"/>
      <c r="G72" s="2"/>
    </row>
    <row r="73" spans="2:7" ht="15">
      <c r="B73" s="34"/>
      <c r="C73" s="2"/>
      <c r="D73" s="2"/>
      <c r="E73" s="2"/>
      <c r="F73" s="2"/>
      <c r="G73" s="2"/>
    </row>
    <row r="74" spans="1:7" ht="15">
      <c r="A74" s="30"/>
      <c r="B74" s="34"/>
      <c r="C74" s="2"/>
      <c r="D74" s="2"/>
      <c r="E74" s="2"/>
      <c r="F74" s="2"/>
      <c r="G74" s="2"/>
    </row>
    <row r="75" spans="1:7" ht="15">
      <c r="A75" s="30" t="s">
        <v>103</v>
      </c>
      <c r="B75" s="34"/>
      <c r="C75" s="2"/>
      <c r="D75" s="2"/>
      <c r="E75" s="2"/>
      <c r="F75" s="2"/>
      <c r="G75" s="2"/>
    </row>
    <row r="76" spans="1:7" ht="15">
      <c r="A76" s="30" t="s">
        <v>100</v>
      </c>
      <c r="B76" s="34"/>
      <c r="C76" s="2"/>
      <c r="D76" s="2"/>
      <c r="E76" s="2"/>
      <c r="F76" s="2"/>
      <c r="G76" s="2"/>
    </row>
    <row r="85" ht="16.5">
      <c r="A85" s="54"/>
    </row>
    <row r="86" ht="16.5">
      <c r="A86" s="54"/>
    </row>
    <row r="87" ht="16.5">
      <c r="A87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workbookViewId="0" topLeftCell="A38">
      <selection activeCell="A1" sqref="A1:I45"/>
    </sheetView>
  </sheetViews>
  <sheetFormatPr defaultColWidth="9.140625" defaultRowHeight="12.75"/>
  <cols>
    <col min="1" max="1" width="38.7109375" style="0" customWidth="1"/>
    <col min="2" max="2" width="4.00390625" style="0" customWidth="1"/>
    <col min="3" max="3" width="12.140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customWidth="1"/>
    <col min="8" max="8" width="14.28125" style="0" customWidth="1"/>
    <col min="9" max="9" width="13.8515625" style="0" customWidth="1"/>
    <col min="11" max="11" width="11.28125" style="0" bestFit="1" customWidth="1"/>
  </cols>
  <sheetData>
    <row r="1" spans="1:9" ht="15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62" t="s">
        <v>6</v>
      </c>
      <c r="B2" s="62"/>
      <c r="C2" s="62"/>
      <c r="D2" s="62"/>
      <c r="E2" s="62"/>
      <c r="F2" s="62"/>
      <c r="G2" s="62"/>
      <c r="H2" s="62"/>
      <c r="I2" s="62"/>
    </row>
    <row r="3" spans="1:8" ht="15">
      <c r="A3" s="36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">
      <c r="A4" s="36"/>
      <c r="B4" s="25"/>
      <c r="C4" s="25"/>
      <c r="D4" s="25"/>
      <c r="E4" s="25"/>
      <c r="F4" s="25"/>
      <c r="G4" s="24"/>
      <c r="H4" s="24"/>
    </row>
    <row r="5" spans="1:9" ht="15">
      <c r="A5" s="62" t="s">
        <v>142</v>
      </c>
      <c r="B5" s="62"/>
      <c r="C5" s="62"/>
      <c r="D5" s="62"/>
      <c r="E5" s="62"/>
      <c r="F5" s="62"/>
      <c r="G5" s="62"/>
      <c r="H5" s="62"/>
      <c r="I5" s="62"/>
    </row>
    <row r="6" spans="1:9" ht="15">
      <c r="A6" s="62" t="s">
        <v>72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8" ht="1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">
      <c r="A11" s="2" t="s">
        <v>0</v>
      </c>
      <c r="B11" s="34"/>
      <c r="C11" s="34"/>
      <c r="D11" s="9" t="s">
        <v>0</v>
      </c>
      <c r="F11" s="9" t="s">
        <v>97</v>
      </c>
      <c r="G11" s="24"/>
      <c r="H11" s="9" t="s">
        <v>117</v>
      </c>
    </row>
    <row r="12" spans="1:9" ht="15">
      <c r="A12" s="2"/>
      <c r="B12" s="34"/>
      <c r="C12" s="55" t="s">
        <v>92</v>
      </c>
      <c r="D12" s="9" t="s">
        <v>94</v>
      </c>
      <c r="E12" s="9" t="s">
        <v>96</v>
      </c>
      <c r="F12" s="9" t="s">
        <v>98</v>
      </c>
      <c r="G12" s="9" t="s">
        <v>99</v>
      </c>
      <c r="H12" s="55" t="s">
        <v>106</v>
      </c>
      <c r="I12" s="9" t="s">
        <v>0</v>
      </c>
    </row>
    <row r="13" spans="1:9" ht="15">
      <c r="A13" s="2" t="s">
        <v>0</v>
      </c>
      <c r="B13" s="34"/>
      <c r="C13" s="9" t="s">
        <v>93</v>
      </c>
      <c r="D13" s="9" t="s">
        <v>95</v>
      </c>
      <c r="E13" s="55" t="s">
        <v>8</v>
      </c>
      <c r="F13" s="55" t="s">
        <v>8</v>
      </c>
      <c r="G13" s="55" t="s">
        <v>126</v>
      </c>
      <c r="H13" s="55" t="s">
        <v>107</v>
      </c>
      <c r="I13" s="55" t="s">
        <v>1</v>
      </c>
    </row>
    <row r="14" spans="1:9" ht="15">
      <c r="A14" s="2" t="s">
        <v>56</v>
      </c>
      <c r="B14" s="34"/>
      <c r="C14" s="9" t="s">
        <v>2</v>
      </c>
      <c r="D14" s="9" t="s">
        <v>2</v>
      </c>
      <c r="E14" s="9" t="s">
        <v>64</v>
      </c>
      <c r="F14" s="9" t="s">
        <v>64</v>
      </c>
      <c r="G14" s="9" t="s">
        <v>64</v>
      </c>
      <c r="H14" s="9" t="s">
        <v>64</v>
      </c>
      <c r="I14" s="9" t="s">
        <v>64</v>
      </c>
    </row>
    <row r="15" spans="1:8" ht="15">
      <c r="A15" s="2" t="s">
        <v>0</v>
      </c>
      <c r="B15" s="34"/>
      <c r="C15" s="2" t="s">
        <v>0</v>
      </c>
      <c r="D15" s="2"/>
      <c r="E15" s="2"/>
      <c r="G15" s="24"/>
      <c r="H15" s="24"/>
    </row>
    <row r="16" spans="1:8" ht="15">
      <c r="A16" s="2" t="s">
        <v>0</v>
      </c>
      <c r="B16" s="34"/>
      <c r="C16" s="39" t="s">
        <v>0</v>
      </c>
      <c r="D16" s="2"/>
      <c r="E16" s="2"/>
      <c r="G16" s="24"/>
      <c r="H16" s="24"/>
    </row>
    <row r="17" spans="1:9" ht="15">
      <c r="A17" s="30" t="s">
        <v>138</v>
      </c>
      <c r="B17" s="34"/>
      <c r="C17" s="17">
        <f>120000</f>
        <v>120000</v>
      </c>
      <c r="D17" s="17">
        <f>29578.426</f>
        <v>29578.426</v>
      </c>
      <c r="E17" s="17">
        <v>9400.976</v>
      </c>
      <c r="F17" s="17">
        <f>18168.059+0.5</f>
        <v>18168.559</v>
      </c>
      <c r="G17" s="17">
        <v>234.073</v>
      </c>
      <c r="H17" s="17">
        <v>29983.042</v>
      </c>
      <c r="I17" s="17">
        <f>SUM(C17:H17)</f>
        <v>207365.076</v>
      </c>
    </row>
    <row r="18" spans="1:9" ht="15">
      <c r="A18" s="30"/>
      <c r="B18" s="34"/>
      <c r="C18" s="2"/>
      <c r="D18" s="2"/>
      <c r="E18" s="2"/>
      <c r="F18" s="17"/>
      <c r="G18" s="17"/>
      <c r="H18" s="17"/>
      <c r="I18" s="17"/>
    </row>
    <row r="19" spans="1:9" ht="16.5">
      <c r="A19" s="53" t="s">
        <v>115</v>
      </c>
      <c r="B19" s="34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116</v>
      </c>
      <c r="B20" s="34"/>
      <c r="C20" s="2"/>
      <c r="D20" s="2"/>
      <c r="E20" s="2"/>
      <c r="F20" s="13">
        <v>3256.385</v>
      </c>
      <c r="G20" s="17"/>
      <c r="H20" s="17"/>
      <c r="I20" s="17">
        <f>SUM(C20:H20)</f>
        <v>3256.385</v>
      </c>
    </row>
    <row r="21" spans="1:9" ht="15">
      <c r="A21" s="30"/>
      <c r="B21" s="34"/>
      <c r="C21" s="2"/>
      <c r="D21" s="2"/>
      <c r="E21" s="2"/>
      <c r="F21" s="17"/>
      <c r="G21" s="17"/>
      <c r="H21" s="17"/>
      <c r="I21" s="17"/>
    </row>
    <row r="22" spans="1:9" ht="15">
      <c r="A22" s="2" t="s">
        <v>105</v>
      </c>
      <c r="B22" s="34"/>
      <c r="C22" s="2"/>
      <c r="D22" s="13" t="s">
        <v>0</v>
      </c>
      <c r="E22" s="17" t="s">
        <v>0</v>
      </c>
      <c r="F22" s="17"/>
      <c r="G22" s="17"/>
      <c r="H22" s="17">
        <v>-27394.804</v>
      </c>
      <c r="I22" s="17">
        <f>SUM(C22:H22)</f>
        <v>-27394.804</v>
      </c>
    </row>
    <row r="23" spans="1:9" ht="15">
      <c r="A23" s="30"/>
      <c r="B23" s="34"/>
      <c r="C23" s="2"/>
      <c r="D23" s="2"/>
      <c r="E23" s="2"/>
      <c r="F23" s="17"/>
      <c r="G23" s="17"/>
      <c r="H23" s="17"/>
      <c r="I23" s="17"/>
    </row>
    <row r="24" spans="1:9" ht="15.75" thickBot="1">
      <c r="A24" s="30" t="s">
        <v>139</v>
      </c>
      <c r="B24" s="34"/>
      <c r="C24" s="14">
        <f aca="true" t="shared" si="0" ref="C24:H24">SUM(C17:C23)</f>
        <v>120000</v>
      </c>
      <c r="D24" s="14">
        <f t="shared" si="0"/>
        <v>29578.426</v>
      </c>
      <c r="E24" s="14">
        <f t="shared" si="0"/>
        <v>9400.976</v>
      </c>
      <c r="F24" s="14">
        <f t="shared" si="0"/>
        <v>21424.944000000003</v>
      </c>
      <c r="G24" s="14">
        <f t="shared" si="0"/>
        <v>234.073</v>
      </c>
      <c r="H24" s="14">
        <f t="shared" si="0"/>
        <v>2588.238000000001</v>
      </c>
      <c r="I24" s="14">
        <f>SUM(I17:I23)-1</f>
        <v>183225.657</v>
      </c>
    </row>
    <row r="25" spans="1:8" ht="15.75" thickTop="1">
      <c r="A25" s="30"/>
      <c r="B25" s="34"/>
      <c r="C25" s="2"/>
      <c r="D25" s="2"/>
      <c r="E25" s="2"/>
      <c r="G25" s="24"/>
      <c r="H25" s="24"/>
    </row>
    <row r="26" spans="1:8" ht="15">
      <c r="A26" s="30"/>
      <c r="B26" s="34"/>
      <c r="C26" s="2"/>
      <c r="D26" s="2"/>
      <c r="F26" s="2"/>
      <c r="G26" s="24"/>
      <c r="H26" s="24"/>
    </row>
    <row r="27" spans="1:9" ht="15">
      <c r="A27" s="30" t="s">
        <v>136</v>
      </c>
      <c r="B27" s="34"/>
      <c r="C27" s="17">
        <f>120000</f>
        <v>120000</v>
      </c>
      <c r="D27" s="17">
        <f>29578.426</f>
        <v>29578.426</v>
      </c>
      <c r="E27" s="17">
        <v>9400.976</v>
      </c>
      <c r="F27" s="17">
        <f>F24</f>
        <v>21424.944000000003</v>
      </c>
      <c r="G27" s="17">
        <f>234.073</f>
        <v>234.073</v>
      </c>
      <c r="H27" s="17">
        <v>2588.238</v>
      </c>
      <c r="I27" s="17">
        <f>SUM(C27:H27)-1</f>
        <v>183225.65700000004</v>
      </c>
    </row>
    <row r="28" spans="1:8" ht="15">
      <c r="A28" s="30"/>
      <c r="B28" s="34"/>
      <c r="C28" s="2"/>
      <c r="D28" s="2"/>
      <c r="F28" s="2"/>
      <c r="G28" s="24"/>
      <c r="H28" s="24"/>
    </row>
    <row r="29" spans="1:8" ht="16.5">
      <c r="A29" s="53" t="s">
        <v>115</v>
      </c>
      <c r="B29" s="34"/>
      <c r="C29" s="17" t="s">
        <v>0</v>
      </c>
      <c r="D29" s="2"/>
      <c r="F29" s="17" t="s">
        <v>0</v>
      </c>
      <c r="G29" s="24"/>
      <c r="H29" s="24"/>
    </row>
    <row r="30" spans="1:9" ht="16.5">
      <c r="A30" s="53" t="s">
        <v>116</v>
      </c>
      <c r="B30" s="34"/>
      <c r="C30" s="2"/>
      <c r="D30" s="2"/>
      <c r="F30" s="13">
        <f>20876.349-21424.444</f>
        <v>-548.0950000000012</v>
      </c>
      <c r="G30" s="24"/>
      <c r="H30" s="24"/>
      <c r="I30" s="17">
        <f>SUM(C30:H30)</f>
        <v>-548.0950000000012</v>
      </c>
    </row>
    <row r="31" spans="1:11" ht="15">
      <c r="A31" s="30"/>
      <c r="B31" s="34"/>
      <c r="C31" s="2"/>
      <c r="D31" s="13" t="s">
        <v>0</v>
      </c>
      <c r="F31" s="17" t="s">
        <v>0</v>
      </c>
      <c r="G31" s="24"/>
      <c r="H31" s="24"/>
      <c r="K31" t="s">
        <v>0</v>
      </c>
    </row>
    <row r="32" spans="1:11" ht="15">
      <c r="A32" s="2" t="s">
        <v>105</v>
      </c>
      <c r="B32" s="34"/>
      <c r="C32" s="2"/>
      <c r="D32" s="2"/>
      <c r="F32" s="2"/>
      <c r="G32" s="24"/>
      <c r="H32" s="17">
        <f>'Income Stat'!I43</f>
        <v>-30125.357689208002</v>
      </c>
      <c r="I32" s="17">
        <f>SUM(C32:H32)</f>
        <v>-30125.357689208002</v>
      </c>
      <c r="K32">
        <f>'Bal Sheet'!C67-2588</f>
        <v>-30125.334</v>
      </c>
    </row>
    <row r="33" spans="1:8" ht="15">
      <c r="A33" s="2"/>
      <c r="B33" s="34"/>
      <c r="C33" s="2"/>
      <c r="D33" s="2"/>
      <c r="F33" s="2"/>
      <c r="G33" s="24"/>
      <c r="H33" s="24"/>
    </row>
    <row r="34" spans="1:11" ht="15.75" thickBot="1">
      <c r="A34" s="30" t="s">
        <v>137</v>
      </c>
      <c r="B34" s="34"/>
      <c r="C34" s="14">
        <f aca="true" t="shared" si="1" ref="C34:H34">SUM(C27:C32)</f>
        <v>120000</v>
      </c>
      <c r="D34" s="14">
        <f t="shared" si="1"/>
        <v>29578.426</v>
      </c>
      <c r="E34" s="14">
        <f t="shared" si="1"/>
        <v>9400.976</v>
      </c>
      <c r="F34" s="14">
        <f t="shared" si="1"/>
        <v>20876.849000000002</v>
      </c>
      <c r="G34" s="14">
        <f t="shared" si="1"/>
        <v>234.073</v>
      </c>
      <c r="H34" s="14">
        <f t="shared" si="1"/>
        <v>-27537.119689208</v>
      </c>
      <c r="I34" s="14">
        <f>SUM(I27:I32)+1</f>
        <v>152553.20431079203</v>
      </c>
      <c r="K34" s="1">
        <f>'Bal Sheet'!C69</f>
        <v>152553.033</v>
      </c>
    </row>
    <row r="35" spans="1:8" ht="15.75" thickTop="1">
      <c r="A35" s="30"/>
      <c r="B35" s="34"/>
      <c r="C35" s="2"/>
      <c r="D35" s="2"/>
      <c r="F35" s="2"/>
      <c r="G35" s="24"/>
      <c r="H35" s="24"/>
    </row>
    <row r="36" spans="1:8" ht="15">
      <c r="A36" s="30"/>
      <c r="B36" s="34"/>
      <c r="C36" s="2"/>
      <c r="D36" s="2"/>
      <c r="F36" s="2"/>
      <c r="G36" s="24"/>
      <c r="H36" s="24"/>
    </row>
    <row r="37" spans="1:8" ht="15">
      <c r="A37" s="30"/>
      <c r="B37" s="34"/>
      <c r="C37" s="2"/>
      <c r="D37" s="2"/>
      <c r="F37" s="2"/>
      <c r="G37" s="24"/>
      <c r="H37" s="24"/>
    </row>
    <row r="38" spans="1:8" ht="15">
      <c r="A38" s="30"/>
      <c r="B38" s="34"/>
      <c r="C38" s="2"/>
      <c r="D38" s="2"/>
      <c r="F38" s="2"/>
      <c r="G38" s="24"/>
      <c r="H38" s="24"/>
    </row>
    <row r="39" spans="1:8" ht="15">
      <c r="A39" s="30"/>
      <c r="B39" s="34"/>
      <c r="C39" s="2"/>
      <c r="D39" s="2"/>
      <c r="F39" s="2"/>
      <c r="G39" s="24"/>
      <c r="H39" s="24"/>
    </row>
    <row r="40" spans="1:8" ht="15">
      <c r="A40" s="30"/>
      <c r="B40" s="34"/>
      <c r="C40" s="2"/>
      <c r="D40" s="2"/>
      <c r="F40" s="2"/>
      <c r="G40" s="24"/>
      <c r="H40" s="24"/>
    </row>
    <row r="41" spans="1:8" ht="15">
      <c r="A41" s="30"/>
      <c r="B41" s="34"/>
      <c r="C41" s="2"/>
      <c r="D41" s="2"/>
      <c r="F41" s="2"/>
      <c r="G41" s="24"/>
      <c r="H41" s="24"/>
    </row>
    <row r="42" spans="1:8" ht="15">
      <c r="A42" s="30"/>
      <c r="B42" s="34"/>
      <c r="C42" s="2"/>
      <c r="D42" s="2"/>
      <c r="F42" s="2"/>
      <c r="G42" s="24"/>
      <c r="H42" s="24"/>
    </row>
    <row r="43" spans="1:8" ht="15">
      <c r="A43" s="30" t="s">
        <v>102</v>
      </c>
      <c r="B43" s="34"/>
      <c r="C43" s="2"/>
      <c r="D43" s="2"/>
      <c r="F43" s="2"/>
      <c r="G43" s="24"/>
      <c r="H43" s="24"/>
    </row>
    <row r="44" spans="1:8" ht="15">
      <c r="A44" s="30" t="s">
        <v>100</v>
      </c>
      <c r="B44" s="34"/>
      <c r="C44" s="2"/>
      <c r="D44" s="2"/>
      <c r="F44" s="2"/>
      <c r="G44" s="24"/>
      <c r="H44" s="24"/>
    </row>
    <row r="45" spans="1:8" ht="15">
      <c r="A45" s="30"/>
      <c r="B45" s="34"/>
      <c r="C45" s="2"/>
      <c r="D45" s="2"/>
      <c r="F45" s="2"/>
      <c r="G45" s="24"/>
      <c r="H45" s="24"/>
    </row>
    <row r="61" ht="16.5">
      <c r="A61" s="54" t="s">
        <v>0</v>
      </c>
    </row>
    <row r="62" ht="16.5">
      <c r="A62" s="54" t="s">
        <v>0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65" r:id="rId1"/>
  <headerFooter alignWithMargins="0">
    <oddFooter>&amp;L&amp;"Courier New,Regular"&amp;8FILE-&amp;F-&amp;A-&amp;D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2003-02-27T02:12:30Z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