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905" tabRatio="518" activeTab="5"/>
  </bookViews>
  <sheets>
    <sheet name="p&amp;l" sheetId="1" r:id="rId1"/>
    <sheet name="balance sheet" sheetId="2" r:id="rId2"/>
    <sheet name="equity" sheetId="3" r:id="rId3"/>
    <sheet name="cashflowF2ann" sheetId="4" r:id="rId4"/>
    <sheet name="notes a" sheetId="5" r:id="rId5"/>
    <sheet name="notes b" sheetId="6" r:id="rId6"/>
  </sheets>
  <definedNames>
    <definedName name="_xlnm.Print_Area" localSheetId="1">'balance sheet'!$A$1:$F$97</definedName>
    <definedName name="_xlnm.Print_Area" localSheetId="2">'equity'!$A$1:$I$41</definedName>
    <definedName name="_xlnm.Print_Area" localSheetId="4">'notes a'!$A$7:$H$176</definedName>
    <definedName name="_xlnm.Print_Area" localSheetId="5">'notes b'!$A$5:$H$187</definedName>
    <definedName name="_xlnm.Print_Area" localSheetId="0">'p&amp;l'!$A$1:$G$53</definedName>
    <definedName name="_xlnm.Print_Titles" localSheetId="4">'notes a'!$1:$6</definedName>
    <definedName name="_xlnm.Print_Titles" localSheetId="5">'notes b'!$1:$4</definedName>
  </definedNames>
  <calcPr fullCalcOnLoad="1"/>
</workbook>
</file>

<file path=xl/sharedStrings.xml><?xml version="1.0" encoding="utf-8"?>
<sst xmlns="http://schemas.openxmlformats.org/spreadsheetml/2006/main" count="383" uniqueCount="277">
  <si>
    <t>The Condensed Consolidated Cash Flow Statement should be read in</t>
  </si>
  <si>
    <t xml:space="preserve">conjunction with the Annual Audited Financial Statements of the Group </t>
  </si>
  <si>
    <t>CONDENSED CONSOLIDATED INCOME STATEMENTS</t>
  </si>
  <si>
    <t>RM'000</t>
  </si>
  <si>
    <t>Revenue</t>
  </si>
  <si>
    <t>Interest income</t>
  </si>
  <si>
    <t>Taxation</t>
  </si>
  <si>
    <t>Minority interest</t>
  </si>
  <si>
    <t>CONDENSED CONSOLIDATED BALANCE SHEETS</t>
  </si>
  <si>
    <t>Property, plant and equipment</t>
  </si>
  <si>
    <t>Inventories</t>
  </si>
  <si>
    <t>Deposits with licensed banks</t>
  </si>
  <si>
    <t>Cash and bank balances</t>
  </si>
  <si>
    <t>Provision for taxation</t>
  </si>
  <si>
    <t>Share premium</t>
  </si>
  <si>
    <t>Share capital</t>
  </si>
  <si>
    <t>Retained profits</t>
  </si>
  <si>
    <t>As at</t>
  </si>
  <si>
    <t>CONDENSED CONSOLIDATED STATEMENT OF CHANGES IN EQUITY</t>
  </si>
  <si>
    <t>Non-distributable</t>
  </si>
  <si>
    <t>Distributable</t>
  </si>
  <si>
    <t>Share</t>
  </si>
  <si>
    <t>capital</t>
  </si>
  <si>
    <t>premium</t>
  </si>
  <si>
    <t>Retained</t>
  </si>
  <si>
    <t>profits</t>
  </si>
  <si>
    <t>Total</t>
  </si>
  <si>
    <t>CONDENSED CONSOLIDATED CASH FLOW STATEMENT</t>
  </si>
  <si>
    <t>ended</t>
  </si>
  <si>
    <t>Adjustments for :</t>
  </si>
  <si>
    <t>Interest expense</t>
  </si>
  <si>
    <t>Working capital changes :</t>
  </si>
  <si>
    <t>Net cash flow from operating activities</t>
  </si>
  <si>
    <t>CASH FLOWS FROM INVESTING ACTIVITIES</t>
  </si>
  <si>
    <t>CASH FLOWS FROM FINANCING ACTIVITIES</t>
  </si>
  <si>
    <t>Interest paid</t>
  </si>
  <si>
    <t>CASH AND CASH EQUIVALENTS AS AT 1 JANUARY</t>
  </si>
  <si>
    <t>A1.</t>
  </si>
  <si>
    <t>Seasonal or cyclical factors</t>
  </si>
  <si>
    <t>Unusual items</t>
  </si>
  <si>
    <t>Changes in estimates</t>
  </si>
  <si>
    <t>A2.</t>
  </si>
  <si>
    <t>A3.</t>
  </si>
  <si>
    <t>A4.</t>
  </si>
  <si>
    <t>A5.</t>
  </si>
  <si>
    <t>A6.</t>
  </si>
  <si>
    <t>Debt and equity securities</t>
  </si>
  <si>
    <t>A7.</t>
  </si>
  <si>
    <t>Dividend paid</t>
  </si>
  <si>
    <t>Segment reporting</t>
  </si>
  <si>
    <t>(a)</t>
  </si>
  <si>
    <t>(b)</t>
  </si>
  <si>
    <t>A8.</t>
  </si>
  <si>
    <t>A9.</t>
  </si>
  <si>
    <t>A10.</t>
  </si>
  <si>
    <t>Changes in composition of the Group</t>
  </si>
  <si>
    <t>A11.</t>
  </si>
  <si>
    <t>A12.</t>
  </si>
  <si>
    <t>Changes in contingent liabilities or contingent assets</t>
  </si>
  <si>
    <t>B1.</t>
  </si>
  <si>
    <t>Review of performance</t>
  </si>
  <si>
    <t>Variation of results against preceding quarter</t>
  </si>
  <si>
    <t>Prospects for the Current Financial Year</t>
  </si>
  <si>
    <t>Variances from Profit Forecasts and Profit Guarantee</t>
  </si>
  <si>
    <t>Current taxation</t>
  </si>
  <si>
    <t>Particulars of Purchase or Disposal of Quoted Securities</t>
  </si>
  <si>
    <t>Status of Corporate Proposals</t>
  </si>
  <si>
    <t>Secured</t>
  </si>
  <si>
    <t>Group Borrowings and Debt Securities</t>
  </si>
  <si>
    <t>Off Balance Sheet Financial Instruments</t>
  </si>
  <si>
    <t>Dividend</t>
  </si>
  <si>
    <t>Provision of financial assistance</t>
  </si>
  <si>
    <t>B2.</t>
  </si>
  <si>
    <t>B3.</t>
  </si>
  <si>
    <t>B4.</t>
  </si>
  <si>
    <t>B5.</t>
  </si>
  <si>
    <t>B6.</t>
  </si>
  <si>
    <t>B7.</t>
  </si>
  <si>
    <t>B8.</t>
  </si>
  <si>
    <t>B9.</t>
  </si>
  <si>
    <t>B10.</t>
  </si>
  <si>
    <t>B11.</t>
  </si>
  <si>
    <t>B12.</t>
  </si>
  <si>
    <t>B13.</t>
  </si>
  <si>
    <t>B14.</t>
  </si>
  <si>
    <t>Weighted average number of ordinary</t>
  </si>
  <si>
    <t>shares outstanding ('000)</t>
  </si>
  <si>
    <t>By Order of the Board</t>
  </si>
  <si>
    <t>BERNARD LIM BOON SIANG</t>
  </si>
  <si>
    <t>A &amp; M REALTY BERHAD</t>
  </si>
  <si>
    <t>(Company No. 177214-H)</t>
  </si>
  <si>
    <t>A &amp; M Realty Berhad (177214-H)</t>
  </si>
  <si>
    <t>Tax expenses</t>
  </si>
  <si>
    <t>Amount due from customers for contract works</t>
  </si>
  <si>
    <t>Amount due to customers for contract works</t>
  </si>
  <si>
    <t>Investment property</t>
  </si>
  <si>
    <t>Investment in associated companies</t>
  </si>
  <si>
    <t>Property development projects</t>
  </si>
  <si>
    <t>Long term investments</t>
  </si>
  <si>
    <t>Trade and other receivables</t>
  </si>
  <si>
    <t>Trade and other payables</t>
  </si>
  <si>
    <t>Borrowings</t>
  </si>
  <si>
    <t>(Incorporated in Malaysia)</t>
  </si>
  <si>
    <t>Taxation paid</t>
  </si>
  <si>
    <t>Non-cash items</t>
  </si>
  <si>
    <t>Non-operating items</t>
  </si>
  <si>
    <t>Net change in current assets</t>
  </si>
  <si>
    <t>Net change in current liabilities</t>
  </si>
  <si>
    <t>Net cash flow from/(used in) financing activities</t>
  </si>
  <si>
    <t>Net cash flow from/(used in) investing activities</t>
  </si>
  <si>
    <t>Warrants 2000/2010</t>
  </si>
  <si>
    <t>The Group has not provided any profit forecasts and profit guarantees in a public document.</t>
  </si>
  <si>
    <t>Current Quarter</t>
  </si>
  <si>
    <t xml:space="preserve"> - for the period</t>
  </si>
  <si>
    <t xml:space="preserve"> </t>
  </si>
  <si>
    <t>Quoted shares - at cost</t>
  </si>
  <si>
    <t>Quoted shares - at book value</t>
  </si>
  <si>
    <t>Quoted shares - at market value</t>
  </si>
  <si>
    <t xml:space="preserve">Unsecured </t>
  </si>
  <si>
    <t xml:space="preserve">Short Term Borrowings </t>
  </si>
  <si>
    <t xml:space="preserve"> (a)</t>
  </si>
  <si>
    <t xml:space="preserve"> (b)</t>
  </si>
  <si>
    <t>Klang</t>
  </si>
  <si>
    <t>Secretaries</t>
  </si>
  <si>
    <t>The Group  has not provided any financial assistance to any parties for the current financial period.</t>
  </si>
  <si>
    <t>N/A</t>
  </si>
  <si>
    <t>Basic earnings per share (sen)</t>
  </si>
  <si>
    <t>Development properties</t>
  </si>
  <si>
    <t>Net proceeds/(repayment) from borrowings</t>
  </si>
  <si>
    <t>Tax refundable</t>
  </si>
  <si>
    <t xml:space="preserve">Bank overdraft </t>
  </si>
  <si>
    <t>(Unaudited)</t>
  </si>
  <si>
    <t>The Sale of Unquoted Investments and/or Properties</t>
  </si>
  <si>
    <t>Status of audit qualifications</t>
  </si>
  <si>
    <t>year to date</t>
  </si>
  <si>
    <t>Cumulative</t>
  </si>
  <si>
    <t>predominantly in Malaysia.</t>
  </si>
  <si>
    <t>and trading</t>
  </si>
  <si>
    <t>Manufacturing</t>
  </si>
  <si>
    <t>construction &amp;</t>
  </si>
  <si>
    <t>Hotel &amp; leisure</t>
  </si>
  <si>
    <t>Elimination</t>
  </si>
  <si>
    <t>REVENUE</t>
  </si>
  <si>
    <t>External sales</t>
  </si>
  <si>
    <t>Inter-segment sales</t>
  </si>
  <si>
    <t>Total revenue</t>
  </si>
  <si>
    <t>RESULTS</t>
  </si>
  <si>
    <t>Segment results</t>
  </si>
  <si>
    <t>Unallocated income</t>
  </si>
  <si>
    <t>Finance costs</t>
  </si>
  <si>
    <t>development,</t>
  </si>
  <si>
    <t>Property</t>
  </si>
  <si>
    <t>management</t>
  </si>
  <si>
    <t>services</t>
  </si>
  <si>
    <t>related</t>
  </si>
  <si>
    <t>Profit/(Loss) from operations</t>
  </si>
  <si>
    <t>Proft/(Loss) before taxation</t>
  </si>
  <si>
    <t>Net profit/(loss) for the period</t>
  </si>
  <si>
    <t>Profit/(Loss) before taxation</t>
  </si>
  <si>
    <t>Individual Period</t>
  </si>
  <si>
    <t>Cumulative Period</t>
  </si>
  <si>
    <t>CONDENSED CONSOLIDATED BALANCE SHEETS (Continued)</t>
  </si>
  <si>
    <t>Operating profit/(loss)</t>
  </si>
  <si>
    <t>Add : Effect of warrants ('000)</t>
  </si>
  <si>
    <t>Analysis by geographical location is not presented as the Group's activities are carried out</t>
  </si>
  <si>
    <t>Net profit for the period</t>
  </si>
  <si>
    <t>Operating profit before working capital changes</t>
  </si>
  <si>
    <t>Changes in Material Litigation</t>
  </si>
  <si>
    <t>Basic Earnings Per Share</t>
  </si>
  <si>
    <t>Basis</t>
  </si>
  <si>
    <t>Diluted earnings per share (sen)</t>
  </si>
  <si>
    <t>Diluted</t>
  </si>
  <si>
    <t xml:space="preserve">                                                                                                                                                                                                                                                                                                                                                                                                                                                                                                                                                                                                                                                                                                                                                                                                                                                                                                                                                                                                                                                                                                                                                                                                                                                                                                                                                                                                                                                                                                                                                                                                                                                                                                                                                                                                                                                                 </t>
  </si>
  <si>
    <t>NET (DECREASE)/INCREASE IN CASH AND CASH EQUIVALENTS</t>
  </si>
  <si>
    <t>Tax refund</t>
  </si>
  <si>
    <t xml:space="preserve">Deferred taxation - provision </t>
  </si>
  <si>
    <t>WONG SIEW PENG</t>
  </si>
  <si>
    <t>Hire Purchase Creditors</t>
  </si>
  <si>
    <t>Changes in Accounting Policies</t>
  </si>
  <si>
    <t>Basis of preparation</t>
  </si>
  <si>
    <t>EXPLANATORY NOTES AS REQUIRED BY FINANCIAL REPORTING STANDARDS (“FRS”) 134</t>
  </si>
  <si>
    <t xml:space="preserve">(FORMERLY KNOWN AS MALAYSIAN ACCOUNTING STANDARDS BOARD (“MASB”) 26) </t>
  </si>
  <si>
    <t>A14.</t>
  </si>
  <si>
    <t>and the accompaning explanatory notes attached to  the interim financial statement.</t>
  </si>
  <si>
    <t>Basic (sen)</t>
  </si>
  <si>
    <t>Diluted (sen)</t>
  </si>
  <si>
    <t xml:space="preserve">Earnings per share attributable to equity holders of the parent : </t>
  </si>
  <si>
    <t>ASSETS</t>
  </si>
  <si>
    <t>TOTAL ASSETS</t>
  </si>
  <si>
    <t>EQUITY AND LIABILITIES</t>
  </si>
  <si>
    <t>Equity attributable to equity holders of the parent :</t>
  </si>
  <si>
    <t>Total equity</t>
  </si>
  <si>
    <t>Total liabilities</t>
  </si>
  <si>
    <t>TOTAL EQUITY AND LIABILITIES</t>
  </si>
  <si>
    <t>Non-current liabilities</t>
  </si>
  <si>
    <t>Non-current assets</t>
  </si>
  <si>
    <t>Current assets</t>
  </si>
  <si>
    <t>Hire purchase creditors</t>
  </si>
  <si>
    <t>Deferred taxation</t>
  </si>
  <si>
    <t>Current liabilities</t>
  </si>
  <si>
    <t>Attributable to equity holders of the parent</t>
  </si>
  <si>
    <t>Minority</t>
  </si>
  <si>
    <t>Interest</t>
  </si>
  <si>
    <t>Attributable to :</t>
  </si>
  <si>
    <t>Equity holders of parent</t>
  </si>
  <si>
    <t>Equity</t>
  </si>
  <si>
    <t>EXPLANATORY NOTES AS REQUIRED BY LISTING REQUIREMENTS OF BURSA SECURITIES</t>
  </si>
  <si>
    <t>Hire Purchase</t>
  </si>
  <si>
    <t>holders (RM'000)</t>
  </si>
  <si>
    <t xml:space="preserve">Diluted weighted average number of </t>
  </si>
  <si>
    <t>ordinary shares outstanding ('000)</t>
  </si>
  <si>
    <t xml:space="preserve">Profit attributable to equity </t>
  </si>
  <si>
    <t>Goodwill on consolidation</t>
  </si>
  <si>
    <t>Less : Amount attributable to minority</t>
  </si>
  <si>
    <t xml:space="preserve">           interest (RM'000)</t>
  </si>
  <si>
    <t>Profit attributable to equity holders (RM'000)</t>
  </si>
  <si>
    <t>Profit for the period (RM'000)</t>
  </si>
  <si>
    <t>There are no changes in the contingent liabilities or assets of the Group since the last annual</t>
  </si>
  <si>
    <t>balance sheet date to the date of this announcement.</t>
  </si>
  <si>
    <t>Net Assets per share attributable</t>
  </si>
  <si>
    <t>to equity Holders of the parent (RM)</t>
  </si>
  <si>
    <t>attached to  the interim financial statements.</t>
  </si>
  <si>
    <t>Capital Commitments</t>
  </si>
  <si>
    <t>Contracted but not provided for</t>
  </si>
  <si>
    <t>- acquisition of property development companies</t>
  </si>
  <si>
    <t>(Audited)</t>
  </si>
  <si>
    <t>As at 1 January 2007</t>
  </si>
  <si>
    <t>Fixed Deposit</t>
  </si>
  <si>
    <t>Material subsequent events</t>
  </si>
  <si>
    <t>There were no profits or losses on sale of land and unquoted investment for  the current financial</t>
  </si>
  <si>
    <t>period.</t>
  </si>
  <si>
    <t xml:space="preserve">  </t>
  </si>
  <si>
    <t>Acquisition of subsidiaries, net cash</t>
  </si>
  <si>
    <t>- acquisition of development properties</t>
  </si>
  <si>
    <t>23 November 2007</t>
  </si>
  <si>
    <t>16 November 2007</t>
  </si>
  <si>
    <t>29 November 2007</t>
  </si>
  <si>
    <t>31.12.2007</t>
  </si>
  <si>
    <t>12 months</t>
  </si>
  <si>
    <t>Proceed from disposal of property, plant and equipment</t>
  </si>
  <si>
    <t>Prepaid land lease payment</t>
  </si>
  <si>
    <t>Progress Billing in respect of property development</t>
  </si>
  <si>
    <t>As at 1 January 2008</t>
  </si>
  <si>
    <t xml:space="preserve">The Condensed Consolidated Income Statements should be read in conjunction  with </t>
  </si>
  <si>
    <t>the Annual Audited Financial Statements of the Group for the year ended  31 December</t>
  </si>
  <si>
    <t>2007 and the accompaning explanatory notes attached to  the interim financial statements.</t>
  </si>
  <si>
    <t>The Condensed Consolidated Balance Sheet should be read in conjunction with  the</t>
  </si>
  <si>
    <t>Annual Audited Financial Statements of the Group for the year ended 31 December</t>
  </si>
  <si>
    <t xml:space="preserve">The Condensed Consolidated Statement of Changes in Equity should be read in conjunction with </t>
  </si>
  <si>
    <t>the Annual Audited Financial Statements of the Group for the year ended 31 December 2007</t>
  </si>
  <si>
    <t>Withdrawal/(placement) of housing development account</t>
  </si>
  <si>
    <t>Proceed from disposal of investment</t>
  </si>
  <si>
    <t>Proceed from disposal of land</t>
  </si>
  <si>
    <t>Purchase of land held for property development</t>
  </si>
  <si>
    <t>Purchase of property, plant and equipment</t>
  </si>
  <si>
    <t>Corporate exercise expenses</t>
  </si>
  <si>
    <t>Dividend paid to Minority Interest</t>
  </si>
  <si>
    <t>A13.</t>
  </si>
  <si>
    <t xml:space="preserve"> - within 12 months</t>
  </si>
  <si>
    <t xml:space="preserve"> - after 12 months</t>
  </si>
  <si>
    <t>For the year ended 30 June 2008</t>
  </si>
  <si>
    <t>6 months ended</t>
  </si>
  <si>
    <t>30.6.2008</t>
  </si>
  <si>
    <t>30.6.2007</t>
  </si>
  <si>
    <t>As at 30 June 2008</t>
  </si>
  <si>
    <t>As at 30 June 2007</t>
  </si>
  <si>
    <t>for the year ended 31 December 2007 and the accompaning explanatory notes</t>
  </si>
  <si>
    <t>6 months</t>
  </si>
  <si>
    <t>30 June 2008</t>
  </si>
  <si>
    <t>30 June 2007</t>
  </si>
  <si>
    <t>There were no foreign denominated loans as at 30 June 2008.</t>
  </si>
  <si>
    <t>No dividend has been recommended by the Board of Directors for the financial period under review.</t>
  </si>
  <si>
    <t>26 August 2008</t>
  </si>
  <si>
    <t>Dividend paid to Minority</t>
  </si>
  <si>
    <t xml:space="preserve"> Interest by a subsidiary</t>
  </si>
  <si>
    <t>3 months ended</t>
  </si>
  <si>
    <t>CASH AND CASH EQUIVALENTS AS AT 30 JUNE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</si>
</sst>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0_)"/>
    <numFmt numFmtId="173" formatCode="0.0_)"/>
    <numFmt numFmtId="174" formatCode="0.0000_)"/>
    <numFmt numFmtId="175" formatCode="0.000_)"/>
    <numFmt numFmtId="176" formatCode="0.00_)"/>
    <numFmt numFmtId="177" formatCode="mm/dd/yy_)"/>
    <numFmt numFmtId="178" formatCode="_(* #,##0.000_);_(* \(#,##0.000\);_(* &quot;-&quot;??_);_(@_)"/>
    <numFmt numFmtId="179" formatCode="&quot;Yes&quot;;&quot;Yes&quot;;&quot;No&quot;"/>
    <numFmt numFmtId="180" formatCode="&quot;True&quot;;&quot;True&quot;;&quot;False&quot;"/>
    <numFmt numFmtId="181" formatCode="&quot;On&quot;;&quot;On&quot;;&quot;Off&quot;"/>
    <numFmt numFmtId="182" formatCode="_(* #,##0.0000000_);_(* \(#,##0.0000000\);_(* &quot;-&quot;??_);_(@_)"/>
    <numFmt numFmtId="183" formatCode="_(* #,##0.00000000_);_(* \(#,##0.00000000\);_(* &quot;-&quot;??_);_(@_)"/>
    <numFmt numFmtId="184" formatCode="mmm\-yyyy"/>
    <numFmt numFmtId="185" formatCode="_(* #,##0.0000_);_(* \(#,##0.0000\);_(* &quot;-&quot;??_);_(@_)"/>
    <numFmt numFmtId="186" formatCode="0.000"/>
    <numFmt numFmtId="187" formatCode="0.0"/>
    <numFmt numFmtId="188" formatCode="_(* #,##0.0000_);_(* \(#,##0.0000\);_(* &quot;-&quot;????_);_(@_)"/>
    <numFmt numFmtId="189" formatCode="#,##0.0_);\(#,##0.0\)"/>
    <numFmt numFmtId="190" formatCode="#,##0.000_);\(#,##0.000\)"/>
    <numFmt numFmtId="191" formatCode="[$€-2]\ #,##0.00_);[Red]\([$€-2]\ #,##0.00\)"/>
  </numFmts>
  <fonts count="12">
    <font>
      <sz val="10"/>
      <name val="Arial"/>
      <family val="0"/>
    </font>
    <font>
      <b/>
      <sz val="11"/>
      <name val="Arial"/>
      <family val="2"/>
    </font>
    <font>
      <b/>
      <u val="single"/>
      <sz val="11"/>
      <name val="Arial"/>
      <family val="2"/>
    </font>
    <font>
      <u val="single"/>
      <sz val="10"/>
      <color indexed="12"/>
      <name val="Arial"/>
      <family val="0"/>
    </font>
    <font>
      <u val="single"/>
      <sz val="10"/>
      <color indexed="36"/>
      <name val="Arial"/>
      <family val="0"/>
    </font>
    <font>
      <sz val="10"/>
      <color indexed="8"/>
      <name val="Arial"/>
      <family val="2"/>
    </font>
    <font>
      <sz val="11"/>
      <color indexed="8"/>
      <name val="Arial"/>
      <family val="2"/>
    </font>
    <font>
      <sz val="11"/>
      <name val="Arial"/>
      <family val="2"/>
    </font>
    <font>
      <u val="single"/>
      <sz val="11"/>
      <name val="Arial"/>
      <family val="2"/>
    </font>
    <font>
      <u val="single"/>
      <sz val="11"/>
      <color indexed="8"/>
      <name val="Arial"/>
      <family val="2"/>
    </font>
    <font>
      <b/>
      <u val="single"/>
      <sz val="11"/>
      <color indexed="8"/>
      <name val="Arial"/>
      <family val="2"/>
    </font>
    <font>
      <b/>
      <sz val="10"/>
      <name val="Arial"/>
      <family val="2"/>
    </font>
  </fonts>
  <fills count="3">
    <fill>
      <patternFill/>
    </fill>
    <fill>
      <patternFill patternType="gray125"/>
    </fill>
    <fill>
      <patternFill patternType="solid">
        <fgColor indexed="9"/>
        <bgColor indexed="64"/>
      </patternFill>
    </fill>
  </fills>
  <borders count="21">
    <border>
      <left/>
      <right/>
      <top/>
      <bottom/>
      <diagonal/>
    </border>
    <border>
      <left>
        <color indexed="63"/>
      </left>
      <right>
        <color indexed="63"/>
      </right>
      <top style="thin"/>
      <bottom style="double"/>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style="thin">
        <color indexed="8"/>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double"/>
    </border>
    <border>
      <left style="thin"/>
      <right style="thin">
        <color indexed="8"/>
      </right>
      <top>
        <color indexed="63"/>
      </top>
      <bottom style="thin"/>
    </border>
    <border>
      <left style="thin"/>
      <right>
        <color indexed="63"/>
      </right>
      <top>
        <color indexed="63"/>
      </top>
      <bottom>
        <color indexed="63"/>
      </bottom>
    </border>
    <border>
      <left style="thin">
        <color indexed="8"/>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2" fillId="0" borderId="0" xfId="0" applyFont="1" applyAlignment="1">
      <alignment/>
    </xf>
    <xf numFmtId="0" fontId="0" fillId="0" borderId="0" xfId="0" applyBorder="1" applyAlignment="1">
      <alignment/>
    </xf>
    <xf numFmtId="0" fontId="1" fillId="0" borderId="0" xfId="0" applyFont="1" applyAlignment="1">
      <alignment horizontal="center"/>
    </xf>
    <xf numFmtId="0" fontId="6" fillId="0" borderId="0" xfId="0" applyFont="1" applyAlignment="1" applyProtection="1">
      <alignment horizontal="left"/>
      <protection/>
    </xf>
    <xf numFmtId="0" fontId="6" fillId="0" borderId="0" xfId="0" applyFont="1" applyAlignment="1" applyProtection="1">
      <alignment horizontal="centerContinuous"/>
      <protection/>
    </xf>
    <xf numFmtId="37" fontId="6" fillId="0" borderId="0" xfId="0" applyNumberFormat="1" applyFont="1" applyAlignment="1" applyProtection="1">
      <alignment horizontal="centerContinuous"/>
      <protection/>
    </xf>
    <xf numFmtId="37" fontId="6" fillId="0" borderId="0" xfId="0" applyNumberFormat="1" applyFont="1" applyAlignment="1" applyProtection="1">
      <alignment horizontal="right"/>
      <protection/>
    </xf>
    <xf numFmtId="37" fontId="6" fillId="0" borderId="1" xfId="0" applyNumberFormat="1" applyFont="1" applyBorder="1" applyAlignment="1" applyProtection="1">
      <alignment horizontal="right"/>
      <protection/>
    </xf>
    <xf numFmtId="43" fontId="6" fillId="0" borderId="0" xfId="15" applyFont="1" applyAlignment="1" applyProtection="1">
      <alignment horizontal="centerContinuous"/>
      <protection/>
    </xf>
    <xf numFmtId="0" fontId="7" fillId="0" borderId="0" xfId="0" applyFont="1" applyAlignment="1">
      <alignment/>
    </xf>
    <xf numFmtId="0" fontId="6" fillId="2" borderId="0" xfId="0" applyFont="1" applyFill="1" applyAlignment="1" applyProtection="1">
      <alignment horizontal="left"/>
      <protection/>
    </xf>
    <xf numFmtId="171" fontId="7" fillId="0" borderId="0" xfId="15" applyNumberFormat="1" applyFont="1" applyAlignment="1">
      <alignment/>
    </xf>
    <xf numFmtId="37" fontId="6" fillId="0" borderId="2" xfId="0" applyNumberFormat="1" applyFont="1" applyBorder="1" applyAlignment="1" applyProtection="1">
      <alignment horizontal="right"/>
      <protection/>
    </xf>
    <xf numFmtId="37" fontId="6" fillId="0" borderId="0" xfId="0" applyNumberFormat="1" applyFont="1" applyBorder="1" applyAlignment="1" applyProtection="1">
      <alignment horizontal="right"/>
      <protection/>
    </xf>
    <xf numFmtId="37" fontId="6" fillId="0" borderId="3" xfId="0" applyNumberFormat="1" applyFont="1" applyBorder="1" applyAlignment="1" applyProtection="1">
      <alignment horizontal="right"/>
      <protection/>
    </xf>
    <xf numFmtId="0" fontId="6" fillId="0" borderId="0" xfId="0" applyFont="1" applyAlignment="1" applyProtection="1">
      <alignment horizontal="right"/>
      <protection/>
    </xf>
    <xf numFmtId="0" fontId="7" fillId="0" borderId="0" xfId="0" applyFont="1" applyAlignment="1">
      <alignment horizontal="center"/>
    </xf>
    <xf numFmtId="0" fontId="1" fillId="0" borderId="0" xfId="0" applyFont="1" applyAlignment="1">
      <alignment/>
    </xf>
    <xf numFmtId="0" fontId="1" fillId="0" borderId="0" xfId="0" applyFont="1" applyAlignment="1" quotePrefix="1">
      <alignment horizontal="center"/>
    </xf>
    <xf numFmtId="171" fontId="1" fillId="0" borderId="3" xfId="15" applyNumberFormat="1" applyFont="1" applyBorder="1" applyAlignment="1">
      <alignment/>
    </xf>
    <xf numFmtId="171" fontId="1" fillId="0" borderId="0" xfId="15" applyNumberFormat="1" applyFont="1" applyBorder="1" applyAlignment="1">
      <alignment/>
    </xf>
    <xf numFmtId="171" fontId="7" fillId="0" borderId="0" xfId="15" applyNumberFormat="1" applyFont="1" applyBorder="1" applyAlignment="1">
      <alignment/>
    </xf>
    <xf numFmtId="171" fontId="7" fillId="0" borderId="4" xfId="15" applyNumberFormat="1" applyFont="1" applyBorder="1" applyAlignment="1">
      <alignment/>
    </xf>
    <xf numFmtId="171" fontId="7" fillId="0" borderId="3" xfId="15" applyNumberFormat="1" applyFont="1" applyBorder="1" applyAlignment="1">
      <alignment/>
    </xf>
    <xf numFmtId="43" fontId="7" fillId="0" borderId="0" xfId="15" applyFont="1" applyAlignment="1">
      <alignment/>
    </xf>
    <xf numFmtId="43" fontId="7" fillId="0" borderId="0" xfId="15" applyFont="1" applyBorder="1" applyAlignment="1">
      <alignment/>
    </xf>
    <xf numFmtId="0" fontId="6" fillId="0" borderId="0" xfId="0" applyFont="1" applyBorder="1" applyAlignment="1" applyProtection="1">
      <alignment/>
      <protection/>
    </xf>
    <xf numFmtId="171" fontId="7" fillId="0" borderId="5" xfId="15" applyNumberFormat="1" applyFont="1" applyBorder="1" applyAlignment="1">
      <alignment/>
    </xf>
    <xf numFmtId="0" fontId="1" fillId="0" borderId="4" xfId="0"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xf>
    <xf numFmtId="37" fontId="6" fillId="0" borderId="0" xfId="0" applyNumberFormat="1" applyFont="1" applyAlignment="1" applyProtection="1">
      <alignment horizontal="center"/>
      <protection/>
    </xf>
    <xf numFmtId="15" fontId="7" fillId="0" borderId="0" xfId="0" applyNumberFormat="1" applyFont="1" applyAlignment="1" quotePrefix="1">
      <alignment/>
    </xf>
    <xf numFmtId="43" fontId="7" fillId="0" borderId="0" xfId="15" applyFont="1" applyAlignment="1">
      <alignment horizontal="right"/>
    </xf>
    <xf numFmtId="0" fontId="0" fillId="0" borderId="0" xfId="0" applyFont="1" applyAlignment="1">
      <alignment/>
    </xf>
    <xf numFmtId="171" fontId="7" fillId="0" borderId="0" xfId="0" applyNumberFormat="1" applyFont="1" applyAlignment="1">
      <alignment/>
    </xf>
    <xf numFmtId="43" fontId="7" fillId="0" borderId="0" xfId="0" applyNumberFormat="1" applyFont="1" applyAlignment="1">
      <alignment/>
    </xf>
    <xf numFmtId="171" fontId="0" fillId="0" borderId="0" xfId="15" applyNumberFormat="1" applyAlignment="1">
      <alignment/>
    </xf>
    <xf numFmtId="171" fontId="0" fillId="0" borderId="0" xfId="0" applyNumberFormat="1" applyAlignment="1">
      <alignment/>
    </xf>
    <xf numFmtId="171" fontId="6" fillId="0" borderId="0" xfId="15" applyNumberFormat="1" applyFont="1" applyAlignment="1" applyProtection="1">
      <alignment horizontal="left"/>
      <protection/>
    </xf>
    <xf numFmtId="171" fontId="6" fillId="0" borderId="0" xfId="15" applyNumberFormat="1" applyFont="1" applyAlignment="1" applyProtection="1">
      <alignment horizontal="right"/>
      <protection/>
    </xf>
    <xf numFmtId="171" fontId="6" fillId="0" borderId="5" xfId="15" applyNumberFormat="1" applyFont="1" applyBorder="1" applyAlignment="1" applyProtection="1">
      <alignment horizontal="right"/>
      <protection/>
    </xf>
    <xf numFmtId="171" fontId="6" fillId="0" borderId="0" xfId="15" applyNumberFormat="1" applyFont="1" applyAlignment="1" applyProtection="1">
      <alignment horizontal="centerContinuous"/>
      <protection/>
    </xf>
    <xf numFmtId="171" fontId="6" fillId="0" borderId="1" xfId="15" applyNumberFormat="1" applyFont="1" applyBorder="1" applyAlignment="1" applyProtection="1">
      <alignment horizontal="right"/>
      <protection/>
    </xf>
    <xf numFmtId="171" fontId="6" fillId="0" borderId="0" xfId="15" applyNumberFormat="1" applyFont="1" applyAlignment="1" applyProtection="1">
      <alignment/>
      <protection/>
    </xf>
    <xf numFmtId="171" fontId="6" fillId="0" borderId="4" xfId="15" applyNumberFormat="1" applyFont="1" applyBorder="1" applyAlignment="1" applyProtection="1">
      <alignment/>
      <protection/>
    </xf>
    <xf numFmtId="171" fontId="6" fillId="0" borderId="1" xfId="15" applyNumberFormat="1" applyFont="1" applyBorder="1" applyAlignment="1" applyProtection="1">
      <alignment/>
      <protection/>
    </xf>
    <xf numFmtId="0" fontId="6" fillId="0" borderId="0" xfId="0" applyFont="1" applyFill="1" applyAlignment="1" applyProtection="1">
      <alignment horizontal="left"/>
      <protection/>
    </xf>
    <xf numFmtId="171" fontId="7" fillId="0" borderId="5" xfId="0" applyNumberFormat="1" applyFont="1" applyBorder="1" applyAlignment="1">
      <alignment/>
    </xf>
    <xf numFmtId="43" fontId="7" fillId="0" borderId="0" xfId="0" applyNumberFormat="1" applyFont="1" applyAlignment="1">
      <alignment horizontal="center"/>
    </xf>
    <xf numFmtId="37" fontId="6" fillId="0" borderId="6" xfId="0" applyNumberFormat="1" applyFont="1" applyBorder="1" applyAlignment="1" applyProtection="1">
      <alignment horizontal="centerContinuous"/>
      <protection/>
    </xf>
    <xf numFmtId="37" fontId="6" fillId="0" borderId="7" xfId="0" applyNumberFormat="1" applyFont="1" applyBorder="1" applyAlignment="1" applyProtection="1">
      <alignment horizontal="centerContinuous"/>
      <protection/>
    </xf>
    <xf numFmtId="0" fontId="6" fillId="0" borderId="8" xfId="0" applyFont="1" applyBorder="1" applyAlignment="1" applyProtection="1">
      <alignment horizontal="centerContinuous"/>
      <protection/>
    </xf>
    <xf numFmtId="37" fontId="6" fillId="0" borderId="9" xfId="0" applyNumberFormat="1" applyFont="1" applyBorder="1" applyAlignment="1" applyProtection="1">
      <alignment horizontal="centerContinuous"/>
      <protection/>
    </xf>
    <xf numFmtId="0" fontId="6" fillId="0" borderId="0" xfId="0" applyFont="1" applyBorder="1" applyAlignment="1" applyProtection="1">
      <alignment horizontal="centerContinuous"/>
      <protection/>
    </xf>
    <xf numFmtId="37" fontId="6" fillId="0" borderId="0" xfId="0" applyNumberFormat="1" applyFont="1" applyBorder="1" applyAlignment="1" applyProtection="1">
      <alignment horizontal="centerContinuous"/>
      <protection/>
    </xf>
    <xf numFmtId="43" fontId="7" fillId="0" borderId="10" xfId="0" applyNumberFormat="1" applyFont="1" applyBorder="1" applyAlignment="1">
      <alignment horizontal="right"/>
    </xf>
    <xf numFmtId="171" fontId="2" fillId="0" borderId="0" xfId="15" applyNumberFormat="1" applyFont="1" applyAlignment="1">
      <alignment/>
    </xf>
    <xf numFmtId="171" fontId="1" fillId="0" borderId="0" xfId="15" applyNumberFormat="1" applyFont="1" applyAlignment="1">
      <alignment/>
    </xf>
    <xf numFmtId="171" fontId="8" fillId="0" borderId="0" xfId="15" applyNumberFormat="1" applyFont="1" applyAlignment="1">
      <alignment/>
    </xf>
    <xf numFmtId="171" fontId="7" fillId="0" borderId="0" xfId="15" applyNumberFormat="1" applyFont="1" applyFill="1" applyAlignment="1">
      <alignment/>
    </xf>
    <xf numFmtId="171" fontId="0" fillId="0" borderId="0" xfId="15" applyNumberFormat="1" applyFill="1" applyAlignment="1">
      <alignment/>
    </xf>
    <xf numFmtId="171" fontId="6" fillId="0" borderId="0" xfId="15" applyNumberFormat="1" applyFont="1" applyAlignment="1" applyProtection="1">
      <alignment/>
      <protection/>
    </xf>
    <xf numFmtId="171" fontId="5" fillId="0" borderId="0" xfId="15" applyNumberFormat="1" applyFont="1" applyAlignment="1" applyProtection="1">
      <alignment horizontal="centerContinuous"/>
      <protection/>
    </xf>
    <xf numFmtId="171" fontId="10" fillId="0" borderId="0" xfId="15" applyNumberFormat="1" applyFont="1" applyAlignment="1" applyProtection="1" quotePrefix="1">
      <alignment horizontal="left"/>
      <protection/>
    </xf>
    <xf numFmtId="171" fontId="6" fillId="0" borderId="0" xfId="15" applyNumberFormat="1" applyFont="1" applyAlignment="1" applyProtection="1">
      <alignment horizontal="center"/>
      <protection/>
    </xf>
    <xf numFmtId="171" fontId="9" fillId="0" borderId="0" xfId="15" applyNumberFormat="1" applyFont="1" applyAlignment="1" applyProtection="1">
      <alignment horizontal="left"/>
      <protection/>
    </xf>
    <xf numFmtId="9" fontId="7" fillId="0" borderId="0" xfId="21" applyFont="1" applyAlignment="1">
      <alignment/>
    </xf>
    <xf numFmtId="171" fontId="6" fillId="0" borderId="0" xfId="15" applyNumberFormat="1" applyFont="1" applyFill="1" applyAlignment="1" applyProtection="1">
      <alignment horizontal="left"/>
      <protection/>
    </xf>
    <xf numFmtId="0" fontId="7" fillId="0" borderId="0" xfId="0" applyFont="1" applyFill="1" applyAlignment="1">
      <alignment/>
    </xf>
    <xf numFmtId="0" fontId="0" fillId="0" borderId="0" xfId="0" applyFill="1" applyAlignment="1">
      <alignment/>
    </xf>
    <xf numFmtId="9" fontId="0" fillId="0" borderId="0" xfId="21" applyAlignment="1">
      <alignment/>
    </xf>
    <xf numFmtId="171" fontId="8" fillId="0" borderId="0" xfId="15" applyNumberFormat="1" applyFont="1" applyFill="1" applyAlignment="1">
      <alignment/>
    </xf>
    <xf numFmtId="171" fontId="7" fillId="0" borderId="0" xfId="15" applyNumberFormat="1" applyFont="1" applyAlignment="1">
      <alignment wrapText="1"/>
    </xf>
    <xf numFmtId="0" fontId="6" fillId="0" borderId="0" xfId="0" applyFont="1" applyAlignment="1">
      <alignment vertical="top" wrapText="1"/>
    </xf>
    <xf numFmtId="0" fontId="9" fillId="0" borderId="0" xfId="0" applyFont="1" applyAlignment="1">
      <alignment horizontal="right" vertical="top" wrapText="1"/>
    </xf>
    <xf numFmtId="3" fontId="9" fillId="0" borderId="0" xfId="0" applyNumberFormat="1" applyFont="1" applyAlignment="1">
      <alignment horizontal="right" vertical="top" wrapText="1"/>
    </xf>
    <xf numFmtId="171" fontId="7" fillId="0" borderId="11" xfId="15" applyNumberFormat="1" applyFont="1" applyBorder="1" applyAlignment="1">
      <alignment/>
    </xf>
    <xf numFmtId="171" fontId="7" fillId="0" borderId="10" xfId="15" applyNumberFormat="1" applyFont="1" applyBorder="1" applyAlignment="1">
      <alignment/>
    </xf>
    <xf numFmtId="171" fontId="7" fillId="0" borderId="8" xfId="15" applyNumberFormat="1" applyFont="1" applyBorder="1" applyAlignment="1">
      <alignment/>
    </xf>
    <xf numFmtId="37" fontId="6" fillId="0" borderId="12" xfId="0" applyNumberFormat="1" applyFont="1" applyBorder="1" applyAlignment="1" applyProtection="1">
      <alignment horizontal="centerContinuous"/>
      <protection/>
    </xf>
    <xf numFmtId="37" fontId="6" fillId="0" borderId="13" xfId="0" applyNumberFormat="1" applyFont="1" applyBorder="1" applyAlignment="1" applyProtection="1">
      <alignment horizontal="centerContinuous"/>
      <protection/>
    </xf>
    <xf numFmtId="37" fontId="6" fillId="0" borderId="14" xfId="0" applyNumberFormat="1" applyFont="1" applyBorder="1" applyAlignment="1" applyProtection="1">
      <alignment horizontal="centerContinuous"/>
      <protection/>
    </xf>
    <xf numFmtId="171" fontId="7" fillId="0" borderId="13" xfId="15" applyNumberFormat="1" applyFont="1" applyBorder="1" applyAlignment="1">
      <alignment/>
    </xf>
    <xf numFmtId="171" fontId="7" fillId="0" borderId="15" xfId="15" applyNumberFormat="1" applyFont="1" applyBorder="1" applyAlignment="1">
      <alignment/>
    </xf>
    <xf numFmtId="171" fontId="7" fillId="0" borderId="0" xfId="15" applyNumberFormat="1" applyFont="1" applyFill="1" applyAlignment="1">
      <alignment/>
    </xf>
    <xf numFmtId="171" fontId="7" fillId="0" borderId="4" xfId="15" applyNumberFormat="1" applyFont="1" applyFill="1" applyBorder="1" applyAlignment="1">
      <alignment/>
    </xf>
    <xf numFmtId="171" fontId="6" fillId="0" borderId="0" xfId="15" applyNumberFormat="1" applyFont="1" applyFill="1" applyAlignment="1" applyProtection="1">
      <alignment horizontal="center"/>
      <protection/>
    </xf>
    <xf numFmtId="0" fontId="7" fillId="0" borderId="0" xfId="0" applyFont="1" applyFill="1" applyAlignment="1">
      <alignment/>
    </xf>
    <xf numFmtId="171" fontId="7" fillId="0" borderId="0" xfId="0" applyNumberFormat="1" applyFont="1" applyFill="1" applyAlignment="1">
      <alignment/>
    </xf>
    <xf numFmtId="43" fontId="7" fillId="0" borderId="10" xfId="0" applyNumberFormat="1" applyFont="1" applyFill="1" applyBorder="1" applyAlignment="1">
      <alignment/>
    </xf>
    <xf numFmtId="37" fontId="6" fillId="0" borderId="16" xfId="0" applyNumberFormat="1" applyFont="1" applyBorder="1" applyAlignment="1" applyProtection="1">
      <alignment horizontal="centerContinuous"/>
      <protection/>
    </xf>
    <xf numFmtId="171" fontId="7" fillId="0" borderId="17" xfId="15" applyNumberFormat="1" applyFont="1" applyBorder="1" applyAlignment="1">
      <alignment/>
    </xf>
    <xf numFmtId="171" fontId="7" fillId="0" borderId="18" xfId="15" applyNumberFormat="1" applyFont="1" applyBorder="1" applyAlignment="1">
      <alignment/>
    </xf>
    <xf numFmtId="0" fontId="7" fillId="0" borderId="0" xfId="0" applyFont="1" applyAlignment="1">
      <alignment/>
    </xf>
    <xf numFmtId="171" fontId="7" fillId="0" borderId="0" xfId="15" applyNumberFormat="1" applyFont="1" applyFill="1" applyAlignment="1" quotePrefix="1">
      <alignment/>
    </xf>
    <xf numFmtId="0" fontId="11" fillId="0" borderId="0" xfId="0" applyFont="1" applyAlignment="1">
      <alignment/>
    </xf>
    <xf numFmtId="171" fontId="7" fillId="0" borderId="18" xfId="15" applyNumberFormat="1" applyFont="1" applyFill="1" applyBorder="1" applyAlignment="1">
      <alignment/>
    </xf>
    <xf numFmtId="171" fontId="7" fillId="0" borderId="19" xfId="15" applyNumberFormat="1" applyFont="1" applyFill="1" applyBorder="1" applyAlignment="1">
      <alignment/>
    </xf>
    <xf numFmtId="171" fontId="7" fillId="0" borderId="20" xfId="15" applyNumberFormat="1" applyFont="1" applyFill="1" applyBorder="1" applyAlignment="1">
      <alignment/>
    </xf>
    <xf numFmtId="43" fontId="0" fillId="0" borderId="0" xfId="0" applyNumberFormat="1" applyBorder="1" applyAlignment="1">
      <alignment/>
    </xf>
    <xf numFmtId="43" fontId="0" fillId="0" borderId="0" xfId="15" applyBorder="1" applyAlignment="1">
      <alignment/>
    </xf>
    <xf numFmtId="171" fontId="0" fillId="0" borderId="0" xfId="15" applyNumberFormat="1" applyFont="1" applyAlignment="1">
      <alignment/>
    </xf>
    <xf numFmtId="171" fontId="7" fillId="0" borderId="0" xfId="15" applyNumberFormat="1" applyFont="1" applyFill="1" applyBorder="1" applyAlignment="1">
      <alignment/>
    </xf>
    <xf numFmtId="171" fontId="7" fillId="0" borderId="3" xfId="15" applyNumberFormat="1" applyFont="1" applyFill="1" applyBorder="1" applyAlignment="1">
      <alignment/>
    </xf>
    <xf numFmtId="171" fontId="7" fillId="0" borderId="5" xfId="15" applyNumberFormat="1" applyFont="1" applyFill="1" applyBorder="1" applyAlignment="1">
      <alignment/>
    </xf>
    <xf numFmtId="0" fontId="7" fillId="0" borderId="0" xfId="0" applyFont="1" applyAlignment="1">
      <alignment horizontal="right"/>
    </xf>
    <xf numFmtId="0" fontId="7" fillId="0" borderId="0" xfId="0" applyFont="1" applyFill="1" applyAlignment="1">
      <alignment horizontal="right"/>
    </xf>
    <xf numFmtId="171" fontId="7" fillId="0" borderId="0" xfId="15" applyNumberFormat="1" applyFont="1" applyAlignment="1">
      <alignment horizontal="right"/>
    </xf>
    <xf numFmtId="171" fontId="0" fillId="0" borderId="0" xfId="15" applyNumberFormat="1" applyFont="1" applyAlignment="1" quotePrefix="1">
      <alignment/>
    </xf>
    <xf numFmtId="43" fontId="0" fillId="0" borderId="0" xfId="15" applyAlignment="1">
      <alignment/>
    </xf>
    <xf numFmtId="0" fontId="1" fillId="0" borderId="0" xfId="0" applyFont="1" applyFill="1" applyAlignment="1">
      <alignment horizontal="center"/>
    </xf>
    <xf numFmtId="0" fontId="1" fillId="0" borderId="0" xfId="0" applyFont="1" applyFill="1" applyAlignment="1" quotePrefix="1">
      <alignment horizontal="center"/>
    </xf>
    <xf numFmtId="0" fontId="7" fillId="0" borderId="0" xfId="0" applyFont="1" applyFill="1" applyAlignment="1">
      <alignment horizontal="center"/>
    </xf>
    <xf numFmtId="171" fontId="7" fillId="0" borderId="3" xfId="15" applyNumberFormat="1" applyFont="1" applyFill="1" applyBorder="1" applyAlignment="1">
      <alignment/>
    </xf>
    <xf numFmtId="0" fontId="0" fillId="0" borderId="4" xfId="0" applyBorder="1" applyAlignment="1">
      <alignment/>
    </xf>
    <xf numFmtId="0" fontId="7" fillId="0" borderId="0" xfId="0" applyFont="1" applyAlignment="1">
      <alignment horizontal="left"/>
    </xf>
    <xf numFmtId="0" fontId="1" fillId="0" borderId="0" xfId="0" applyFont="1" applyAlignment="1">
      <alignment/>
    </xf>
    <xf numFmtId="0" fontId="0" fillId="0" borderId="3" xfId="0" applyBorder="1" applyAlignment="1">
      <alignment/>
    </xf>
    <xf numFmtId="0" fontId="1" fillId="0" borderId="0" xfId="0" applyFont="1" applyFill="1" applyAlignment="1">
      <alignment/>
    </xf>
    <xf numFmtId="0" fontId="1"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7</xdr:col>
      <xdr:colOff>809625</xdr:colOff>
      <xdr:row>20</xdr:row>
      <xdr:rowOff>28575</xdr:rowOff>
    </xdr:to>
    <xdr:sp>
      <xdr:nvSpPr>
        <xdr:cNvPr id="1" name="TextBox 1"/>
        <xdr:cNvSpPr txBox="1">
          <a:spLocks noChangeArrowheads="1"/>
        </xdr:cNvSpPr>
      </xdr:nvSpPr>
      <xdr:spPr>
        <a:xfrm>
          <a:off x="552450" y="1495425"/>
          <a:ext cx="6762750" cy="22002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 is unaudited and has been prepared in accordance with the requirements of FRS 134: Interim Financial Reporting and paragraph 9.22 of the Listing Requirements of Bursa Malaysia Securities Berhad.
The interim financial statement should be read in conjunction with the audited financial statements of the Group for the year ended 31 December 2007.
These explanatory notes attached to the interim financial statements provide an explanation of events and transactions that are significant to an understanding of the changes in the financial position and performance of the Group since the year ended 31 December 2007.
</a:t>
          </a:r>
        </a:p>
      </xdr:txBody>
    </xdr:sp>
    <xdr:clientData/>
  </xdr:twoCellAnchor>
  <xdr:twoCellAnchor>
    <xdr:from>
      <xdr:col>2</xdr:col>
      <xdr:colOff>0</xdr:colOff>
      <xdr:row>28</xdr:row>
      <xdr:rowOff>0</xdr:rowOff>
    </xdr:from>
    <xdr:to>
      <xdr:col>7</xdr:col>
      <xdr:colOff>828675</xdr:colOff>
      <xdr:row>31</xdr:row>
      <xdr:rowOff>0</xdr:rowOff>
    </xdr:to>
    <xdr:sp>
      <xdr:nvSpPr>
        <xdr:cNvPr id="2" name="TextBox 2"/>
        <xdr:cNvSpPr txBox="1">
          <a:spLocks noChangeArrowheads="1"/>
        </xdr:cNvSpPr>
      </xdr:nvSpPr>
      <xdr:spPr>
        <a:xfrm>
          <a:off x="552450" y="5133975"/>
          <a:ext cx="678180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audit report of the Group's most recent annual audited financial statements for the year ended 31 December 2007 was not qualified.</a:t>
          </a:r>
        </a:p>
      </xdr:txBody>
    </xdr:sp>
    <xdr:clientData/>
  </xdr:twoCellAnchor>
  <xdr:twoCellAnchor>
    <xdr:from>
      <xdr:col>2</xdr:col>
      <xdr:colOff>0</xdr:colOff>
      <xdr:row>34</xdr:row>
      <xdr:rowOff>0</xdr:rowOff>
    </xdr:from>
    <xdr:to>
      <xdr:col>7</xdr:col>
      <xdr:colOff>819150</xdr:colOff>
      <xdr:row>37</xdr:row>
      <xdr:rowOff>0</xdr:rowOff>
    </xdr:to>
    <xdr:sp>
      <xdr:nvSpPr>
        <xdr:cNvPr id="3" name="TextBox 3"/>
        <xdr:cNvSpPr txBox="1">
          <a:spLocks noChangeArrowheads="1"/>
        </xdr:cNvSpPr>
      </xdr:nvSpPr>
      <xdr:spPr>
        <a:xfrm>
          <a:off x="552450" y="6229350"/>
          <a:ext cx="677227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Group's operation were not significantly affected by any significant seasonal or cyclical factors for the current financial period ended 31 December 2007.
June
 2005.</a:t>
          </a:r>
        </a:p>
      </xdr:txBody>
    </xdr:sp>
    <xdr:clientData/>
  </xdr:twoCellAnchor>
  <xdr:twoCellAnchor>
    <xdr:from>
      <xdr:col>2</xdr:col>
      <xdr:colOff>0</xdr:colOff>
      <xdr:row>40</xdr:row>
      <xdr:rowOff>0</xdr:rowOff>
    </xdr:from>
    <xdr:to>
      <xdr:col>8</xdr:col>
      <xdr:colOff>0</xdr:colOff>
      <xdr:row>42</xdr:row>
      <xdr:rowOff>161925</xdr:rowOff>
    </xdr:to>
    <xdr:sp>
      <xdr:nvSpPr>
        <xdr:cNvPr id="4" name="TextBox 4"/>
        <xdr:cNvSpPr txBox="1">
          <a:spLocks noChangeArrowheads="1"/>
        </xdr:cNvSpPr>
      </xdr:nvSpPr>
      <xdr:spPr>
        <a:xfrm>
          <a:off x="552450" y="7324725"/>
          <a:ext cx="6791325"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unusual items that have a material effect on the assets, liabilities, equity, net income, or cashflow during the financial period under review. 
</a:t>
          </a:r>
        </a:p>
      </xdr:txBody>
    </xdr:sp>
    <xdr:clientData/>
  </xdr:twoCellAnchor>
  <xdr:twoCellAnchor>
    <xdr:from>
      <xdr:col>2</xdr:col>
      <xdr:colOff>0</xdr:colOff>
      <xdr:row>46</xdr:row>
      <xdr:rowOff>0</xdr:rowOff>
    </xdr:from>
    <xdr:to>
      <xdr:col>7</xdr:col>
      <xdr:colOff>809625</xdr:colOff>
      <xdr:row>49</xdr:row>
      <xdr:rowOff>161925</xdr:rowOff>
    </xdr:to>
    <xdr:sp>
      <xdr:nvSpPr>
        <xdr:cNvPr id="5" name="TextBox 5"/>
        <xdr:cNvSpPr txBox="1">
          <a:spLocks noChangeArrowheads="1"/>
        </xdr:cNvSpPr>
      </xdr:nvSpPr>
      <xdr:spPr>
        <a:xfrm>
          <a:off x="552450" y="8420100"/>
          <a:ext cx="6762750" cy="7048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changes in estimates of amounts reported in prior quarters of the current financial year or changes in estimates of amounts reported in prior financial years that have a material effect in the current quarter.</a:t>
          </a:r>
        </a:p>
      </xdr:txBody>
    </xdr:sp>
    <xdr:clientData/>
  </xdr:twoCellAnchor>
  <xdr:twoCellAnchor>
    <xdr:from>
      <xdr:col>1</xdr:col>
      <xdr:colOff>228600</xdr:colOff>
      <xdr:row>54</xdr:row>
      <xdr:rowOff>161925</xdr:rowOff>
    </xdr:from>
    <xdr:to>
      <xdr:col>7</xdr:col>
      <xdr:colOff>828675</xdr:colOff>
      <xdr:row>78</xdr:row>
      <xdr:rowOff>161925</xdr:rowOff>
    </xdr:to>
    <xdr:sp>
      <xdr:nvSpPr>
        <xdr:cNvPr id="6" name="TextBox 6"/>
        <xdr:cNvSpPr txBox="1">
          <a:spLocks noChangeArrowheads="1"/>
        </xdr:cNvSpPr>
      </xdr:nvSpPr>
      <xdr:spPr>
        <a:xfrm>
          <a:off x="542925" y="10039350"/>
          <a:ext cx="6791325" cy="43434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Company issued 15,190,060 warrants on 11 September 2000.  Each warrant is exercisable into one A&amp;M ordinary share at an exercise price of RM1.45. 
Subsequent to adjustment arising from Capital Distribution and Share Consolidation of A &amp; M, on 21 February 2005, the existing 15,190,060 warrants were debited and 7,595,030 adjusted warrants were credited directly by Bursa Depository into the same CDS account in which the existing warrants are deposited.  Each adjusted warrant is exercisable into one A&amp;M ordinary share at an exercise price of RM1.94.  
Pursuant to the Bonus Issue of up to 98,154,030 New Ordinary Shares of RM1.00 Each in A &amp; M Realty Berhad (“A&amp;M”) (“A&amp;M Shares”) to be credited as fully paid-up on the basis of one (1) New A&amp;M Share for every one (1) existing A&amp;M Share of RM1.00 each held (“Bonus Issue”) and Share Split into two (2) Ordinary Shares of RM0.50 each ("Share Split") in A&amp;M after the Bonus Issue, on 28 August 2007, an additional of up to 22,785,090 warrants will be issued as a result of the bonus issue and share split's adjustments. Each of the adjusted warrant is now exerciable into one (1) A&amp;M ordinary share at an exercise price of RM0.50.
Adjustments to both the Exercise Price and the Number Of Warrants is in accordance with the provisions of The Deed Poll dated 8 September 2000.
All the adjusted warrants expire on the market day immediately preceeding 10 September 2010. 
As at 30 June 2008, there were no warrants exercised. 
</a:t>
          </a:r>
        </a:p>
      </xdr:txBody>
    </xdr:sp>
    <xdr:clientData/>
  </xdr:twoCellAnchor>
  <xdr:twoCellAnchor>
    <xdr:from>
      <xdr:col>2</xdr:col>
      <xdr:colOff>0</xdr:colOff>
      <xdr:row>90</xdr:row>
      <xdr:rowOff>0</xdr:rowOff>
    </xdr:from>
    <xdr:to>
      <xdr:col>7</xdr:col>
      <xdr:colOff>828675</xdr:colOff>
      <xdr:row>93</xdr:row>
      <xdr:rowOff>0</xdr:rowOff>
    </xdr:to>
    <xdr:sp>
      <xdr:nvSpPr>
        <xdr:cNvPr id="7" name="TextBox 8"/>
        <xdr:cNvSpPr txBox="1">
          <a:spLocks noChangeArrowheads="1"/>
        </xdr:cNvSpPr>
      </xdr:nvSpPr>
      <xdr:spPr>
        <a:xfrm>
          <a:off x="552450" y="16411575"/>
          <a:ext cx="678180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Analysis of the Group's results by the various activities for the current financial period are as follows:-</a:t>
          </a:r>
        </a:p>
      </xdr:txBody>
    </xdr:sp>
    <xdr:clientData/>
  </xdr:twoCellAnchor>
  <xdr:twoCellAnchor>
    <xdr:from>
      <xdr:col>2</xdr:col>
      <xdr:colOff>0</xdr:colOff>
      <xdr:row>140</xdr:row>
      <xdr:rowOff>9525</xdr:rowOff>
    </xdr:from>
    <xdr:to>
      <xdr:col>7</xdr:col>
      <xdr:colOff>723900</xdr:colOff>
      <xdr:row>144</xdr:row>
      <xdr:rowOff>9525</xdr:rowOff>
    </xdr:to>
    <xdr:sp>
      <xdr:nvSpPr>
        <xdr:cNvPr id="8" name="TextBox 9"/>
        <xdr:cNvSpPr txBox="1">
          <a:spLocks noChangeArrowheads="1"/>
        </xdr:cNvSpPr>
      </xdr:nvSpPr>
      <xdr:spPr>
        <a:xfrm>
          <a:off x="552450" y="25555575"/>
          <a:ext cx="6677025" cy="7239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valuations of land and buildings have been brought forward, without amendment from the previous financial statements.</a:t>
          </a:r>
        </a:p>
      </xdr:txBody>
    </xdr:sp>
    <xdr:clientData/>
  </xdr:twoCellAnchor>
  <xdr:twoCellAnchor>
    <xdr:from>
      <xdr:col>2</xdr:col>
      <xdr:colOff>9525</xdr:colOff>
      <xdr:row>146</xdr:row>
      <xdr:rowOff>9525</xdr:rowOff>
    </xdr:from>
    <xdr:to>
      <xdr:col>7</xdr:col>
      <xdr:colOff>819150</xdr:colOff>
      <xdr:row>148</xdr:row>
      <xdr:rowOff>171450</xdr:rowOff>
    </xdr:to>
    <xdr:sp>
      <xdr:nvSpPr>
        <xdr:cNvPr id="9" name="TextBox 10"/>
        <xdr:cNvSpPr txBox="1">
          <a:spLocks noChangeArrowheads="1"/>
        </xdr:cNvSpPr>
      </xdr:nvSpPr>
      <xdr:spPr>
        <a:xfrm>
          <a:off x="561975" y="26650950"/>
          <a:ext cx="6762750"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are no material events subsequent to the end of the period under review that have not been reflected in the quarterly financial statements
</a:t>
          </a:r>
        </a:p>
      </xdr:txBody>
    </xdr:sp>
    <xdr:clientData/>
  </xdr:twoCellAnchor>
  <xdr:twoCellAnchor>
    <xdr:from>
      <xdr:col>2</xdr:col>
      <xdr:colOff>0</xdr:colOff>
      <xdr:row>152</xdr:row>
      <xdr:rowOff>171450</xdr:rowOff>
    </xdr:from>
    <xdr:to>
      <xdr:col>7</xdr:col>
      <xdr:colOff>819150</xdr:colOff>
      <xdr:row>155</xdr:row>
      <xdr:rowOff>161925</xdr:rowOff>
    </xdr:to>
    <xdr:sp>
      <xdr:nvSpPr>
        <xdr:cNvPr id="10" name="TextBox 11"/>
        <xdr:cNvSpPr txBox="1">
          <a:spLocks noChangeArrowheads="1"/>
        </xdr:cNvSpPr>
      </xdr:nvSpPr>
      <xdr:spPr>
        <a:xfrm>
          <a:off x="552450" y="27908250"/>
          <a:ext cx="677227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changes in composition of the Group during the current financial period ended 30 June 2008.</a:t>
          </a:r>
        </a:p>
      </xdr:txBody>
    </xdr:sp>
    <xdr:clientData/>
  </xdr:twoCellAnchor>
  <xdr:twoCellAnchor>
    <xdr:from>
      <xdr:col>2</xdr:col>
      <xdr:colOff>28575</xdr:colOff>
      <xdr:row>156</xdr:row>
      <xdr:rowOff>0</xdr:rowOff>
    </xdr:from>
    <xdr:to>
      <xdr:col>8</xdr:col>
      <xdr:colOff>0</xdr:colOff>
      <xdr:row>156</xdr:row>
      <xdr:rowOff>0</xdr:rowOff>
    </xdr:to>
    <xdr:sp>
      <xdr:nvSpPr>
        <xdr:cNvPr id="11" name="TextBox 12"/>
        <xdr:cNvSpPr txBox="1">
          <a:spLocks noChangeArrowheads="1"/>
        </xdr:cNvSpPr>
      </xdr:nvSpPr>
      <xdr:spPr>
        <a:xfrm>
          <a:off x="581025" y="28470225"/>
          <a:ext cx="676275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Capital distribution of 158,297,132 ordinary shares of RM0.50 each in Hil Industries Berhad ("Hil") to the shareholders of the Company which was effected through the reduction in share capital and share premium reserve of the Company ("Capital Distribution"); and</a:t>
          </a:r>
        </a:p>
      </xdr:txBody>
    </xdr:sp>
    <xdr:clientData/>
  </xdr:twoCellAnchor>
  <xdr:twoCellAnchor>
    <xdr:from>
      <xdr:col>2</xdr:col>
      <xdr:colOff>9525</xdr:colOff>
      <xdr:row>156</xdr:row>
      <xdr:rowOff>0</xdr:rowOff>
    </xdr:from>
    <xdr:to>
      <xdr:col>7</xdr:col>
      <xdr:colOff>733425</xdr:colOff>
      <xdr:row>156</xdr:row>
      <xdr:rowOff>0</xdr:rowOff>
    </xdr:to>
    <xdr:sp>
      <xdr:nvSpPr>
        <xdr:cNvPr id="12" name="TextBox 13"/>
        <xdr:cNvSpPr txBox="1">
          <a:spLocks noChangeArrowheads="1"/>
        </xdr:cNvSpPr>
      </xdr:nvSpPr>
      <xdr:spPr>
        <a:xfrm>
          <a:off x="561975" y="28470225"/>
          <a:ext cx="66770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Share consolidation of 2 ordinary shares of RM0.50 each in the Company into 1 ordinary share of RM1.00 each after the Capital Distribution ("Share Consolidation").
After the completion of the Capital Distribution and Share Consolidation, the issued and paid-up share capital of the Company is RM90,559,000, comprising of 90,559,000 ordinary shares of RM1.00 each. Consequently, the existing 15,190,000 warrrants had been reduced to 7,595,030 warrants pursuant to the adjustments arising from the Capital Distribution and Share Consolidation.</a:t>
          </a:r>
        </a:p>
      </xdr:txBody>
    </xdr:sp>
    <xdr:clientData/>
  </xdr:twoCellAnchor>
  <xdr:twoCellAnchor>
    <xdr:from>
      <xdr:col>2</xdr:col>
      <xdr:colOff>0</xdr:colOff>
      <xdr:row>156</xdr:row>
      <xdr:rowOff>0</xdr:rowOff>
    </xdr:from>
    <xdr:to>
      <xdr:col>7</xdr:col>
      <xdr:colOff>723900</xdr:colOff>
      <xdr:row>156</xdr:row>
      <xdr:rowOff>0</xdr:rowOff>
    </xdr:to>
    <xdr:sp>
      <xdr:nvSpPr>
        <xdr:cNvPr id="13" name="TextBox 14"/>
        <xdr:cNvSpPr txBox="1">
          <a:spLocks noChangeArrowheads="1"/>
        </xdr:cNvSpPr>
      </xdr:nvSpPr>
      <xdr:spPr>
        <a:xfrm>
          <a:off x="552450" y="28470225"/>
          <a:ext cx="66770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10,000 ordinary shares of RM1.00 each in Penghantaran Bintang Jaya Sdn Bhd ("PBJ") with an option to acquire the remaining 5,006 ordinary shares of RM1.00 each cumulatively representing the entire issued and paid-up capital of PBJ for a total cash consideration of RM9,300,000;</a:t>
          </a:r>
        </a:p>
      </xdr:txBody>
    </xdr:sp>
    <xdr:clientData/>
  </xdr:twoCellAnchor>
  <xdr:twoCellAnchor>
    <xdr:from>
      <xdr:col>2</xdr:col>
      <xdr:colOff>0</xdr:colOff>
      <xdr:row>156</xdr:row>
      <xdr:rowOff>0</xdr:rowOff>
    </xdr:from>
    <xdr:to>
      <xdr:col>7</xdr:col>
      <xdr:colOff>723900</xdr:colOff>
      <xdr:row>156</xdr:row>
      <xdr:rowOff>0</xdr:rowOff>
    </xdr:to>
    <xdr:sp>
      <xdr:nvSpPr>
        <xdr:cNvPr id="14" name="TextBox 16"/>
        <xdr:cNvSpPr txBox="1">
          <a:spLocks noChangeArrowheads="1"/>
        </xdr:cNvSpPr>
      </xdr:nvSpPr>
      <xdr:spPr>
        <a:xfrm>
          <a:off x="552450" y="28470225"/>
          <a:ext cx="66770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2 ordinary shares of RM1.00 each in T.G. Industrial Park Sdn Bhd ("TGIP"), a wholly owned subsidiary of Hil, for a total cash consideration of  RM8,933,000;</a:t>
          </a:r>
        </a:p>
      </xdr:txBody>
    </xdr:sp>
    <xdr:clientData/>
  </xdr:twoCellAnchor>
  <xdr:twoCellAnchor>
    <xdr:from>
      <xdr:col>2</xdr:col>
      <xdr:colOff>0</xdr:colOff>
      <xdr:row>156</xdr:row>
      <xdr:rowOff>0</xdr:rowOff>
    </xdr:from>
    <xdr:to>
      <xdr:col>7</xdr:col>
      <xdr:colOff>723900</xdr:colOff>
      <xdr:row>156</xdr:row>
      <xdr:rowOff>0</xdr:rowOff>
    </xdr:to>
    <xdr:sp>
      <xdr:nvSpPr>
        <xdr:cNvPr id="15" name="TextBox 17"/>
        <xdr:cNvSpPr txBox="1">
          <a:spLocks noChangeArrowheads="1"/>
        </xdr:cNvSpPr>
      </xdr:nvSpPr>
      <xdr:spPr>
        <a:xfrm>
          <a:off x="552450" y="28470225"/>
          <a:ext cx="66770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5 ordinary shares of RM1.00 each in Tour Haven Sdn Bhd ("TH"), a wholly owned subsidiary of Hil, for a total cash consideration of RM3,490,000; and</a:t>
          </a:r>
        </a:p>
      </xdr:txBody>
    </xdr:sp>
    <xdr:clientData/>
  </xdr:twoCellAnchor>
  <xdr:twoCellAnchor>
    <xdr:from>
      <xdr:col>1</xdr:col>
      <xdr:colOff>219075</xdr:colOff>
      <xdr:row>156</xdr:row>
      <xdr:rowOff>0</xdr:rowOff>
    </xdr:from>
    <xdr:to>
      <xdr:col>7</xdr:col>
      <xdr:colOff>723900</xdr:colOff>
      <xdr:row>156</xdr:row>
      <xdr:rowOff>0</xdr:rowOff>
    </xdr:to>
    <xdr:sp>
      <xdr:nvSpPr>
        <xdr:cNvPr id="16" name="TextBox 18"/>
        <xdr:cNvSpPr txBox="1">
          <a:spLocks noChangeArrowheads="1"/>
        </xdr:cNvSpPr>
      </xdr:nvSpPr>
      <xdr:spPr>
        <a:xfrm>
          <a:off x="533400" y="28470225"/>
          <a:ext cx="66960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2 ordinary shares of RM1.00 each in Tasik Saujana Sdn Bhd ("TS") for a total cash consideration of RM8,700,000. 
(The acquisition of TS shares had been completed.)</a:t>
          </a:r>
        </a:p>
      </xdr:txBody>
    </xdr:sp>
    <xdr:clientData/>
  </xdr:twoCellAnchor>
  <xdr:twoCellAnchor>
    <xdr:from>
      <xdr:col>2</xdr:col>
      <xdr:colOff>0</xdr:colOff>
      <xdr:row>156</xdr:row>
      <xdr:rowOff>0</xdr:rowOff>
    </xdr:from>
    <xdr:to>
      <xdr:col>7</xdr:col>
      <xdr:colOff>723900</xdr:colOff>
      <xdr:row>156</xdr:row>
      <xdr:rowOff>0</xdr:rowOff>
    </xdr:to>
    <xdr:sp>
      <xdr:nvSpPr>
        <xdr:cNvPr id="17" name="TextBox 19"/>
        <xdr:cNvSpPr txBox="1">
          <a:spLocks noChangeArrowheads="1"/>
        </xdr:cNvSpPr>
      </xdr:nvSpPr>
      <xdr:spPr>
        <a:xfrm>
          <a:off x="552450" y="28470225"/>
          <a:ext cx="66770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Subsequent to the completion of the above proposals and the completion of the payment of the balance of sale consideration, PBJ, TGIP and TH will be made subsidiaries of A&amp;M Group.</a:t>
          </a:r>
        </a:p>
      </xdr:txBody>
    </xdr:sp>
    <xdr:clientData/>
  </xdr:twoCellAnchor>
  <xdr:twoCellAnchor>
    <xdr:from>
      <xdr:col>1</xdr:col>
      <xdr:colOff>219075</xdr:colOff>
      <xdr:row>156</xdr:row>
      <xdr:rowOff>0</xdr:rowOff>
    </xdr:from>
    <xdr:to>
      <xdr:col>8</xdr:col>
      <xdr:colOff>0</xdr:colOff>
      <xdr:row>156</xdr:row>
      <xdr:rowOff>0</xdr:rowOff>
    </xdr:to>
    <xdr:sp>
      <xdr:nvSpPr>
        <xdr:cNvPr id="18" name="TextBox 21"/>
        <xdr:cNvSpPr txBox="1">
          <a:spLocks noChangeArrowheads="1"/>
        </xdr:cNvSpPr>
      </xdr:nvSpPr>
      <xdr:spPr>
        <a:xfrm>
          <a:off x="533400" y="28470225"/>
          <a:ext cx="68103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abovementioned proposals has been approved by the shareholders at the Extraordinary General Meeting held on 12 May 2005. </a:t>
          </a:r>
        </a:p>
      </xdr:txBody>
    </xdr:sp>
    <xdr:clientData/>
  </xdr:twoCellAnchor>
  <xdr:twoCellAnchor>
    <xdr:from>
      <xdr:col>2</xdr:col>
      <xdr:colOff>0</xdr:colOff>
      <xdr:row>156</xdr:row>
      <xdr:rowOff>0</xdr:rowOff>
    </xdr:from>
    <xdr:to>
      <xdr:col>7</xdr:col>
      <xdr:colOff>723900</xdr:colOff>
      <xdr:row>156</xdr:row>
      <xdr:rowOff>0</xdr:rowOff>
    </xdr:to>
    <xdr:sp>
      <xdr:nvSpPr>
        <xdr:cNvPr id="19" name="TextBox 22"/>
        <xdr:cNvSpPr txBox="1">
          <a:spLocks noChangeArrowheads="1"/>
        </xdr:cNvSpPr>
      </xdr:nvSpPr>
      <xdr:spPr>
        <a:xfrm>
          <a:off x="552450" y="28470225"/>
          <a:ext cx="66770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3 June 2005, the Company had acquired 7 shares of RM1.00 each representing 70% equity in A &amp; M Modern Homes Sdn Bhd. The Company is dormant as at the date of acquisition and its intended activity is oil palm cultivation.</a:t>
          </a:r>
        </a:p>
      </xdr:txBody>
    </xdr:sp>
    <xdr:clientData/>
  </xdr:twoCellAnchor>
  <xdr:twoCellAnchor>
    <xdr:from>
      <xdr:col>2</xdr:col>
      <xdr:colOff>0</xdr:colOff>
      <xdr:row>156</xdr:row>
      <xdr:rowOff>0</xdr:rowOff>
    </xdr:from>
    <xdr:to>
      <xdr:col>7</xdr:col>
      <xdr:colOff>723900</xdr:colOff>
      <xdr:row>156</xdr:row>
      <xdr:rowOff>0</xdr:rowOff>
    </xdr:to>
    <xdr:sp>
      <xdr:nvSpPr>
        <xdr:cNvPr id="20" name="TextBox 23"/>
        <xdr:cNvSpPr txBox="1">
          <a:spLocks noChangeArrowheads="1"/>
        </xdr:cNvSpPr>
      </xdr:nvSpPr>
      <xdr:spPr>
        <a:xfrm>
          <a:off x="552450" y="28470225"/>
          <a:ext cx="66770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22 June 2005, the Company had disposed off the entire shareholding in A &amp; M Dot Com Australia Pt Ltd of 325,000 ordinary shares of A$1.00 each.  As a result of the disposal, its ceased to be subsidiary of A&amp;M Group.</a:t>
          </a:r>
        </a:p>
      </xdr:txBody>
    </xdr:sp>
    <xdr:clientData/>
  </xdr:twoCellAnchor>
  <xdr:twoCellAnchor>
    <xdr:from>
      <xdr:col>2</xdr:col>
      <xdr:colOff>0</xdr:colOff>
      <xdr:row>156</xdr:row>
      <xdr:rowOff>0</xdr:rowOff>
    </xdr:from>
    <xdr:to>
      <xdr:col>7</xdr:col>
      <xdr:colOff>723900</xdr:colOff>
      <xdr:row>156</xdr:row>
      <xdr:rowOff>0</xdr:rowOff>
    </xdr:to>
    <xdr:sp>
      <xdr:nvSpPr>
        <xdr:cNvPr id="21" name="TextBox 24"/>
        <xdr:cNvSpPr txBox="1">
          <a:spLocks noChangeArrowheads="1"/>
        </xdr:cNvSpPr>
      </xdr:nvSpPr>
      <xdr:spPr>
        <a:xfrm>
          <a:off x="552450" y="28470225"/>
          <a:ext cx="66770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With the termination of the joint venture, the Company purchased the entire 171,902 ordinary shares of RM1.00 each representing 99.99% equity interest in A &amp; M Virtual Dotcom Sdn Bhd. As to date, the company has yet to commence operations.</a:t>
          </a:r>
        </a:p>
      </xdr:txBody>
    </xdr:sp>
    <xdr:clientData/>
  </xdr:twoCellAnchor>
  <xdr:twoCellAnchor>
    <xdr:from>
      <xdr:col>2</xdr:col>
      <xdr:colOff>0</xdr:colOff>
      <xdr:row>156</xdr:row>
      <xdr:rowOff>0</xdr:rowOff>
    </xdr:from>
    <xdr:to>
      <xdr:col>7</xdr:col>
      <xdr:colOff>723900</xdr:colOff>
      <xdr:row>156</xdr:row>
      <xdr:rowOff>0</xdr:rowOff>
    </xdr:to>
    <xdr:sp>
      <xdr:nvSpPr>
        <xdr:cNvPr id="22" name="TextBox 25"/>
        <xdr:cNvSpPr txBox="1">
          <a:spLocks noChangeArrowheads="1"/>
        </xdr:cNvSpPr>
      </xdr:nvSpPr>
      <xdr:spPr>
        <a:xfrm>
          <a:off x="552450" y="28470225"/>
          <a:ext cx="66770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10 October 2005, the Company had acquired 2 shares of RM1.00 each representing 100% equity in A &amp; M Security Services Sdn Bhd. The Company is dormant as at the date of acquisition and its intended activity is provision of security services.</a:t>
          </a:r>
        </a:p>
      </xdr:txBody>
    </xdr:sp>
    <xdr:clientData/>
  </xdr:twoCellAnchor>
  <xdr:twoCellAnchor>
    <xdr:from>
      <xdr:col>1</xdr:col>
      <xdr:colOff>228600</xdr:colOff>
      <xdr:row>22</xdr:row>
      <xdr:rowOff>0</xdr:rowOff>
    </xdr:from>
    <xdr:to>
      <xdr:col>8</xdr:col>
      <xdr:colOff>19050</xdr:colOff>
      <xdr:row>25</xdr:row>
      <xdr:rowOff>0</xdr:rowOff>
    </xdr:to>
    <xdr:sp>
      <xdr:nvSpPr>
        <xdr:cNvPr id="23" name="TextBox 28"/>
        <xdr:cNvSpPr txBox="1">
          <a:spLocks noChangeArrowheads="1"/>
        </xdr:cNvSpPr>
      </xdr:nvSpPr>
      <xdr:spPr>
        <a:xfrm>
          <a:off x="542925" y="4038600"/>
          <a:ext cx="681990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significant accounting policies adopted are consistent with those of the audited financial statements for the year ended 31 December 2007. 
</a:t>
          </a:r>
        </a:p>
      </xdr:txBody>
    </xdr:sp>
    <xdr:clientData/>
  </xdr:twoCellAnchor>
  <xdr:twoCellAnchor>
    <xdr:from>
      <xdr:col>2</xdr:col>
      <xdr:colOff>0</xdr:colOff>
      <xdr:row>25</xdr:row>
      <xdr:rowOff>0</xdr:rowOff>
    </xdr:from>
    <xdr:to>
      <xdr:col>8</xdr:col>
      <xdr:colOff>0</xdr:colOff>
      <xdr:row>25</xdr:row>
      <xdr:rowOff>0</xdr:rowOff>
    </xdr:to>
    <xdr:sp>
      <xdr:nvSpPr>
        <xdr:cNvPr id="24" name="TextBox 29"/>
        <xdr:cNvSpPr txBox="1">
          <a:spLocks noChangeArrowheads="1"/>
        </xdr:cNvSpPr>
      </xdr:nvSpPr>
      <xdr:spPr>
        <a:xfrm>
          <a:off x="552450" y="4581525"/>
          <a:ext cx="67913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following comparative amounts have been restated due to the adoption of the new and revised FRSs:
</a:t>
          </a:r>
        </a:p>
      </xdr:txBody>
    </xdr:sp>
    <xdr:clientData/>
  </xdr:twoCellAnchor>
  <xdr:twoCellAnchor>
    <xdr:from>
      <xdr:col>2</xdr:col>
      <xdr:colOff>0</xdr:colOff>
      <xdr:row>165</xdr:row>
      <xdr:rowOff>0</xdr:rowOff>
    </xdr:from>
    <xdr:to>
      <xdr:col>7</xdr:col>
      <xdr:colOff>819150</xdr:colOff>
      <xdr:row>168</xdr:row>
      <xdr:rowOff>19050</xdr:rowOff>
    </xdr:to>
    <xdr:sp>
      <xdr:nvSpPr>
        <xdr:cNvPr id="25" name="TextBox 35"/>
        <xdr:cNvSpPr txBox="1">
          <a:spLocks noChangeArrowheads="1"/>
        </xdr:cNvSpPr>
      </xdr:nvSpPr>
      <xdr:spPr>
        <a:xfrm>
          <a:off x="552450" y="30118050"/>
          <a:ext cx="6772275"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capital commitment of the Group not provided for in the interim financial report as at 30 June 2008 is as follows:</a:t>
          </a:r>
        </a:p>
      </xdr:txBody>
    </xdr:sp>
    <xdr:clientData/>
  </xdr:twoCellAnchor>
  <xdr:twoCellAnchor>
    <xdr:from>
      <xdr:col>2</xdr:col>
      <xdr:colOff>28575</xdr:colOff>
      <xdr:row>84</xdr:row>
      <xdr:rowOff>19050</xdr:rowOff>
    </xdr:from>
    <xdr:to>
      <xdr:col>7</xdr:col>
      <xdr:colOff>800100</xdr:colOff>
      <xdr:row>87</xdr:row>
      <xdr:rowOff>85725</xdr:rowOff>
    </xdr:to>
    <xdr:sp>
      <xdr:nvSpPr>
        <xdr:cNvPr id="26" name="TextBox 47"/>
        <xdr:cNvSpPr txBox="1">
          <a:spLocks noChangeArrowheads="1"/>
        </xdr:cNvSpPr>
      </xdr:nvSpPr>
      <xdr:spPr>
        <a:xfrm>
          <a:off x="581025" y="15335250"/>
          <a:ext cx="6724650" cy="6096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No dividend was paid during the current financial period ended 30 June 2008 (nil for the previous financial period ended 30 June 2007).</a:t>
          </a:r>
        </a:p>
      </xdr:txBody>
    </xdr:sp>
    <xdr:clientData/>
  </xdr:twoCellAnchor>
  <xdr:twoCellAnchor>
    <xdr:from>
      <xdr:col>2</xdr:col>
      <xdr:colOff>0</xdr:colOff>
      <xdr:row>77</xdr:row>
      <xdr:rowOff>9525</xdr:rowOff>
    </xdr:from>
    <xdr:to>
      <xdr:col>7</xdr:col>
      <xdr:colOff>809625</xdr:colOff>
      <xdr:row>80</xdr:row>
      <xdr:rowOff>152400</xdr:rowOff>
    </xdr:to>
    <xdr:sp>
      <xdr:nvSpPr>
        <xdr:cNvPr id="27" name="TextBox 48"/>
        <xdr:cNvSpPr txBox="1">
          <a:spLocks noChangeArrowheads="1"/>
        </xdr:cNvSpPr>
      </xdr:nvSpPr>
      <xdr:spPr>
        <a:xfrm>
          <a:off x="552450" y="14049375"/>
          <a:ext cx="6762750" cy="68580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Save as disclosed above, there were no issuances and repayments of debt and equity securities, share buy-backs and share cancellations, shares held as treasury shares and resale of treasury shares for the current financial period ended 30 June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xdr:row>
      <xdr:rowOff>171450</xdr:rowOff>
    </xdr:from>
    <xdr:to>
      <xdr:col>7</xdr:col>
      <xdr:colOff>885825</xdr:colOff>
      <xdr:row>15</xdr:row>
      <xdr:rowOff>133350</xdr:rowOff>
    </xdr:to>
    <xdr:sp>
      <xdr:nvSpPr>
        <xdr:cNvPr id="1" name="TextBox 1"/>
        <xdr:cNvSpPr txBox="1">
          <a:spLocks noChangeArrowheads="1"/>
        </xdr:cNvSpPr>
      </xdr:nvSpPr>
      <xdr:spPr>
        <a:xfrm>
          <a:off x="504825" y="1104900"/>
          <a:ext cx="6753225" cy="17716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achieved RM 58.817 million revenue and RM 2.557 million profit before taxation and minority interest for the current financial period ended 30 June 2008 as compared to RM 49.412  million revenue and RM9.444 million profit before taxation and minority interests  for the corresponding financial period of the preceding year.
The reduction in the profit after taxation and minority interest for the current financial period was mainly due to the lower profit margin arising from higher construction cost for the current projects. The Company will be launching its new projects at an appropriate time in the future.
</a:t>
          </a:r>
        </a:p>
      </xdr:txBody>
    </xdr:sp>
    <xdr:clientData/>
  </xdr:twoCellAnchor>
  <xdr:twoCellAnchor>
    <xdr:from>
      <xdr:col>2</xdr:col>
      <xdr:colOff>19050</xdr:colOff>
      <xdr:row>19</xdr:row>
      <xdr:rowOff>19050</xdr:rowOff>
    </xdr:from>
    <xdr:to>
      <xdr:col>7</xdr:col>
      <xdr:colOff>895350</xdr:colOff>
      <xdr:row>24</xdr:row>
      <xdr:rowOff>57150</xdr:rowOff>
    </xdr:to>
    <xdr:sp>
      <xdr:nvSpPr>
        <xdr:cNvPr id="2" name="TextBox 2"/>
        <xdr:cNvSpPr txBox="1">
          <a:spLocks noChangeArrowheads="1"/>
        </xdr:cNvSpPr>
      </xdr:nvSpPr>
      <xdr:spPr>
        <a:xfrm>
          <a:off x="542925" y="3495675"/>
          <a:ext cx="6724650" cy="9429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reported RM 1.584 million profit before taxation and minority interest for the current quarter as compared to RM 0.973 million profit before taxation and minority interest of the preceding quarter. 
The increase in profit before taxation and minority interest for the current quarter was mainly due to the improved profits from manufacturing and trading, and hotel &amp; leisure division.</a:t>
          </a:r>
        </a:p>
      </xdr:txBody>
    </xdr:sp>
    <xdr:clientData/>
  </xdr:twoCellAnchor>
  <xdr:twoCellAnchor>
    <xdr:from>
      <xdr:col>2</xdr:col>
      <xdr:colOff>9525</xdr:colOff>
      <xdr:row>28</xdr:row>
      <xdr:rowOff>9525</xdr:rowOff>
    </xdr:from>
    <xdr:to>
      <xdr:col>7</xdr:col>
      <xdr:colOff>742950</xdr:colOff>
      <xdr:row>30</xdr:row>
      <xdr:rowOff>161925</xdr:rowOff>
    </xdr:to>
    <xdr:sp>
      <xdr:nvSpPr>
        <xdr:cNvPr id="3" name="TextBox 3"/>
        <xdr:cNvSpPr txBox="1">
          <a:spLocks noChangeArrowheads="1"/>
        </xdr:cNvSpPr>
      </xdr:nvSpPr>
      <xdr:spPr>
        <a:xfrm>
          <a:off x="533400" y="5124450"/>
          <a:ext cx="658177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Board of Directors expects year 2008 to be another satisfactory year. </a:t>
          </a:r>
        </a:p>
      </xdr:txBody>
    </xdr:sp>
    <xdr:clientData/>
  </xdr:twoCellAnchor>
  <xdr:twoCellAnchor>
    <xdr:from>
      <xdr:col>1</xdr:col>
      <xdr:colOff>209550</xdr:colOff>
      <xdr:row>46</xdr:row>
      <xdr:rowOff>0</xdr:rowOff>
    </xdr:from>
    <xdr:to>
      <xdr:col>8</xdr:col>
      <xdr:colOff>0</xdr:colOff>
      <xdr:row>48</xdr:row>
      <xdr:rowOff>161925</xdr:rowOff>
    </xdr:to>
    <xdr:sp>
      <xdr:nvSpPr>
        <xdr:cNvPr id="4" name="TextBox 4"/>
        <xdr:cNvSpPr txBox="1">
          <a:spLocks noChangeArrowheads="1"/>
        </xdr:cNvSpPr>
      </xdr:nvSpPr>
      <xdr:spPr>
        <a:xfrm>
          <a:off x="514350" y="8201025"/>
          <a:ext cx="6781800"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effective tax rate of the Group is lower than the statutory tax rate mainly due to the utilisation of tax benefits by certain of its subsidiaries.</a:t>
          </a:r>
        </a:p>
      </xdr:txBody>
    </xdr:sp>
    <xdr:clientData/>
  </xdr:twoCellAnchor>
  <xdr:twoCellAnchor>
    <xdr:from>
      <xdr:col>2</xdr:col>
      <xdr:colOff>9525</xdr:colOff>
      <xdr:row>57</xdr:row>
      <xdr:rowOff>171450</xdr:rowOff>
    </xdr:from>
    <xdr:to>
      <xdr:col>7</xdr:col>
      <xdr:colOff>733425</xdr:colOff>
      <xdr:row>60</xdr:row>
      <xdr:rowOff>171450</xdr:rowOff>
    </xdr:to>
    <xdr:sp>
      <xdr:nvSpPr>
        <xdr:cNvPr id="5" name="TextBox 5"/>
        <xdr:cNvSpPr txBox="1">
          <a:spLocks noChangeArrowheads="1"/>
        </xdr:cNvSpPr>
      </xdr:nvSpPr>
      <xdr:spPr>
        <a:xfrm>
          <a:off x="533400" y="10391775"/>
          <a:ext cx="657225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purchases or disposals of quoted securities for the current financial quarter and current financial period-to-date.</a:t>
          </a:r>
        </a:p>
      </xdr:txBody>
    </xdr:sp>
    <xdr:clientData/>
  </xdr:twoCellAnchor>
  <xdr:twoCellAnchor>
    <xdr:from>
      <xdr:col>2</xdr:col>
      <xdr:colOff>0</xdr:colOff>
      <xdr:row>61</xdr:row>
      <xdr:rowOff>9525</xdr:rowOff>
    </xdr:from>
    <xdr:to>
      <xdr:col>7</xdr:col>
      <xdr:colOff>695325</xdr:colOff>
      <xdr:row>64</xdr:row>
      <xdr:rowOff>9525</xdr:rowOff>
    </xdr:to>
    <xdr:sp>
      <xdr:nvSpPr>
        <xdr:cNvPr id="6" name="TextBox 6"/>
        <xdr:cNvSpPr txBox="1">
          <a:spLocks noChangeArrowheads="1"/>
        </xdr:cNvSpPr>
      </xdr:nvSpPr>
      <xdr:spPr>
        <a:xfrm>
          <a:off x="523875" y="10953750"/>
          <a:ext cx="654367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investments in quoted shares (other than securities in existing subsidiary and associated companies) as at the end of the reporting period:-</a:t>
          </a:r>
        </a:p>
      </xdr:txBody>
    </xdr:sp>
    <xdr:clientData/>
  </xdr:twoCellAnchor>
  <xdr:twoCellAnchor>
    <xdr:from>
      <xdr:col>2</xdr:col>
      <xdr:colOff>9525</xdr:colOff>
      <xdr:row>72</xdr:row>
      <xdr:rowOff>9525</xdr:rowOff>
    </xdr:from>
    <xdr:to>
      <xdr:col>7</xdr:col>
      <xdr:colOff>895350</xdr:colOff>
      <xdr:row>76</xdr:row>
      <xdr:rowOff>9525</xdr:rowOff>
    </xdr:to>
    <xdr:sp>
      <xdr:nvSpPr>
        <xdr:cNvPr id="7" name="TextBox 7"/>
        <xdr:cNvSpPr txBox="1">
          <a:spLocks noChangeArrowheads="1"/>
        </xdr:cNvSpPr>
      </xdr:nvSpPr>
      <xdr:spPr>
        <a:xfrm>
          <a:off x="533400" y="12906375"/>
          <a:ext cx="6734175" cy="7239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No provision for diminution in value is made as the Board of Directors is of the opinion that the diminution is temporary in nature.</a:t>
          </a:r>
        </a:p>
      </xdr:txBody>
    </xdr:sp>
    <xdr:clientData/>
  </xdr:twoCellAnchor>
  <xdr:twoCellAnchor>
    <xdr:from>
      <xdr:col>2</xdr:col>
      <xdr:colOff>9525</xdr:colOff>
      <xdr:row>78</xdr:row>
      <xdr:rowOff>0</xdr:rowOff>
    </xdr:from>
    <xdr:to>
      <xdr:col>7</xdr:col>
      <xdr:colOff>609600</xdr:colOff>
      <xdr:row>79</xdr:row>
      <xdr:rowOff>142875</xdr:rowOff>
    </xdr:to>
    <xdr:sp>
      <xdr:nvSpPr>
        <xdr:cNvPr id="8" name="TextBox 8"/>
        <xdr:cNvSpPr txBox="1">
          <a:spLocks noChangeArrowheads="1"/>
        </xdr:cNvSpPr>
      </xdr:nvSpPr>
      <xdr:spPr>
        <a:xfrm>
          <a:off x="533400" y="13992225"/>
          <a:ext cx="6448425" cy="3238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are no corporate exercises in progress in this quarter ended 30 June 2008.</a:t>
          </a:r>
        </a:p>
      </xdr:txBody>
    </xdr:sp>
    <xdr:clientData/>
  </xdr:twoCellAnchor>
  <xdr:twoCellAnchor>
    <xdr:from>
      <xdr:col>2</xdr:col>
      <xdr:colOff>9525</xdr:colOff>
      <xdr:row>99</xdr:row>
      <xdr:rowOff>171450</xdr:rowOff>
    </xdr:from>
    <xdr:to>
      <xdr:col>7</xdr:col>
      <xdr:colOff>876300</xdr:colOff>
      <xdr:row>104</xdr:row>
      <xdr:rowOff>0</xdr:rowOff>
    </xdr:to>
    <xdr:sp>
      <xdr:nvSpPr>
        <xdr:cNvPr id="9" name="TextBox 18"/>
        <xdr:cNvSpPr txBox="1">
          <a:spLocks noChangeArrowheads="1"/>
        </xdr:cNvSpPr>
      </xdr:nvSpPr>
      <xdr:spPr>
        <a:xfrm>
          <a:off x="533400" y="18002250"/>
          <a:ext cx="6715125" cy="733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has no financial instruments with off balance sheet risks as at the date of this announcement.</a:t>
          </a:r>
        </a:p>
      </xdr:txBody>
    </xdr:sp>
    <xdr:clientData/>
  </xdr:twoCellAnchor>
  <xdr:twoCellAnchor>
    <xdr:from>
      <xdr:col>2</xdr:col>
      <xdr:colOff>9525</xdr:colOff>
      <xdr:row>106</xdr:row>
      <xdr:rowOff>9525</xdr:rowOff>
    </xdr:from>
    <xdr:to>
      <xdr:col>7</xdr:col>
      <xdr:colOff>914400</xdr:colOff>
      <xdr:row>109</xdr:row>
      <xdr:rowOff>133350</xdr:rowOff>
    </xdr:to>
    <xdr:sp>
      <xdr:nvSpPr>
        <xdr:cNvPr id="10" name="TextBox 19"/>
        <xdr:cNvSpPr txBox="1">
          <a:spLocks noChangeArrowheads="1"/>
        </xdr:cNvSpPr>
      </xdr:nvSpPr>
      <xdr:spPr>
        <a:xfrm>
          <a:off x="533400" y="19116675"/>
          <a:ext cx="6753225" cy="6667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 third party has instituted a legal suit against two of its subsidiaries in automotive parts distribution division and certain directors and employees of those companies for damages by virtue of the breach of duty of good faith and fidelity as former employees to that third party.</a:t>
          </a:r>
        </a:p>
      </xdr:txBody>
    </xdr:sp>
    <xdr:clientData/>
  </xdr:twoCellAnchor>
  <xdr:twoCellAnchor>
    <xdr:from>
      <xdr:col>2</xdr:col>
      <xdr:colOff>9525</xdr:colOff>
      <xdr:row>109</xdr:row>
      <xdr:rowOff>171450</xdr:rowOff>
    </xdr:from>
    <xdr:to>
      <xdr:col>7</xdr:col>
      <xdr:colOff>885825</xdr:colOff>
      <xdr:row>113</xdr:row>
      <xdr:rowOff>0</xdr:rowOff>
    </xdr:to>
    <xdr:sp>
      <xdr:nvSpPr>
        <xdr:cNvPr id="11" name="TextBox 20"/>
        <xdr:cNvSpPr txBox="1">
          <a:spLocks noChangeArrowheads="1"/>
        </xdr:cNvSpPr>
      </xdr:nvSpPr>
      <xdr:spPr>
        <a:xfrm>
          <a:off x="533400" y="19821525"/>
          <a:ext cx="6724650"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affected subsidiaries denied such allegation and had appointed legal counsels to defend themselves in the event the matter proceeds to trial.</a:t>
          </a:r>
        </a:p>
      </xdr:txBody>
    </xdr:sp>
    <xdr:clientData/>
  </xdr:twoCellAnchor>
  <xdr:twoCellAnchor>
    <xdr:from>
      <xdr:col>2</xdr:col>
      <xdr:colOff>19050</xdr:colOff>
      <xdr:row>113</xdr:row>
      <xdr:rowOff>19050</xdr:rowOff>
    </xdr:from>
    <xdr:to>
      <xdr:col>7</xdr:col>
      <xdr:colOff>885825</xdr:colOff>
      <xdr:row>116</xdr:row>
      <xdr:rowOff>28575</xdr:rowOff>
    </xdr:to>
    <xdr:sp>
      <xdr:nvSpPr>
        <xdr:cNvPr id="12" name="TextBox 21"/>
        <xdr:cNvSpPr txBox="1">
          <a:spLocks noChangeArrowheads="1"/>
        </xdr:cNvSpPr>
      </xdr:nvSpPr>
      <xdr:spPr>
        <a:xfrm>
          <a:off x="542925" y="20393025"/>
          <a:ext cx="6715125"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 third party has instituted a legal suit against one of its subsidiary in automotive parts distribution division for damages arising from the act of passing off, breach of registered trademark belonging to the third party.</a:t>
          </a:r>
        </a:p>
      </xdr:txBody>
    </xdr:sp>
    <xdr:clientData/>
  </xdr:twoCellAnchor>
  <xdr:twoCellAnchor>
    <xdr:from>
      <xdr:col>2</xdr:col>
      <xdr:colOff>0</xdr:colOff>
      <xdr:row>116</xdr:row>
      <xdr:rowOff>161925</xdr:rowOff>
    </xdr:from>
    <xdr:to>
      <xdr:col>7</xdr:col>
      <xdr:colOff>876300</xdr:colOff>
      <xdr:row>119</xdr:row>
      <xdr:rowOff>171450</xdr:rowOff>
    </xdr:to>
    <xdr:sp>
      <xdr:nvSpPr>
        <xdr:cNvPr id="13" name="TextBox 22"/>
        <xdr:cNvSpPr txBox="1">
          <a:spLocks noChangeArrowheads="1"/>
        </xdr:cNvSpPr>
      </xdr:nvSpPr>
      <xdr:spPr>
        <a:xfrm>
          <a:off x="523875" y="21078825"/>
          <a:ext cx="6724650"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affected subsidiary denied committing such an offence and legal counsel had been appointed to dispute this claim.</a:t>
          </a:r>
        </a:p>
      </xdr:txBody>
    </xdr:sp>
    <xdr:clientData/>
  </xdr:twoCellAnchor>
  <xdr:twoCellAnchor>
    <xdr:from>
      <xdr:col>2</xdr:col>
      <xdr:colOff>9525</xdr:colOff>
      <xdr:row>133</xdr:row>
      <xdr:rowOff>0</xdr:rowOff>
    </xdr:from>
    <xdr:to>
      <xdr:col>7</xdr:col>
      <xdr:colOff>895350</xdr:colOff>
      <xdr:row>137</xdr:row>
      <xdr:rowOff>0</xdr:rowOff>
    </xdr:to>
    <xdr:sp>
      <xdr:nvSpPr>
        <xdr:cNvPr id="14" name="TextBox 23"/>
        <xdr:cNvSpPr txBox="1">
          <a:spLocks noChangeArrowheads="1"/>
        </xdr:cNvSpPr>
      </xdr:nvSpPr>
      <xdr:spPr>
        <a:xfrm>
          <a:off x="533400" y="23936325"/>
          <a:ext cx="6734175" cy="6191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basic earnings per share for the financial period has been calculated based on the Group's net profit for the period and divided by the weighted average number of ordinary shares in issue during the financial period.</a:t>
          </a:r>
        </a:p>
      </xdr:txBody>
    </xdr:sp>
    <xdr:clientData/>
  </xdr:twoCellAnchor>
  <xdr:twoCellAnchor>
    <xdr:from>
      <xdr:col>2</xdr:col>
      <xdr:colOff>9525</xdr:colOff>
      <xdr:row>169</xdr:row>
      <xdr:rowOff>9525</xdr:rowOff>
    </xdr:from>
    <xdr:to>
      <xdr:col>7</xdr:col>
      <xdr:colOff>904875</xdr:colOff>
      <xdr:row>172</xdr:row>
      <xdr:rowOff>123825</xdr:rowOff>
    </xdr:to>
    <xdr:sp>
      <xdr:nvSpPr>
        <xdr:cNvPr id="15" name="TextBox 24"/>
        <xdr:cNvSpPr txBox="1">
          <a:spLocks noChangeArrowheads="1"/>
        </xdr:cNvSpPr>
      </xdr:nvSpPr>
      <xdr:spPr>
        <a:xfrm>
          <a:off x="533400" y="30099000"/>
          <a:ext cx="6743700" cy="657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For the purpose of calculating diluted earnings per share, the profit attributable to equity holders and the weighted average number ordinary shares in issue during the period have been adjusted for the dilutive effects of warrants.</a:t>
          </a:r>
        </a:p>
      </xdr:txBody>
    </xdr:sp>
    <xdr:clientData/>
  </xdr:twoCellAnchor>
  <xdr:twoCellAnchor>
    <xdr:from>
      <xdr:col>1</xdr:col>
      <xdr:colOff>209550</xdr:colOff>
      <xdr:row>121</xdr:row>
      <xdr:rowOff>161925</xdr:rowOff>
    </xdr:from>
    <xdr:to>
      <xdr:col>7</xdr:col>
      <xdr:colOff>895350</xdr:colOff>
      <xdr:row>126</xdr:row>
      <xdr:rowOff>133350</xdr:rowOff>
    </xdr:to>
    <xdr:sp>
      <xdr:nvSpPr>
        <xdr:cNvPr id="16" name="TextBox 31"/>
        <xdr:cNvSpPr txBox="1">
          <a:spLocks noChangeArrowheads="1"/>
        </xdr:cNvSpPr>
      </xdr:nvSpPr>
      <xdr:spPr>
        <a:xfrm>
          <a:off x="514350" y="21993225"/>
          <a:ext cx="6753225" cy="87630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Pursuant to the approval by the shareholders at the Annual General Meeting held on 26 June 2008, a first and final dividend of 1.5sen per RM0.50 share less tax for the financial year ended 31 December 2007 will be paid on 18 September 2008 to depositors registered in the Record of Depositors of the Company at the close of business on 3 September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58"/>
  <sheetViews>
    <sheetView view="pageBreakPreview" zoomScale="60" workbookViewId="0" topLeftCell="A13">
      <selection activeCell="J29" sqref="J29"/>
    </sheetView>
  </sheetViews>
  <sheetFormatPr defaultColWidth="9.140625" defaultRowHeight="12.75"/>
  <cols>
    <col min="1" max="1" width="28.57421875" style="0" customWidth="1"/>
    <col min="2" max="2" width="2.7109375" style="0" customWidth="1"/>
    <col min="3" max="4" width="14.28125" style="0" customWidth="1"/>
    <col min="5" max="5" width="2.7109375" style="0" customWidth="1"/>
    <col min="6" max="7" width="14.28125" style="0" customWidth="1"/>
    <col min="9" max="9" width="14.00390625" style="0" bestFit="1" customWidth="1"/>
    <col min="11" max="11" width="14.00390625" style="0" bestFit="1" customWidth="1"/>
    <col min="13" max="13" width="15.00390625" style="0" bestFit="1" customWidth="1"/>
  </cols>
  <sheetData>
    <row r="1" spans="1:7" ht="15">
      <c r="A1" s="121" t="s">
        <v>89</v>
      </c>
      <c r="B1" s="121"/>
      <c r="C1" s="121"/>
      <c r="D1" s="121"/>
      <c r="E1" s="121"/>
      <c r="F1" s="121"/>
      <c r="G1" s="121"/>
    </row>
    <row r="2" spans="1:7" ht="14.25">
      <c r="A2" s="122" t="s">
        <v>90</v>
      </c>
      <c r="B2" s="122"/>
      <c r="C2" s="122"/>
      <c r="D2" s="122"/>
      <c r="E2" s="122"/>
      <c r="F2" s="122"/>
      <c r="G2" s="122"/>
    </row>
    <row r="3" spans="1:7" ht="14.25">
      <c r="A3" s="122" t="s">
        <v>102</v>
      </c>
      <c r="B3" s="122"/>
      <c r="C3" s="122"/>
      <c r="D3" s="122"/>
      <c r="E3" s="122"/>
      <c r="F3" s="122"/>
      <c r="G3" s="122"/>
    </row>
    <row r="4" spans="1:7" ht="14.25">
      <c r="A4" s="10"/>
      <c r="B4" s="10"/>
      <c r="C4" s="10"/>
      <c r="D4" s="10"/>
      <c r="E4" s="10"/>
      <c r="F4" s="10"/>
      <c r="G4" s="10"/>
    </row>
    <row r="5" spans="1:7" ht="15">
      <c r="A5" s="121" t="s">
        <v>2</v>
      </c>
      <c r="B5" s="121"/>
      <c r="C5" s="121"/>
      <c r="D5" s="121"/>
      <c r="E5" s="121"/>
      <c r="F5" s="121"/>
      <c r="G5" s="121"/>
    </row>
    <row r="6" spans="1:7" ht="14.25">
      <c r="A6" s="122" t="s">
        <v>260</v>
      </c>
      <c r="B6" s="122"/>
      <c r="C6" s="122"/>
      <c r="D6" s="122"/>
      <c r="E6" s="122"/>
      <c r="F6" s="122"/>
      <c r="G6" s="122"/>
    </row>
    <row r="7" spans="1:7" ht="14.25">
      <c r="A7" s="17"/>
      <c r="B7" s="17"/>
      <c r="C7" s="17"/>
      <c r="D7" s="17"/>
      <c r="E7" s="17"/>
      <c r="F7" s="17"/>
      <c r="G7" s="17"/>
    </row>
    <row r="8" spans="1:7" ht="14.25">
      <c r="A8" s="10"/>
      <c r="B8" s="10"/>
      <c r="C8" s="123" t="s">
        <v>159</v>
      </c>
      <c r="D8" s="123"/>
      <c r="E8" s="10"/>
      <c r="F8" s="123" t="s">
        <v>160</v>
      </c>
      <c r="G8" s="123"/>
    </row>
    <row r="9" spans="1:7" ht="15">
      <c r="A9" s="10"/>
      <c r="B9" s="18"/>
      <c r="C9" s="121" t="s">
        <v>275</v>
      </c>
      <c r="D9" s="121"/>
      <c r="E9" s="18"/>
      <c r="F9" s="121" t="s">
        <v>261</v>
      </c>
      <c r="G9" s="121"/>
    </row>
    <row r="10" spans="1:7" ht="15">
      <c r="A10" s="10"/>
      <c r="B10" s="18"/>
      <c r="C10" s="19" t="s">
        <v>262</v>
      </c>
      <c r="D10" s="3" t="s">
        <v>263</v>
      </c>
      <c r="E10" s="3"/>
      <c r="F10" s="19" t="str">
        <f>+C10</f>
        <v>30.6.2008</v>
      </c>
      <c r="G10" s="19" t="str">
        <f>+D10</f>
        <v>30.6.2007</v>
      </c>
    </row>
    <row r="11" spans="1:7" ht="15">
      <c r="A11" s="10"/>
      <c r="B11" s="18"/>
      <c r="C11" s="17" t="s">
        <v>131</v>
      </c>
      <c r="D11" s="17" t="s">
        <v>131</v>
      </c>
      <c r="E11" s="3"/>
      <c r="F11" s="17" t="s">
        <v>131</v>
      </c>
      <c r="G11" s="17" t="str">
        <f>F11</f>
        <v>(Unaudited)</v>
      </c>
    </row>
    <row r="12" spans="1:7" ht="15">
      <c r="A12" s="10"/>
      <c r="B12" s="18"/>
      <c r="C12" s="3" t="s">
        <v>3</v>
      </c>
      <c r="D12" s="3" t="s">
        <v>3</v>
      </c>
      <c r="E12" s="3"/>
      <c r="F12" s="3" t="s">
        <v>3</v>
      </c>
      <c r="G12" s="3" t="s">
        <v>3</v>
      </c>
    </row>
    <row r="13" spans="1:7" ht="14.25">
      <c r="A13" s="10"/>
      <c r="B13" s="10"/>
      <c r="C13" s="10"/>
      <c r="D13" s="10"/>
      <c r="E13" s="10"/>
      <c r="F13" s="10"/>
      <c r="G13" s="10"/>
    </row>
    <row r="14" spans="1:12" ht="15.75" thickBot="1">
      <c r="A14" s="18" t="s">
        <v>4</v>
      </c>
      <c r="B14" s="18"/>
      <c r="C14" s="20">
        <v>39525</v>
      </c>
      <c r="D14" s="20">
        <v>21411</v>
      </c>
      <c r="E14" s="21"/>
      <c r="F14" s="20">
        <v>58817</v>
      </c>
      <c r="G14" s="20">
        <v>49412</v>
      </c>
      <c r="L14" t="s">
        <v>231</v>
      </c>
    </row>
    <row r="15" spans="1:7" ht="15" thickTop="1">
      <c r="A15" s="10"/>
      <c r="B15" s="10"/>
      <c r="C15" s="12"/>
      <c r="D15" s="12"/>
      <c r="E15" s="12"/>
      <c r="F15" s="12"/>
      <c r="G15" s="12"/>
    </row>
    <row r="16" spans="1:7" ht="14.25">
      <c r="A16" s="10" t="s">
        <v>162</v>
      </c>
      <c r="B16" s="10"/>
      <c r="C16" s="12">
        <f>1584-C18-C20</f>
        <v>1488</v>
      </c>
      <c r="D16" s="12">
        <v>5755</v>
      </c>
      <c r="E16" s="12"/>
      <c r="F16" s="12">
        <f>2557-F18-F20</f>
        <v>2241</v>
      </c>
      <c r="G16" s="12">
        <v>9065</v>
      </c>
    </row>
    <row r="17" spans="1:7" ht="14.25">
      <c r="A17" s="10"/>
      <c r="B17" s="10"/>
      <c r="C17" s="68"/>
      <c r="D17" s="68"/>
      <c r="E17" s="12"/>
      <c r="F17" s="68"/>
      <c r="G17" s="68"/>
    </row>
    <row r="18" spans="1:7" ht="14.25">
      <c r="A18" s="10" t="s">
        <v>30</v>
      </c>
      <c r="B18" s="10"/>
      <c r="C18" s="12">
        <v>0</v>
      </c>
      <c r="D18" s="12">
        <v>-1</v>
      </c>
      <c r="E18" s="12"/>
      <c r="F18" s="12">
        <f>C18</f>
        <v>0</v>
      </c>
      <c r="G18" s="12">
        <v>-2</v>
      </c>
    </row>
    <row r="19" spans="1:8" ht="14.25">
      <c r="A19" s="10"/>
      <c r="B19" s="10"/>
      <c r="C19" s="22"/>
      <c r="D19" s="22"/>
      <c r="E19" s="22"/>
      <c r="F19" s="22"/>
      <c r="G19" s="22"/>
      <c r="H19" s="2"/>
    </row>
    <row r="20" spans="1:9" ht="14.25">
      <c r="A20" s="10" t="s">
        <v>5</v>
      </c>
      <c r="B20" s="10"/>
      <c r="C20" s="12">
        <v>96</v>
      </c>
      <c r="D20" s="12">
        <v>173</v>
      </c>
      <c r="E20" s="12"/>
      <c r="F20" s="12">
        <v>316</v>
      </c>
      <c r="G20" s="12">
        <v>381</v>
      </c>
      <c r="H20" s="2"/>
      <c r="I20" s="39"/>
    </row>
    <row r="21" spans="1:7" ht="14.25">
      <c r="A21" s="10"/>
      <c r="B21" s="10"/>
      <c r="C21" s="23"/>
      <c r="D21" s="23"/>
      <c r="E21" s="12"/>
      <c r="F21" s="23"/>
      <c r="G21" s="23"/>
    </row>
    <row r="22" spans="1:7" ht="14.25">
      <c r="A22" s="10"/>
      <c r="B22" s="10"/>
      <c r="C22" s="12"/>
      <c r="D22" s="12"/>
      <c r="E22" s="12"/>
      <c r="F22" s="12"/>
      <c r="G22" s="12"/>
    </row>
    <row r="23" spans="1:7" ht="14.25">
      <c r="A23" s="10" t="s">
        <v>158</v>
      </c>
      <c r="B23" s="10"/>
      <c r="C23" s="12">
        <f>SUM(C16:C20)</f>
        <v>1584</v>
      </c>
      <c r="D23" s="12">
        <f>SUM(D16:D20)</f>
        <v>5927</v>
      </c>
      <c r="E23" s="12"/>
      <c r="F23" s="12">
        <f>SUM(F16:F20)</f>
        <v>2557</v>
      </c>
      <c r="G23" s="12">
        <f>SUM(G16:G20)</f>
        <v>9444</v>
      </c>
    </row>
    <row r="24" spans="1:7" ht="14.25">
      <c r="A24" s="10"/>
      <c r="B24" s="10"/>
      <c r="C24" s="12"/>
      <c r="D24" s="12"/>
      <c r="E24" s="12"/>
      <c r="F24" s="12"/>
      <c r="G24" s="12"/>
    </row>
    <row r="25" spans="1:7" ht="14.25">
      <c r="A25" s="10" t="s">
        <v>92</v>
      </c>
      <c r="B25" s="10"/>
      <c r="C25" s="12">
        <f>-668+547</f>
        <v>-121</v>
      </c>
      <c r="D25" s="12">
        <v>-1116</v>
      </c>
      <c r="E25" s="12"/>
      <c r="F25" s="12">
        <f>-947+564</f>
        <v>-383</v>
      </c>
      <c r="G25" s="12">
        <v>-1823</v>
      </c>
    </row>
    <row r="26" spans="1:10" ht="14.25">
      <c r="A26" s="68"/>
      <c r="B26" s="10"/>
      <c r="C26" s="23"/>
      <c r="D26" s="23"/>
      <c r="E26" s="12"/>
      <c r="F26" s="23"/>
      <c r="G26" s="23"/>
      <c r="I26" s="72"/>
      <c r="J26" s="72"/>
    </row>
    <row r="27" spans="1:7" ht="14.25">
      <c r="A27" s="10"/>
      <c r="B27" s="10"/>
      <c r="C27" s="12"/>
      <c r="D27" s="12"/>
      <c r="E27" s="12"/>
      <c r="F27" s="12"/>
      <c r="G27" s="12"/>
    </row>
    <row r="28" spans="1:7" ht="14.25">
      <c r="A28" s="10" t="s">
        <v>157</v>
      </c>
      <c r="B28" s="10"/>
      <c r="C28" s="22">
        <f>SUM(C23:C25)</f>
        <v>1463</v>
      </c>
      <c r="D28" s="22">
        <f>SUM(D23:D25)</f>
        <v>4811</v>
      </c>
      <c r="E28" s="12"/>
      <c r="F28" s="22">
        <f>SUM(F23:F25)</f>
        <v>2174</v>
      </c>
      <c r="G28" s="22">
        <f>SUM(G23:G25)</f>
        <v>7621</v>
      </c>
    </row>
    <row r="29" spans="3:7" ht="13.5" thickBot="1">
      <c r="C29" s="119"/>
      <c r="D29" s="119"/>
      <c r="F29" s="119"/>
      <c r="G29" s="119"/>
    </row>
    <row r="30" spans="1:7" ht="15" thickTop="1">
      <c r="A30" s="10"/>
      <c r="B30" s="10"/>
      <c r="C30" s="12"/>
      <c r="D30" s="12"/>
      <c r="E30" s="12"/>
      <c r="F30" s="12"/>
      <c r="G30" s="12"/>
    </row>
    <row r="31" spans="1:7" ht="14.25">
      <c r="A31" s="10" t="s">
        <v>203</v>
      </c>
      <c r="B31" s="10"/>
      <c r="C31" s="12"/>
      <c r="D31" s="12"/>
      <c r="E31" s="12"/>
      <c r="F31" s="12"/>
      <c r="G31" s="12"/>
    </row>
    <row r="32" spans="1:7" ht="14.25">
      <c r="A32" s="10"/>
      <c r="B32" s="10"/>
      <c r="C32" s="12"/>
      <c r="D32" s="12"/>
      <c r="E32" s="12"/>
      <c r="F32" s="12"/>
      <c r="G32" s="12"/>
    </row>
    <row r="33" spans="1:7" ht="14.25">
      <c r="A33" s="10" t="s">
        <v>204</v>
      </c>
      <c r="B33" s="10"/>
      <c r="C33" s="12">
        <f>-C34+C28</f>
        <v>1036</v>
      </c>
      <c r="D33" s="12">
        <v>4469</v>
      </c>
      <c r="E33" s="12"/>
      <c r="F33" s="12">
        <f>-F34+F28</f>
        <v>1282</v>
      </c>
      <c r="G33" s="12">
        <v>6858</v>
      </c>
    </row>
    <row r="34" spans="1:7" ht="14.25">
      <c r="A34" s="10" t="s">
        <v>7</v>
      </c>
      <c r="B34" s="10"/>
      <c r="C34" s="12">
        <v>427</v>
      </c>
      <c r="D34" s="12">
        <v>342</v>
      </c>
      <c r="E34" s="12"/>
      <c r="F34" s="12">
        <v>892</v>
      </c>
      <c r="G34" s="12">
        <v>763</v>
      </c>
    </row>
    <row r="35" spans="1:7" ht="14.25">
      <c r="A35" s="10"/>
      <c r="B35" s="10"/>
      <c r="C35" s="23"/>
      <c r="D35" s="23"/>
      <c r="E35" s="12"/>
      <c r="F35" s="23"/>
      <c r="G35" s="23"/>
    </row>
    <row r="36" spans="1:7" ht="14.25">
      <c r="A36" s="10"/>
      <c r="B36" s="10"/>
      <c r="C36" s="12"/>
      <c r="D36" s="12"/>
      <c r="E36" s="12"/>
      <c r="F36" s="12"/>
      <c r="G36" s="12"/>
    </row>
    <row r="37" spans="1:7" ht="14.25">
      <c r="A37" s="10" t="s">
        <v>157</v>
      </c>
      <c r="B37" s="10"/>
      <c r="C37" s="12">
        <f>SUM(C33:C35)</f>
        <v>1463</v>
      </c>
      <c r="D37" s="12">
        <f>SUM(D33:D35)</f>
        <v>4811</v>
      </c>
      <c r="E37" s="12"/>
      <c r="F37" s="12">
        <f>SUM(F33:F35)</f>
        <v>2174</v>
      </c>
      <c r="G37" s="12">
        <f>SUM(G33:G35)</f>
        <v>7621</v>
      </c>
    </row>
    <row r="38" spans="1:7" ht="15" thickBot="1">
      <c r="A38" s="10"/>
      <c r="B38" s="10"/>
      <c r="C38" s="24"/>
      <c r="D38" s="24"/>
      <c r="E38" s="12"/>
      <c r="F38" s="24"/>
      <c r="G38" s="24"/>
    </row>
    <row r="39" spans="1:7" ht="15" thickTop="1">
      <c r="A39" s="10"/>
      <c r="B39" s="10"/>
      <c r="C39" s="36">
        <f>C37-C28</f>
        <v>0</v>
      </c>
      <c r="D39" s="36">
        <f>D37-D28</f>
        <v>0</v>
      </c>
      <c r="E39" s="10"/>
      <c r="F39" s="36">
        <f>F37-F28</f>
        <v>0</v>
      </c>
      <c r="G39" s="36">
        <f>G37-G28</f>
        <v>0</v>
      </c>
    </row>
    <row r="40" spans="1:7" ht="14.25">
      <c r="A40" s="10"/>
      <c r="B40" s="10"/>
      <c r="C40" s="10"/>
      <c r="D40" s="10"/>
      <c r="E40" s="10"/>
      <c r="F40" s="10"/>
      <c r="G40" s="10"/>
    </row>
    <row r="41" spans="1:7" ht="15">
      <c r="A41" s="18" t="s">
        <v>186</v>
      </c>
      <c r="B41" s="10"/>
      <c r="C41" s="17"/>
      <c r="D41" s="17"/>
      <c r="E41" s="17"/>
      <c r="F41" s="17"/>
      <c r="G41" s="17"/>
    </row>
    <row r="42" spans="1:13" ht="14.25">
      <c r="A42" s="10"/>
      <c r="B42" s="10"/>
      <c r="C42" s="10"/>
      <c r="D42" s="10"/>
      <c r="E42" s="10"/>
      <c r="F42" s="10"/>
      <c r="G42" s="10"/>
      <c r="I42" s="2"/>
      <c r="J42" s="2"/>
      <c r="K42" s="2"/>
      <c r="L42" s="2"/>
      <c r="M42" s="2"/>
    </row>
    <row r="43" spans="1:13" ht="14.25">
      <c r="A43" s="10" t="s">
        <v>184</v>
      </c>
      <c r="B43" s="10"/>
      <c r="C43" s="25">
        <f>'notes b'!E153</f>
        <v>0.28560873808355436</v>
      </c>
      <c r="D43" s="25">
        <f>'notes b'!F153</f>
        <v>1.232032288122977</v>
      </c>
      <c r="E43" s="25"/>
      <c r="F43" s="25">
        <f>'notes b'!G153</f>
        <v>0.35342702917289254</v>
      </c>
      <c r="G43" s="25">
        <f>'notes b'!H153</f>
        <v>1.8906416271978916</v>
      </c>
      <c r="I43" s="2"/>
      <c r="J43" s="2"/>
      <c r="K43" s="2"/>
      <c r="L43" s="2"/>
      <c r="M43" s="2"/>
    </row>
    <row r="44" spans="1:13" ht="14.25">
      <c r="A44" s="10"/>
      <c r="B44" s="10"/>
      <c r="C44" s="34"/>
      <c r="D44" s="25"/>
      <c r="E44" s="25"/>
      <c r="F44" s="34"/>
      <c r="G44" s="25"/>
      <c r="I44" s="101"/>
      <c r="J44" s="2"/>
      <c r="K44" s="2"/>
      <c r="L44" s="2"/>
      <c r="M44" s="2"/>
    </row>
    <row r="45" spans="1:13" ht="14.25">
      <c r="A45" s="10" t="s">
        <v>185</v>
      </c>
      <c r="B45" s="10"/>
      <c r="C45" s="34" t="str">
        <f>+'notes b'!E167</f>
        <v>N/A</v>
      </c>
      <c r="D45" s="34" t="str">
        <f>+'notes b'!F167</f>
        <v>N/A</v>
      </c>
      <c r="E45" s="25"/>
      <c r="F45" s="34" t="str">
        <f>+'notes b'!G167</f>
        <v>N/A</v>
      </c>
      <c r="G45" s="34" t="str">
        <f>+'notes b'!H167</f>
        <v>N/A</v>
      </c>
      <c r="I45" s="2"/>
      <c r="J45" s="2"/>
      <c r="K45" s="2"/>
      <c r="L45" s="2"/>
      <c r="M45" s="2"/>
    </row>
    <row r="46" spans="1:13" ht="14.25">
      <c r="A46" s="10"/>
      <c r="B46" s="10"/>
      <c r="C46" s="26"/>
      <c r="D46" s="26"/>
      <c r="E46" s="26"/>
      <c r="F46" s="26"/>
      <c r="G46" s="26"/>
      <c r="I46" s="2"/>
      <c r="J46" s="2"/>
      <c r="K46" s="2"/>
      <c r="L46" s="2"/>
      <c r="M46" s="2"/>
    </row>
    <row r="47" spans="1:13" ht="14.25">
      <c r="A47" s="10"/>
      <c r="B47" s="10"/>
      <c r="C47" s="10"/>
      <c r="D47" s="10"/>
      <c r="E47" s="10"/>
      <c r="F47" s="10"/>
      <c r="G47" s="10"/>
      <c r="I47" s="2"/>
      <c r="J47" s="2"/>
      <c r="K47" s="2"/>
      <c r="L47" s="2"/>
      <c r="M47" s="2"/>
    </row>
    <row r="48" spans="1:13" ht="15">
      <c r="A48" s="18" t="s">
        <v>243</v>
      </c>
      <c r="B48" s="10"/>
      <c r="C48" s="10"/>
      <c r="D48" s="10"/>
      <c r="E48" s="10"/>
      <c r="F48" s="10"/>
      <c r="G48" s="10"/>
      <c r="I48" s="2"/>
      <c r="J48" s="2"/>
      <c r="K48" s="2"/>
      <c r="L48" s="2"/>
      <c r="M48" s="2"/>
    </row>
    <row r="49" spans="1:13" ht="15">
      <c r="A49" s="18" t="s">
        <v>244</v>
      </c>
      <c r="B49" s="10"/>
      <c r="C49" s="10"/>
      <c r="D49" s="10"/>
      <c r="E49" s="10"/>
      <c r="F49" s="10"/>
      <c r="G49" s="10"/>
      <c r="I49" s="2"/>
      <c r="J49" s="2"/>
      <c r="K49" s="2"/>
      <c r="L49" s="2"/>
      <c r="M49" s="2"/>
    </row>
    <row r="50" spans="1:13" ht="15">
      <c r="A50" s="18" t="s">
        <v>245</v>
      </c>
      <c r="B50" s="10"/>
      <c r="C50" s="10"/>
      <c r="D50" s="10"/>
      <c r="E50" s="10"/>
      <c r="F50" s="10"/>
      <c r="G50" s="10"/>
      <c r="I50" s="2"/>
      <c r="J50" s="2"/>
      <c r="K50" s="2"/>
      <c r="L50" s="2"/>
      <c r="M50" s="2"/>
    </row>
    <row r="51" spans="1:13" ht="15">
      <c r="A51" s="18"/>
      <c r="B51" s="10"/>
      <c r="C51" s="10"/>
      <c r="D51" s="10"/>
      <c r="E51" s="10"/>
      <c r="F51" s="10"/>
      <c r="G51" s="10"/>
      <c r="I51" s="2"/>
      <c r="J51" s="2"/>
      <c r="K51" s="2"/>
      <c r="L51" s="2"/>
      <c r="M51" s="102"/>
    </row>
    <row r="52" spans="9:13" ht="12.75">
      <c r="I52" s="2"/>
      <c r="J52" s="2"/>
      <c r="K52" s="101"/>
      <c r="L52" s="2"/>
      <c r="M52" s="102"/>
    </row>
    <row r="53" spans="9:13" ht="12.75">
      <c r="I53" s="102"/>
      <c r="J53" s="2"/>
      <c r="K53" s="101"/>
      <c r="L53" s="2"/>
      <c r="M53" s="101"/>
    </row>
    <row r="54" spans="9:13" ht="12.75">
      <c r="I54" s="2"/>
      <c r="J54" s="2"/>
      <c r="K54" s="2"/>
      <c r="L54" s="2"/>
      <c r="M54" s="2"/>
    </row>
    <row r="55" spans="9:13" ht="12.75">
      <c r="I55" s="2"/>
      <c r="J55" s="2"/>
      <c r="K55" s="2"/>
      <c r="L55" s="2"/>
      <c r="M55" s="2"/>
    </row>
    <row r="56" spans="9:13" ht="12.75">
      <c r="I56" s="2"/>
      <c r="J56" s="2"/>
      <c r="K56" s="2"/>
      <c r="L56" s="2"/>
      <c r="M56" s="2"/>
    </row>
    <row r="57" spans="9:13" ht="12.75">
      <c r="I57" s="2"/>
      <c r="J57" s="2"/>
      <c r="K57" s="2"/>
      <c r="L57" s="2"/>
      <c r="M57" s="2"/>
    </row>
    <row r="58" spans="9:13" ht="12.75">
      <c r="I58" s="2"/>
      <c r="J58" s="2"/>
      <c r="K58" s="2"/>
      <c r="L58" s="2"/>
      <c r="M58" s="2"/>
    </row>
  </sheetData>
  <mergeCells count="9">
    <mergeCell ref="C9:D9"/>
    <mergeCell ref="F9:G9"/>
    <mergeCell ref="A1:G1"/>
    <mergeCell ref="A2:G2"/>
    <mergeCell ref="A5:G5"/>
    <mergeCell ref="A6:G6"/>
    <mergeCell ref="A3:G3"/>
    <mergeCell ref="C8:D8"/>
    <mergeCell ref="F8:G8"/>
  </mergeCells>
  <printOptions horizontalCentered="1"/>
  <pageMargins left="0.75" right="0.75" top="1" bottom="1" header="0.5" footer="0.5"/>
  <pageSetup horizontalDpi="600" verticalDpi="600" orientation="portrait" paperSize="9" scale="93"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H98"/>
  <sheetViews>
    <sheetView view="pageBreakPreview" zoomScale="60" workbookViewId="0" topLeftCell="A1">
      <selection activeCell="L37" sqref="L37"/>
    </sheetView>
  </sheetViews>
  <sheetFormatPr defaultColWidth="9.140625" defaultRowHeight="12.75"/>
  <cols>
    <col min="1" max="1" width="5.28125" style="0" customWidth="1"/>
    <col min="2" max="2" width="45.28125" style="0" customWidth="1"/>
    <col min="4" max="4" width="13.8515625" style="35" customWidth="1"/>
    <col min="5" max="5" width="3.28125" style="0" customWidth="1"/>
    <col min="6" max="6" width="13.8515625" style="0" customWidth="1"/>
  </cols>
  <sheetData>
    <row r="1" spans="2:6" ht="15">
      <c r="B1" s="121" t="s">
        <v>89</v>
      </c>
      <c r="C1" s="121"/>
      <c r="D1" s="121"/>
      <c r="E1" s="121"/>
      <c r="F1" s="121"/>
    </row>
    <row r="2" spans="2:6" ht="14.25">
      <c r="B2" s="122" t="s">
        <v>90</v>
      </c>
      <c r="C2" s="122"/>
      <c r="D2" s="122"/>
      <c r="E2" s="122"/>
      <c r="F2" s="122"/>
    </row>
    <row r="3" spans="2:6" ht="14.25">
      <c r="B3" s="122" t="s">
        <v>102</v>
      </c>
      <c r="C3" s="122"/>
      <c r="D3" s="122"/>
      <c r="E3" s="122"/>
      <c r="F3" s="122"/>
    </row>
    <row r="4" spans="2:6" ht="14.25">
      <c r="B4" s="10"/>
      <c r="C4" s="10"/>
      <c r="D4" s="10"/>
      <c r="E4" s="10"/>
      <c r="F4" s="10"/>
    </row>
    <row r="5" spans="2:6" ht="15">
      <c r="B5" s="121" t="s">
        <v>8</v>
      </c>
      <c r="C5" s="121"/>
      <c r="D5" s="121"/>
      <c r="E5" s="121"/>
      <c r="F5" s="121"/>
    </row>
    <row r="6" spans="2:6" ht="14.25">
      <c r="B6" s="122" t="s">
        <v>264</v>
      </c>
      <c r="C6" s="122"/>
      <c r="D6" s="122"/>
      <c r="E6" s="122"/>
      <c r="F6" s="122"/>
    </row>
    <row r="7" spans="2:6" ht="14.25">
      <c r="B7" s="10"/>
      <c r="C7" s="10"/>
      <c r="D7" s="10"/>
      <c r="E7" s="10"/>
      <c r="F7" s="10"/>
    </row>
    <row r="8" spans="2:6" ht="15">
      <c r="B8" s="10"/>
      <c r="C8" s="18"/>
      <c r="D8" s="3" t="s">
        <v>17</v>
      </c>
      <c r="E8" s="18"/>
      <c r="F8" s="3" t="s">
        <v>17</v>
      </c>
    </row>
    <row r="9" spans="2:6" ht="15">
      <c r="B9" s="10"/>
      <c r="C9" s="18"/>
      <c r="D9" s="19" t="str">
        <f>+'p&amp;l'!F10</f>
        <v>30.6.2008</v>
      </c>
      <c r="E9" s="3"/>
      <c r="F9" s="19" t="s">
        <v>237</v>
      </c>
    </row>
    <row r="10" spans="2:6" ht="15">
      <c r="B10" s="10"/>
      <c r="C10" s="18"/>
      <c r="D10" s="17" t="s">
        <v>131</v>
      </c>
      <c r="E10" s="3"/>
      <c r="F10" s="17" t="s">
        <v>225</v>
      </c>
    </row>
    <row r="11" spans="2:6" ht="15">
      <c r="B11" s="10"/>
      <c r="C11" s="18"/>
      <c r="D11" s="3" t="s">
        <v>3</v>
      </c>
      <c r="E11" s="3"/>
      <c r="F11" s="3" t="s">
        <v>3</v>
      </c>
    </row>
    <row r="12" spans="2:6" ht="14.25">
      <c r="B12" s="10"/>
      <c r="C12" s="10"/>
      <c r="D12" s="10"/>
      <c r="E12" s="10"/>
      <c r="F12" s="10"/>
    </row>
    <row r="13" spans="1:6" ht="15">
      <c r="A13" s="1" t="s">
        <v>187</v>
      </c>
      <c r="C13" s="10"/>
      <c r="D13" s="10"/>
      <c r="E13" s="10"/>
      <c r="F13" s="10"/>
    </row>
    <row r="14" spans="1:6" ht="15">
      <c r="A14" s="1"/>
      <c r="C14" s="10"/>
      <c r="D14" s="10"/>
      <c r="E14" s="10"/>
      <c r="F14" s="10"/>
    </row>
    <row r="15" spans="2:6" ht="15">
      <c r="B15" s="18" t="s">
        <v>195</v>
      </c>
      <c r="C15" s="10"/>
      <c r="D15" s="10"/>
      <c r="E15" s="10"/>
      <c r="F15" s="10"/>
    </row>
    <row r="16" spans="2:8" ht="14.25">
      <c r="B16" s="10" t="s">
        <v>9</v>
      </c>
      <c r="C16" s="10"/>
      <c r="D16" s="61">
        <v>108284</v>
      </c>
      <c r="E16" s="12"/>
      <c r="F16" s="12">
        <v>108643</v>
      </c>
      <c r="H16" s="39"/>
    </row>
    <row r="17" spans="2:8" ht="14.25">
      <c r="B17" s="10" t="s">
        <v>240</v>
      </c>
      <c r="C17" s="10"/>
      <c r="D17" s="61">
        <v>16416</v>
      </c>
      <c r="E17" s="12"/>
      <c r="F17" s="12">
        <v>16444</v>
      </c>
      <c r="H17" s="39"/>
    </row>
    <row r="18" spans="2:8" ht="14.25">
      <c r="B18" s="27" t="s">
        <v>95</v>
      </c>
      <c r="C18" s="10"/>
      <c r="D18" s="61">
        <v>14149</v>
      </c>
      <c r="E18" s="61"/>
      <c r="F18" s="61">
        <v>14232</v>
      </c>
      <c r="H18" s="39"/>
    </row>
    <row r="19" spans="2:8" ht="14.25">
      <c r="B19" s="27" t="s">
        <v>96</v>
      </c>
      <c r="C19" s="10"/>
      <c r="D19" s="12">
        <v>1483</v>
      </c>
      <c r="E19" s="12"/>
      <c r="F19" s="12">
        <v>1483</v>
      </c>
      <c r="H19" s="39"/>
    </row>
    <row r="20" spans="2:8" ht="14.25">
      <c r="B20" s="27" t="s">
        <v>98</v>
      </c>
      <c r="C20" s="10"/>
      <c r="D20" s="12">
        <v>3087</v>
      </c>
      <c r="E20" s="12"/>
      <c r="F20" s="12">
        <v>3087</v>
      </c>
      <c r="H20" s="39"/>
    </row>
    <row r="21" spans="2:8" ht="14.25">
      <c r="B21" s="27" t="s">
        <v>97</v>
      </c>
      <c r="C21" s="10"/>
      <c r="D21" s="61">
        <v>132912</v>
      </c>
      <c r="E21" s="61"/>
      <c r="F21" s="61">
        <v>114667</v>
      </c>
      <c r="H21" s="39"/>
    </row>
    <row r="22" spans="2:8" ht="14.25">
      <c r="B22" s="10" t="s">
        <v>212</v>
      </c>
      <c r="C22" s="10"/>
      <c r="D22" s="61">
        <v>20502</v>
      </c>
      <c r="E22" s="12"/>
      <c r="F22" s="12">
        <v>20502</v>
      </c>
      <c r="H22" s="39"/>
    </row>
    <row r="23" spans="2:8" ht="14.25">
      <c r="B23" s="27" t="s">
        <v>227</v>
      </c>
      <c r="C23" s="10"/>
      <c r="D23" s="61">
        <v>1256</v>
      </c>
      <c r="E23" s="61"/>
      <c r="F23" s="61">
        <v>1256</v>
      </c>
      <c r="H23" s="39"/>
    </row>
    <row r="24" spans="5:6" ht="14.25">
      <c r="E24" s="12"/>
      <c r="F24" s="12"/>
    </row>
    <row r="25" spans="2:6" ht="14.25">
      <c r="B25" s="10"/>
      <c r="C25" s="10"/>
      <c r="D25" s="28">
        <f>+SUM(D16:D24)</f>
        <v>298089</v>
      </c>
      <c r="E25" s="12"/>
      <c r="F25" s="28">
        <f>+SUM(F16:F24)</f>
        <v>280314</v>
      </c>
    </row>
    <row r="26" spans="2:6" ht="14.25">
      <c r="B26" s="10"/>
      <c r="C26" s="10"/>
      <c r="D26" s="12"/>
      <c r="E26" s="12"/>
      <c r="F26" s="12"/>
    </row>
    <row r="27" spans="2:6" ht="15">
      <c r="B27" s="18" t="s">
        <v>196</v>
      </c>
      <c r="C27" s="10"/>
      <c r="D27" s="12"/>
      <c r="E27" s="12"/>
      <c r="F27" s="12"/>
    </row>
    <row r="28" spans="2:8" ht="14.25">
      <c r="B28" s="10" t="s">
        <v>10</v>
      </c>
      <c r="C28" s="10"/>
      <c r="D28" s="22">
        <v>60716</v>
      </c>
      <c r="E28" s="22"/>
      <c r="F28" s="22">
        <v>61764</v>
      </c>
      <c r="H28" s="39"/>
    </row>
    <row r="29" spans="2:8" ht="14.25">
      <c r="B29" s="27" t="s">
        <v>97</v>
      </c>
      <c r="C29" s="10"/>
      <c r="D29" s="22">
        <f>158595+1</f>
        <v>158596</v>
      </c>
      <c r="E29" s="22"/>
      <c r="F29" s="22">
        <v>174204</v>
      </c>
      <c r="H29" s="39"/>
    </row>
    <row r="30" spans="2:8" ht="14.25">
      <c r="B30" s="10" t="s">
        <v>99</v>
      </c>
      <c r="C30" s="10"/>
      <c r="D30" s="22">
        <f>22279+15502</f>
        <v>37781</v>
      </c>
      <c r="E30" s="22"/>
      <c r="F30" s="22">
        <f>26136+14512+16</f>
        <v>40664</v>
      </c>
      <c r="H30" s="39"/>
    </row>
    <row r="31" spans="2:8" ht="14.25">
      <c r="B31" s="27" t="s">
        <v>93</v>
      </c>
      <c r="C31" s="10"/>
      <c r="D31" s="22">
        <v>15587</v>
      </c>
      <c r="E31" s="22"/>
      <c r="F31" s="22">
        <v>11397</v>
      </c>
      <c r="H31" s="39"/>
    </row>
    <row r="32" spans="2:8" ht="14.25">
      <c r="B32" s="10" t="s">
        <v>129</v>
      </c>
      <c r="C32" s="10"/>
      <c r="D32" s="22">
        <v>422</v>
      </c>
      <c r="E32" s="22"/>
      <c r="F32" s="22">
        <v>596</v>
      </c>
      <c r="H32" s="39"/>
    </row>
    <row r="33" spans="2:8" ht="14.25">
      <c r="B33" s="10" t="s">
        <v>11</v>
      </c>
      <c r="C33" s="10"/>
      <c r="D33" s="22">
        <v>11398</v>
      </c>
      <c r="E33" s="22"/>
      <c r="F33" s="22">
        <v>9660</v>
      </c>
      <c r="H33" s="39"/>
    </row>
    <row r="34" spans="2:8" ht="14.25">
      <c r="B34" s="10" t="s">
        <v>12</v>
      </c>
      <c r="C34" s="10"/>
      <c r="D34" s="22">
        <v>24164</v>
      </c>
      <c r="E34" s="22"/>
      <c r="F34" s="22">
        <v>9147</v>
      </c>
      <c r="H34" s="39"/>
    </row>
    <row r="35" spans="2:6" ht="14.25">
      <c r="B35" s="36"/>
      <c r="C35" s="10"/>
      <c r="D35" s="22"/>
      <c r="E35" s="22"/>
      <c r="F35" s="22"/>
    </row>
    <row r="36" spans="2:6" ht="14.25">
      <c r="B36" s="10"/>
      <c r="C36" s="10"/>
      <c r="D36" s="28">
        <f>SUM(D28:D34)</f>
        <v>308664</v>
      </c>
      <c r="E36" s="22"/>
      <c r="F36" s="28">
        <f>SUM(F28:F34)</f>
        <v>307432</v>
      </c>
    </row>
    <row r="37" spans="2:6" ht="14.25">
      <c r="B37" s="10"/>
      <c r="C37" s="10"/>
      <c r="D37" s="22"/>
      <c r="E37" s="22"/>
      <c r="F37" s="22"/>
    </row>
    <row r="38" spans="2:6" ht="14.25">
      <c r="B38" s="10"/>
      <c r="C38" s="10"/>
      <c r="D38" s="22"/>
      <c r="E38" s="22"/>
      <c r="F38" s="22"/>
    </row>
    <row r="39" spans="1:6" ht="15.75" thickBot="1">
      <c r="A39" s="1" t="s">
        <v>188</v>
      </c>
      <c r="B39" s="10"/>
      <c r="C39" s="10"/>
      <c r="D39" s="79">
        <f>+D36+D25</f>
        <v>606753</v>
      </c>
      <c r="E39" s="22"/>
      <c r="F39" s="79">
        <f>+F36+F25</f>
        <v>587746</v>
      </c>
    </row>
    <row r="40" spans="2:6" ht="14.25">
      <c r="B40" s="10"/>
      <c r="C40" s="10"/>
      <c r="D40" s="22"/>
      <c r="E40" s="22"/>
      <c r="F40" s="22"/>
    </row>
    <row r="41" spans="2:6" ht="14.25">
      <c r="B41" s="10"/>
      <c r="C41" s="10"/>
      <c r="D41" s="22"/>
      <c r="E41" s="22"/>
      <c r="F41" s="22"/>
    </row>
    <row r="42" spans="2:6" ht="15">
      <c r="B42" s="121" t="s">
        <v>89</v>
      </c>
      <c r="C42" s="121"/>
      <c r="D42" s="121"/>
      <c r="E42" s="121"/>
      <c r="F42" s="121"/>
    </row>
    <row r="43" spans="2:6" ht="14.25">
      <c r="B43" s="122" t="s">
        <v>90</v>
      </c>
      <c r="C43" s="122"/>
      <c r="D43" s="122"/>
      <c r="E43" s="122"/>
      <c r="F43" s="122"/>
    </row>
    <row r="44" spans="2:6" ht="14.25">
      <c r="B44" s="122" t="s">
        <v>102</v>
      </c>
      <c r="C44" s="122"/>
      <c r="D44" s="122"/>
      <c r="E44" s="122"/>
      <c r="F44" s="122"/>
    </row>
    <row r="45" spans="2:6" ht="14.25">
      <c r="B45" s="10"/>
      <c r="C45" s="10"/>
      <c r="D45" s="10"/>
      <c r="E45" s="10"/>
      <c r="F45" s="10"/>
    </row>
    <row r="46" spans="2:6" ht="15">
      <c r="B46" s="121" t="s">
        <v>161</v>
      </c>
      <c r="C46" s="121"/>
      <c r="D46" s="121"/>
      <c r="E46" s="121"/>
      <c r="F46" s="121"/>
    </row>
    <row r="47" spans="2:6" ht="14.25">
      <c r="B47" s="122" t="str">
        <f>+B6</f>
        <v>As at 30 June 2008</v>
      </c>
      <c r="C47" s="122"/>
      <c r="D47" s="122"/>
      <c r="E47" s="122"/>
      <c r="F47" s="122"/>
    </row>
    <row r="48" spans="2:6" ht="14.25">
      <c r="B48" s="10"/>
      <c r="C48" s="10"/>
      <c r="D48" s="10"/>
      <c r="E48" s="10"/>
      <c r="F48" s="10"/>
    </row>
    <row r="49" spans="2:6" ht="15">
      <c r="B49" s="10"/>
      <c r="C49" s="18"/>
      <c r="D49" s="3" t="s">
        <v>17</v>
      </c>
      <c r="E49" s="18"/>
      <c r="F49" s="3" t="s">
        <v>17</v>
      </c>
    </row>
    <row r="50" spans="2:6" ht="15">
      <c r="B50" s="10"/>
      <c r="C50" s="18"/>
      <c r="D50" s="19" t="str">
        <f>+D9</f>
        <v>30.6.2008</v>
      </c>
      <c r="E50" s="3"/>
      <c r="F50" s="19" t="str">
        <f>+F9</f>
        <v>31.12.2007</v>
      </c>
    </row>
    <row r="51" spans="2:6" ht="15">
      <c r="B51" s="10"/>
      <c r="C51" s="18"/>
      <c r="D51" s="17" t="s">
        <v>131</v>
      </c>
      <c r="E51" s="3"/>
      <c r="F51" s="17" t="str">
        <f>+F10</f>
        <v>(Audited)</v>
      </c>
    </row>
    <row r="52" spans="2:6" ht="15">
      <c r="B52" s="10"/>
      <c r="C52" s="18"/>
      <c r="D52" s="3" t="s">
        <v>3</v>
      </c>
      <c r="E52" s="3"/>
      <c r="F52" s="3" t="s">
        <v>3</v>
      </c>
    </row>
    <row r="53" spans="1:6" ht="15">
      <c r="A53" s="1" t="s">
        <v>189</v>
      </c>
      <c r="B53" s="10"/>
      <c r="C53" s="10"/>
      <c r="D53" s="22"/>
      <c r="E53" s="22"/>
      <c r="F53" s="22"/>
    </row>
    <row r="54" spans="1:6" ht="15">
      <c r="A54" s="1"/>
      <c r="B54" s="10"/>
      <c r="C54" s="10"/>
      <c r="D54" s="22"/>
      <c r="E54" s="22"/>
      <c r="F54" s="22"/>
    </row>
    <row r="55" spans="2:6" ht="15">
      <c r="B55" s="18" t="s">
        <v>190</v>
      </c>
      <c r="C55" s="10"/>
      <c r="D55" s="22"/>
      <c r="E55" s="22"/>
      <c r="F55" s="22"/>
    </row>
    <row r="56" spans="2:6" ht="14.25">
      <c r="B56" s="10" t="s">
        <v>15</v>
      </c>
      <c r="C56" s="10"/>
      <c r="D56" s="12">
        <v>181367</v>
      </c>
      <c r="E56" s="12"/>
      <c r="F56" s="12">
        <v>181367</v>
      </c>
    </row>
    <row r="57" spans="2:6" ht="14.25">
      <c r="B57" s="10" t="s">
        <v>14</v>
      </c>
      <c r="C57" s="10"/>
      <c r="D57" s="12">
        <v>35073</v>
      </c>
      <c r="E57" s="12"/>
      <c r="F57" s="12">
        <v>35073</v>
      </c>
    </row>
    <row r="58" spans="2:8" ht="14.25">
      <c r="B58" s="10" t="s">
        <v>16</v>
      </c>
      <c r="C58" s="10"/>
      <c r="D58" s="61">
        <f>+equity!F24</f>
        <v>209134</v>
      </c>
      <c r="E58" s="61"/>
      <c r="F58" s="61">
        <v>207852</v>
      </c>
      <c r="G58" s="39"/>
      <c r="H58" s="39"/>
    </row>
    <row r="59" spans="2:6" ht="14.25">
      <c r="B59" s="10"/>
      <c r="C59" s="10"/>
      <c r="D59" s="23"/>
      <c r="E59" s="12"/>
      <c r="F59" s="23"/>
    </row>
    <row r="60" spans="2:6" ht="14.25">
      <c r="B60" s="10"/>
      <c r="C60" s="10"/>
      <c r="D60" s="61">
        <f>SUM(D56:D58)</f>
        <v>425574</v>
      </c>
      <c r="E60" s="12"/>
      <c r="F60" s="12">
        <f>SUM(F56:F58)</f>
        <v>424292</v>
      </c>
    </row>
    <row r="61" spans="2:6" ht="14.25">
      <c r="B61" s="10"/>
      <c r="C61" s="10"/>
      <c r="D61" s="104"/>
      <c r="E61" s="22"/>
      <c r="F61" s="22"/>
    </row>
    <row r="62" spans="2:8" ht="14.25">
      <c r="B62" s="10" t="s">
        <v>7</v>
      </c>
      <c r="C62" s="10"/>
      <c r="D62" s="61">
        <f>+equity!H24</f>
        <v>17383</v>
      </c>
      <c r="E62" s="12"/>
      <c r="F62" s="12">
        <v>16610</v>
      </c>
      <c r="G62" s="39"/>
      <c r="H62" s="39"/>
    </row>
    <row r="63" spans="2:6" ht="14.25">
      <c r="B63" s="10"/>
      <c r="C63" s="10"/>
      <c r="D63" s="104"/>
      <c r="E63" s="22"/>
      <c r="F63" s="22"/>
    </row>
    <row r="64" spans="2:6" ht="15">
      <c r="B64" s="18" t="s">
        <v>191</v>
      </c>
      <c r="C64" s="10"/>
      <c r="D64" s="106">
        <f>SUM(D60:D62)</f>
        <v>442957</v>
      </c>
      <c r="E64" s="22"/>
      <c r="F64" s="28">
        <f>SUM(F60:F62)</f>
        <v>440902</v>
      </c>
    </row>
    <row r="65" spans="2:6" ht="14.25">
      <c r="B65" s="10"/>
      <c r="C65" s="10"/>
      <c r="D65" s="104"/>
      <c r="E65" s="22"/>
      <c r="F65" s="22"/>
    </row>
    <row r="66" spans="2:6" ht="15">
      <c r="B66" s="18" t="s">
        <v>194</v>
      </c>
      <c r="C66" s="10"/>
      <c r="D66" s="104"/>
      <c r="E66" s="22"/>
      <c r="F66" s="22"/>
    </row>
    <row r="67" spans="2:6" ht="14.25">
      <c r="B67" s="10" t="s">
        <v>197</v>
      </c>
      <c r="C67" s="10"/>
      <c r="D67" s="104">
        <f>313-135</f>
        <v>178</v>
      </c>
      <c r="E67" s="12"/>
      <c r="F67" s="12">
        <v>264</v>
      </c>
    </row>
    <row r="68" spans="2:6" ht="14.25">
      <c r="B68" s="10" t="s">
        <v>198</v>
      </c>
      <c r="C68" s="10"/>
      <c r="D68" s="61">
        <v>39283</v>
      </c>
      <c r="E68" s="12"/>
      <c r="F68" s="12">
        <v>39847</v>
      </c>
    </row>
    <row r="69" spans="2:6" ht="14.25">
      <c r="B69" s="10"/>
      <c r="C69" s="10"/>
      <c r="D69" s="104"/>
      <c r="E69" s="22"/>
      <c r="F69" s="22"/>
    </row>
    <row r="70" spans="2:6" ht="14.25">
      <c r="B70" s="10"/>
      <c r="C70" s="10"/>
      <c r="D70" s="106">
        <f>SUM(D67:D69)</f>
        <v>39461</v>
      </c>
      <c r="E70" s="22"/>
      <c r="F70" s="28">
        <f>SUM(F67:F69)</f>
        <v>40111</v>
      </c>
    </row>
    <row r="71" spans="2:6" ht="14.25">
      <c r="B71" s="10"/>
      <c r="C71" s="10"/>
      <c r="D71" s="104"/>
      <c r="E71" s="22"/>
      <c r="F71" s="22"/>
    </row>
    <row r="72" spans="2:6" ht="15">
      <c r="B72" s="18" t="s">
        <v>199</v>
      </c>
      <c r="C72" s="10"/>
      <c r="D72" s="104"/>
      <c r="E72" s="22"/>
      <c r="F72" s="22"/>
    </row>
    <row r="73" spans="2:6" ht="14.25">
      <c r="B73" s="27" t="s">
        <v>94</v>
      </c>
      <c r="C73" s="10"/>
      <c r="D73" s="104">
        <v>2727</v>
      </c>
      <c r="E73" s="22"/>
      <c r="F73" s="22">
        <v>2680</v>
      </c>
    </row>
    <row r="74" spans="2:6" ht="14.25">
      <c r="B74" s="27" t="s">
        <v>241</v>
      </c>
      <c r="C74" s="10"/>
      <c r="D74" s="104">
        <v>60329</v>
      </c>
      <c r="E74" s="22"/>
      <c r="F74" s="22">
        <v>47983</v>
      </c>
    </row>
    <row r="75" spans="2:6" ht="14.25">
      <c r="B75" s="10" t="s">
        <v>100</v>
      </c>
      <c r="C75" s="10"/>
      <c r="D75" s="104">
        <f>33587+24783+39</f>
        <v>58409</v>
      </c>
      <c r="E75" s="22"/>
      <c r="F75" s="22">
        <f>12746+11363+37+23682+4290+3</f>
        <v>52121</v>
      </c>
    </row>
    <row r="76" spans="2:6" ht="14.25">
      <c r="B76" s="10" t="s">
        <v>177</v>
      </c>
      <c r="C76" s="10"/>
      <c r="D76" s="104">
        <v>135</v>
      </c>
      <c r="E76" s="22"/>
      <c r="F76" s="22">
        <v>135</v>
      </c>
    </row>
    <row r="77" spans="2:6" ht="14.25">
      <c r="B77" s="10" t="s">
        <v>101</v>
      </c>
      <c r="C77" s="10"/>
      <c r="D77" s="104">
        <f>1382+400</f>
        <v>1782</v>
      </c>
      <c r="E77" s="22"/>
      <c r="F77" s="22">
        <v>1446</v>
      </c>
    </row>
    <row r="78" spans="2:6" ht="14.25">
      <c r="B78" s="10" t="s">
        <v>130</v>
      </c>
      <c r="C78" s="10"/>
      <c r="D78" s="104">
        <v>0</v>
      </c>
      <c r="E78" s="22"/>
      <c r="F78" s="22">
        <v>0</v>
      </c>
    </row>
    <row r="79" spans="2:6" ht="14.25">
      <c r="B79" s="10" t="s">
        <v>13</v>
      </c>
      <c r="C79" s="10"/>
      <c r="D79" s="22">
        <f>916+37</f>
        <v>953</v>
      </c>
      <c r="E79" s="22"/>
      <c r="F79" s="22">
        <v>2368</v>
      </c>
    </row>
    <row r="80" spans="2:6" ht="14.25">
      <c r="B80" s="10"/>
      <c r="C80" s="10"/>
      <c r="D80" s="22"/>
      <c r="E80" s="22"/>
      <c r="F80" s="22"/>
    </row>
    <row r="81" spans="2:6" ht="14.25">
      <c r="B81" s="10"/>
      <c r="C81" s="10"/>
      <c r="D81" s="28">
        <f>SUM(D73:D80)</f>
        <v>124335</v>
      </c>
      <c r="E81" s="22"/>
      <c r="F81" s="28">
        <f>SUM(F73:F80)</f>
        <v>106733</v>
      </c>
    </row>
    <row r="82" spans="2:6" ht="14.25">
      <c r="B82" s="10"/>
      <c r="C82" s="10"/>
      <c r="D82" s="12"/>
      <c r="E82" s="12"/>
      <c r="F82" s="12"/>
    </row>
    <row r="83" spans="2:6" ht="15">
      <c r="B83" s="18" t="s">
        <v>192</v>
      </c>
      <c r="C83" s="10"/>
      <c r="D83" s="12">
        <f>+D81+D70</f>
        <v>163796</v>
      </c>
      <c r="E83" s="12"/>
      <c r="F83" s="12">
        <f>+F81+F70</f>
        <v>146844</v>
      </c>
    </row>
    <row r="84" spans="2:6" ht="14.25">
      <c r="B84" s="10"/>
      <c r="C84" s="10"/>
      <c r="D84" s="12"/>
      <c r="E84" s="12"/>
      <c r="F84" s="12"/>
    </row>
    <row r="85" spans="1:6" ht="15.75" thickBot="1">
      <c r="A85" s="18" t="s">
        <v>193</v>
      </c>
      <c r="B85" s="10"/>
      <c r="C85" s="10"/>
      <c r="D85" s="79">
        <f>+D83+D64</f>
        <v>606753</v>
      </c>
      <c r="E85" s="12"/>
      <c r="F85" s="79">
        <f>+F83+F64</f>
        <v>587746</v>
      </c>
    </row>
    <row r="86" spans="2:6" ht="14.25">
      <c r="B86" s="10"/>
      <c r="C86" s="10"/>
      <c r="D86" s="12">
        <f>+D85-D39</f>
        <v>0</v>
      </c>
      <c r="E86" s="12"/>
      <c r="F86" s="12">
        <f>+F85-F39</f>
        <v>0</v>
      </c>
    </row>
    <row r="87" spans="2:3" ht="15">
      <c r="B87" s="18" t="s">
        <v>219</v>
      </c>
      <c r="C87" s="10"/>
    </row>
    <row r="88" spans="2:6" ht="15">
      <c r="B88" s="18" t="s">
        <v>220</v>
      </c>
      <c r="C88" s="10"/>
      <c r="D88" s="25">
        <f>D60/'notes b'!E163</f>
        <v>1.1732398947989435</v>
      </c>
      <c r="E88" s="25"/>
      <c r="F88" s="25">
        <f>F60/'notes b'!H163</f>
        <v>1.1697056245072146</v>
      </c>
    </row>
    <row r="89" spans="2:6" ht="14.25">
      <c r="B89" s="10"/>
      <c r="C89" s="10"/>
      <c r="D89" s="107"/>
      <c r="E89" s="10"/>
      <c r="F89" s="10"/>
    </row>
    <row r="90" spans="2:6" ht="14.25">
      <c r="B90" s="10"/>
      <c r="C90" s="10"/>
      <c r="D90" s="10"/>
      <c r="E90" s="10"/>
      <c r="F90" s="10"/>
    </row>
    <row r="91" spans="2:6" ht="14.25">
      <c r="B91" s="10"/>
      <c r="C91" s="10"/>
      <c r="D91" s="10"/>
      <c r="E91" s="10"/>
      <c r="F91" s="10"/>
    </row>
    <row r="92" spans="1:6" ht="15">
      <c r="A92" s="18" t="s">
        <v>246</v>
      </c>
      <c r="B92" s="10"/>
      <c r="C92" s="10"/>
      <c r="D92" s="10"/>
      <c r="E92" s="10"/>
      <c r="F92" s="10"/>
    </row>
    <row r="93" spans="1:6" ht="15">
      <c r="A93" s="18" t="s">
        <v>247</v>
      </c>
      <c r="B93" s="10"/>
      <c r="C93" s="10"/>
      <c r="D93" s="10"/>
      <c r="E93" s="10"/>
      <c r="F93" s="10"/>
    </row>
    <row r="94" spans="1:6" ht="15">
      <c r="A94" s="18" t="s">
        <v>245</v>
      </c>
      <c r="B94" s="10"/>
      <c r="C94" s="10"/>
      <c r="D94" s="10"/>
      <c r="E94" s="10"/>
      <c r="F94" s="10"/>
    </row>
    <row r="95" spans="1:6" ht="15">
      <c r="A95" s="18"/>
      <c r="C95" s="10"/>
      <c r="D95" s="10"/>
      <c r="E95" s="10"/>
      <c r="F95" s="10"/>
    </row>
    <row r="96" spans="3:6" ht="14.25">
      <c r="C96" s="10"/>
      <c r="D96" s="10"/>
      <c r="E96" s="10"/>
      <c r="F96" s="10"/>
    </row>
    <row r="97" spans="3:6" ht="14.25">
      <c r="C97" s="10"/>
      <c r="D97" s="10"/>
      <c r="E97" s="10"/>
      <c r="F97" s="10"/>
    </row>
    <row r="98" spans="3:6" ht="14.25">
      <c r="C98" s="10"/>
      <c r="D98" s="10"/>
      <c r="E98" s="10"/>
      <c r="F98" s="10"/>
    </row>
  </sheetData>
  <mergeCells count="10">
    <mergeCell ref="B47:F47"/>
    <mergeCell ref="B42:F42"/>
    <mergeCell ref="B43:F43"/>
    <mergeCell ref="B44:F44"/>
    <mergeCell ref="B46:F46"/>
    <mergeCell ref="B1:F1"/>
    <mergeCell ref="B2:F2"/>
    <mergeCell ref="B5:F5"/>
    <mergeCell ref="B6:F6"/>
    <mergeCell ref="B3:F3"/>
  </mergeCells>
  <printOptions horizontalCentered="1"/>
  <pageMargins left="0.75" right="0.75" top="0.57" bottom="0.62" header="0.31" footer="0.31"/>
  <pageSetup horizontalDpi="600" verticalDpi="600" orientation="portrait" paperSize="9" scale="95" r:id="rId1"/>
  <headerFooter alignWithMargins="0">
    <oddFooter>&amp;C&amp;A</oddFooter>
  </headerFooter>
  <rowBreaks count="1" manualBreakCount="1">
    <brk id="4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J41"/>
  <sheetViews>
    <sheetView view="pageBreakPreview" zoomScaleSheetLayoutView="100" workbookViewId="0" topLeftCell="A12">
      <selection activeCell="J29" sqref="J29"/>
    </sheetView>
  </sheetViews>
  <sheetFormatPr defaultColWidth="9.140625" defaultRowHeight="12.75"/>
  <cols>
    <col min="1" max="1" width="28.00390625" style="0" customWidth="1"/>
    <col min="2" max="2" width="12.8515625" style="0" customWidth="1"/>
    <col min="3" max="3" width="2.7109375" style="0" customWidth="1"/>
    <col min="4" max="4" width="12.57421875" style="0" customWidth="1"/>
    <col min="5" max="5" width="2.7109375" style="0" customWidth="1"/>
    <col min="6" max="6" width="15.28125" style="0" customWidth="1"/>
    <col min="7" max="7" width="2.7109375" style="0" customWidth="1"/>
    <col min="8" max="8" width="15.00390625" style="0" customWidth="1"/>
    <col min="9" max="9" width="13.28125" style="0" customWidth="1"/>
  </cols>
  <sheetData>
    <row r="1" spans="1:10" ht="15.75" customHeight="1">
      <c r="A1" s="121" t="s">
        <v>89</v>
      </c>
      <c r="B1" s="121"/>
      <c r="C1" s="121"/>
      <c r="D1" s="121"/>
      <c r="E1" s="121"/>
      <c r="F1" s="121"/>
      <c r="G1" s="121"/>
      <c r="H1" s="121"/>
      <c r="I1" s="121"/>
      <c r="J1" s="95"/>
    </row>
    <row r="2" spans="1:10" ht="14.25">
      <c r="A2" s="122" t="s">
        <v>90</v>
      </c>
      <c r="B2" s="122"/>
      <c r="C2" s="122"/>
      <c r="D2" s="122"/>
      <c r="E2" s="122"/>
      <c r="F2" s="122"/>
      <c r="G2" s="122"/>
      <c r="H2" s="122"/>
      <c r="I2" s="122"/>
      <c r="J2" s="95"/>
    </row>
    <row r="3" spans="1:10" ht="14.25">
      <c r="A3" s="122" t="s">
        <v>102</v>
      </c>
      <c r="B3" s="122"/>
      <c r="C3" s="122"/>
      <c r="D3" s="122"/>
      <c r="E3" s="122"/>
      <c r="F3" s="122"/>
      <c r="G3" s="122"/>
      <c r="H3" s="122"/>
      <c r="I3" s="122"/>
      <c r="J3" s="95"/>
    </row>
    <row r="4" spans="1:10" ht="14.25">
      <c r="A4" s="95"/>
      <c r="B4" s="95"/>
      <c r="C4" s="95"/>
      <c r="D4" s="95"/>
      <c r="E4" s="95"/>
      <c r="F4" s="95"/>
      <c r="G4" s="95"/>
      <c r="H4" s="95"/>
      <c r="I4" s="95"/>
      <c r="J4" s="95"/>
    </row>
    <row r="5" spans="1:10" ht="15">
      <c r="A5" s="121" t="s">
        <v>18</v>
      </c>
      <c r="B5" s="121"/>
      <c r="C5" s="121"/>
      <c r="D5" s="121"/>
      <c r="E5" s="121"/>
      <c r="F5" s="121"/>
      <c r="G5" s="121"/>
      <c r="H5" s="121"/>
      <c r="I5" s="121"/>
      <c r="J5" s="3"/>
    </row>
    <row r="6" spans="1:10" ht="14.25">
      <c r="A6" s="122" t="str">
        <f>+'p&amp;l'!A6:G6</f>
        <v>For the year ended 30 June 2008</v>
      </c>
      <c r="B6" s="122"/>
      <c r="C6" s="122"/>
      <c r="D6" s="122"/>
      <c r="E6" s="122"/>
      <c r="F6" s="122"/>
      <c r="G6" s="122"/>
      <c r="H6" s="122"/>
      <c r="I6" s="122"/>
      <c r="J6" s="17"/>
    </row>
    <row r="7" spans="1:10" ht="14.25">
      <c r="A7" s="17"/>
      <c r="B7" s="17"/>
      <c r="C7" s="17"/>
      <c r="D7" s="17"/>
      <c r="E7" s="17"/>
      <c r="F7" s="17"/>
      <c r="G7" s="17"/>
      <c r="H7" s="17"/>
      <c r="I7" s="17"/>
      <c r="J7" s="17"/>
    </row>
    <row r="8" spans="1:10" ht="15">
      <c r="A8" s="17"/>
      <c r="B8" s="17"/>
      <c r="C8" s="117"/>
      <c r="F8" s="118" t="s">
        <v>200</v>
      </c>
      <c r="G8" s="118"/>
      <c r="H8" s="118"/>
      <c r="J8" s="17"/>
    </row>
    <row r="9" spans="1:10" ht="15">
      <c r="A9" s="10"/>
      <c r="B9" s="18"/>
      <c r="C9" s="18"/>
      <c r="D9" s="29" t="s">
        <v>19</v>
      </c>
      <c r="E9" s="30"/>
      <c r="F9" s="29" t="s">
        <v>20</v>
      </c>
      <c r="G9" s="30"/>
      <c r="H9" s="30"/>
      <c r="I9" s="18"/>
      <c r="J9" s="10"/>
    </row>
    <row r="10" spans="1:10" ht="15">
      <c r="A10" s="10"/>
      <c r="B10" s="18"/>
      <c r="C10" s="18"/>
      <c r="D10" s="18"/>
      <c r="E10" s="18"/>
      <c r="F10" s="18"/>
      <c r="G10" s="18"/>
      <c r="H10" s="18"/>
      <c r="I10" s="18"/>
      <c r="J10" s="10"/>
    </row>
    <row r="11" spans="1:10" ht="15">
      <c r="A11" s="10"/>
      <c r="B11" s="3" t="s">
        <v>21</v>
      </c>
      <c r="C11" s="3"/>
      <c r="D11" s="3" t="s">
        <v>21</v>
      </c>
      <c r="E11" s="3"/>
      <c r="F11" s="3" t="s">
        <v>24</v>
      </c>
      <c r="G11" s="3"/>
      <c r="H11" s="3" t="s">
        <v>201</v>
      </c>
      <c r="I11" s="3" t="s">
        <v>26</v>
      </c>
      <c r="J11" s="10"/>
    </row>
    <row r="12" spans="1:10" ht="15">
      <c r="A12" s="10"/>
      <c r="B12" s="3" t="s">
        <v>22</v>
      </c>
      <c r="C12" s="3"/>
      <c r="D12" s="3" t="s">
        <v>23</v>
      </c>
      <c r="E12" s="3"/>
      <c r="F12" s="3" t="s">
        <v>25</v>
      </c>
      <c r="G12" s="3"/>
      <c r="H12" s="3" t="s">
        <v>202</v>
      </c>
      <c r="I12" s="3" t="s">
        <v>205</v>
      </c>
      <c r="J12" s="10"/>
    </row>
    <row r="13" spans="1:10" ht="15">
      <c r="A13" s="10"/>
      <c r="B13" s="18"/>
      <c r="C13" s="18"/>
      <c r="D13" s="18"/>
      <c r="E13" s="18"/>
      <c r="F13" s="18"/>
      <c r="G13" s="18"/>
      <c r="H13" s="18"/>
      <c r="I13" s="18"/>
      <c r="J13" s="10"/>
    </row>
    <row r="14" spans="1:10" ht="15">
      <c r="A14" s="10"/>
      <c r="B14" s="3" t="s">
        <v>3</v>
      </c>
      <c r="C14" s="3"/>
      <c r="D14" s="3" t="s">
        <v>3</v>
      </c>
      <c r="E14" s="18"/>
      <c r="F14" s="3" t="s">
        <v>3</v>
      </c>
      <c r="G14" s="18"/>
      <c r="H14" s="3" t="s">
        <v>3</v>
      </c>
      <c r="I14" s="3" t="s">
        <v>3</v>
      </c>
      <c r="J14" s="10"/>
    </row>
    <row r="15" spans="1:10" ht="15">
      <c r="A15" s="10"/>
      <c r="B15" s="3"/>
      <c r="C15" s="3"/>
      <c r="D15" s="3"/>
      <c r="E15" s="18"/>
      <c r="F15" s="3"/>
      <c r="G15" s="18"/>
      <c r="H15" s="18"/>
      <c r="I15" s="3"/>
      <c r="J15" s="10"/>
    </row>
    <row r="16" spans="2:10" ht="15">
      <c r="B16" s="3"/>
      <c r="C16" s="3"/>
      <c r="D16" s="3"/>
      <c r="E16" s="18"/>
      <c r="F16" s="3"/>
      <c r="G16" s="18"/>
      <c r="H16" s="18"/>
      <c r="I16" s="3"/>
      <c r="J16" s="10"/>
    </row>
    <row r="17" spans="1:10" s="71" customFormat="1" ht="14.25">
      <c r="A17" s="70" t="s">
        <v>242</v>
      </c>
      <c r="B17" s="61">
        <f>+'balance sheet'!F56</f>
        <v>181367</v>
      </c>
      <c r="C17" s="61"/>
      <c r="D17" s="61">
        <f>+'balance sheet'!F57</f>
        <v>35073</v>
      </c>
      <c r="E17" s="61"/>
      <c r="F17" s="61">
        <f>+'balance sheet'!F58</f>
        <v>207852</v>
      </c>
      <c r="G17" s="61"/>
      <c r="H17" s="61">
        <f>+'balance sheet'!F62</f>
        <v>16610</v>
      </c>
      <c r="I17" s="61">
        <f>SUM(B17:H17)</f>
        <v>440902</v>
      </c>
      <c r="J17" s="70"/>
    </row>
    <row r="18" spans="1:10" ht="15">
      <c r="A18" s="18"/>
      <c r="B18" s="12"/>
      <c r="C18" s="12"/>
      <c r="D18" s="12"/>
      <c r="E18" s="12"/>
      <c r="F18" s="12"/>
      <c r="G18" s="12"/>
      <c r="H18" s="12"/>
      <c r="I18" s="12"/>
      <c r="J18" s="10"/>
    </row>
    <row r="19" spans="1:10" ht="14.25">
      <c r="A19" s="10" t="s">
        <v>165</v>
      </c>
      <c r="B19" s="12">
        <v>0</v>
      </c>
      <c r="C19" s="12"/>
      <c r="D19" s="12">
        <v>0</v>
      </c>
      <c r="E19" s="12"/>
      <c r="F19" s="12">
        <f>'p&amp;l'!F33</f>
        <v>1282</v>
      </c>
      <c r="G19" s="12"/>
      <c r="H19" s="12">
        <f>'p&amp;l'!F34</f>
        <v>892</v>
      </c>
      <c r="I19" s="61">
        <f>SUM(B19:H19)</f>
        <v>2174</v>
      </c>
      <c r="J19" s="10"/>
    </row>
    <row r="20" spans="1:10" ht="14.25">
      <c r="A20" s="10"/>
      <c r="B20" s="12"/>
      <c r="C20" s="12"/>
      <c r="D20" s="12"/>
      <c r="E20" s="12"/>
      <c r="F20" s="12"/>
      <c r="G20" s="12"/>
      <c r="H20" s="12"/>
      <c r="I20" s="61"/>
      <c r="J20" s="10"/>
    </row>
    <row r="21" spans="1:10" ht="14.25">
      <c r="A21" s="10" t="s">
        <v>273</v>
      </c>
      <c r="B21" s="12"/>
      <c r="C21" s="12"/>
      <c r="D21" s="12"/>
      <c r="E21" s="12"/>
      <c r="F21" s="12">
        <v>0</v>
      </c>
      <c r="G21" s="12"/>
      <c r="H21" s="61">
        <v>-119</v>
      </c>
      <c r="I21" s="61">
        <f>SUM(B21:H21)</f>
        <v>-119</v>
      </c>
      <c r="J21" s="10"/>
    </row>
    <row r="22" spans="1:10" ht="14.25">
      <c r="A22" s="10" t="s">
        <v>274</v>
      </c>
      <c r="B22" s="23"/>
      <c r="C22" s="12"/>
      <c r="D22" s="23"/>
      <c r="E22" s="12"/>
      <c r="F22" s="23"/>
      <c r="G22" s="12"/>
      <c r="H22" s="23"/>
      <c r="I22" s="23"/>
      <c r="J22" s="10"/>
    </row>
    <row r="23" spans="1:10" ht="14.25">
      <c r="A23" s="10"/>
      <c r="B23" s="12"/>
      <c r="C23" s="12"/>
      <c r="D23" s="12"/>
      <c r="E23" s="12"/>
      <c r="F23" s="12"/>
      <c r="G23" s="12"/>
      <c r="H23" s="12"/>
      <c r="I23" s="12"/>
      <c r="J23" s="10"/>
    </row>
    <row r="24" spans="1:10" ht="14.25">
      <c r="A24" s="10" t="s">
        <v>264</v>
      </c>
      <c r="B24" s="12">
        <f>+SUM(B17:B22)</f>
        <v>181367</v>
      </c>
      <c r="C24" s="12"/>
      <c r="D24" s="12">
        <f>+SUM(D17:D22)</f>
        <v>35073</v>
      </c>
      <c r="E24" s="12"/>
      <c r="F24" s="12">
        <f>+SUM(F17:F22)</f>
        <v>209134</v>
      </c>
      <c r="G24" s="12"/>
      <c r="H24" s="12">
        <f>+SUM(H17:H22)</f>
        <v>17383</v>
      </c>
      <c r="I24" s="12">
        <f>+SUM(I17:I22)</f>
        <v>442957</v>
      </c>
      <c r="J24" s="10"/>
    </row>
    <row r="25" spans="1:10" ht="15" thickBot="1">
      <c r="A25" s="10"/>
      <c r="B25" s="24"/>
      <c r="C25" s="12"/>
      <c r="D25" s="24"/>
      <c r="E25" s="12"/>
      <c r="F25" s="24"/>
      <c r="G25" s="12"/>
      <c r="H25" s="24"/>
      <c r="I25" s="24"/>
      <c r="J25" s="10"/>
    </row>
    <row r="26" spans="1:10" ht="15" thickTop="1">
      <c r="A26" s="10"/>
      <c r="B26" s="12">
        <f>B24-'balance sheet'!D56</f>
        <v>0</v>
      </c>
      <c r="C26" s="12"/>
      <c r="D26" s="12">
        <f>D24-'balance sheet'!D57</f>
        <v>0</v>
      </c>
      <c r="E26" s="12"/>
      <c r="F26" s="12">
        <f>F24-'balance sheet'!D58</f>
        <v>0</v>
      </c>
      <c r="G26" s="12"/>
      <c r="H26" s="12">
        <f>+H24-'balance sheet'!D62</f>
        <v>0</v>
      </c>
      <c r="I26" s="12">
        <f>+I24-'balance sheet'!D64</f>
        <v>0</v>
      </c>
      <c r="J26" s="10"/>
    </row>
    <row r="27" spans="1:10" ht="14.25">
      <c r="A27" s="10"/>
      <c r="B27" s="12"/>
      <c r="C27" s="12"/>
      <c r="D27" s="12"/>
      <c r="E27" s="12"/>
      <c r="F27" s="12"/>
      <c r="G27" s="12"/>
      <c r="H27" s="12"/>
      <c r="I27" s="12"/>
      <c r="J27" s="10"/>
    </row>
    <row r="28" spans="2:10" ht="14.25">
      <c r="B28" s="12"/>
      <c r="C28" s="12"/>
      <c r="D28" s="12"/>
      <c r="E28" s="12"/>
      <c r="F28" s="12"/>
      <c r="G28" s="12"/>
      <c r="H28" s="12"/>
      <c r="I28" s="12"/>
      <c r="J28" s="10"/>
    </row>
    <row r="29" spans="1:10" ht="14.25">
      <c r="A29" s="10" t="s">
        <v>226</v>
      </c>
      <c r="B29" s="61">
        <v>90559</v>
      </c>
      <c r="C29" s="61"/>
      <c r="D29" s="61">
        <v>125832</v>
      </c>
      <c r="E29" s="61"/>
      <c r="F29" s="61">
        <v>192530</v>
      </c>
      <c r="G29" s="61"/>
      <c r="H29" s="61">
        <v>16095</v>
      </c>
      <c r="I29" s="12">
        <f>SUM(B29:H29)</f>
        <v>425016</v>
      </c>
      <c r="J29" s="10"/>
    </row>
    <row r="30" spans="1:10" ht="14.25">
      <c r="A30" s="10"/>
      <c r="B30" s="12"/>
      <c r="C30" s="12"/>
      <c r="D30" s="12"/>
      <c r="E30" s="12"/>
      <c r="F30" s="12"/>
      <c r="G30" s="12"/>
      <c r="H30" s="12"/>
      <c r="I30" s="12"/>
      <c r="J30" s="10"/>
    </row>
    <row r="31" spans="1:10" ht="14.25">
      <c r="A31" s="10" t="s">
        <v>165</v>
      </c>
      <c r="B31" s="12">
        <v>0</v>
      </c>
      <c r="C31" s="12"/>
      <c r="D31" s="12">
        <v>0</v>
      </c>
      <c r="E31" s="12"/>
      <c r="F31" s="22">
        <f>'p&amp;l'!G33</f>
        <v>6858</v>
      </c>
      <c r="G31" s="12"/>
      <c r="H31" s="22">
        <f>'p&amp;l'!G34</f>
        <v>763</v>
      </c>
      <c r="I31" s="12">
        <f>SUM(B31:H31)</f>
        <v>7621</v>
      </c>
      <c r="J31" s="10"/>
    </row>
    <row r="32" spans="1:10" ht="14.25">
      <c r="A32" s="10"/>
      <c r="B32" s="23"/>
      <c r="C32" s="12"/>
      <c r="D32" s="23"/>
      <c r="E32" s="12"/>
      <c r="F32" s="116"/>
      <c r="G32" s="12"/>
      <c r="H32" s="116"/>
      <c r="I32" s="116"/>
      <c r="J32" s="10"/>
    </row>
    <row r="33" spans="1:10" ht="14.25">
      <c r="A33" s="10"/>
      <c r="B33" s="12"/>
      <c r="C33" s="12"/>
      <c r="D33" s="12"/>
      <c r="E33" s="12"/>
      <c r="F33" s="12"/>
      <c r="G33" s="12"/>
      <c r="H33" s="12"/>
      <c r="I33" s="12"/>
      <c r="J33" s="10"/>
    </row>
    <row r="34" spans="1:10" ht="14.25">
      <c r="A34" s="10" t="s">
        <v>265</v>
      </c>
      <c r="B34" s="12">
        <f>SUM(B29:B32)</f>
        <v>90559</v>
      </c>
      <c r="C34" s="12"/>
      <c r="D34" s="12">
        <f>SUM(D29:D32)</f>
        <v>125832</v>
      </c>
      <c r="E34" s="12"/>
      <c r="F34" s="12">
        <f>SUM(F29:F32)</f>
        <v>199388</v>
      </c>
      <c r="G34" s="12"/>
      <c r="H34" s="12">
        <f>SUM(H29:H32)</f>
        <v>16858</v>
      </c>
      <c r="I34" s="12">
        <f>SUM(I29:I32)</f>
        <v>432637</v>
      </c>
      <c r="J34" s="10"/>
    </row>
    <row r="35" spans="2:10" ht="15" thickBot="1">
      <c r="B35" s="24"/>
      <c r="C35" s="12"/>
      <c r="D35" s="24"/>
      <c r="E35" s="12"/>
      <c r="F35" s="24"/>
      <c r="G35" s="12"/>
      <c r="H35" s="24"/>
      <c r="I35" s="24"/>
      <c r="J35" s="10"/>
    </row>
    <row r="36" spans="1:10" ht="15" thickTop="1">
      <c r="A36" s="10"/>
      <c r="B36" s="12"/>
      <c r="C36" s="12"/>
      <c r="D36" s="12"/>
      <c r="E36" s="12"/>
      <c r="F36" s="12"/>
      <c r="G36" s="12"/>
      <c r="H36" s="12"/>
      <c r="I36" s="12"/>
      <c r="J36" s="10"/>
    </row>
    <row r="37" spans="2:10" ht="14.25">
      <c r="B37" s="10"/>
      <c r="C37" s="10"/>
      <c r="D37" s="10"/>
      <c r="E37" s="10"/>
      <c r="F37" s="10"/>
      <c r="G37" s="10"/>
      <c r="H37" s="10"/>
      <c r="I37" s="10"/>
      <c r="J37" s="10"/>
    </row>
    <row r="38" spans="2:10" ht="14.25">
      <c r="B38" s="10"/>
      <c r="C38" s="10"/>
      <c r="D38" s="10"/>
      <c r="E38" s="10"/>
      <c r="F38" s="10"/>
      <c r="G38" s="10"/>
      <c r="H38" s="10"/>
      <c r="I38" s="10"/>
      <c r="J38" s="10"/>
    </row>
    <row r="39" spans="1:10" ht="15">
      <c r="A39" s="18" t="s">
        <v>248</v>
      </c>
      <c r="B39" s="10"/>
      <c r="C39" s="10"/>
      <c r="D39" s="10"/>
      <c r="E39" s="10"/>
      <c r="F39" s="10"/>
      <c r="G39" s="10"/>
      <c r="H39" s="10"/>
      <c r="I39" s="10"/>
      <c r="J39" s="10"/>
    </row>
    <row r="40" ht="15">
      <c r="A40" s="18" t="s">
        <v>249</v>
      </c>
    </row>
    <row r="41" ht="15">
      <c r="A41" s="18" t="s">
        <v>183</v>
      </c>
    </row>
  </sheetData>
  <mergeCells count="5">
    <mergeCell ref="A6:I6"/>
    <mergeCell ref="A1:I1"/>
    <mergeCell ref="A2:I2"/>
    <mergeCell ref="A3:I3"/>
    <mergeCell ref="A5:I5"/>
  </mergeCells>
  <printOptions horizontalCentered="1"/>
  <pageMargins left="0.75" right="0.5" top="0.51" bottom="0.52" header="0.39" footer="0.36"/>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H70"/>
  <sheetViews>
    <sheetView view="pageBreakPreview" zoomScaleSheetLayoutView="100" workbookViewId="0" topLeftCell="A30">
      <selection activeCell="J29" sqref="J29"/>
    </sheetView>
  </sheetViews>
  <sheetFormatPr defaultColWidth="9.140625" defaultRowHeight="12.75"/>
  <cols>
    <col min="1" max="1" width="64.7109375" style="0" customWidth="1"/>
    <col min="2" max="2" width="5.00390625" style="0" customWidth="1"/>
    <col min="3" max="3" width="14.00390625" style="0" customWidth="1"/>
    <col min="4" max="4" width="13.28125" style="71" customWidth="1"/>
    <col min="5" max="5" width="2.7109375" style="0" customWidth="1"/>
  </cols>
  <sheetData>
    <row r="1" spans="1:4" ht="15">
      <c r="A1" s="121" t="s">
        <v>89</v>
      </c>
      <c r="B1" s="121"/>
      <c r="C1" s="121"/>
      <c r="D1" s="121"/>
    </row>
    <row r="2" spans="1:4" ht="14.25">
      <c r="A2" s="122" t="s">
        <v>90</v>
      </c>
      <c r="B2" s="122"/>
      <c r="C2" s="122"/>
      <c r="D2" s="122"/>
    </row>
    <row r="3" spans="1:4" ht="14.25">
      <c r="A3" s="122" t="s">
        <v>102</v>
      </c>
      <c r="B3" s="122"/>
      <c r="C3" s="122"/>
      <c r="D3" s="122"/>
    </row>
    <row r="4" spans="1:4" ht="14.25">
      <c r="A4" s="10"/>
      <c r="B4" s="10"/>
      <c r="C4" s="10"/>
      <c r="D4" s="70"/>
    </row>
    <row r="5" spans="1:4" ht="15">
      <c r="A5" s="121" t="s">
        <v>27</v>
      </c>
      <c r="B5" s="121"/>
      <c r="C5" s="121"/>
      <c r="D5" s="121"/>
    </row>
    <row r="6" spans="1:4" ht="14.25">
      <c r="A6" s="122" t="str">
        <f>+'p&amp;l'!A6:G6</f>
        <v>For the year ended 30 June 2008</v>
      </c>
      <c r="B6" s="122"/>
      <c r="C6" s="122"/>
      <c r="D6" s="122"/>
    </row>
    <row r="7" spans="1:4" ht="14.25">
      <c r="A7" s="10"/>
      <c r="B7" s="10"/>
      <c r="C7" s="10"/>
      <c r="D7" s="70"/>
    </row>
    <row r="8" spans="1:4" ht="15">
      <c r="A8" s="10"/>
      <c r="B8" s="18"/>
      <c r="C8" s="3" t="s">
        <v>267</v>
      </c>
      <c r="D8" s="112" t="s">
        <v>238</v>
      </c>
    </row>
    <row r="9" spans="1:4" ht="15">
      <c r="A9" s="10"/>
      <c r="B9" s="18"/>
      <c r="C9" s="3" t="s">
        <v>28</v>
      </c>
      <c r="D9" s="112" t="s">
        <v>28</v>
      </c>
    </row>
    <row r="10" spans="1:4" ht="15">
      <c r="A10" s="10"/>
      <c r="B10" s="18"/>
      <c r="C10" s="19" t="str">
        <f>+'p&amp;l'!C10</f>
        <v>30.6.2008</v>
      </c>
      <c r="D10" s="113" t="s">
        <v>237</v>
      </c>
    </row>
    <row r="11" spans="1:4" ht="15">
      <c r="A11" s="10"/>
      <c r="B11" s="18"/>
      <c r="C11" s="17" t="s">
        <v>131</v>
      </c>
      <c r="D11" s="114" t="s">
        <v>225</v>
      </c>
    </row>
    <row r="12" spans="1:4" ht="15">
      <c r="A12" s="10"/>
      <c r="B12" s="18"/>
      <c r="C12" s="3" t="s">
        <v>3</v>
      </c>
      <c r="D12" s="112" t="s">
        <v>3</v>
      </c>
    </row>
    <row r="13" spans="1:4" ht="14.25">
      <c r="A13" s="10"/>
      <c r="B13" s="10"/>
      <c r="C13" s="10"/>
      <c r="D13" s="70"/>
    </row>
    <row r="14" spans="1:4" ht="14.25">
      <c r="A14" s="10" t="s">
        <v>158</v>
      </c>
      <c r="B14" s="10"/>
      <c r="C14" s="22">
        <f>'p&amp;l'!F23</f>
        <v>2557</v>
      </c>
      <c r="D14" s="104">
        <v>27664</v>
      </c>
    </row>
    <row r="15" spans="1:4" ht="14.25">
      <c r="A15" s="10"/>
      <c r="B15" s="10"/>
      <c r="C15" s="12"/>
      <c r="D15" s="61"/>
    </row>
    <row r="16" spans="1:4" ht="14.25">
      <c r="A16" s="10" t="s">
        <v>29</v>
      </c>
      <c r="B16" s="10"/>
      <c r="C16" s="12"/>
      <c r="D16" s="61"/>
    </row>
    <row r="17" spans="1:4" ht="14.25">
      <c r="A17" s="10"/>
      <c r="B17" s="10"/>
      <c r="C17" s="12"/>
      <c r="D17" s="61"/>
    </row>
    <row r="18" spans="1:4" ht="14.25">
      <c r="A18" s="10" t="s">
        <v>104</v>
      </c>
      <c r="B18" s="10"/>
      <c r="C18" s="12">
        <f>359+111</f>
        <v>470</v>
      </c>
      <c r="D18" s="61">
        <v>-324</v>
      </c>
    </row>
    <row r="19" spans="1:4" ht="14.25">
      <c r="A19" s="10" t="s">
        <v>105</v>
      </c>
      <c r="B19" s="10"/>
      <c r="C19" s="12">
        <v>-316</v>
      </c>
      <c r="D19" s="61">
        <v>-1221</v>
      </c>
    </row>
    <row r="20" spans="1:4" ht="14.25">
      <c r="A20" s="10"/>
      <c r="B20" s="10"/>
      <c r="C20" s="23"/>
      <c r="D20" s="87"/>
    </row>
    <row r="21" spans="1:4" ht="14.25">
      <c r="A21" s="10"/>
      <c r="B21" s="10"/>
      <c r="C21" s="22"/>
      <c r="D21" s="104"/>
    </row>
    <row r="22" spans="1:4" ht="14.25">
      <c r="A22" s="10" t="s">
        <v>166</v>
      </c>
      <c r="B22" s="10"/>
      <c r="C22" s="22">
        <f>+SUM(C14:C20)</f>
        <v>2711</v>
      </c>
      <c r="D22" s="104">
        <f>+SUM(D14:D20)</f>
        <v>26119</v>
      </c>
    </row>
    <row r="23" spans="1:4" ht="14.25">
      <c r="A23" s="10"/>
      <c r="B23" s="10"/>
      <c r="C23" s="22"/>
      <c r="D23" s="104"/>
    </row>
    <row r="24" spans="1:4" ht="14.25">
      <c r="A24" s="10" t="s">
        <v>31</v>
      </c>
      <c r="B24" s="10"/>
      <c r="C24" s="22"/>
      <c r="D24" s="104"/>
    </row>
    <row r="25" spans="1:4" ht="14.25">
      <c r="A25" s="10"/>
      <c r="B25" s="10"/>
      <c r="C25" s="22"/>
      <c r="D25" s="104"/>
    </row>
    <row r="26" spans="1:4" ht="14.25">
      <c r="A26" s="27" t="s">
        <v>106</v>
      </c>
      <c r="B26" s="10"/>
      <c r="C26" s="22">
        <v>1374</v>
      </c>
      <c r="D26" s="104">
        <f>-1055+27799-6535+2663-103</f>
        <v>22769</v>
      </c>
    </row>
    <row r="27" spans="1:4" ht="14.25">
      <c r="A27" s="10" t="s">
        <v>107</v>
      </c>
      <c r="B27" s="10"/>
      <c r="C27" s="22">
        <v>14491</v>
      </c>
      <c r="D27" s="104">
        <f>-9074+101+61</f>
        <v>-8912</v>
      </c>
    </row>
    <row r="28" spans="1:4" ht="14.25">
      <c r="A28" s="10" t="s">
        <v>174</v>
      </c>
      <c r="B28" s="10"/>
      <c r="C28" s="22">
        <v>0</v>
      </c>
      <c r="D28" s="104">
        <v>147</v>
      </c>
    </row>
    <row r="29" spans="1:4" ht="14.25">
      <c r="A29" s="10" t="s">
        <v>103</v>
      </c>
      <c r="B29" s="10"/>
      <c r="C29" s="22">
        <v>-2188</v>
      </c>
      <c r="D29" s="104">
        <v>-6821</v>
      </c>
    </row>
    <row r="30" spans="1:4" ht="14.25">
      <c r="A30" s="31" t="s">
        <v>35</v>
      </c>
      <c r="B30" s="10"/>
      <c r="C30" s="22">
        <v>0</v>
      </c>
      <c r="D30" s="104">
        <v>-86</v>
      </c>
    </row>
    <row r="31" spans="1:4" ht="14.25">
      <c r="A31" s="10" t="s">
        <v>5</v>
      </c>
      <c r="B31" s="10"/>
      <c r="C31" s="22">
        <v>316</v>
      </c>
      <c r="D31" s="104">
        <v>338</v>
      </c>
    </row>
    <row r="32" spans="1:4" ht="14.25">
      <c r="A32" s="10" t="s">
        <v>250</v>
      </c>
      <c r="B32" s="10"/>
      <c r="C32" s="22">
        <v>0</v>
      </c>
      <c r="D32" s="104">
        <v>12</v>
      </c>
    </row>
    <row r="33" spans="1:4" ht="14.25">
      <c r="A33" s="10"/>
      <c r="B33" s="10"/>
      <c r="C33" s="22"/>
      <c r="D33" s="104"/>
    </row>
    <row r="34" spans="1:4" ht="14.25">
      <c r="A34" s="10" t="s">
        <v>32</v>
      </c>
      <c r="B34" s="10"/>
      <c r="C34" s="28">
        <f>+SUM(C21:C33)</f>
        <v>16704</v>
      </c>
      <c r="D34" s="106">
        <f>+SUM(D21:D33)</f>
        <v>33566</v>
      </c>
    </row>
    <row r="35" spans="1:4" ht="14.25">
      <c r="A35" s="10"/>
      <c r="B35" s="10"/>
      <c r="C35" s="12"/>
      <c r="D35" s="61"/>
    </row>
    <row r="36" spans="1:4" ht="14.25">
      <c r="A36" s="10" t="s">
        <v>33</v>
      </c>
      <c r="B36" s="10"/>
      <c r="C36" s="12"/>
      <c r="D36" s="61"/>
    </row>
    <row r="37" spans="1:8" ht="14.25">
      <c r="A37" s="10"/>
      <c r="B37" s="10"/>
      <c r="C37" s="22"/>
      <c r="D37" s="104"/>
      <c r="H37" s="10"/>
    </row>
    <row r="38" spans="1:8" ht="14.25">
      <c r="A38" s="10" t="s">
        <v>232</v>
      </c>
      <c r="B38" s="10"/>
      <c r="C38" s="22">
        <v>0</v>
      </c>
      <c r="D38" s="104">
        <v>-12542</v>
      </c>
      <c r="H38" s="10"/>
    </row>
    <row r="39" spans="1:8" ht="14.25">
      <c r="A39" s="10" t="s">
        <v>253</v>
      </c>
      <c r="B39" s="10"/>
      <c r="C39" s="22">
        <v>0</v>
      </c>
      <c r="D39" s="104">
        <v>-12800</v>
      </c>
      <c r="H39" s="10"/>
    </row>
    <row r="40" spans="1:8" ht="14.25">
      <c r="A40" s="10" t="s">
        <v>254</v>
      </c>
      <c r="B40" s="10"/>
      <c r="C40" s="22">
        <v>0</v>
      </c>
      <c r="D40" s="104">
        <v>-1586</v>
      </c>
      <c r="H40" s="10"/>
    </row>
    <row r="41" spans="1:8" ht="14.25">
      <c r="A41" s="10" t="s">
        <v>252</v>
      </c>
      <c r="B41" s="10"/>
      <c r="C41" s="22">
        <v>0</v>
      </c>
      <c r="D41" s="104">
        <v>2158</v>
      </c>
      <c r="H41" s="10"/>
    </row>
    <row r="42" spans="1:8" ht="14.25">
      <c r="A42" s="10" t="s">
        <v>239</v>
      </c>
      <c r="B42" s="10"/>
      <c r="C42" s="22">
        <v>0</v>
      </c>
      <c r="D42" s="104">
        <v>13</v>
      </c>
      <c r="H42" s="10"/>
    </row>
    <row r="43" spans="1:8" ht="14.25">
      <c r="A43" s="10" t="s">
        <v>251</v>
      </c>
      <c r="B43" s="10"/>
      <c r="C43" s="22">
        <v>0</v>
      </c>
      <c r="D43" s="104">
        <v>24</v>
      </c>
      <c r="H43" s="10"/>
    </row>
    <row r="44" spans="1:8" ht="14.25">
      <c r="A44" s="10" t="s">
        <v>127</v>
      </c>
      <c r="B44" s="10"/>
      <c r="C44" s="22">
        <v>0</v>
      </c>
      <c r="D44" s="104">
        <v>-1435</v>
      </c>
      <c r="H44" s="10"/>
    </row>
    <row r="45" spans="1:8" ht="14.25">
      <c r="A45" s="10"/>
      <c r="B45" s="10"/>
      <c r="C45" s="22"/>
      <c r="D45" s="104"/>
      <c r="H45" s="10"/>
    </row>
    <row r="46" spans="1:8" ht="14.25">
      <c r="A46" s="10" t="s">
        <v>109</v>
      </c>
      <c r="B46" s="10"/>
      <c r="C46" s="28">
        <f>+SUM(C37:C45)</f>
        <v>0</v>
      </c>
      <c r="D46" s="106">
        <f>+SUM(D37:D45)</f>
        <v>-26168</v>
      </c>
      <c r="H46" s="10"/>
    </row>
    <row r="47" spans="1:4" ht="14.25">
      <c r="A47" s="10"/>
      <c r="B47" s="10"/>
      <c r="C47" s="22"/>
      <c r="D47" s="104"/>
    </row>
    <row r="48" spans="1:4" ht="14.25">
      <c r="A48" s="10" t="s">
        <v>34</v>
      </c>
      <c r="B48" s="10"/>
      <c r="C48" s="12"/>
      <c r="D48" s="61"/>
    </row>
    <row r="49" spans="1:4" ht="14.25">
      <c r="A49" s="10"/>
      <c r="B49" s="10"/>
      <c r="C49" s="12"/>
      <c r="D49" s="61"/>
    </row>
    <row r="50" spans="1:4" ht="14.25">
      <c r="A50" s="10" t="s">
        <v>128</v>
      </c>
      <c r="B50" s="10"/>
      <c r="C50" s="12">
        <f>-166+336</f>
        <v>170</v>
      </c>
      <c r="D50" s="61">
        <v>903</v>
      </c>
    </row>
    <row r="51" spans="1:4" ht="14.25">
      <c r="A51" s="10" t="s">
        <v>255</v>
      </c>
      <c r="B51" s="10"/>
      <c r="C51" s="12">
        <v>0</v>
      </c>
      <c r="D51" s="61">
        <v>-200</v>
      </c>
    </row>
    <row r="52" spans="1:4" ht="14.25">
      <c r="A52" s="10" t="s">
        <v>48</v>
      </c>
      <c r="B52" s="10"/>
      <c r="C52" s="12">
        <v>0</v>
      </c>
      <c r="D52" s="61">
        <v>-3966</v>
      </c>
    </row>
    <row r="53" spans="1:4" ht="14.25">
      <c r="A53" s="10" t="s">
        <v>256</v>
      </c>
      <c r="B53" s="10"/>
      <c r="C53" s="12">
        <v>-119</v>
      </c>
      <c r="D53" s="61">
        <v>-1127</v>
      </c>
    </row>
    <row r="54" spans="1:4" ht="14.25">
      <c r="A54" s="10"/>
      <c r="B54" s="10"/>
      <c r="C54" s="12"/>
      <c r="D54" s="61"/>
    </row>
    <row r="55" spans="1:4" ht="14.25">
      <c r="A55" s="10"/>
      <c r="B55" s="10"/>
      <c r="C55" s="22"/>
      <c r="D55" s="104"/>
    </row>
    <row r="56" spans="1:4" ht="14.25">
      <c r="A56" s="10" t="s">
        <v>108</v>
      </c>
      <c r="B56" s="10"/>
      <c r="C56" s="28">
        <f>SUM(C50:C55)</f>
        <v>51</v>
      </c>
      <c r="D56" s="106">
        <f>SUM(D50:D55)</f>
        <v>-4390</v>
      </c>
    </row>
    <row r="57" spans="1:4" ht="14.25">
      <c r="A57" s="10"/>
      <c r="B57" s="10"/>
      <c r="C57" s="12"/>
      <c r="D57" s="61"/>
    </row>
    <row r="58" spans="1:6" ht="14.25">
      <c r="A58" s="10" t="s">
        <v>173</v>
      </c>
      <c r="B58" s="10"/>
      <c r="C58" s="12">
        <f>+C56+C46+C34</f>
        <v>16755</v>
      </c>
      <c r="D58" s="61">
        <f>+D56+D46+D34</f>
        <v>3008</v>
      </c>
      <c r="F58" s="39">
        <f>3008-D58</f>
        <v>0</v>
      </c>
    </row>
    <row r="59" spans="1:4" ht="14.25">
      <c r="A59" s="10"/>
      <c r="B59" s="10"/>
      <c r="C59" s="12"/>
      <c r="D59" s="61"/>
    </row>
    <row r="60" spans="1:4" ht="14.25">
      <c r="A60" s="10" t="s">
        <v>36</v>
      </c>
      <c r="B60" s="10"/>
      <c r="C60" s="12">
        <f>D63</f>
        <v>18785</v>
      </c>
      <c r="D60" s="61">
        <v>15777</v>
      </c>
    </row>
    <row r="61" spans="1:4" ht="14.25">
      <c r="A61" s="36"/>
      <c r="B61" s="10"/>
      <c r="C61" s="23"/>
      <c r="D61" s="87"/>
    </row>
    <row r="62" spans="1:4" ht="14.25">
      <c r="A62" s="10"/>
      <c r="B62" s="10"/>
      <c r="C62" s="12"/>
      <c r="D62" s="61"/>
    </row>
    <row r="63" spans="1:4" ht="14.25">
      <c r="A63" s="10" t="s">
        <v>276</v>
      </c>
      <c r="B63" s="10"/>
      <c r="C63" s="12">
        <f>+C58+C60</f>
        <v>35540</v>
      </c>
      <c r="D63" s="61">
        <f>+D58+D60</f>
        <v>18785</v>
      </c>
    </row>
    <row r="64" spans="1:4" ht="15" thickBot="1">
      <c r="A64" s="10"/>
      <c r="B64" s="10"/>
      <c r="C64" s="24"/>
      <c r="D64" s="115"/>
    </row>
    <row r="65" spans="1:4" ht="15" thickTop="1">
      <c r="A65" s="10"/>
      <c r="B65" s="10"/>
      <c r="C65" s="36"/>
      <c r="D65" s="70"/>
    </row>
    <row r="66" spans="1:4" ht="14.25">
      <c r="A66" s="10"/>
      <c r="B66" s="10"/>
      <c r="C66" s="10"/>
      <c r="D66" s="70"/>
    </row>
    <row r="67" spans="1:4" ht="15">
      <c r="A67" s="18" t="s">
        <v>0</v>
      </c>
      <c r="B67" s="10"/>
      <c r="C67" s="10"/>
      <c r="D67" s="70"/>
    </row>
    <row r="68" spans="1:4" ht="15">
      <c r="A68" s="18" t="s">
        <v>1</v>
      </c>
      <c r="B68" s="10"/>
      <c r="C68" s="10"/>
      <c r="D68" s="70"/>
    </row>
    <row r="69" ht="15">
      <c r="A69" s="18" t="s">
        <v>266</v>
      </c>
    </row>
    <row r="70" ht="15">
      <c r="A70" s="18" t="s">
        <v>221</v>
      </c>
    </row>
  </sheetData>
  <mergeCells count="5">
    <mergeCell ref="A6:D6"/>
    <mergeCell ref="A1:D1"/>
    <mergeCell ref="A2:D2"/>
    <mergeCell ref="A3:D3"/>
    <mergeCell ref="A5:D5"/>
  </mergeCells>
  <printOptions horizontalCentered="1"/>
  <pageMargins left="0.75" right="0.4" top="0.84" bottom="0.48" header="0.5" footer="0.36"/>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dimension ref="A1:P174"/>
  <sheetViews>
    <sheetView view="pageBreakPreview" zoomScaleNormal="120" zoomScaleSheetLayoutView="100" workbookViewId="0" topLeftCell="A168">
      <selection activeCell="J29" sqref="J29"/>
    </sheetView>
  </sheetViews>
  <sheetFormatPr defaultColWidth="9.140625" defaultRowHeight="12.75"/>
  <cols>
    <col min="1" max="1" width="4.7109375" style="38" customWidth="1"/>
    <col min="2" max="2" width="3.57421875" style="38" customWidth="1"/>
    <col min="3" max="3" width="24.57421875" style="38" customWidth="1"/>
    <col min="4" max="4" width="15.57421875" style="38" customWidth="1"/>
    <col min="5" max="6" width="17.140625" style="38" customWidth="1"/>
    <col min="7" max="7" width="14.8515625" style="38" customWidth="1"/>
    <col min="8" max="8" width="12.57421875" style="38" customWidth="1"/>
    <col min="9" max="10" width="9.140625" style="38" customWidth="1"/>
    <col min="11" max="12" width="11.28125" style="38" bestFit="1" customWidth="1"/>
    <col min="13" max="16384" width="9.140625" style="38" customWidth="1"/>
  </cols>
  <sheetData>
    <row r="1" spans="1:6" ht="15">
      <c r="A1" s="58" t="s">
        <v>91</v>
      </c>
      <c r="B1" s="12"/>
      <c r="C1" s="12"/>
      <c r="D1" s="12"/>
      <c r="E1" s="12"/>
      <c r="F1" s="12"/>
    </row>
    <row r="2" spans="1:6" ht="14.25">
      <c r="A2" s="12"/>
      <c r="B2" s="12"/>
      <c r="C2" s="12"/>
      <c r="D2" s="12"/>
      <c r="E2" s="12"/>
      <c r="F2" s="12"/>
    </row>
    <row r="3" spans="1:6" ht="15">
      <c r="A3" s="59" t="s">
        <v>180</v>
      </c>
      <c r="B3" s="12"/>
      <c r="C3" s="12"/>
      <c r="D3" s="12"/>
      <c r="E3" s="12"/>
      <c r="F3" s="12"/>
    </row>
    <row r="4" spans="1:6" ht="15">
      <c r="A4" s="59" t="s">
        <v>181</v>
      </c>
      <c r="B4" s="12"/>
      <c r="C4" s="12"/>
      <c r="D4" s="12"/>
      <c r="E4" s="12"/>
      <c r="F4" s="12"/>
    </row>
    <row r="5" spans="1:6" ht="15">
      <c r="A5" s="59"/>
      <c r="B5" s="12"/>
      <c r="C5" s="12"/>
      <c r="D5" s="12"/>
      <c r="E5" s="12"/>
      <c r="F5" s="12"/>
    </row>
    <row r="6" spans="1:6" ht="14.25">
      <c r="A6" s="12"/>
      <c r="B6" s="12"/>
      <c r="C6" s="12"/>
      <c r="D6" s="12"/>
      <c r="E6" s="12"/>
      <c r="F6" s="12"/>
    </row>
    <row r="7" spans="1:6" ht="15">
      <c r="A7" s="59" t="s">
        <v>37</v>
      </c>
      <c r="B7" s="12"/>
      <c r="C7" s="58" t="s">
        <v>179</v>
      </c>
      <c r="D7" s="12"/>
      <c r="E7" s="12"/>
      <c r="F7" s="12"/>
    </row>
    <row r="8" spans="1:6" ht="14.25">
      <c r="A8" s="12"/>
      <c r="B8" s="12"/>
      <c r="C8" s="12"/>
      <c r="D8" s="12"/>
      <c r="E8" s="12"/>
      <c r="F8" s="12"/>
    </row>
    <row r="9" spans="1:6" ht="14.25">
      <c r="A9" s="12"/>
      <c r="B9" s="12"/>
      <c r="C9" s="12"/>
      <c r="D9" s="12"/>
      <c r="E9" s="12"/>
      <c r="F9" s="12"/>
    </row>
    <row r="10" spans="1:6" ht="14.25">
      <c r="A10" s="12"/>
      <c r="B10" s="12"/>
      <c r="C10" s="12"/>
      <c r="D10" s="12"/>
      <c r="E10" s="12"/>
      <c r="F10" s="12"/>
    </row>
    <row r="11" spans="1:6" ht="14.25">
      <c r="A11" s="12"/>
      <c r="B11" s="12"/>
      <c r="C11" s="12"/>
      <c r="D11" s="12"/>
      <c r="E11" s="12"/>
      <c r="F11" s="12"/>
    </row>
    <row r="12" spans="1:6" ht="14.25">
      <c r="A12" s="12"/>
      <c r="B12" s="12"/>
      <c r="C12" s="12"/>
      <c r="D12" s="12"/>
      <c r="E12" s="12"/>
      <c r="F12" s="12"/>
    </row>
    <row r="13" spans="1:6" ht="14.25">
      <c r="A13" s="12"/>
      <c r="B13" s="12"/>
      <c r="C13" s="12"/>
      <c r="D13" s="12"/>
      <c r="E13" s="12"/>
      <c r="F13" s="12"/>
    </row>
    <row r="14" spans="1:6" ht="14.25">
      <c r="A14" s="12"/>
      <c r="B14" s="12"/>
      <c r="C14" s="12"/>
      <c r="D14" s="12"/>
      <c r="E14" s="12"/>
      <c r="F14" s="12"/>
    </row>
    <row r="15" spans="1:6" ht="14.25">
      <c r="A15" s="12"/>
      <c r="B15" s="12"/>
      <c r="C15" s="12"/>
      <c r="D15" s="12"/>
      <c r="E15" s="12"/>
      <c r="F15" s="12"/>
    </row>
    <row r="16" spans="1:6" ht="14.25">
      <c r="A16" s="12"/>
      <c r="B16" s="12"/>
      <c r="C16" s="12"/>
      <c r="D16" s="12"/>
      <c r="E16" s="12"/>
      <c r="F16" s="12"/>
    </row>
    <row r="17" spans="1:6" ht="14.25">
      <c r="A17" s="12"/>
      <c r="B17" s="12"/>
      <c r="C17" s="12"/>
      <c r="D17" s="12"/>
      <c r="E17" s="12"/>
      <c r="F17" s="12"/>
    </row>
    <row r="18" spans="1:6" ht="14.25">
      <c r="A18" s="12"/>
      <c r="B18" s="12"/>
      <c r="C18" s="12"/>
      <c r="D18" s="12"/>
      <c r="E18" s="12"/>
      <c r="F18" s="12"/>
    </row>
    <row r="19" spans="1:6" ht="14.25">
      <c r="A19" s="12"/>
      <c r="B19" s="12"/>
      <c r="C19" s="12"/>
      <c r="D19" s="12"/>
      <c r="E19" s="12"/>
      <c r="F19" s="12"/>
    </row>
    <row r="20" spans="1:6" ht="14.25">
      <c r="A20" s="12"/>
      <c r="B20" s="12"/>
      <c r="C20" s="12"/>
      <c r="D20" s="12"/>
      <c r="E20" s="12"/>
      <c r="F20" s="12"/>
    </row>
    <row r="21" spans="1:6" ht="15">
      <c r="A21" s="59" t="s">
        <v>41</v>
      </c>
      <c r="B21" s="12"/>
      <c r="C21" s="1" t="s">
        <v>178</v>
      </c>
      <c r="D21" s="12"/>
      <c r="E21" s="12"/>
      <c r="F21" s="12"/>
    </row>
    <row r="22" spans="1:6" ht="14.25">
      <c r="A22" s="12"/>
      <c r="B22" s="12"/>
      <c r="C22" s="12"/>
      <c r="D22" s="12"/>
      <c r="E22" s="12"/>
      <c r="F22" s="12"/>
    </row>
    <row r="23" spans="1:6" ht="14.25">
      <c r="A23" s="12"/>
      <c r="B23" s="12"/>
      <c r="C23" s="74"/>
      <c r="D23" s="12"/>
      <c r="E23" s="12"/>
      <c r="F23" s="12"/>
    </row>
    <row r="24" spans="1:6" ht="14.25">
      <c r="A24" s="12"/>
      <c r="B24" s="12"/>
      <c r="C24" s="12"/>
      <c r="D24" s="12"/>
      <c r="E24" s="12"/>
      <c r="F24" s="12"/>
    </row>
    <row r="25" spans="1:6" ht="14.25">
      <c r="A25" s="12"/>
      <c r="B25" s="12"/>
      <c r="C25" s="12"/>
      <c r="D25" s="12"/>
      <c r="E25" s="12"/>
      <c r="F25" s="12"/>
    </row>
    <row r="26" spans="1:6" ht="14.25">
      <c r="A26" s="12"/>
      <c r="B26" s="12"/>
      <c r="C26" s="75"/>
      <c r="D26" s="76"/>
      <c r="E26" s="77"/>
      <c r="F26" s="77"/>
    </row>
    <row r="27" spans="1:6" ht="15">
      <c r="A27" s="59" t="s">
        <v>42</v>
      </c>
      <c r="B27" s="12"/>
      <c r="C27" s="58" t="s">
        <v>133</v>
      </c>
      <c r="D27" s="12"/>
      <c r="E27" s="12"/>
      <c r="F27" s="12"/>
    </row>
    <row r="28" spans="1:6" ht="14.25">
      <c r="A28" s="12"/>
      <c r="B28" s="12"/>
      <c r="C28" s="12"/>
      <c r="D28" s="12"/>
      <c r="E28" s="12"/>
      <c r="F28" s="12"/>
    </row>
    <row r="29" spans="1:10" ht="14.25">
      <c r="A29" s="12"/>
      <c r="B29" s="12"/>
      <c r="D29" s="12"/>
      <c r="E29" s="12"/>
      <c r="F29" s="12"/>
      <c r="J29" s="12"/>
    </row>
    <row r="30" spans="1:10" ht="14.25">
      <c r="A30" s="12"/>
      <c r="B30" s="12"/>
      <c r="D30" s="12"/>
      <c r="E30" s="12"/>
      <c r="F30" s="12"/>
      <c r="J30" s="12"/>
    </row>
    <row r="31" spans="1:6" ht="14.25">
      <c r="A31" s="12"/>
      <c r="B31" s="12"/>
      <c r="C31" s="12"/>
      <c r="D31" s="12"/>
      <c r="E31" s="12"/>
      <c r="F31" s="12"/>
    </row>
    <row r="32" spans="1:6" ht="14.25">
      <c r="A32" s="12"/>
      <c r="B32" s="12"/>
      <c r="C32" s="12"/>
      <c r="D32" s="12"/>
      <c r="E32" s="12"/>
      <c r="F32" s="12"/>
    </row>
    <row r="33" spans="1:6" ht="15">
      <c r="A33" s="59" t="s">
        <v>43</v>
      </c>
      <c r="B33" s="12"/>
      <c r="C33" s="58" t="s">
        <v>38</v>
      </c>
      <c r="D33" s="12"/>
      <c r="E33" s="12"/>
      <c r="F33" s="12"/>
    </row>
    <row r="34" spans="1:6" ht="14.25">
      <c r="A34" s="12"/>
      <c r="B34" s="12"/>
      <c r="C34" s="12"/>
      <c r="D34" s="12"/>
      <c r="E34" s="12"/>
      <c r="F34" s="12"/>
    </row>
    <row r="35" spans="1:6" ht="14.25">
      <c r="A35" s="12"/>
      <c r="B35" s="12"/>
      <c r="D35" s="12"/>
      <c r="E35" s="12"/>
      <c r="F35" s="12"/>
    </row>
    <row r="36" spans="1:6" ht="14.25">
      <c r="A36" s="12"/>
      <c r="B36" s="12"/>
      <c r="C36" s="40"/>
      <c r="D36" s="12"/>
      <c r="E36" s="12"/>
      <c r="F36" s="12"/>
    </row>
    <row r="37" spans="1:6" ht="14.25">
      <c r="A37" s="12"/>
      <c r="B37" s="12"/>
      <c r="C37" s="12"/>
      <c r="D37" s="12"/>
      <c r="E37" s="12"/>
      <c r="F37" s="12"/>
    </row>
    <row r="38" spans="1:6" ht="14.25">
      <c r="A38" s="12"/>
      <c r="B38" s="12"/>
      <c r="C38" s="12"/>
      <c r="D38" s="12"/>
      <c r="E38" s="12"/>
      <c r="F38" s="12"/>
    </row>
    <row r="39" spans="1:6" ht="15">
      <c r="A39" s="59" t="s">
        <v>44</v>
      </c>
      <c r="B39" s="12"/>
      <c r="C39" s="58" t="s">
        <v>39</v>
      </c>
      <c r="D39" s="12"/>
      <c r="E39" s="12"/>
      <c r="F39" s="12"/>
    </row>
    <row r="40" spans="1:6" ht="14.25">
      <c r="A40" s="12"/>
      <c r="B40" s="12"/>
      <c r="C40" s="12"/>
      <c r="D40" s="12"/>
      <c r="E40" s="12"/>
      <c r="F40" s="12"/>
    </row>
    <row r="41" spans="1:6" ht="14.25">
      <c r="A41" s="12"/>
      <c r="B41" s="12"/>
      <c r="D41" s="12"/>
      <c r="E41" s="12"/>
      <c r="F41" s="12"/>
    </row>
    <row r="42" spans="1:11" ht="14.25">
      <c r="A42" s="12"/>
      <c r="B42" s="12"/>
      <c r="C42" s="12"/>
      <c r="D42" s="12"/>
      <c r="E42" s="12"/>
      <c r="F42" s="12"/>
      <c r="K42" s="103"/>
    </row>
    <row r="43" spans="1:11" ht="14.25">
      <c r="A43" s="12"/>
      <c r="B43" s="12"/>
      <c r="C43" s="12"/>
      <c r="D43" s="12"/>
      <c r="E43" s="12"/>
      <c r="F43" s="12"/>
      <c r="K43" s="103"/>
    </row>
    <row r="44" spans="1:6" ht="14.25">
      <c r="A44" s="12"/>
      <c r="B44" s="12"/>
      <c r="C44" s="12"/>
      <c r="D44" s="12"/>
      <c r="E44" s="12"/>
      <c r="F44" s="12"/>
    </row>
    <row r="45" spans="1:6" ht="15">
      <c r="A45" s="59" t="s">
        <v>45</v>
      </c>
      <c r="B45" s="12"/>
      <c r="C45" s="58" t="s">
        <v>40</v>
      </c>
      <c r="D45" s="12"/>
      <c r="E45" s="12"/>
      <c r="F45" s="12"/>
    </row>
    <row r="46" spans="1:6" ht="14.25">
      <c r="A46" s="12"/>
      <c r="B46" s="12"/>
      <c r="C46" s="12"/>
      <c r="D46" s="12"/>
      <c r="E46" s="12"/>
      <c r="F46" s="12"/>
    </row>
    <row r="47" spans="1:6" ht="14.25">
      <c r="A47" s="12"/>
      <c r="B47" s="12"/>
      <c r="D47" s="12"/>
      <c r="E47" s="12"/>
      <c r="F47" s="12"/>
    </row>
    <row r="48" spans="1:6" ht="14.25">
      <c r="A48" s="12"/>
      <c r="B48" s="12"/>
      <c r="C48" s="12"/>
      <c r="D48" s="12"/>
      <c r="E48" s="12"/>
      <c r="F48" s="12"/>
    </row>
    <row r="49" spans="1:6" ht="14.25">
      <c r="A49" s="12"/>
      <c r="B49" s="12"/>
      <c r="C49" s="12"/>
      <c r="D49" s="12"/>
      <c r="E49" s="12"/>
      <c r="F49" s="12"/>
    </row>
    <row r="50" spans="1:6" ht="14.25">
      <c r="A50" s="12"/>
      <c r="B50" s="12"/>
      <c r="C50" s="12"/>
      <c r="D50" s="12"/>
      <c r="E50" s="12"/>
      <c r="F50" s="12"/>
    </row>
    <row r="51" spans="1:6" ht="14.25">
      <c r="A51" s="12"/>
      <c r="B51" s="12"/>
      <c r="C51" s="12"/>
      <c r="D51" s="12"/>
      <c r="E51" s="12"/>
      <c r="F51" s="12"/>
    </row>
    <row r="52" spans="1:6" ht="15">
      <c r="A52" s="59" t="s">
        <v>47</v>
      </c>
      <c r="B52" s="12"/>
      <c r="C52" s="58" t="s">
        <v>46</v>
      </c>
      <c r="D52" s="12"/>
      <c r="E52" s="12"/>
      <c r="F52" s="12"/>
    </row>
    <row r="53" spans="1:6" ht="14.25">
      <c r="A53" s="12"/>
      <c r="B53" s="12"/>
      <c r="C53" s="12"/>
      <c r="D53" s="12"/>
      <c r="E53" s="12"/>
      <c r="F53" s="12"/>
    </row>
    <row r="54" spans="1:16" ht="14.25">
      <c r="A54" s="12"/>
      <c r="B54" s="12"/>
      <c r="C54" s="60" t="s">
        <v>110</v>
      </c>
      <c r="D54" s="12"/>
      <c r="E54" s="12"/>
      <c r="F54" s="12"/>
      <c r="J54" s="73"/>
      <c r="K54" s="61"/>
      <c r="L54" s="61"/>
      <c r="M54" s="61"/>
      <c r="N54" s="62"/>
      <c r="O54" s="62"/>
      <c r="P54" s="62"/>
    </row>
    <row r="55" spans="1:16" ht="14.25">
      <c r="A55" s="12"/>
      <c r="B55" s="12"/>
      <c r="D55" s="12"/>
      <c r="E55" s="12"/>
      <c r="F55" s="12"/>
      <c r="J55" s="69"/>
      <c r="K55" s="61"/>
      <c r="L55" s="61"/>
      <c r="M55" s="61"/>
      <c r="N55" s="62"/>
      <c r="O55" s="62"/>
      <c r="P55" s="62"/>
    </row>
    <row r="56" spans="1:16" ht="14.25">
      <c r="A56" s="12"/>
      <c r="B56" s="12"/>
      <c r="D56" s="12"/>
      <c r="E56" s="12"/>
      <c r="F56" s="12"/>
      <c r="J56" s="69"/>
      <c r="K56" s="61"/>
      <c r="L56" s="61"/>
      <c r="M56" s="61"/>
      <c r="N56" s="62"/>
      <c r="O56" s="62"/>
      <c r="P56" s="62"/>
    </row>
    <row r="57" spans="1:16" ht="14.25">
      <c r="A57" s="12"/>
      <c r="B57" s="12"/>
      <c r="C57" s="12"/>
      <c r="D57" s="12"/>
      <c r="E57" s="12"/>
      <c r="F57" s="12"/>
      <c r="J57" s="69"/>
      <c r="K57" s="61"/>
      <c r="L57" s="61"/>
      <c r="M57" s="61"/>
      <c r="N57" s="62"/>
      <c r="O57" s="62"/>
      <c r="P57" s="62"/>
    </row>
    <row r="58" spans="1:16" ht="14.25">
      <c r="A58" s="12"/>
      <c r="B58" s="12"/>
      <c r="C58" s="12"/>
      <c r="D58" s="12"/>
      <c r="E58" s="12"/>
      <c r="F58" s="12"/>
      <c r="J58" s="69"/>
      <c r="K58" s="61"/>
      <c r="L58" s="61"/>
      <c r="M58" s="61"/>
      <c r="N58" s="62"/>
      <c r="O58" s="62"/>
      <c r="P58" s="62"/>
    </row>
    <row r="59" spans="1:16" ht="14.25">
      <c r="A59" s="12"/>
      <c r="B59" s="12"/>
      <c r="C59" s="40"/>
      <c r="D59" s="12"/>
      <c r="E59" s="12"/>
      <c r="F59" s="12"/>
      <c r="J59" s="69"/>
      <c r="K59" s="61"/>
      <c r="L59" s="61"/>
      <c r="M59" s="61"/>
      <c r="N59" s="62"/>
      <c r="O59" s="62"/>
      <c r="P59" s="62"/>
    </row>
    <row r="60" spans="1:16" ht="14.25">
      <c r="A60" s="12"/>
      <c r="B60" s="12"/>
      <c r="C60" s="40"/>
      <c r="D60" s="12"/>
      <c r="E60" s="12"/>
      <c r="F60" s="12"/>
      <c r="J60" s="69"/>
      <c r="K60" s="61"/>
      <c r="L60" s="61"/>
      <c r="M60" s="61"/>
      <c r="N60" s="62"/>
      <c r="O60" s="62"/>
      <c r="P60" s="62"/>
    </row>
    <row r="61" spans="1:16" ht="14.25">
      <c r="A61" s="12"/>
      <c r="B61" s="12"/>
      <c r="C61" s="40"/>
      <c r="D61" s="12"/>
      <c r="E61" s="12"/>
      <c r="F61" s="12"/>
      <c r="J61" s="69"/>
      <c r="K61" s="61"/>
      <c r="L61" s="61"/>
      <c r="M61" s="61"/>
      <c r="N61" s="62"/>
      <c r="O61" s="62"/>
      <c r="P61" s="62"/>
    </row>
    <row r="62" spans="1:16" ht="14.25">
      <c r="A62" s="12"/>
      <c r="B62" s="12"/>
      <c r="C62" s="40"/>
      <c r="D62" s="12"/>
      <c r="E62" s="12"/>
      <c r="F62" s="12"/>
      <c r="J62" s="69"/>
      <c r="K62" s="61"/>
      <c r="L62" s="61"/>
      <c r="M62" s="61"/>
      <c r="N62" s="62"/>
      <c r="O62" s="62"/>
      <c r="P62" s="62"/>
    </row>
    <row r="63" spans="1:16" ht="14.25">
      <c r="A63" s="12"/>
      <c r="B63" s="12"/>
      <c r="C63" s="40"/>
      <c r="D63" s="12"/>
      <c r="E63" s="12"/>
      <c r="F63" s="12"/>
      <c r="J63" s="69"/>
      <c r="K63" s="61"/>
      <c r="L63" s="61"/>
      <c r="M63" s="61"/>
      <c r="N63" s="62"/>
      <c r="O63" s="62"/>
      <c r="P63" s="62"/>
    </row>
    <row r="64" spans="1:6" ht="14.25">
      <c r="A64" s="12"/>
      <c r="B64" s="12"/>
      <c r="C64" s="40"/>
      <c r="D64" s="12"/>
      <c r="E64" s="12"/>
      <c r="F64" s="12"/>
    </row>
    <row r="65" spans="1:6" ht="14.25">
      <c r="A65" s="12"/>
      <c r="B65" s="12"/>
      <c r="C65" s="40"/>
      <c r="D65" s="12"/>
      <c r="E65" s="12"/>
      <c r="F65" s="12"/>
    </row>
    <row r="66" spans="1:6" ht="14.25">
      <c r="A66" s="12"/>
      <c r="B66" s="12"/>
      <c r="C66" s="40"/>
      <c r="D66" s="12"/>
      <c r="E66" s="12"/>
      <c r="F66" s="12"/>
    </row>
    <row r="67" spans="1:6" ht="14.25">
      <c r="A67" s="12"/>
      <c r="B67" s="12"/>
      <c r="C67" s="40"/>
      <c r="D67" s="12"/>
      <c r="E67" s="12"/>
      <c r="F67" s="12"/>
    </row>
    <row r="68" spans="1:6" ht="14.25">
      <c r="A68" s="12"/>
      <c r="B68" s="12"/>
      <c r="C68" s="40"/>
      <c r="D68" s="12"/>
      <c r="E68" s="12"/>
      <c r="F68" s="12"/>
    </row>
    <row r="69" spans="1:6" ht="14.25">
      <c r="A69" s="12"/>
      <c r="B69" s="12"/>
      <c r="C69" s="40"/>
      <c r="D69" s="12"/>
      <c r="E69" s="12"/>
      <c r="F69" s="12"/>
    </row>
    <row r="70" spans="1:6" ht="14.25">
      <c r="A70" s="12"/>
      <c r="B70" s="12"/>
      <c r="C70" s="40"/>
      <c r="D70" s="12"/>
      <c r="E70" s="12"/>
      <c r="F70" s="12"/>
    </row>
    <row r="71" spans="1:6" ht="14.25">
      <c r="A71" s="12"/>
      <c r="B71" s="12"/>
      <c r="C71" s="40"/>
      <c r="D71" s="12"/>
      <c r="E71" s="12"/>
      <c r="F71" s="12"/>
    </row>
    <row r="72" spans="1:6" ht="14.25">
      <c r="A72" s="12"/>
      <c r="B72" s="12"/>
      <c r="C72" s="40"/>
      <c r="D72" s="12"/>
      <c r="E72" s="12"/>
      <c r="F72" s="12"/>
    </row>
    <row r="73" spans="1:6" ht="14.25">
      <c r="A73" s="12"/>
      <c r="B73" s="12"/>
      <c r="C73" s="40"/>
      <c r="D73" s="12"/>
      <c r="E73" s="12"/>
      <c r="F73" s="12"/>
    </row>
    <row r="74" spans="1:6" ht="14.25">
      <c r="A74" s="12"/>
      <c r="B74" s="12"/>
      <c r="C74" s="40"/>
      <c r="D74" s="12"/>
      <c r="E74" s="12"/>
      <c r="F74" s="12"/>
    </row>
    <row r="75" spans="1:12" ht="14.25">
      <c r="A75" s="12"/>
      <c r="B75" s="12"/>
      <c r="C75" s="40"/>
      <c r="D75" s="12"/>
      <c r="E75" s="12"/>
      <c r="F75" s="12"/>
      <c r="J75" s="110" t="s">
        <v>235</v>
      </c>
      <c r="L75" s="38">
        <v>110000</v>
      </c>
    </row>
    <row r="76" spans="1:12" ht="14.25">
      <c r="A76" s="12"/>
      <c r="B76" s="12"/>
      <c r="C76" s="61"/>
      <c r="D76" s="61"/>
      <c r="E76" s="61"/>
      <c r="F76" s="61"/>
      <c r="G76" s="62"/>
      <c r="H76" s="62"/>
      <c r="J76" s="110" t="s">
        <v>234</v>
      </c>
      <c r="L76" s="38">
        <v>20000</v>
      </c>
    </row>
    <row r="77" spans="1:12" ht="14.25">
      <c r="A77" s="12"/>
      <c r="B77" s="12"/>
      <c r="C77" s="61"/>
      <c r="D77" s="61"/>
      <c r="E77" s="61"/>
      <c r="F77" s="61"/>
      <c r="G77" s="62"/>
      <c r="H77" s="62"/>
      <c r="J77" s="110" t="s">
        <v>236</v>
      </c>
      <c r="L77" s="38">
        <v>368400</v>
      </c>
    </row>
    <row r="78" spans="1:12" ht="14.25">
      <c r="A78" s="12"/>
      <c r="B78" s="12"/>
      <c r="C78" s="61"/>
      <c r="D78" s="61"/>
      <c r="E78" s="61"/>
      <c r="F78" s="109"/>
      <c r="G78" s="62"/>
      <c r="H78" s="62"/>
      <c r="L78" s="38">
        <f>SUM(L75:L77)</f>
        <v>498400</v>
      </c>
    </row>
    <row r="79" spans="1:12" ht="14.25">
      <c r="A79" s="12"/>
      <c r="B79" s="12"/>
      <c r="C79" s="12"/>
      <c r="D79" s="12"/>
      <c r="E79" s="109"/>
      <c r="F79" s="109"/>
      <c r="G79" s="109"/>
      <c r="L79" s="38">
        <f>L78/2</f>
        <v>249200</v>
      </c>
    </row>
    <row r="80" spans="1:12" ht="14.25">
      <c r="A80" s="12"/>
      <c r="B80" s="12"/>
      <c r="C80" s="12"/>
      <c r="D80" s="12"/>
      <c r="E80" s="12"/>
      <c r="F80" s="12"/>
      <c r="K80" s="38">
        <f>7595030*4</f>
        <v>30380120</v>
      </c>
      <c r="L80" s="38">
        <f>K80-L78</f>
        <v>29881720</v>
      </c>
    </row>
    <row r="81" spans="1:6" ht="14.25">
      <c r="A81" s="12"/>
      <c r="B81" s="12"/>
      <c r="C81" s="12"/>
      <c r="D81" s="12"/>
      <c r="E81" s="12"/>
      <c r="F81" s="12"/>
    </row>
    <row r="82" spans="1:6" ht="14.25">
      <c r="A82" s="12"/>
      <c r="B82" s="12"/>
      <c r="C82" s="12"/>
      <c r="D82" s="12"/>
      <c r="E82" s="12"/>
      <c r="F82" s="12"/>
    </row>
    <row r="83" spans="1:6" ht="15">
      <c r="A83" s="59" t="s">
        <v>52</v>
      </c>
      <c r="B83" s="12"/>
      <c r="C83" s="58" t="s">
        <v>48</v>
      </c>
      <c r="D83" s="12"/>
      <c r="E83" s="12"/>
      <c r="F83" s="12"/>
    </row>
    <row r="84" spans="1:6" ht="14.25">
      <c r="A84" s="12"/>
      <c r="B84" s="12"/>
      <c r="C84" s="12"/>
      <c r="D84" s="12"/>
      <c r="E84" s="12"/>
      <c r="F84" s="12"/>
    </row>
    <row r="85" spans="1:6" ht="14.25">
      <c r="A85" s="12"/>
      <c r="B85" s="12"/>
      <c r="C85" s="12"/>
      <c r="D85" s="12"/>
      <c r="E85" s="12"/>
      <c r="F85" s="12"/>
    </row>
    <row r="86" spans="1:6" ht="14.25">
      <c r="A86" s="12"/>
      <c r="B86" s="12"/>
      <c r="C86" s="12"/>
      <c r="D86" s="12"/>
      <c r="E86" s="12"/>
      <c r="F86" s="12"/>
    </row>
    <row r="87" spans="1:6" ht="14.25">
      <c r="A87" s="12"/>
      <c r="B87" s="12"/>
      <c r="C87" s="12"/>
      <c r="D87" s="12"/>
      <c r="E87" s="12"/>
      <c r="F87" s="12"/>
    </row>
    <row r="88" spans="1:6" ht="14.25">
      <c r="A88" s="12"/>
      <c r="B88" s="12"/>
      <c r="C88" s="12"/>
      <c r="D88" s="12"/>
      <c r="E88" s="12"/>
      <c r="F88" s="12"/>
    </row>
    <row r="89" spans="1:6" ht="15">
      <c r="A89" s="59" t="s">
        <v>53</v>
      </c>
      <c r="B89" s="12"/>
      <c r="C89" s="58" t="s">
        <v>49</v>
      </c>
      <c r="D89" s="12"/>
      <c r="E89" s="12"/>
      <c r="F89" s="12"/>
    </row>
    <row r="90" spans="1:6" ht="14.25">
      <c r="A90" s="12"/>
      <c r="B90" s="12"/>
      <c r="C90" s="12"/>
      <c r="D90" s="12"/>
      <c r="E90" s="12"/>
      <c r="F90" s="12"/>
    </row>
    <row r="91" spans="2:9" ht="14.25">
      <c r="B91" s="63" t="s">
        <v>50</v>
      </c>
      <c r="C91" s="40"/>
      <c r="D91" s="43"/>
      <c r="E91" s="43"/>
      <c r="F91" s="43"/>
      <c r="G91" s="64"/>
      <c r="H91" s="64"/>
      <c r="I91" s="64"/>
    </row>
    <row r="92" spans="1:9" ht="14.25">
      <c r="A92" s="63"/>
      <c r="B92" s="12"/>
      <c r="C92" s="40"/>
      <c r="D92" s="43"/>
      <c r="E92" s="43"/>
      <c r="F92" s="43"/>
      <c r="G92" s="64"/>
      <c r="H92" s="64"/>
      <c r="I92" s="64"/>
    </row>
    <row r="93" spans="1:9" ht="14.25">
      <c r="A93" s="63"/>
      <c r="B93" s="12"/>
      <c r="C93" s="40"/>
      <c r="D93" s="43"/>
      <c r="E93" s="43"/>
      <c r="F93" s="43"/>
      <c r="G93" s="64"/>
      <c r="H93" s="64"/>
      <c r="I93" s="64"/>
    </row>
    <row r="94" spans="1:9" ht="15">
      <c r="A94" s="63"/>
      <c r="B94" s="12"/>
      <c r="C94" s="65" t="s">
        <v>268</v>
      </c>
      <c r="D94" s="66" t="s">
        <v>151</v>
      </c>
      <c r="E94" s="43"/>
      <c r="G94" s="64"/>
      <c r="H94" s="64"/>
      <c r="I94" s="64"/>
    </row>
    <row r="95" spans="1:9" ht="14.25">
      <c r="A95" s="63"/>
      <c r="B95" s="12"/>
      <c r="C95" s="40"/>
      <c r="D95" s="66" t="s">
        <v>150</v>
      </c>
      <c r="E95" s="43"/>
      <c r="G95" s="64"/>
      <c r="H95" s="64"/>
      <c r="I95" s="64"/>
    </row>
    <row r="96" spans="1:9" ht="14.25">
      <c r="A96" s="63"/>
      <c r="B96" s="12"/>
      <c r="C96" s="40"/>
      <c r="D96" s="66" t="s">
        <v>139</v>
      </c>
      <c r="E96" s="43"/>
      <c r="F96" s="66" t="s">
        <v>140</v>
      </c>
      <c r="G96" s="64"/>
      <c r="H96" s="64"/>
      <c r="I96" s="64"/>
    </row>
    <row r="97" spans="1:9" ht="14.25">
      <c r="A97" s="63"/>
      <c r="B97" s="12"/>
      <c r="C97" s="40"/>
      <c r="D97" s="66" t="s">
        <v>152</v>
      </c>
      <c r="E97" s="66" t="s">
        <v>138</v>
      </c>
      <c r="F97" s="66" t="s">
        <v>154</v>
      </c>
      <c r="G97" s="64"/>
      <c r="H97" s="64"/>
      <c r="I97" s="64"/>
    </row>
    <row r="98" spans="1:9" ht="14.25">
      <c r="A98" s="63"/>
      <c r="B98" s="12"/>
      <c r="C98" s="40"/>
      <c r="D98" s="66" t="s">
        <v>153</v>
      </c>
      <c r="E98" s="66" t="s">
        <v>137</v>
      </c>
      <c r="F98" s="66" t="s">
        <v>153</v>
      </c>
      <c r="G98" s="66" t="s">
        <v>141</v>
      </c>
      <c r="H98" s="66" t="s">
        <v>26</v>
      </c>
      <c r="I98" s="64"/>
    </row>
    <row r="99" spans="1:9" ht="14.25">
      <c r="A99" s="63"/>
      <c r="B99" s="12"/>
      <c r="C99" s="40"/>
      <c r="D99" s="66" t="s">
        <v>3</v>
      </c>
      <c r="E99" s="66" t="s">
        <v>3</v>
      </c>
      <c r="F99" s="66" t="s">
        <v>3</v>
      </c>
      <c r="G99" s="66" t="s">
        <v>3</v>
      </c>
      <c r="H99" s="66" t="s">
        <v>3</v>
      </c>
      <c r="I99" s="64"/>
    </row>
    <row r="100" spans="1:9" ht="14.25">
      <c r="A100" s="63"/>
      <c r="B100" s="12"/>
      <c r="C100" s="67" t="s">
        <v>142</v>
      </c>
      <c r="D100" s="43"/>
      <c r="E100" s="43"/>
      <c r="F100" s="43"/>
      <c r="G100" s="64"/>
      <c r="H100" s="64"/>
      <c r="I100" s="64"/>
    </row>
    <row r="101" spans="1:9" ht="14.25">
      <c r="A101" s="63"/>
      <c r="B101" s="12"/>
      <c r="C101" s="40" t="s">
        <v>143</v>
      </c>
      <c r="D101" s="41">
        <f>+'p&amp;l'!F14-'notes a'!E101-'notes a'!F101</f>
        <v>33621</v>
      </c>
      <c r="E101" s="41">
        <f>19522+402</f>
        <v>19924</v>
      </c>
      <c r="F101" s="41">
        <f>4095+905+272</f>
        <v>5272</v>
      </c>
      <c r="G101" s="41">
        <v>0</v>
      </c>
      <c r="H101" s="41">
        <f>SUM(D101:G101)</f>
        <v>58817</v>
      </c>
      <c r="I101" s="64"/>
    </row>
    <row r="102" spans="1:9" ht="14.25">
      <c r="A102" s="63"/>
      <c r="B102" s="12"/>
      <c r="C102" s="40" t="s">
        <v>144</v>
      </c>
      <c r="D102" s="41">
        <f>+-G102-F102-E102</f>
        <v>107</v>
      </c>
      <c r="E102" s="41">
        <v>0</v>
      </c>
      <c r="F102" s="41">
        <v>0</v>
      </c>
      <c r="G102" s="41">
        <v>-107</v>
      </c>
      <c r="H102" s="41">
        <f>SUM(D102:G102)</f>
        <v>0</v>
      </c>
      <c r="I102" s="64"/>
    </row>
    <row r="103" spans="1:9" ht="15" thickBot="1">
      <c r="A103" s="63"/>
      <c r="B103" s="12"/>
      <c r="C103" s="40" t="s">
        <v>145</v>
      </c>
      <c r="D103" s="42">
        <f>SUM(D101:D102)</f>
        <v>33728</v>
      </c>
      <c r="E103" s="42">
        <f>SUM(E101:E102)</f>
        <v>19924</v>
      </c>
      <c r="F103" s="42">
        <f>SUM(F101:F102)</f>
        <v>5272</v>
      </c>
      <c r="G103" s="42">
        <f>SUM(G101:G102)</f>
        <v>-107</v>
      </c>
      <c r="H103" s="44">
        <f>SUM(H101:H102)</f>
        <v>58817</v>
      </c>
      <c r="I103" s="64">
        <f>H103-'p&amp;l'!F14</f>
        <v>0</v>
      </c>
    </row>
    <row r="104" spans="1:9" ht="15" thickTop="1">
      <c r="A104" s="63"/>
      <c r="B104" s="12"/>
      <c r="C104" s="40"/>
      <c r="D104" s="41"/>
      <c r="E104" s="41"/>
      <c r="F104" s="41"/>
      <c r="G104" s="41"/>
      <c r="H104" s="41"/>
      <c r="I104" s="64"/>
    </row>
    <row r="105" spans="1:9" ht="14.25">
      <c r="A105" s="63"/>
      <c r="B105" s="12"/>
      <c r="C105" s="67" t="s">
        <v>146</v>
      </c>
      <c r="D105" s="43"/>
      <c r="E105" s="43"/>
      <c r="F105" s="43"/>
      <c r="G105" s="43"/>
      <c r="H105" s="45"/>
      <c r="I105" s="64"/>
    </row>
    <row r="106" spans="1:9" ht="14.25">
      <c r="A106" s="63"/>
      <c r="B106" s="12"/>
      <c r="C106" s="40" t="s">
        <v>147</v>
      </c>
      <c r="D106" s="43">
        <f>+'p&amp;l'!F16-'notes a'!E106-'notes a'!F106</f>
        <v>-822</v>
      </c>
      <c r="E106" s="41">
        <f>1190-20</f>
        <v>1170</v>
      </c>
      <c r="F106" s="69">
        <f>1849-6+50</f>
        <v>1893</v>
      </c>
      <c r="G106" s="43"/>
      <c r="H106" s="45">
        <f>SUM(D106:G106)</f>
        <v>2241</v>
      </c>
      <c r="I106" s="64">
        <f>H106-'p&amp;l'!F16</f>
        <v>0</v>
      </c>
    </row>
    <row r="107" spans="1:9" ht="14.25">
      <c r="A107" s="63"/>
      <c r="B107" s="12"/>
      <c r="C107" s="40" t="s">
        <v>148</v>
      </c>
      <c r="D107" s="43"/>
      <c r="E107" s="43"/>
      <c r="F107" s="43"/>
      <c r="G107" s="43"/>
      <c r="H107" s="46">
        <f>+'p&amp;l'!F20</f>
        <v>316</v>
      </c>
      <c r="I107" s="64">
        <f>H107-'p&amp;l'!F20</f>
        <v>0</v>
      </c>
    </row>
    <row r="108" spans="1:9" ht="14.25">
      <c r="A108" s="63"/>
      <c r="B108" s="12"/>
      <c r="C108" s="40" t="s">
        <v>155</v>
      </c>
      <c r="D108" s="43"/>
      <c r="E108" s="43"/>
      <c r="F108" s="43"/>
      <c r="G108" s="43"/>
      <c r="H108" s="45">
        <f>SUM(H106:H107)</f>
        <v>2557</v>
      </c>
      <c r="I108" s="64"/>
    </row>
    <row r="109" spans="1:9" ht="14.25">
      <c r="A109" s="63"/>
      <c r="B109" s="12"/>
      <c r="C109" s="40" t="s">
        <v>149</v>
      </c>
      <c r="D109" s="43"/>
      <c r="E109" s="43"/>
      <c r="F109" s="43"/>
      <c r="G109" s="43"/>
      <c r="H109" s="46">
        <f>+'p&amp;l'!F18</f>
        <v>0</v>
      </c>
      <c r="I109" s="64">
        <f>H109-'p&amp;l'!F18</f>
        <v>0</v>
      </c>
    </row>
    <row r="110" spans="1:9" ht="14.25">
      <c r="A110" s="63"/>
      <c r="B110" s="12"/>
      <c r="C110" s="40" t="s">
        <v>156</v>
      </c>
      <c r="D110" s="43"/>
      <c r="E110" s="43"/>
      <c r="F110" s="43"/>
      <c r="G110" s="43"/>
      <c r="H110" s="45">
        <f>+H108+H109</f>
        <v>2557</v>
      </c>
      <c r="I110" s="64"/>
    </row>
    <row r="111" spans="1:9" ht="14.25">
      <c r="A111" s="63"/>
      <c r="B111" s="12"/>
      <c r="C111" s="40" t="s">
        <v>6</v>
      </c>
      <c r="D111" s="43"/>
      <c r="E111" s="43"/>
      <c r="F111" s="43"/>
      <c r="G111" s="43"/>
      <c r="H111" s="46">
        <f>+'p&amp;l'!F25</f>
        <v>-383</v>
      </c>
      <c r="I111" s="64">
        <f>H111-'p&amp;l'!F25</f>
        <v>0</v>
      </c>
    </row>
    <row r="112" spans="1:9" ht="15" thickBot="1">
      <c r="A112" s="63"/>
      <c r="B112" s="12"/>
      <c r="C112" s="40" t="s">
        <v>157</v>
      </c>
      <c r="D112" s="43"/>
      <c r="E112" s="43"/>
      <c r="F112" s="43"/>
      <c r="G112" s="43"/>
      <c r="H112" s="47">
        <f>SUM(H110:H111)</f>
        <v>2174</v>
      </c>
      <c r="I112" s="64">
        <f>H112-'p&amp;l'!F28</f>
        <v>0</v>
      </c>
    </row>
    <row r="113" spans="1:9" ht="15" thickTop="1">
      <c r="A113" s="63"/>
      <c r="B113" s="12"/>
      <c r="C113" s="40"/>
      <c r="D113" s="43"/>
      <c r="E113" s="43"/>
      <c r="F113" s="43"/>
      <c r="G113" s="64"/>
      <c r="H113" s="64"/>
      <c r="I113" s="64"/>
    </row>
    <row r="114" spans="1:9" ht="14.25">
      <c r="A114" s="63"/>
      <c r="B114" s="12"/>
      <c r="C114" s="40"/>
      <c r="D114" s="43"/>
      <c r="E114" s="43"/>
      <c r="F114" s="43"/>
      <c r="G114" s="64"/>
      <c r="H114" s="64"/>
      <c r="I114" s="64"/>
    </row>
    <row r="115" spans="1:9" ht="15">
      <c r="A115" s="63"/>
      <c r="B115" s="12"/>
      <c r="C115" s="65" t="s">
        <v>269</v>
      </c>
      <c r="D115" s="66" t="s">
        <v>151</v>
      </c>
      <c r="E115" s="43"/>
      <c r="G115" s="64"/>
      <c r="H115" s="64"/>
      <c r="I115" s="64"/>
    </row>
    <row r="116" spans="1:9" ht="14.25">
      <c r="A116" s="63"/>
      <c r="B116" s="12"/>
      <c r="C116" s="40"/>
      <c r="D116" s="66" t="s">
        <v>150</v>
      </c>
      <c r="E116" s="43"/>
      <c r="G116" s="64"/>
      <c r="H116" s="64"/>
      <c r="I116" s="64"/>
    </row>
    <row r="117" spans="1:9" ht="14.25">
      <c r="A117" s="63"/>
      <c r="B117" s="12"/>
      <c r="C117" s="40"/>
      <c r="D117" s="66" t="s">
        <v>139</v>
      </c>
      <c r="E117" s="43"/>
      <c r="F117" s="66" t="s">
        <v>140</v>
      </c>
      <c r="G117" s="64"/>
      <c r="H117" s="64"/>
      <c r="I117" s="64"/>
    </row>
    <row r="118" spans="1:9" ht="14.25">
      <c r="A118" s="63"/>
      <c r="B118" s="12"/>
      <c r="C118" s="40"/>
      <c r="D118" s="66" t="s">
        <v>152</v>
      </c>
      <c r="E118" s="66" t="s">
        <v>138</v>
      </c>
      <c r="F118" s="66" t="s">
        <v>154</v>
      </c>
      <c r="G118" s="64"/>
      <c r="H118" s="64"/>
      <c r="I118" s="64"/>
    </row>
    <row r="119" spans="1:9" ht="14.25">
      <c r="A119" s="63"/>
      <c r="B119" s="12"/>
      <c r="C119" s="40"/>
      <c r="D119" s="66" t="s">
        <v>153</v>
      </c>
      <c r="E119" s="66" t="s">
        <v>137</v>
      </c>
      <c r="F119" s="66" t="s">
        <v>153</v>
      </c>
      <c r="G119" s="66" t="s">
        <v>141</v>
      </c>
      <c r="H119" s="66" t="s">
        <v>26</v>
      </c>
      <c r="I119" s="64"/>
    </row>
    <row r="120" spans="1:9" ht="14.25">
      <c r="A120" s="63"/>
      <c r="B120" s="12"/>
      <c r="C120" s="40"/>
      <c r="D120" s="66" t="s">
        <v>3</v>
      </c>
      <c r="E120" s="66" t="s">
        <v>3</v>
      </c>
      <c r="F120" s="66" t="s">
        <v>3</v>
      </c>
      <c r="G120" s="66" t="s">
        <v>3</v>
      </c>
      <c r="H120" s="66" t="s">
        <v>3</v>
      </c>
      <c r="I120" s="64"/>
    </row>
    <row r="121" spans="1:9" ht="14.25">
      <c r="A121" s="63"/>
      <c r="B121" s="12"/>
      <c r="C121" s="67" t="s">
        <v>142</v>
      </c>
      <c r="D121" s="43"/>
      <c r="E121" s="43"/>
      <c r="F121" s="43"/>
      <c r="G121" s="64"/>
      <c r="H121" s="64"/>
      <c r="I121" s="64"/>
    </row>
    <row r="122" spans="1:9" ht="14.25">
      <c r="A122" s="63"/>
      <c r="B122" s="12"/>
      <c r="C122" s="40" t="s">
        <v>143</v>
      </c>
      <c r="D122" s="41">
        <v>27680</v>
      </c>
      <c r="E122" s="41">
        <v>17193</v>
      </c>
      <c r="F122" s="41">
        <v>4539</v>
      </c>
      <c r="G122" s="41">
        <v>0</v>
      </c>
      <c r="H122" s="41">
        <f>SUM(D122:G122)</f>
        <v>49412</v>
      </c>
      <c r="I122" s="64"/>
    </row>
    <row r="123" spans="1:9" ht="14.25">
      <c r="A123" s="63"/>
      <c r="B123" s="12"/>
      <c r="C123" s="40" t="s">
        <v>144</v>
      </c>
      <c r="D123" s="41">
        <v>1756</v>
      </c>
      <c r="E123" s="41">
        <v>0</v>
      </c>
      <c r="F123" s="41">
        <v>0</v>
      </c>
      <c r="G123" s="41">
        <v>-1756</v>
      </c>
      <c r="H123" s="41">
        <f>SUM(D123:G123)</f>
        <v>0</v>
      </c>
      <c r="I123" s="64"/>
    </row>
    <row r="124" spans="1:9" ht="14.25">
      <c r="A124" s="63"/>
      <c r="B124" s="12"/>
      <c r="C124" s="40" t="s">
        <v>145</v>
      </c>
      <c r="D124" s="42">
        <v>19412</v>
      </c>
      <c r="E124" s="42">
        <v>8207</v>
      </c>
      <c r="F124" s="42">
        <v>1710</v>
      </c>
      <c r="G124" s="42">
        <v>-1328</v>
      </c>
      <c r="H124" s="42">
        <f>H122+H123</f>
        <v>49412</v>
      </c>
      <c r="I124" s="64">
        <f>H124-'p&amp;l'!G14</f>
        <v>0</v>
      </c>
    </row>
    <row r="125" spans="1:9" ht="14.25">
      <c r="A125" s="63" t="s">
        <v>114</v>
      </c>
      <c r="B125" s="12"/>
      <c r="C125" s="40"/>
      <c r="D125" s="41"/>
      <c r="E125" s="41"/>
      <c r="F125" s="41"/>
      <c r="G125" s="41"/>
      <c r="H125" s="41"/>
      <c r="I125" s="64"/>
    </row>
    <row r="126" spans="1:9" ht="14.25">
      <c r="A126" s="63"/>
      <c r="B126" s="12"/>
      <c r="C126" s="67" t="s">
        <v>146</v>
      </c>
      <c r="D126" s="43"/>
      <c r="E126" s="43"/>
      <c r="F126" s="43"/>
      <c r="G126" s="43"/>
      <c r="H126" s="45"/>
      <c r="I126" s="64"/>
    </row>
    <row r="127" spans="1:9" ht="14.25">
      <c r="A127" s="63"/>
      <c r="B127" s="12"/>
      <c r="C127" s="40" t="s">
        <v>147</v>
      </c>
      <c r="D127" s="43">
        <v>7236</v>
      </c>
      <c r="E127" s="41">
        <v>952</v>
      </c>
      <c r="F127" s="69">
        <v>877</v>
      </c>
      <c r="G127" s="43"/>
      <c r="H127" s="45">
        <v>9065</v>
      </c>
      <c r="I127" s="64">
        <f>H127-'p&amp;l'!G16</f>
        <v>0</v>
      </c>
    </row>
    <row r="128" spans="1:9" ht="14.25">
      <c r="A128" s="63"/>
      <c r="B128" s="12"/>
      <c r="C128" s="40" t="s">
        <v>148</v>
      </c>
      <c r="D128" s="43"/>
      <c r="E128" s="43"/>
      <c r="F128" s="43"/>
      <c r="G128" s="43"/>
      <c r="H128" s="46">
        <v>381</v>
      </c>
      <c r="I128" s="64"/>
    </row>
    <row r="129" spans="1:9" ht="14.25">
      <c r="A129" s="63"/>
      <c r="B129" s="12"/>
      <c r="C129" s="40" t="s">
        <v>155</v>
      </c>
      <c r="D129" s="43"/>
      <c r="E129" s="43"/>
      <c r="F129" s="43"/>
      <c r="G129" s="43"/>
      <c r="H129" s="45">
        <f>SUM(H126:H128)</f>
        <v>9446</v>
      </c>
      <c r="I129" s="64"/>
    </row>
    <row r="130" spans="1:9" ht="14.25">
      <c r="A130" s="63"/>
      <c r="B130" s="12"/>
      <c r="C130" s="40" t="s">
        <v>149</v>
      </c>
      <c r="D130" s="43"/>
      <c r="E130" s="43"/>
      <c r="F130" s="43"/>
      <c r="G130" s="43"/>
      <c r="H130" s="46">
        <v>-2</v>
      </c>
      <c r="I130" s="64">
        <f>H130-'p&amp;l'!G18</f>
        <v>0</v>
      </c>
    </row>
    <row r="131" spans="1:9" ht="14.25">
      <c r="A131" s="63"/>
      <c r="B131" s="12"/>
      <c r="C131" s="40" t="s">
        <v>156</v>
      </c>
      <c r="D131" s="43"/>
      <c r="E131" s="43"/>
      <c r="F131" s="43"/>
      <c r="G131" s="43"/>
      <c r="H131" s="45">
        <f>SUM(H129:H130)</f>
        <v>9444</v>
      </c>
      <c r="I131" s="64"/>
    </row>
    <row r="132" spans="1:9" ht="14.25">
      <c r="A132" s="63"/>
      <c r="B132" s="12"/>
      <c r="C132" s="40" t="s">
        <v>6</v>
      </c>
      <c r="D132" s="43"/>
      <c r="E132" s="43"/>
      <c r="F132" s="43"/>
      <c r="G132" s="43"/>
      <c r="H132" s="46">
        <v>-1823</v>
      </c>
      <c r="I132" s="64">
        <f>H132-'p&amp;l'!G25</f>
        <v>0</v>
      </c>
    </row>
    <row r="133" spans="1:9" ht="15" thickBot="1">
      <c r="A133" s="63"/>
      <c r="B133" s="12"/>
      <c r="C133" s="40" t="s">
        <v>157</v>
      </c>
      <c r="D133" s="43"/>
      <c r="E133" s="43"/>
      <c r="F133" s="43"/>
      <c r="G133" s="43"/>
      <c r="H133" s="47">
        <f>SUM(H131:H132)</f>
        <v>7621</v>
      </c>
      <c r="I133" s="64">
        <f>H133-'p&amp;l'!G28</f>
        <v>0</v>
      </c>
    </row>
    <row r="134" spans="1:9" ht="15" thickTop="1">
      <c r="A134" s="63"/>
      <c r="B134" s="12"/>
      <c r="C134" s="40"/>
      <c r="D134" s="43"/>
      <c r="E134" s="43"/>
      <c r="F134" s="43"/>
      <c r="G134" s="64"/>
      <c r="H134" s="64"/>
      <c r="I134" s="64"/>
    </row>
    <row r="135" spans="2:9" ht="14.25">
      <c r="B135" s="63" t="s">
        <v>51</v>
      </c>
      <c r="C135" s="40" t="s">
        <v>164</v>
      </c>
      <c r="D135" s="43"/>
      <c r="E135" s="43"/>
      <c r="F135" s="43"/>
      <c r="G135" s="64"/>
      <c r="H135" s="64"/>
      <c r="I135" s="64"/>
    </row>
    <row r="136" spans="1:9" ht="14.25">
      <c r="A136" s="63"/>
      <c r="B136" s="12"/>
      <c r="C136" s="40" t="s">
        <v>136</v>
      </c>
      <c r="D136" s="43"/>
      <c r="E136" s="43"/>
      <c r="F136" s="43"/>
      <c r="G136" s="64"/>
      <c r="H136" s="64"/>
      <c r="I136" s="64"/>
    </row>
    <row r="137" spans="1:8" ht="14.25">
      <c r="A137" s="63"/>
      <c r="B137" s="40"/>
      <c r="C137" s="43"/>
      <c r="D137" s="43"/>
      <c r="E137" s="43"/>
      <c r="F137" s="43"/>
      <c r="G137" s="64"/>
      <c r="H137" s="64"/>
    </row>
    <row r="138" spans="1:8" ht="14.25">
      <c r="A138" s="63"/>
      <c r="B138" s="40"/>
      <c r="C138" s="43"/>
      <c r="D138" s="43"/>
      <c r="E138" s="43"/>
      <c r="F138" s="43"/>
      <c r="G138" s="64"/>
      <c r="H138" s="64"/>
    </row>
    <row r="139" spans="1:6" ht="15">
      <c r="A139" s="59" t="s">
        <v>54</v>
      </c>
      <c r="B139" s="12"/>
      <c r="C139" s="58" t="s">
        <v>9</v>
      </c>
      <c r="D139" s="12"/>
      <c r="E139" s="12"/>
      <c r="F139" s="12"/>
    </row>
    <row r="140" spans="1:6" ht="14.25">
      <c r="A140" s="12"/>
      <c r="B140" s="12"/>
      <c r="C140" s="12"/>
      <c r="D140" s="12"/>
      <c r="E140" s="12"/>
      <c r="F140" s="12"/>
    </row>
    <row r="141" spans="1:6" ht="14.25">
      <c r="A141" s="12"/>
      <c r="B141" s="12"/>
      <c r="C141" s="12"/>
      <c r="D141" s="12"/>
      <c r="E141" s="12"/>
      <c r="F141" s="12"/>
    </row>
    <row r="142" spans="1:6" ht="14.25">
      <c r="A142" s="12"/>
      <c r="B142" s="12"/>
      <c r="C142" s="12"/>
      <c r="D142" s="12"/>
      <c r="E142" s="12"/>
      <c r="F142" s="12"/>
    </row>
    <row r="143" spans="1:6" ht="14.25">
      <c r="A143" s="12"/>
      <c r="B143" s="12"/>
      <c r="C143" s="12"/>
      <c r="D143" s="12"/>
      <c r="E143" s="12"/>
      <c r="F143" s="12"/>
    </row>
    <row r="144" spans="1:6" ht="14.25">
      <c r="A144" s="12"/>
      <c r="B144" s="12"/>
      <c r="C144" s="12"/>
      <c r="D144" s="12"/>
      <c r="E144" s="12"/>
      <c r="F144" s="12"/>
    </row>
    <row r="145" spans="1:6" ht="15">
      <c r="A145" s="59" t="s">
        <v>56</v>
      </c>
      <c r="B145" s="12"/>
      <c r="C145" s="58" t="s">
        <v>228</v>
      </c>
      <c r="D145" s="12"/>
      <c r="E145" s="12"/>
      <c r="F145" s="12"/>
    </row>
    <row r="146" spans="1:6" ht="14.25">
      <c r="A146" s="12"/>
      <c r="B146" s="12"/>
      <c r="C146" s="12"/>
      <c r="D146" s="12"/>
      <c r="E146" s="12"/>
      <c r="F146" s="12"/>
    </row>
    <row r="147" spans="1:6" ht="14.25">
      <c r="A147" s="12"/>
      <c r="B147" s="12"/>
      <c r="C147" s="12"/>
      <c r="D147" s="12"/>
      <c r="E147" s="12"/>
      <c r="F147" s="12"/>
    </row>
    <row r="148" spans="1:6" ht="14.25">
      <c r="A148" s="12"/>
      <c r="B148" s="12"/>
      <c r="C148" s="12"/>
      <c r="D148" s="12"/>
      <c r="E148" s="12"/>
      <c r="F148" s="12"/>
    </row>
    <row r="149" spans="1:6" ht="14.25">
      <c r="A149" s="12"/>
      <c r="B149" s="12"/>
      <c r="C149" s="12"/>
      <c r="D149" s="12"/>
      <c r="E149" s="12"/>
      <c r="F149" s="12"/>
    </row>
    <row r="150" spans="1:6" ht="14.25">
      <c r="A150" s="12"/>
      <c r="B150" s="12"/>
      <c r="C150" s="12"/>
      <c r="D150" s="12"/>
      <c r="E150" s="12"/>
      <c r="F150" s="12"/>
    </row>
    <row r="151" spans="1:6" ht="14.25">
      <c r="A151" s="12"/>
      <c r="B151" s="12"/>
      <c r="C151" s="12"/>
      <c r="D151" s="12"/>
      <c r="E151" s="12"/>
      <c r="F151" s="12"/>
    </row>
    <row r="152" spans="1:6" ht="15">
      <c r="A152" s="59" t="s">
        <v>57</v>
      </c>
      <c r="B152" s="12"/>
      <c r="C152" s="58" t="s">
        <v>55</v>
      </c>
      <c r="D152" s="12"/>
      <c r="E152" s="12"/>
      <c r="F152" s="12"/>
    </row>
    <row r="153" spans="1:6" ht="15">
      <c r="A153" s="12"/>
      <c r="B153" s="12"/>
      <c r="C153" s="59"/>
      <c r="D153" s="12"/>
      <c r="E153" s="12"/>
      <c r="F153" s="12"/>
    </row>
    <row r="154" spans="1:6" ht="14.25">
      <c r="A154" s="12"/>
      <c r="B154" s="12"/>
      <c r="C154" s="12"/>
      <c r="D154" s="12"/>
      <c r="E154" s="12"/>
      <c r="F154" s="12"/>
    </row>
    <row r="155" spans="1:6" ht="14.25">
      <c r="A155" s="12"/>
      <c r="B155" s="12"/>
      <c r="C155" s="12"/>
      <c r="D155" s="12"/>
      <c r="E155" s="12"/>
      <c r="F155" s="12"/>
    </row>
    <row r="156" spans="1:6" ht="14.25">
      <c r="A156" s="12"/>
      <c r="B156" s="12"/>
      <c r="C156" s="12"/>
      <c r="D156" s="12"/>
      <c r="E156" s="12"/>
      <c r="F156" s="12"/>
    </row>
    <row r="157" spans="1:6" ht="14.25">
      <c r="A157" s="12"/>
      <c r="B157" s="12"/>
      <c r="C157" s="12"/>
      <c r="D157" s="12"/>
      <c r="E157" s="12"/>
      <c r="F157" s="12"/>
    </row>
    <row r="158" spans="1:6" ht="15">
      <c r="A158" s="59" t="s">
        <v>257</v>
      </c>
      <c r="B158" s="12"/>
      <c r="C158" s="58" t="s">
        <v>58</v>
      </c>
      <c r="D158" s="12"/>
      <c r="E158" s="12"/>
      <c r="F158" s="12"/>
    </row>
    <row r="159" spans="1:6" ht="14.25">
      <c r="A159" s="12"/>
      <c r="B159" s="12"/>
      <c r="C159" s="12"/>
      <c r="D159" s="12"/>
      <c r="E159" s="12"/>
      <c r="F159" s="12"/>
    </row>
    <row r="160" spans="1:6" ht="14.25">
      <c r="A160" s="12"/>
      <c r="B160" s="12"/>
      <c r="C160" s="12" t="s">
        <v>217</v>
      </c>
      <c r="D160" s="12"/>
      <c r="E160" s="12"/>
      <c r="F160" s="12"/>
    </row>
    <row r="161" spans="1:6" ht="14.25">
      <c r="A161" s="12"/>
      <c r="B161" s="12"/>
      <c r="C161" s="12" t="s">
        <v>218</v>
      </c>
      <c r="D161" s="12"/>
      <c r="E161" s="12"/>
      <c r="F161" s="12"/>
    </row>
    <row r="162" spans="1:6" ht="14.25">
      <c r="A162" s="12"/>
      <c r="B162" s="12"/>
      <c r="C162" s="12"/>
      <c r="D162" s="12"/>
      <c r="E162" s="12"/>
      <c r="F162" s="12"/>
    </row>
    <row r="163" spans="1:6" ht="14.25">
      <c r="A163" s="12"/>
      <c r="B163" s="12"/>
      <c r="C163" s="12"/>
      <c r="D163" s="12"/>
      <c r="E163" s="12"/>
      <c r="F163" s="12"/>
    </row>
    <row r="164" spans="1:6" ht="15">
      <c r="A164" s="59" t="s">
        <v>182</v>
      </c>
      <c r="B164" s="12"/>
      <c r="C164" s="58" t="s">
        <v>222</v>
      </c>
      <c r="D164" s="12"/>
      <c r="E164" s="12"/>
      <c r="F164" s="12"/>
    </row>
    <row r="165" spans="1:6" ht="14.25">
      <c r="A165" s="12"/>
      <c r="B165" s="12"/>
      <c r="C165" s="12" t="s">
        <v>172</v>
      </c>
      <c r="D165" s="12"/>
      <c r="E165" s="12"/>
      <c r="F165" s="12"/>
    </row>
    <row r="166" spans="1:8" ht="14.25">
      <c r="A166" s="61"/>
      <c r="B166" s="61"/>
      <c r="C166" s="61"/>
      <c r="D166" s="61"/>
      <c r="E166" s="61"/>
      <c r="F166" s="61"/>
      <c r="G166" s="62"/>
      <c r="H166" s="62"/>
    </row>
    <row r="167" spans="1:8" ht="12.75">
      <c r="A167" s="62"/>
      <c r="B167" s="62"/>
      <c r="C167" s="62"/>
      <c r="D167" s="62"/>
      <c r="E167" s="62"/>
      <c r="F167" s="62"/>
      <c r="G167" s="62"/>
      <c r="H167" s="62"/>
    </row>
    <row r="168" spans="1:8" ht="12.75">
      <c r="A168" s="62"/>
      <c r="B168" s="62"/>
      <c r="C168" s="62"/>
      <c r="D168" s="62"/>
      <c r="E168" s="62"/>
      <c r="F168" s="62"/>
      <c r="G168" s="62"/>
      <c r="H168" s="62"/>
    </row>
    <row r="169" spans="1:10" ht="14.25">
      <c r="A169" s="62"/>
      <c r="B169" s="62"/>
      <c r="C169" s="62"/>
      <c r="D169" s="62"/>
      <c r="E169" s="62"/>
      <c r="F169" s="62"/>
      <c r="G169" s="62"/>
      <c r="H169" s="88" t="s">
        <v>3</v>
      </c>
      <c r="J169" s="103"/>
    </row>
    <row r="170" spans="1:10" ht="14.25">
      <c r="A170" s="62"/>
      <c r="B170" s="62"/>
      <c r="C170" s="86" t="s">
        <v>223</v>
      </c>
      <c r="D170" s="62"/>
      <c r="E170" s="62"/>
      <c r="F170" s="62"/>
      <c r="G170" s="62"/>
      <c r="H170" s="62"/>
      <c r="J170" s="103"/>
    </row>
    <row r="171" spans="1:11" ht="14.25">
      <c r="A171" s="62"/>
      <c r="B171" s="62"/>
      <c r="C171" s="96" t="s">
        <v>224</v>
      </c>
      <c r="D171" s="62"/>
      <c r="E171" s="62"/>
      <c r="F171" s="62"/>
      <c r="G171" s="62"/>
      <c r="H171" s="86">
        <f>75000*90%</f>
        <v>67500</v>
      </c>
      <c r="J171" s="103"/>
      <c r="K171" s="103"/>
    </row>
    <row r="172" spans="1:10" ht="15" thickBot="1">
      <c r="A172" s="62"/>
      <c r="B172" s="62"/>
      <c r="C172" s="96" t="s">
        <v>233</v>
      </c>
      <c r="D172" s="62"/>
      <c r="E172" s="62"/>
      <c r="F172" s="62"/>
      <c r="G172" s="62"/>
      <c r="H172" s="105">
        <f>2367</f>
        <v>2367</v>
      </c>
      <c r="J172" s="103"/>
    </row>
    <row r="173" spans="1:10" ht="13.5" thickTop="1">
      <c r="A173" s="62"/>
      <c r="B173" s="62"/>
      <c r="C173" s="62"/>
      <c r="D173" s="62"/>
      <c r="E173" s="62"/>
      <c r="F173" s="62"/>
      <c r="G173" s="62"/>
      <c r="H173" s="62"/>
      <c r="J173" s="103"/>
    </row>
    <row r="174" ht="12.75">
      <c r="H174" s="103"/>
    </row>
  </sheetData>
  <printOptions/>
  <pageMargins left="0.7" right="0.5" top="1" bottom="1" header="0.5" footer="0.5"/>
  <pageSetup fitToHeight="0" horizontalDpi="600" verticalDpi="600" orientation="portrait" paperSize="9" scale="83" r:id="rId2"/>
  <rowBreaks count="3" manualBreakCount="3">
    <brk id="50" max="7" man="1"/>
    <brk id="88" max="7" man="1"/>
    <brk id="138" max="7" man="1"/>
  </rowBreaks>
  <drawing r:id="rId1"/>
</worksheet>
</file>

<file path=xl/worksheets/sheet6.xml><?xml version="1.0" encoding="utf-8"?>
<worksheet xmlns="http://schemas.openxmlformats.org/spreadsheetml/2006/main" xmlns:r="http://schemas.openxmlformats.org/officeDocument/2006/relationships">
  <dimension ref="A1:J193"/>
  <sheetViews>
    <sheetView tabSelected="1" view="pageBreakPreview" zoomScaleNormal="120" zoomScaleSheetLayoutView="100" workbookViewId="0" topLeftCell="A1">
      <selection activeCell="K15" sqref="K15"/>
    </sheetView>
  </sheetViews>
  <sheetFormatPr defaultColWidth="9.140625" defaultRowHeight="12.75"/>
  <cols>
    <col min="1" max="1" width="4.57421875" style="0" customWidth="1"/>
    <col min="2" max="2" width="3.28125" style="0" customWidth="1"/>
    <col min="3" max="3" width="21.7109375" style="0" customWidth="1"/>
    <col min="4" max="4" width="20.28125" style="0" customWidth="1"/>
    <col min="5" max="6" width="15.8515625" style="0" customWidth="1"/>
    <col min="7" max="7" width="14.00390625" style="0" customWidth="1"/>
    <col min="8" max="8" width="13.8515625" style="0" customWidth="1"/>
    <col min="9" max="9" width="12.28125" style="0" customWidth="1"/>
  </cols>
  <sheetData>
    <row r="1" spans="1:9" ht="15">
      <c r="A1" s="1" t="s">
        <v>91</v>
      </c>
      <c r="B1" s="10"/>
      <c r="C1" s="10"/>
      <c r="D1" s="10"/>
      <c r="E1" s="10"/>
      <c r="F1" s="10"/>
      <c r="G1" s="10"/>
      <c r="H1" s="10"/>
      <c r="I1" s="10"/>
    </row>
    <row r="2" spans="1:9" ht="14.25">
      <c r="A2" s="10"/>
      <c r="B2" s="10"/>
      <c r="C2" s="10"/>
      <c r="D2" s="10"/>
      <c r="E2" s="10"/>
      <c r="F2" s="10"/>
      <c r="G2" s="10"/>
      <c r="H2" s="10"/>
      <c r="I2" s="10"/>
    </row>
    <row r="3" spans="1:9" ht="15">
      <c r="A3" s="18" t="s">
        <v>206</v>
      </c>
      <c r="B3" s="10"/>
      <c r="C3" s="10"/>
      <c r="D3" s="10"/>
      <c r="E3" s="10"/>
      <c r="F3" s="10"/>
      <c r="G3" s="10"/>
      <c r="H3" s="10"/>
      <c r="I3" s="10"/>
    </row>
    <row r="4" spans="1:9" ht="14.25">
      <c r="A4" s="10"/>
      <c r="B4" s="10"/>
      <c r="C4" s="10"/>
      <c r="D4" s="10"/>
      <c r="E4" s="10"/>
      <c r="F4" s="10"/>
      <c r="G4" s="10"/>
      <c r="H4" s="10"/>
      <c r="I4" s="10"/>
    </row>
    <row r="5" spans="1:9" ht="15">
      <c r="A5" s="120" t="s">
        <v>59</v>
      </c>
      <c r="B5" s="10"/>
      <c r="C5" s="1" t="s">
        <v>60</v>
      </c>
      <c r="D5" s="10"/>
      <c r="E5" s="10"/>
      <c r="F5" s="10"/>
      <c r="G5" s="10"/>
      <c r="H5" s="10"/>
      <c r="I5" s="10"/>
    </row>
    <row r="6" spans="1:9" ht="14.25">
      <c r="A6" s="10"/>
      <c r="B6" s="10"/>
      <c r="C6" s="10"/>
      <c r="D6" s="10"/>
      <c r="E6" s="10"/>
      <c r="F6" s="10"/>
      <c r="G6" s="10"/>
      <c r="H6" s="10"/>
      <c r="I6" s="10"/>
    </row>
    <row r="7" spans="1:9" ht="14.25">
      <c r="A7" s="10"/>
      <c r="B7" s="70"/>
      <c r="C7" s="48"/>
      <c r="D7" s="70"/>
      <c r="E7" s="70"/>
      <c r="F7" s="70"/>
      <c r="G7" s="70"/>
      <c r="H7" s="70"/>
      <c r="I7" s="10"/>
    </row>
    <row r="8" spans="1:9" ht="14.25">
      <c r="A8" s="10"/>
      <c r="B8" s="70"/>
      <c r="C8" s="48"/>
      <c r="D8" s="70"/>
      <c r="E8" s="70"/>
      <c r="F8" s="70"/>
      <c r="G8" s="70"/>
      <c r="H8" s="70"/>
      <c r="I8" s="10"/>
    </row>
    <row r="9" spans="1:9" ht="14.25">
      <c r="A9" s="10"/>
      <c r="B9" s="70"/>
      <c r="C9" s="48"/>
      <c r="D9" s="70"/>
      <c r="E9" s="70"/>
      <c r="F9" s="70"/>
      <c r="G9" s="70"/>
      <c r="H9" s="70"/>
      <c r="I9" s="10"/>
    </row>
    <row r="10" spans="1:9" ht="14.25">
      <c r="A10" s="10"/>
      <c r="B10" s="70"/>
      <c r="C10" s="48"/>
      <c r="D10" s="70"/>
      <c r="E10" s="70"/>
      <c r="F10" s="70"/>
      <c r="G10" s="70"/>
      <c r="H10" s="70"/>
      <c r="I10" s="10"/>
    </row>
    <row r="11" spans="1:9" ht="14.25">
      <c r="A11" s="10"/>
      <c r="B11" s="70"/>
      <c r="C11" s="48"/>
      <c r="D11" s="70"/>
      <c r="E11" s="70"/>
      <c r="F11" s="70"/>
      <c r="G11" s="70"/>
      <c r="H11" s="70"/>
      <c r="I11" s="10"/>
    </row>
    <row r="12" spans="1:9" ht="14.25">
      <c r="A12" s="10"/>
      <c r="B12" s="70"/>
      <c r="C12" s="48"/>
      <c r="D12" s="70"/>
      <c r="E12" s="70"/>
      <c r="F12" s="70"/>
      <c r="G12" s="70"/>
      <c r="H12" s="70"/>
      <c r="I12" s="10"/>
    </row>
    <row r="13" spans="1:9" ht="14.25">
      <c r="A13" s="10"/>
      <c r="B13" s="70"/>
      <c r="C13" s="48"/>
      <c r="D13" s="70"/>
      <c r="E13" s="70"/>
      <c r="F13" s="70"/>
      <c r="G13" s="70"/>
      <c r="H13" s="70"/>
      <c r="I13" s="10"/>
    </row>
    <row r="14" spans="1:9" ht="14.25">
      <c r="A14" s="10"/>
      <c r="B14" s="70"/>
      <c r="C14" s="48"/>
      <c r="D14" s="70"/>
      <c r="E14" s="70"/>
      <c r="F14" s="70"/>
      <c r="G14" s="70"/>
      <c r="H14" s="70"/>
      <c r="I14" s="10"/>
    </row>
    <row r="15" spans="1:9" ht="14.25">
      <c r="A15" s="10"/>
      <c r="B15" s="70"/>
      <c r="C15" s="48"/>
      <c r="D15" s="70"/>
      <c r="E15" s="70"/>
      <c r="F15" s="70"/>
      <c r="G15" s="70"/>
      <c r="H15" s="70"/>
      <c r="I15" s="10"/>
    </row>
    <row r="16" spans="1:9" ht="14.25">
      <c r="A16" s="10"/>
      <c r="B16" s="70"/>
      <c r="C16" s="48"/>
      <c r="D16" s="70"/>
      <c r="E16" s="70"/>
      <c r="F16" s="70"/>
      <c r="G16" s="70"/>
      <c r="H16" s="70"/>
      <c r="I16" s="10"/>
    </row>
    <row r="17" spans="1:9" ht="14.25">
      <c r="A17" s="10"/>
      <c r="B17" s="70"/>
      <c r="C17" s="48"/>
      <c r="D17" s="70"/>
      <c r="E17" s="70"/>
      <c r="F17" s="70"/>
      <c r="G17" s="70"/>
      <c r="H17" s="70"/>
      <c r="I17" s="10"/>
    </row>
    <row r="18" spans="1:9" ht="15">
      <c r="A18" s="120" t="s">
        <v>72</v>
      </c>
      <c r="B18" s="10"/>
      <c r="C18" s="1" t="s">
        <v>61</v>
      </c>
      <c r="D18" s="70"/>
      <c r="E18" s="70"/>
      <c r="F18" s="70"/>
      <c r="G18" s="70"/>
      <c r="H18" s="70"/>
      <c r="I18" s="10"/>
    </row>
    <row r="19" spans="4:9" ht="14.25">
      <c r="D19" s="10"/>
      <c r="E19" s="10"/>
      <c r="F19" s="10"/>
      <c r="G19" s="10"/>
      <c r="H19" s="10"/>
      <c r="I19" s="10"/>
    </row>
    <row r="20" spans="4:9" ht="14.25">
      <c r="D20" s="10"/>
      <c r="E20" s="10"/>
      <c r="F20" s="10"/>
      <c r="G20" s="10"/>
      <c r="H20" s="10"/>
      <c r="I20" s="10"/>
    </row>
    <row r="21" spans="1:9" ht="14.25">
      <c r="A21" s="10"/>
      <c r="B21" s="10"/>
      <c r="C21" s="48"/>
      <c r="D21" s="70"/>
      <c r="E21" s="70"/>
      <c r="F21" s="70"/>
      <c r="G21" s="70"/>
      <c r="H21" s="70"/>
      <c r="I21" s="10"/>
    </row>
    <row r="22" spans="1:9" ht="14.25">
      <c r="A22" s="10"/>
      <c r="B22" s="10"/>
      <c r="C22" s="48"/>
      <c r="D22" s="70"/>
      <c r="E22" s="70"/>
      <c r="F22" s="70"/>
      <c r="G22" s="70"/>
      <c r="H22" s="70"/>
      <c r="I22" s="10"/>
    </row>
    <row r="23" spans="1:9" ht="14.25">
      <c r="A23" s="10"/>
      <c r="B23" s="10"/>
      <c r="C23" s="48"/>
      <c r="D23" s="70"/>
      <c r="E23" s="70"/>
      <c r="F23" s="70"/>
      <c r="G23" s="70"/>
      <c r="H23" s="70"/>
      <c r="I23" s="10"/>
    </row>
    <row r="24" spans="1:9" ht="14.25">
      <c r="A24" s="10"/>
      <c r="B24" s="10"/>
      <c r="C24" s="71"/>
      <c r="D24" s="70"/>
      <c r="E24" s="70"/>
      <c r="F24" s="70"/>
      <c r="G24" s="70"/>
      <c r="H24" s="70"/>
      <c r="I24" s="10"/>
    </row>
    <row r="25" spans="1:9" ht="14.25">
      <c r="A25" s="10"/>
      <c r="B25" s="10"/>
      <c r="C25" s="71"/>
      <c r="D25" s="70"/>
      <c r="E25" s="70"/>
      <c r="F25" s="70"/>
      <c r="G25" s="70"/>
      <c r="H25" s="70"/>
      <c r="I25" s="10"/>
    </row>
    <row r="26" spans="1:9" ht="14.25">
      <c r="A26" s="10"/>
      <c r="B26" s="10"/>
      <c r="C26" s="71"/>
      <c r="D26" s="70"/>
      <c r="E26" s="70"/>
      <c r="F26" s="70"/>
      <c r="G26" s="70"/>
      <c r="H26" s="70"/>
      <c r="I26" s="10"/>
    </row>
    <row r="27" spans="1:9" ht="15">
      <c r="A27" s="18" t="s">
        <v>73</v>
      </c>
      <c r="B27" s="10"/>
      <c r="C27" s="1" t="s">
        <v>62</v>
      </c>
      <c r="D27" s="10"/>
      <c r="E27" s="10"/>
      <c r="F27" s="10"/>
      <c r="G27" s="10"/>
      <c r="H27" s="10"/>
      <c r="I27" s="10"/>
    </row>
    <row r="28" spans="1:9" ht="14.25">
      <c r="A28" s="10"/>
      <c r="B28" s="10"/>
      <c r="C28" s="10"/>
      <c r="D28" s="10"/>
      <c r="E28" s="10"/>
      <c r="F28" s="10"/>
      <c r="G28" s="10"/>
      <c r="H28" s="10"/>
      <c r="I28" s="10"/>
    </row>
    <row r="29" spans="1:9" ht="14.25">
      <c r="A29" s="10"/>
      <c r="B29" s="10"/>
      <c r="C29" s="48"/>
      <c r="D29" s="70"/>
      <c r="E29" s="70"/>
      <c r="F29" s="70"/>
      <c r="G29" s="70"/>
      <c r="H29" s="70"/>
      <c r="I29" s="10"/>
    </row>
    <row r="30" spans="1:9" ht="14.25">
      <c r="A30" s="10"/>
      <c r="B30" s="10"/>
      <c r="C30" s="48"/>
      <c r="D30" s="70"/>
      <c r="E30" s="70"/>
      <c r="F30" s="70"/>
      <c r="G30" s="70"/>
      <c r="H30" s="70"/>
      <c r="I30" s="10"/>
    </row>
    <row r="31" spans="1:9" ht="14.25">
      <c r="A31" s="10"/>
      <c r="B31" s="10"/>
      <c r="C31" s="48"/>
      <c r="D31" s="70"/>
      <c r="E31" s="70"/>
      <c r="F31" s="70"/>
      <c r="G31" s="70"/>
      <c r="H31" s="70"/>
      <c r="I31" s="10"/>
    </row>
    <row r="32" spans="1:9" ht="15">
      <c r="A32" s="18" t="s">
        <v>74</v>
      </c>
      <c r="B32" s="10"/>
      <c r="C32" s="1" t="s">
        <v>63</v>
      </c>
      <c r="D32" s="10"/>
      <c r="E32" s="10"/>
      <c r="F32" s="10"/>
      <c r="G32" s="10"/>
      <c r="H32" s="10"/>
      <c r="I32" s="10"/>
    </row>
    <row r="33" spans="1:9" ht="14.25">
      <c r="A33" s="10"/>
      <c r="B33" s="10"/>
      <c r="C33" s="10"/>
      <c r="D33" s="10"/>
      <c r="E33" s="10"/>
      <c r="F33" s="10"/>
      <c r="G33" s="10"/>
      <c r="H33" s="10"/>
      <c r="I33" s="10"/>
    </row>
    <row r="34" spans="1:9" ht="14.25">
      <c r="A34" s="10"/>
      <c r="B34" s="10"/>
      <c r="C34" s="10" t="s">
        <v>111</v>
      </c>
      <c r="D34" s="10"/>
      <c r="E34" s="10"/>
      <c r="F34" s="10"/>
      <c r="G34" s="10"/>
      <c r="H34" s="10"/>
      <c r="I34" s="10"/>
    </row>
    <row r="35" spans="1:9" ht="14.25">
      <c r="A35" s="10"/>
      <c r="B35" s="10"/>
      <c r="C35" s="10"/>
      <c r="D35" s="10"/>
      <c r="E35" s="10"/>
      <c r="F35" s="10"/>
      <c r="G35" s="10"/>
      <c r="H35" s="10"/>
      <c r="I35" s="10"/>
    </row>
    <row r="36" spans="1:9" ht="14.25">
      <c r="A36" s="10"/>
      <c r="B36" s="10"/>
      <c r="C36" s="10"/>
      <c r="D36" s="10"/>
      <c r="E36" s="10"/>
      <c r="F36" s="10"/>
      <c r="G36" s="10"/>
      <c r="H36" s="10"/>
      <c r="I36" s="10"/>
    </row>
    <row r="37" spans="1:9" ht="15">
      <c r="A37" s="18" t="s">
        <v>75</v>
      </c>
      <c r="B37" s="10"/>
      <c r="C37" s="1" t="s">
        <v>6</v>
      </c>
      <c r="D37" s="10"/>
      <c r="E37" s="10"/>
      <c r="F37" s="10"/>
      <c r="G37" s="10"/>
      <c r="H37" s="10"/>
      <c r="I37" s="10"/>
    </row>
    <row r="38" spans="1:9" ht="4.5" customHeight="1">
      <c r="A38" s="10"/>
      <c r="B38" s="10"/>
      <c r="C38" s="10"/>
      <c r="D38" s="10"/>
      <c r="E38" s="10"/>
      <c r="F38" s="10"/>
      <c r="G38" s="10"/>
      <c r="H38" s="10"/>
      <c r="I38" s="10"/>
    </row>
    <row r="39" spans="1:9" ht="14.25">
      <c r="A39" s="10"/>
      <c r="B39" s="10"/>
      <c r="C39" s="4"/>
      <c r="D39" s="5"/>
      <c r="E39" s="5"/>
      <c r="F39" s="6"/>
      <c r="G39" s="32" t="s">
        <v>135</v>
      </c>
      <c r="I39" s="10"/>
    </row>
    <row r="40" spans="1:9" ht="14.25">
      <c r="A40" s="10"/>
      <c r="B40" s="10"/>
      <c r="C40" s="4"/>
      <c r="D40" s="5"/>
      <c r="E40" s="5"/>
      <c r="F40" s="32" t="s">
        <v>112</v>
      </c>
      <c r="G40" s="32" t="s">
        <v>134</v>
      </c>
      <c r="I40" s="10"/>
    </row>
    <row r="41" spans="1:9" ht="14.25">
      <c r="A41" s="10"/>
      <c r="B41" s="10"/>
      <c r="C41" s="4"/>
      <c r="D41" s="5"/>
      <c r="E41" s="5"/>
      <c r="F41" s="6" t="s">
        <v>3</v>
      </c>
      <c r="G41" s="6" t="s">
        <v>3</v>
      </c>
      <c r="I41" s="10"/>
    </row>
    <row r="42" spans="1:9" ht="14.25">
      <c r="A42" s="10"/>
      <c r="B42" s="10"/>
      <c r="C42" s="4" t="s">
        <v>64</v>
      </c>
      <c r="D42" s="5"/>
      <c r="E42" s="5"/>
      <c r="F42" s="6"/>
      <c r="G42" s="6"/>
      <c r="I42" s="10"/>
    </row>
    <row r="43" spans="1:9" ht="14.25">
      <c r="A43" s="10"/>
      <c r="B43" s="10"/>
      <c r="C43" s="4" t="s">
        <v>113</v>
      </c>
      <c r="D43" s="5"/>
      <c r="E43" s="5"/>
      <c r="F43" s="41">
        <f>-'p&amp;l'!C25-F44</f>
        <v>138</v>
      </c>
      <c r="G43" s="41">
        <f>-'p&amp;l'!F25-G44</f>
        <v>400</v>
      </c>
      <c r="I43" s="10"/>
    </row>
    <row r="44" spans="1:9" ht="14.25">
      <c r="A44" s="10"/>
      <c r="B44" s="10"/>
      <c r="C44" s="4" t="s">
        <v>175</v>
      </c>
      <c r="D44" s="5"/>
      <c r="E44" s="5"/>
      <c r="F44" s="41">
        <v>-17</v>
      </c>
      <c r="G44" s="41">
        <f>+F44</f>
        <v>-17</v>
      </c>
      <c r="I44" s="10"/>
    </row>
    <row r="45" spans="1:9" ht="15" thickBot="1">
      <c r="A45" s="10"/>
      <c r="B45" s="10"/>
      <c r="C45" s="4"/>
      <c r="D45" s="5"/>
      <c r="E45" s="5"/>
      <c r="F45" s="8">
        <f>SUM(F43:F44)</f>
        <v>121</v>
      </c>
      <c r="G45" s="8">
        <f>SUM(G43:G44)</f>
        <v>383</v>
      </c>
      <c r="H45" s="111">
        <f>G45+'p&amp;l'!F25</f>
        <v>0</v>
      </c>
      <c r="I45" s="10"/>
    </row>
    <row r="46" spans="1:9" ht="8.25" customHeight="1" thickTop="1">
      <c r="A46" s="10"/>
      <c r="B46" s="10"/>
      <c r="C46" s="4"/>
      <c r="D46" s="5"/>
      <c r="E46" s="5"/>
      <c r="F46" s="6">
        <f>F45+'p&amp;l'!C25</f>
        <v>0</v>
      </c>
      <c r="G46" s="9"/>
      <c r="H46" s="6"/>
      <c r="I46" s="10"/>
    </row>
    <row r="47" spans="1:9" ht="14.25">
      <c r="A47" s="10"/>
      <c r="B47" s="10"/>
      <c r="C47" s="4"/>
      <c r="D47" s="5"/>
      <c r="E47" s="5"/>
      <c r="F47" s="5"/>
      <c r="G47" s="9"/>
      <c r="H47" s="6"/>
      <c r="I47" s="10"/>
    </row>
    <row r="48" spans="1:9" ht="14.25">
      <c r="A48" s="10"/>
      <c r="B48" s="10"/>
      <c r="C48" s="4"/>
      <c r="D48" s="5"/>
      <c r="E48" s="5"/>
      <c r="F48" s="5"/>
      <c r="G48" s="9"/>
      <c r="H48" s="6"/>
      <c r="I48" s="10"/>
    </row>
    <row r="49" spans="1:9" ht="14.25">
      <c r="A49" s="10"/>
      <c r="B49" s="10"/>
      <c r="C49" s="4"/>
      <c r="D49" s="5"/>
      <c r="E49" s="5"/>
      <c r="F49" s="5"/>
      <c r="G49" s="9"/>
      <c r="H49" s="6"/>
      <c r="I49" s="10"/>
    </row>
    <row r="50" spans="1:9" ht="14.25">
      <c r="A50" s="10"/>
      <c r="B50" s="10"/>
      <c r="C50" s="4"/>
      <c r="D50" s="5"/>
      <c r="E50" s="5"/>
      <c r="F50" s="5"/>
      <c r="G50" s="9"/>
      <c r="H50" s="6"/>
      <c r="I50" s="10"/>
    </row>
    <row r="51" spans="1:9" ht="15">
      <c r="A51" s="18" t="s">
        <v>76</v>
      </c>
      <c r="B51" s="10"/>
      <c r="C51" s="1" t="s">
        <v>132</v>
      </c>
      <c r="D51" s="10"/>
      <c r="E51" s="10"/>
      <c r="F51" s="10"/>
      <c r="G51" s="10"/>
      <c r="H51" s="10"/>
      <c r="I51" s="10"/>
    </row>
    <row r="52" spans="1:9" ht="15">
      <c r="A52" s="10"/>
      <c r="B52" s="10"/>
      <c r="C52" s="18" t="s">
        <v>114</v>
      </c>
      <c r="D52" s="10"/>
      <c r="E52" s="10"/>
      <c r="F52" s="10"/>
      <c r="G52" s="10"/>
      <c r="H52" s="10"/>
      <c r="I52" s="10"/>
    </row>
    <row r="53" spans="1:10" ht="14.25">
      <c r="A53" s="10"/>
      <c r="B53" s="10"/>
      <c r="C53" s="4" t="s">
        <v>229</v>
      </c>
      <c r="D53" s="5"/>
      <c r="E53" s="5"/>
      <c r="F53" s="5"/>
      <c r="G53" s="5"/>
      <c r="H53" s="6"/>
      <c r="I53" s="6"/>
      <c r="J53" s="10"/>
    </row>
    <row r="54" spans="1:10" ht="14.25">
      <c r="A54" s="10"/>
      <c r="B54" s="10"/>
      <c r="C54" s="4" t="s">
        <v>230</v>
      </c>
      <c r="D54" s="5"/>
      <c r="E54" s="5"/>
      <c r="F54" s="5"/>
      <c r="G54" s="5"/>
      <c r="H54" s="6"/>
      <c r="I54" s="6"/>
      <c r="J54" s="10"/>
    </row>
    <row r="55" spans="1:10" ht="14.25">
      <c r="A55" s="10"/>
      <c r="B55" s="10"/>
      <c r="C55" s="4"/>
      <c r="D55" s="5"/>
      <c r="E55" s="5"/>
      <c r="F55" s="5"/>
      <c r="G55" s="5"/>
      <c r="H55" s="6"/>
      <c r="I55" s="6"/>
      <c r="J55" s="10"/>
    </row>
    <row r="56" spans="1:10" ht="14.25">
      <c r="A56" s="10"/>
      <c r="B56" s="10"/>
      <c r="C56" s="4"/>
      <c r="D56" s="5"/>
      <c r="E56" s="5"/>
      <c r="F56" s="5"/>
      <c r="G56" s="5"/>
      <c r="H56" s="6"/>
      <c r="I56" s="6"/>
      <c r="J56" s="10"/>
    </row>
    <row r="57" spans="1:9" ht="15">
      <c r="A57" s="18" t="s">
        <v>77</v>
      </c>
      <c r="B57" s="10"/>
      <c r="C57" s="1" t="s">
        <v>65</v>
      </c>
      <c r="D57" s="10"/>
      <c r="E57" s="10"/>
      <c r="F57" s="10"/>
      <c r="G57" s="10"/>
      <c r="H57" s="10"/>
      <c r="I57" s="10"/>
    </row>
    <row r="58" spans="1:9" ht="14.25">
      <c r="A58" s="10"/>
      <c r="B58" s="10"/>
      <c r="C58" s="10"/>
      <c r="D58" s="10"/>
      <c r="E58" s="10"/>
      <c r="F58" s="10"/>
      <c r="G58" s="10"/>
      <c r="H58" s="10"/>
      <c r="I58" s="10"/>
    </row>
    <row r="59" spans="1:9" ht="14.25">
      <c r="A59" s="10"/>
      <c r="B59" s="10" t="s">
        <v>50</v>
      </c>
      <c r="C59" s="11"/>
      <c r="D59" s="5"/>
      <c r="E59" s="5"/>
      <c r="F59" s="5"/>
      <c r="G59" s="6"/>
      <c r="H59" s="6"/>
      <c r="I59" s="10"/>
    </row>
    <row r="60" spans="1:9" ht="14.25">
      <c r="A60" s="10"/>
      <c r="B60" s="10"/>
      <c r="C60" s="11"/>
      <c r="D60" s="5"/>
      <c r="E60" s="5"/>
      <c r="F60" s="5"/>
      <c r="G60" s="6"/>
      <c r="H60" s="6"/>
      <c r="I60" s="10"/>
    </row>
    <row r="61" spans="1:9" ht="14.25">
      <c r="A61" s="10"/>
      <c r="B61" s="10"/>
      <c r="C61" s="4"/>
      <c r="D61" s="5"/>
      <c r="E61" s="5"/>
      <c r="F61" s="5"/>
      <c r="G61" s="6"/>
      <c r="H61" s="6"/>
      <c r="I61" s="10"/>
    </row>
    <row r="62" spans="1:9" ht="14.25">
      <c r="A62" s="10"/>
      <c r="B62" s="10" t="s">
        <v>51</v>
      </c>
      <c r="C62" s="4"/>
      <c r="D62" s="5"/>
      <c r="E62" s="5"/>
      <c r="F62" s="5"/>
      <c r="G62" s="6"/>
      <c r="H62" s="6"/>
      <c r="I62" s="10"/>
    </row>
    <row r="63" spans="1:9" ht="14.25">
      <c r="A63" s="10"/>
      <c r="B63" s="10"/>
      <c r="C63" s="4"/>
      <c r="D63" s="5"/>
      <c r="E63" s="5"/>
      <c r="F63" s="5"/>
      <c r="G63" s="6"/>
      <c r="H63" s="6"/>
      <c r="I63" s="10"/>
    </row>
    <row r="64" spans="1:9" ht="14.25">
      <c r="A64" s="10"/>
      <c r="B64" s="10"/>
      <c r="C64" s="4"/>
      <c r="D64" s="5"/>
      <c r="E64" s="5"/>
      <c r="F64" s="5"/>
      <c r="G64" s="7" t="s">
        <v>3</v>
      </c>
      <c r="H64" s="6" t="s">
        <v>114</v>
      </c>
      <c r="I64" s="10"/>
    </row>
    <row r="65" spans="1:9" ht="6.75" customHeight="1">
      <c r="A65" s="10"/>
      <c r="B65" s="10"/>
      <c r="C65" s="4"/>
      <c r="D65" s="5"/>
      <c r="E65" s="5"/>
      <c r="F65" s="5"/>
      <c r="G65" s="6"/>
      <c r="H65" s="6"/>
      <c r="I65" s="10"/>
    </row>
    <row r="66" spans="1:9" ht="15" thickBot="1">
      <c r="A66" s="10"/>
      <c r="B66" s="10"/>
      <c r="C66" s="4" t="s">
        <v>115</v>
      </c>
      <c r="D66" s="5"/>
      <c r="E66" s="5"/>
      <c r="F66" s="5"/>
      <c r="G66" s="13">
        <v>145</v>
      </c>
      <c r="H66" s="6"/>
      <c r="I66" s="10"/>
    </row>
    <row r="67" spans="1:9" ht="15" thickTop="1">
      <c r="A67" s="10"/>
      <c r="B67" s="10"/>
      <c r="C67" s="4"/>
      <c r="D67" s="5"/>
      <c r="E67" s="5"/>
      <c r="F67" s="5"/>
      <c r="G67" s="14"/>
      <c r="H67" s="6"/>
      <c r="I67" s="10"/>
    </row>
    <row r="68" spans="1:9" ht="15" thickBot="1">
      <c r="A68" s="10"/>
      <c r="B68" s="10"/>
      <c r="C68" s="4" t="s">
        <v>116</v>
      </c>
      <c r="D68" s="5"/>
      <c r="E68" s="5"/>
      <c r="F68" s="5"/>
      <c r="G68" s="15">
        <f>+G66</f>
        <v>145</v>
      </c>
      <c r="H68" s="6"/>
      <c r="I68" s="10"/>
    </row>
    <row r="69" spans="1:9" ht="15" thickTop="1">
      <c r="A69" s="10"/>
      <c r="B69" s="10"/>
      <c r="C69" s="4"/>
      <c r="D69" s="5"/>
      <c r="E69" s="5"/>
      <c r="F69" s="5"/>
      <c r="G69" s="7"/>
      <c r="H69" s="6"/>
      <c r="I69" s="10"/>
    </row>
    <row r="70" spans="1:9" ht="15" thickBot="1">
      <c r="A70" s="10"/>
      <c r="B70" s="10"/>
      <c r="C70" s="4" t="s">
        <v>117</v>
      </c>
      <c r="D70" s="5"/>
      <c r="E70" s="5"/>
      <c r="F70" s="5"/>
      <c r="G70" s="13">
        <v>95</v>
      </c>
      <c r="H70" s="6"/>
      <c r="I70" s="10"/>
    </row>
    <row r="71" spans="1:9" ht="15" thickTop="1">
      <c r="A71" s="10"/>
      <c r="B71" s="10"/>
      <c r="C71" s="10"/>
      <c r="D71" s="10"/>
      <c r="E71" s="10"/>
      <c r="F71" s="10"/>
      <c r="G71" s="10"/>
      <c r="H71" s="10"/>
      <c r="I71" s="10"/>
    </row>
    <row r="72" spans="1:9" ht="14.25">
      <c r="A72" s="10"/>
      <c r="B72" s="10"/>
      <c r="C72" s="10"/>
      <c r="D72" s="10"/>
      <c r="E72" s="10"/>
      <c r="F72" s="10"/>
      <c r="G72" s="10"/>
      <c r="H72" s="10"/>
      <c r="I72" s="10"/>
    </row>
    <row r="73" spans="1:9" ht="14.25">
      <c r="A73" s="10"/>
      <c r="B73" s="10"/>
      <c r="C73" s="10"/>
      <c r="D73" s="10"/>
      <c r="E73" s="10"/>
      <c r="F73" s="10"/>
      <c r="G73" s="10"/>
      <c r="H73" s="10"/>
      <c r="I73" s="10"/>
    </row>
    <row r="74" spans="1:9" ht="14.25">
      <c r="A74" s="10"/>
      <c r="B74" s="10"/>
      <c r="C74" s="10"/>
      <c r="D74" s="10"/>
      <c r="E74" s="10"/>
      <c r="F74" s="10"/>
      <c r="G74" s="10"/>
      <c r="H74" s="10"/>
      <c r="I74" s="10"/>
    </row>
    <row r="75" spans="1:9" ht="14.25">
      <c r="A75" s="10"/>
      <c r="B75" s="10"/>
      <c r="C75" s="10"/>
      <c r="D75" s="10"/>
      <c r="E75" s="10"/>
      <c r="F75" s="10"/>
      <c r="G75" s="10"/>
      <c r="H75" s="10"/>
      <c r="I75" s="10"/>
    </row>
    <row r="76" spans="1:9" ht="14.25">
      <c r="A76" s="10"/>
      <c r="B76" s="10"/>
      <c r="C76" s="10"/>
      <c r="D76" s="10"/>
      <c r="E76" s="10"/>
      <c r="F76" s="10"/>
      <c r="G76" s="10"/>
      <c r="H76" s="10"/>
      <c r="I76" s="10"/>
    </row>
    <row r="77" spans="1:9" ht="15">
      <c r="A77" s="18" t="s">
        <v>78</v>
      </c>
      <c r="B77" s="10"/>
      <c r="C77" s="1" t="s">
        <v>66</v>
      </c>
      <c r="D77" s="10"/>
      <c r="E77" s="10"/>
      <c r="F77" s="10"/>
      <c r="G77" s="10"/>
      <c r="H77" s="10"/>
      <c r="I77" s="10"/>
    </row>
    <row r="78" spans="1:9" ht="14.25">
      <c r="A78" s="10"/>
      <c r="B78" s="10"/>
      <c r="C78" s="10"/>
      <c r="D78" s="10"/>
      <c r="E78" s="10"/>
      <c r="F78" s="10"/>
      <c r="G78" s="10"/>
      <c r="H78" s="10"/>
      <c r="I78" s="10"/>
    </row>
    <row r="79" spans="1:9" ht="14.25">
      <c r="A79" s="10"/>
      <c r="B79" s="10"/>
      <c r="C79" s="10"/>
      <c r="D79" s="10"/>
      <c r="E79" s="10"/>
      <c r="F79" s="10"/>
      <c r="G79" s="10"/>
      <c r="H79" s="10"/>
      <c r="I79" s="10"/>
    </row>
    <row r="80" spans="1:9" ht="14.25">
      <c r="A80" s="10"/>
      <c r="B80" s="10"/>
      <c r="C80" s="4"/>
      <c r="D80" s="10"/>
      <c r="E80" s="10"/>
      <c r="F80" s="10"/>
      <c r="G80" s="10"/>
      <c r="H80" s="10"/>
      <c r="I80" s="10"/>
    </row>
    <row r="81" spans="1:9" ht="15">
      <c r="A81" s="18" t="s">
        <v>79</v>
      </c>
      <c r="B81" s="10"/>
      <c r="C81" s="1" t="s">
        <v>68</v>
      </c>
      <c r="D81" s="10"/>
      <c r="E81" s="10"/>
      <c r="F81" s="10"/>
      <c r="G81" s="10"/>
      <c r="H81" s="10"/>
      <c r="I81" s="10"/>
    </row>
    <row r="82" spans="1:9" ht="14.25">
      <c r="A82" s="10"/>
      <c r="B82" s="10"/>
      <c r="C82" s="10"/>
      <c r="D82" s="10"/>
      <c r="E82" s="10"/>
      <c r="F82" s="10"/>
      <c r="G82" s="10"/>
      <c r="H82" s="10"/>
      <c r="I82" s="10"/>
    </row>
    <row r="83" spans="1:9" ht="14.25">
      <c r="A83" s="10"/>
      <c r="B83" s="10"/>
      <c r="C83" s="4"/>
      <c r="D83" s="5"/>
      <c r="E83" s="5"/>
      <c r="F83" s="51" t="s">
        <v>118</v>
      </c>
      <c r="G83" s="52" t="s">
        <v>67</v>
      </c>
      <c r="I83" s="10"/>
    </row>
    <row r="84" spans="1:9" ht="14.25">
      <c r="A84" s="10"/>
      <c r="B84" s="10"/>
      <c r="C84" s="4"/>
      <c r="D84" s="5"/>
      <c r="E84" s="5"/>
      <c r="F84" s="81" t="s">
        <v>3</v>
      </c>
      <c r="G84" s="83" t="s">
        <v>3</v>
      </c>
      <c r="I84" s="10"/>
    </row>
    <row r="85" spans="1:9" ht="14.25">
      <c r="A85" s="10"/>
      <c r="B85" s="10"/>
      <c r="C85" s="4"/>
      <c r="D85" s="5"/>
      <c r="E85" s="5"/>
      <c r="F85" s="82"/>
      <c r="G85" s="92"/>
      <c r="I85" s="10"/>
    </row>
    <row r="86" spans="1:9" ht="14.25">
      <c r="A86" s="10"/>
      <c r="B86" s="10"/>
      <c r="C86" s="4" t="s">
        <v>119</v>
      </c>
      <c r="D86" s="5"/>
      <c r="E86" s="5"/>
      <c r="F86" s="80">
        <v>0</v>
      </c>
      <c r="G86" s="93">
        <f>+'balance sheet'!D77+'balance sheet'!D78</f>
        <v>1782</v>
      </c>
      <c r="I86" s="10"/>
    </row>
    <row r="87" spans="1:9" ht="14.25">
      <c r="A87" s="10"/>
      <c r="B87" s="10"/>
      <c r="C87" s="4"/>
      <c r="D87" s="5"/>
      <c r="F87" s="84"/>
      <c r="G87" s="94"/>
      <c r="I87" s="10"/>
    </row>
    <row r="88" spans="1:9" ht="14.25">
      <c r="A88" s="10"/>
      <c r="B88" s="10"/>
      <c r="C88" s="4" t="s">
        <v>207</v>
      </c>
      <c r="D88" s="5"/>
      <c r="F88" s="84"/>
      <c r="G88" s="94"/>
      <c r="I88" s="10"/>
    </row>
    <row r="89" spans="1:9" ht="14.25">
      <c r="A89" s="10"/>
      <c r="B89" s="10"/>
      <c r="C89" s="4" t="s">
        <v>258</v>
      </c>
      <c r="D89" s="5"/>
      <c r="F89" s="84">
        <v>0</v>
      </c>
      <c r="G89" s="98">
        <f>+'balance sheet'!D76</f>
        <v>135</v>
      </c>
      <c r="I89" s="10"/>
    </row>
    <row r="90" spans="1:9" ht="14.25">
      <c r="A90" s="10"/>
      <c r="B90" s="10"/>
      <c r="C90" s="4" t="s">
        <v>259</v>
      </c>
      <c r="D90" s="5"/>
      <c r="E90" s="5"/>
      <c r="F90" s="84">
        <v>0</v>
      </c>
      <c r="G90" s="98">
        <f>+'balance sheet'!D67</f>
        <v>178</v>
      </c>
      <c r="I90" s="10"/>
    </row>
    <row r="91" spans="1:9" ht="14.25">
      <c r="A91" s="10"/>
      <c r="B91" s="10"/>
      <c r="C91" s="4"/>
      <c r="D91" s="5"/>
      <c r="E91" s="5"/>
      <c r="F91" s="85">
        <f>SUM(F89:F90)</f>
        <v>0</v>
      </c>
      <c r="G91" s="99">
        <f>SUM(G89:G90)</f>
        <v>313</v>
      </c>
      <c r="H91" s="6"/>
      <c r="I91" s="10"/>
    </row>
    <row r="92" spans="1:9" ht="14.25">
      <c r="A92" s="10"/>
      <c r="B92" s="10"/>
      <c r="C92" s="4"/>
      <c r="D92" s="5"/>
      <c r="E92" s="5"/>
      <c r="F92" s="84"/>
      <c r="G92" s="98"/>
      <c r="H92" s="6"/>
      <c r="I92" s="10"/>
    </row>
    <row r="93" spans="1:9" ht="15" thickBot="1">
      <c r="A93" s="10"/>
      <c r="B93" s="10"/>
      <c r="C93" s="4" t="s">
        <v>26</v>
      </c>
      <c r="D93" s="5"/>
      <c r="E93" s="5"/>
      <c r="F93" s="78">
        <f>+F91+F86</f>
        <v>0</v>
      </c>
      <c r="G93" s="100">
        <f>+G91+G86</f>
        <v>2095</v>
      </c>
      <c r="H93" s="6"/>
      <c r="I93" s="10"/>
    </row>
    <row r="94" spans="1:9" ht="15" thickTop="1">
      <c r="A94" s="10"/>
      <c r="B94" s="10"/>
      <c r="C94" s="4"/>
      <c r="D94" s="5"/>
      <c r="E94" s="5"/>
      <c r="F94" s="53"/>
      <c r="G94" s="54"/>
      <c r="H94" s="6"/>
      <c r="I94" s="10"/>
    </row>
    <row r="95" spans="1:9" ht="14.25">
      <c r="A95" s="10"/>
      <c r="B95" s="10"/>
      <c r="C95" s="4"/>
      <c r="D95" s="5"/>
      <c r="E95" s="5"/>
      <c r="F95" s="55"/>
      <c r="G95" s="56"/>
      <c r="H95" s="6"/>
      <c r="I95" s="10"/>
    </row>
    <row r="96" spans="1:9" ht="14.25">
      <c r="A96" s="10"/>
      <c r="B96" s="10"/>
      <c r="C96" s="4" t="s">
        <v>270</v>
      </c>
      <c r="D96" s="5"/>
      <c r="E96" s="5"/>
      <c r="F96" s="5"/>
      <c r="G96" s="6"/>
      <c r="H96" s="6"/>
      <c r="I96" s="10"/>
    </row>
    <row r="97" spans="1:9" ht="14.25">
      <c r="A97" s="10"/>
      <c r="B97" s="10"/>
      <c r="C97" s="10"/>
      <c r="D97" s="10"/>
      <c r="E97" s="10"/>
      <c r="F97" s="10"/>
      <c r="G97" s="10"/>
      <c r="H97" s="10"/>
      <c r="I97" s="10"/>
    </row>
    <row r="98" spans="1:9" ht="14.25">
      <c r="A98" s="10"/>
      <c r="B98" s="10"/>
      <c r="C98" s="10"/>
      <c r="D98" s="10"/>
      <c r="E98" s="10"/>
      <c r="F98" s="10"/>
      <c r="G98" s="10"/>
      <c r="H98" s="10"/>
      <c r="I98" s="10"/>
    </row>
    <row r="99" spans="1:9" ht="15">
      <c r="A99" s="18" t="s">
        <v>80</v>
      </c>
      <c r="B99" s="10"/>
      <c r="C99" s="1" t="s">
        <v>69</v>
      </c>
      <c r="D99" s="10"/>
      <c r="E99" s="10"/>
      <c r="F99" s="10"/>
      <c r="G99" s="10"/>
      <c r="H99" s="10"/>
      <c r="I99" s="10"/>
    </row>
    <row r="100" spans="1:9" ht="14.25">
      <c r="A100" s="10"/>
      <c r="B100" s="10"/>
      <c r="C100" s="10"/>
      <c r="D100" s="10"/>
      <c r="E100" s="10"/>
      <c r="F100" s="10"/>
      <c r="G100" s="10"/>
      <c r="H100" s="10"/>
      <c r="I100" s="10"/>
    </row>
    <row r="101" spans="1:9" ht="14.25">
      <c r="A101" s="10"/>
      <c r="B101" s="10"/>
      <c r="C101" s="10"/>
      <c r="D101" s="10"/>
      <c r="E101" s="10"/>
      <c r="F101" s="10"/>
      <c r="G101" s="10"/>
      <c r="H101" s="10"/>
      <c r="I101" s="10"/>
    </row>
    <row r="102" spans="1:9" ht="14.25">
      <c r="A102" s="10"/>
      <c r="B102" s="10"/>
      <c r="C102" s="10"/>
      <c r="D102" s="10"/>
      <c r="E102" s="10"/>
      <c r="F102" s="10"/>
      <c r="G102" s="10"/>
      <c r="H102" s="10"/>
      <c r="I102" s="10"/>
    </row>
    <row r="103" spans="1:9" ht="14.25">
      <c r="A103" s="10"/>
      <c r="B103" s="10"/>
      <c r="C103" s="10"/>
      <c r="D103" s="10"/>
      <c r="E103" s="10"/>
      <c r="F103" s="10"/>
      <c r="G103" s="10"/>
      <c r="H103" s="10"/>
      <c r="I103" s="10"/>
    </row>
    <row r="104" spans="1:9" ht="14.25">
      <c r="A104" s="10"/>
      <c r="B104" s="10"/>
      <c r="C104" s="10"/>
      <c r="D104" s="10"/>
      <c r="E104" s="10"/>
      <c r="F104" s="10"/>
      <c r="G104" s="10"/>
      <c r="H104" s="10"/>
      <c r="I104" s="10"/>
    </row>
    <row r="105" spans="1:9" ht="15">
      <c r="A105" s="18" t="s">
        <v>81</v>
      </c>
      <c r="B105" s="10"/>
      <c r="C105" s="1" t="s">
        <v>167</v>
      </c>
      <c r="D105" s="10"/>
      <c r="E105" s="10"/>
      <c r="F105" s="10"/>
      <c r="G105" s="10"/>
      <c r="H105" s="10"/>
      <c r="I105" s="10"/>
    </row>
    <row r="106" spans="1:9" ht="14.25">
      <c r="A106" s="10"/>
      <c r="B106" s="10"/>
      <c r="C106" s="10"/>
      <c r="D106" s="10"/>
      <c r="E106" s="10"/>
      <c r="F106" s="10"/>
      <c r="G106" s="10"/>
      <c r="H106" s="10"/>
      <c r="I106" s="10"/>
    </row>
    <row r="107" spans="2:9" ht="14.25">
      <c r="B107" s="16" t="s">
        <v>120</v>
      </c>
      <c r="C107" s="4"/>
      <c r="D107" s="10"/>
      <c r="E107" s="10"/>
      <c r="F107" s="10"/>
      <c r="G107" s="10"/>
      <c r="H107" s="10"/>
      <c r="I107" s="10"/>
    </row>
    <row r="108" spans="2:9" ht="14.25">
      <c r="B108" s="16"/>
      <c r="C108" s="4"/>
      <c r="D108" s="10"/>
      <c r="E108" s="10"/>
      <c r="F108" s="10"/>
      <c r="G108" s="10"/>
      <c r="H108" s="10"/>
      <c r="I108" s="10"/>
    </row>
    <row r="109" spans="2:9" ht="14.25">
      <c r="B109" s="16"/>
      <c r="C109" s="4"/>
      <c r="D109" s="10"/>
      <c r="E109" s="10"/>
      <c r="F109" s="10"/>
      <c r="G109" s="10"/>
      <c r="H109" s="10"/>
      <c r="I109" s="10"/>
    </row>
    <row r="110" spans="2:9" ht="14.25">
      <c r="B110" s="16"/>
      <c r="C110" s="4"/>
      <c r="D110" s="10"/>
      <c r="E110" s="10"/>
      <c r="F110" s="10"/>
      <c r="G110" s="10"/>
      <c r="H110" s="10"/>
      <c r="I110" s="10"/>
    </row>
    <row r="111" spans="2:9" ht="14.25">
      <c r="B111" s="16" t="s">
        <v>114</v>
      </c>
      <c r="C111" s="4"/>
      <c r="D111" s="10"/>
      <c r="E111" s="10"/>
      <c r="F111" s="10"/>
      <c r="G111" s="10"/>
      <c r="H111" s="10"/>
      <c r="I111" s="10"/>
    </row>
    <row r="112" spans="2:9" ht="14.25">
      <c r="B112" s="16"/>
      <c r="C112" s="4"/>
      <c r="D112" s="10"/>
      <c r="E112" s="10"/>
      <c r="F112" s="10"/>
      <c r="G112" s="10"/>
      <c r="H112" s="10"/>
      <c r="I112" s="10"/>
    </row>
    <row r="113" spans="2:9" ht="14.25">
      <c r="B113" s="16"/>
      <c r="C113" s="4"/>
      <c r="D113" s="10"/>
      <c r="E113" s="10"/>
      <c r="F113" s="10"/>
      <c r="G113" s="10"/>
      <c r="H113" s="10"/>
      <c r="I113" s="10"/>
    </row>
    <row r="114" spans="2:9" ht="14.25">
      <c r="B114" s="16" t="s">
        <v>121</v>
      </c>
      <c r="C114" s="4"/>
      <c r="D114" s="10"/>
      <c r="E114" s="10"/>
      <c r="F114" s="10"/>
      <c r="G114" s="10"/>
      <c r="H114" s="10"/>
      <c r="I114" s="10"/>
    </row>
    <row r="115" spans="1:9" ht="14.25">
      <c r="A115" s="10"/>
      <c r="B115" s="10"/>
      <c r="C115" s="4"/>
      <c r="D115" s="10"/>
      <c r="E115" s="10"/>
      <c r="F115" s="10"/>
      <c r="G115" s="10"/>
      <c r="H115" s="10"/>
      <c r="I115" s="10"/>
    </row>
    <row r="116" spans="1:9" ht="14.25">
      <c r="A116" s="10"/>
      <c r="B116" s="10"/>
      <c r="C116" s="4"/>
      <c r="D116" s="10"/>
      <c r="E116" s="10"/>
      <c r="F116" s="10"/>
      <c r="G116" s="10"/>
      <c r="H116" s="10"/>
      <c r="I116" s="10"/>
    </row>
    <row r="117" spans="1:9" ht="14.25">
      <c r="A117" s="10"/>
      <c r="B117" s="10"/>
      <c r="C117" s="4"/>
      <c r="D117" s="10"/>
      <c r="E117" s="10"/>
      <c r="F117" s="10"/>
      <c r="G117" s="10"/>
      <c r="H117" s="10"/>
      <c r="I117" s="10"/>
    </row>
    <row r="118" spans="1:9" ht="14.25">
      <c r="A118" s="10"/>
      <c r="B118" s="10"/>
      <c r="C118" s="4"/>
      <c r="D118" s="10"/>
      <c r="E118" s="10"/>
      <c r="F118" s="10"/>
      <c r="G118" s="10"/>
      <c r="H118" s="10"/>
      <c r="I118" s="10"/>
    </row>
    <row r="119" spans="1:9" ht="14.25">
      <c r="A119" s="10"/>
      <c r="B119" s="10"/>
      <c r="C119" s="4"/>
      <c r="D119" s="10"/>
      <c r="E119" s="10"/>
      <c r="F119" s="10"/>
      <c r="G119" s="10"/>
      <c r="H119" s="10"/>
      <c r="I119" s="10"/>
    </row>
    <row r="120" spans="1:9" ht="14.25">
      <c r="A120" s="10"/>
      <c r="B120" s="10"/>
      <c r="C120" s="10"/>
      <c r="D120" s="10"/>
      <c r="E120" s="10"/>
      <c r="F120" s="10"/>
      <c r="G120" s="10"/>
      <c r="H120" s="10"/>
      <c r="I120" s="10"/>
    </row>
    <row r="121" spans="1:9" ht="15">
      <c r="A121" s="18" t="s">
        <v>82</v>
      </c>
      <c r="B121" s="10"/>
      <c r="C121" s="1" t="s">
        <v>70</v>
      </c>
      <c r="D121" s="10"/>
      <c r="E121" s="10"/>
      <c r="F121" s="10"/>
      <c r="G121" s="10"/>
      <c r="H121" s="10"/>
      <c r="I121" s="10"/>
    </row>
    <row r="122" spans="1:9" ht="14.25">
      <c r="A122" s="10"/>
      <c r="B122" s="10"/>
      <c r="D122" s="10"/>
      <c r="E122" s="10"/>
      <c r="F122" s="10"/>
      <c r="G122" s="10"/>
      <c r="H122" s="10"/>
      <c r="I122" s="10"/>
    </row>
    <row r="123" spans="1:9" ht="14.25">
      <c r="A123" s="10"/>
      <c r="B123" s="10"/>
      <c r="C123" s="10"/>
      <c r="D123" s="10"/>
      <c r="E123" s="10"/>
      <c r="F123" s="10"/>
      <c r="G123" s="10"/>
      <c r="H123" s="10"/>
      <c r="I123" s="10"/>
    </row>
    <row r="124" spans="1:8" ht="14.25">
      <c r="A124" s="10"/>
      <c r="B124" s="10"/>
      <c r="C124" s="10"/>
      <c r="D124" s="10"/>
      <c r="E124" s="10"/>
      <c r="F124" s="10"/>
      <c r="G124" s="10"/>
      <c r="H124" s="10"/>
    </row>
    <row r="125" spans="1:8" ht="14.25">
      <c r="A125" s="10"/>
      <c r="B125" s="10"/>
      <c r="C125" s="10"/>
      <c r="D125" s="10"/>
      <c r="E125" s="10"/>
      <c r="F125" s="10"/>
      <c r="G125" s="10"/>
      <c r="H125" s="10"/>
    </row>
    <row r="126" spans="1:8" ht="14.25">
      <c r="A126" s="10"/>
      <c r="B126" s="10"/>
      <c r="C126" s="10"/>
      <c r="D126" s="10"/>
      <c r="E126" s="10"/>
      <c r="F126" s="10"/>
      <c r="G126" s="10"/>
      <c r="H126" s="10"/>
    </row>
    <row r="127" spans="1:8" ht="14.25">
      <c r="A127" s="10"/>
      <c r="B127" s="10"/>
      <c r="C127" s="10"/>
      <c r="D127" s="10"/>
      <c r="E127" s="10"/>
      <c r="F127" s="10"/>
      <c r="G127" s="10"/>
      <c r="H127" s="10"/>
    </row>
    <row r="128" spans="1:8" ht="14.25">
      <c r="A128" s="10"/>
      <c r="B128" s="10"/>
      <c r="C128" s="10" t="s">
        <v>271</v>
      </c>
      <c r="D128" s="10"/>
      <c r="E128" s="10"/>
      <c r="F128" s="10"/>
      <c r="G128" s="10"/>
      <c r="H128" s="10"/>
    </row>
    <row r="129" spans="4:8" ht="14.25">
      <c r="D129" s="10"/>
      <c r="E129" s="10"/>
      <c r="F129" s="10"/>
      <c r="G129" s="10"/>
      <c r="H129" s="10"/>
    </row>
    <row r="130" spans="1:9" ht="15">
      <c r="A130" s="18" t="s">
        <v>83</v>
      </c>
      <c r="B130" s="10"/>
      <c r="C130" s="1" t="s">
        <v>168</v>
      </c>
      <c r="D130" s="10"/>
      <c r="E130" s="10"/>
      <c r="F130" s="10"/>
      <c r="G130" s="10"/>
      <c r="H130" s="10"/>
      <c r="I130" s="10"/>
    </row>
    <row r="131" spans="1:9" ht="14.25">
      <c r="A131" s="10"/>
      <c r="B131" s="10"/>
      <c r="C131" s="10"/>
      <c r="D131" s="10"/>
      <c r="E131" s="10"/>
      <c r="F131" s="10"/>
      <c r="G131" s="10"/>
      <c r="H131" s="10"/>
      <c r="I131" s="10"/>
    </row>
    <row r="132" spans="1:9" ht="15">
      <c r="A132" s="10"/>
      <c r="B132" s="97" t="s">
        <v>50</v>
      </c>
      <c r="C132" s="18" t="s">
        <v>169</v>
      </c>
      <c r="D132" s="10"/>
      <c r="E132" s="10"/>
      <c r="F132" s="10"/>
      <c r="G132" s="10"/>
      <c r="H132" s="10"/>
      <c r="I132" s="10"/>
    </row>
    <row r="133" spans="1:9" ht="7.5" customHeight="1">
      <c r="A133" s="10"/>
      <c r="B133" s="35"/>
      <c r="C133" s="10"/>
      <c r="D133" s="10"/>
      <c r="E133" s="10"/>
      <c r="F133" s="10"/>
      <c r="G133" s="10"/>
      <c r="H133" s="10"/>
      <c r="I133" s="10"/>
    </row>
    <row r="134" spans="1:9" ht="14.25">
      <c r="A134" s="10"/>
      <c r="C134" s="10"/>
      <c r="D134" s="10"/>
      <c r="E134" s="10"/>
      <c r="F134" s="10"/>
      <c r="G134" s="10"/>
      <c r="H134" s="10"/>
      <c r="I134" s="10"/>
    </row>
    <row r="135" spans="1:9" ht="14.25">
      <c r="A135" s="10"/>
      <c r="B135" s="10"/>
      <c r="C135" s="10"/>
      <c r="D135" s="10"/>
      <c r="E135" s="10"/>
      <c r="F135" s="10"/>
      <c r="G135" s="10"/>
      <c r="H135" s="10"/>
      <c r="I135" s="10"/>
    </row>
    <row r="136" spans="1:9" ht="14.25">
      <c r="A136" s="10"/>
      <c r="B136" s="10"/>
      <c r="C136" s="10"/>
      <c r="D136" s="10"/>
      <c r="E136" s="10"/>
      <c r="F136" s="10"/>
      <c r="G136" s="10"/>
      <c r="H136" s="10"/>
      <c r="I136" s="10"/>
    </row>
    <row r="137" spans="1:9" ht="6" customHeight="1">
      <c r="A137" s="10"/>
      <c r="B137" s="10"/>
      <c r="C137" s="10"/>
      <c r="D137" s="10"/>
      <c r="E137" s="10"/>
      <c r="F137" s="10"/>
      <c r="G137" s="10"/>
      <c r="H137" s="10"/>
      <c r="I137" s="10"/>
    </row>
    <row r="138" spans="1:9" ht="14.25">
      <c r="A138" s="10"/>
      <c r="B138" s="10"/>
      <c r="C138" s="10"/>
      <c r="D138" s="10"/>
      <c r="E138" s="122" t="s">
        <v>275</v>
      </c>
      <c r="F138" s="122"/>
      <c r="G138" s="122" t="s">
        <v>261</v>
      </c>
      <c r="H138" s="122"/>
      <c r="I138" s="10"/>
    </row>
    <row r="139" spans="1:9" ht="14.25">
      <c r="A139" s="10"/>
      <c r="B139" s="10"/>
      <c r="C139" s="10"/>
      <c r="D139" s="10"/>
      <c r="E139" s="17" t="str">
        <f>+'p&amp;l'!C10</f>
        <v>30.6.2008</v>
      </c>
      <c r="F139" s="17" t="str">
        <f>+'p&amp;l'!D10</f>
        <v>30.6.2007</v>
      </c>
      <c r="G139" s="17" t="str">
        <f>+'p&amp;l'!F10</f>
        <v>30.6.2008</v>
      </c>
      <c r="H139" s="17" t="str">
        <f>+'p&amp;l'!G10</f>
        <v>30.6.2007</v>
      </c>
      <c r="I139" s="10"/>
    </row>
    <row r="140" spans="1:9" ht="14.25">
      <c r="A140" s="10"/>
      <c r="B140" s="10"/>
      <c r="C140" s="10"/>
      <c r="D140" s="10"/>
      <c r="E140" s="10"/>
      <c r="F140" s="10"/>
      <c r="G140" s="10"/>
      <c r="H140" s="10"/>
      <c r="I140" s="10"/>
    </row>
    <row r="141" spans="1:9" ht="14.25">
      <c r="A141" s="10"/>
      <c r="B141" s="35"/>
      <c r="D141" s="10"/>
      <c r="I141" s="10"/>
    </row>
    <row r="142" spans="1:9" ht="14.25">
      <c r="A142" s="10"/>
      <c r="B142" s="35"/>
      <c r="C142" s="89" t="s">
        <v>216</v>
      </c>
      <c r="D142" s="70"/>
      <c r="E142" s="61">
        <f>+'p&amp;l'!C28</f>
        <v>1463</v>
      </c>
      <c r="F142" s="61">
        <f>+'p&amp;l'!D28</f>
        <v>4811</v>
      </c>
      <c r="G142" s="61">
        <f>+'p&amp;l'!F28</f>
        <v>2174</v>
      </c>
      <c r="H142" s="61">
        <f>+'p&amp;l'!G28</f>
        <v>7621</v>
      </c>
      <c r="I142" s="10"/>
    </row>
    <row r="143" spans="1:9" ht="14.25">
      <c r="A143" s="10"/>
      <c r="B143" s="35"/>
      <c r="C143" s="70"/>
      <c r="D143" s="70"/>
      <c r="E143" s="61"/>
      <c r="F143" s="61"/>
      <c r="G143" s="61"/>
      <c r="H143" s="61"/>
      <c r="I143" s="10"/>
    </row>
    <row r="144" spans="1:9" ht="14.25">
      <c r="A144" s="10"/>
      <c r="B144" s="35"/>
      <c r="C144" s="70" t="s">
        <v>213</v>
      </c>
      <c r="D144" s="70"/>
      <c r="E144" s="61"/>
      <c r="F144" s="61"/>
      <c r="G144" s="61"/>
      <c r="H144" s="61"/>
      <c r="I144" s="10"/>
    </row>
    <row r="145" spans="1:9" ht="14.25">
      <c r="A145" s="10"/>
      <c r="B145" s="35"/>
      <c r="C145" s="70" t="s">
        <v>214</v>
      </c>
      <c r="D145" s="70"/>
      <c r="E145" s="87">
        <f>-'p&amp;l'!C34</f>
        <v>-427</v>
      </c>
      <c r="F145" s="87">
        <f>-'p&amp;l'!D34</f>
        <v>-342</v>
      </c>
      <c r="G145" s="87">
        <f>-'p&amp;l'!F34</f>
        <v>-892</v>
      </c>
      <c r="H145" s="87">
        <f>+-'p&amp;l'!G34</f>
        <v>-763</v>
      </c>
      <c r="I145" s="10"/>
    </row>
    <row r="146" spans="1:9" ht="14.25">
      <c r="A146" s="10"/>
      <c r="B146" s="35"/>
      <c r="C146" s="70"/>
      <c r="D146" s="70"/>
      <c r="E146" s="61"/>
      <c r="F146" s="61"/>
      <c r="G146" s="61"/>
      <c r="H146" s="61"/>
      <c r="I146" s="10"/>
    </row>
    <row r="147" spans="1:9" ht="14.25">
      <c r="A147" s="10"/>
      <c r="B147" s="35"/>
      <c r="C147" s="70" t="s">
        <v>215</v>
      </c>
      <c r="D147" s="70"/>
      <c r="E147" s="87">
        <f>+SUM(E142:E145)</f>
        <v>1036</v>
      </c>
      <c r="F147" s="87">
        <f>+SUM(F142:F145)</f>
        <v>4469</v>
      </c>
      <c r="G147" s="87">
        <f>+SUM(G142:G145)</f>
        <v>1282</v>
      </c>
      <c r="H147" s="87">
        <f>+SUM(H142:H145)</f>
        <v>6858</v>
      </c>
      <c r="I147" s="10"/>
    </row>
    <row r="148" spans="1:9" ht="14.25">
      <c r="A148" s="10"/>
      <c r="B148" s="35"/>
      <c r="C148" s="70"/>
      <c r="D148" s="70"/>
      <c r="E148" s="61"/>
      <c r="F148" s="61"/>
      <c r="G148" s="61"/>
      <c r="H148" s="61"/>
      <c r="I148" s="10"/>
    </row>
    <row r="149" spans="1:9" ht="14.25">
      <c r="A149" s="10"/>
      <c r="B149" s="35"/>
      <c r="C149" s="70"/>
      <c r="D149" s="70"/>
      <c r="E149" s="70"/>
      <c r="F149" s="70"/>
      <c r="G149" s="70"/>
      <c r="H149" s="70"/>
      <c r="I149" s="10"/>
    </row>
    <row r="150" spans="1:9" ht="14.25">
      <c r="A150" s="10"/>
      <c r="B150" s="35"/>
      <c r="C150" s="70" t="s">
        <v>85</v>
      </c>
      <c r="D150" s="70"/>
      <c r="E150" s="70"/>
      <c r="F150" s="70"/>
      <c r="G150" s="70"/>
      <c r="H150" s="70"/>
      <c r="I150" s="10"/>
    </row>
    <row r="151" spans="1:9" ht="14.25">
      <c r="A151" s="10"/>
      <c r="B151" s="35"/>
      <c r="C151" s="70" t="s">
        <v>86</v>
      </c>
      <c r="D151" s="70"/>
      <c r="E151" s="61">
        <f>E165</f>
        <v>362734</v>
      </c>
      <c r="F151" s="90">
        <f>E151</f>
        <v>362734</v>
      </c>
      <c r="G151" s="90">
        <f>+E151</f>
        <v>362734</v>
      </c>
      <c r="H151" s="90">
        <f>+F151</f>
        <v>362734</v>
      </c>
      <c r="I151" s="10"/>
    </row>
    <row r="152" spans="1:9" ht="14.25">
      <c r="A152" s="10"/>
      <c r="B152" s="35"/>
      <c r="C152" s="70"/>
      <c r="D152" s="70"/>
      <c r="E152" s="108"/>
      <c r="F152" s="70"/>
      <c r="G152" s="108"/>
      <c r="H152" s="70"/>
      <c r="I152" s="36"/>
    </row>
    <row r="153" spans="1:9" ht="15" thickBot="1">
      <c r="A153" s="10"/>
      <c r="B153" s="35"/>
      <c r="C153" s="70" t="s">
        <v>126</v>
      </c>
      <c r="D153" s="70"/>
      <c r="E153" s="91">
        <f>+E147/E151*100</f>
        <v>0.28560873808355436</v>
      </c>
      <c r="F153" s="91">
        <f>+F147/F151*100</f>
        <v>1.232032288122977</v>
      </c>
      <c r="G153" s="91">
        <f>+G147/G151*100</f>
        <v>0.35342702917289254</v>
      </c>
      <c r="H153" s="91">
        <f>+H147/H151*100</f>
        <v>1.8906416271978916</v>
      </c>
      <c r="I153" s="36"/>
    </row>
    <row r="154" spans="1:9" ht="9" customHeight="1">
      <c r="A154" s="10"/>
      <c r="B154" s="35"/>
      <c r="C154" s="10"/>
      <c r="D154" s="10"/>
      <c r="E154" s="10"/>
      <c r="F154" s="10"/>
      <c r="G154" s="10"/>
      <c r="H154" s="10"/>
      <c r="I154" s="10"/>
    </row>
    <row r="155" spans="1:9" ht="9" customHeight="1">
      <c r="A155" s="10"/>
      <c r="B155" s="35"/>
      <c r="C155" s="10"/>
      <c r="D155" s="10"/>
      <c r="E155" s="10"/>
      <c r="F155" s="10"/>
      <c r="G155" s="10"/>
      <c r="H155" s="10"/>
      <c r="I155" s="10"/>
    </row>
    <row r="156" spans="1:9" ht="9" customHeight="1">
      <c r="A156" s="10"/>
      <c r="B156" s="35"/>
      <c r="C156" s="10"/>
      <c r="D156" s="10"/>
      <c r="E156" s="10"/>
      <c r="F156" s="10"/>
      <c r="G156" s="10"/>
      <c r="H156" s="10"/>
      <c r="I156" s="10"/>
    </row>
    <row r="157" spans="1:9" ht="15">
      <c r="A157" s="10"/>
      <c r="B157" s="18" t="s">
        <v>51</v>
      </c>
      <c r="C157" s="18" t="s">
        <v>171</v>
      </c>
      <c r="D157" s="10"/>
      <c r="E157" s="10"/>
      <c r="F157" s="10"/>
      <c r="G157" s="10"/>
      <c r="H157" s="10"/>
      <c r="I157" s="10"/>
    </row>
    <row r="158" spans="1:9" ht="7.5" customHeight="1">
      <c r="A158" s="10"/>
      <c r="B158" s="35"/>
      <c r="C158" s="10"/>
      <c r="D158" s="10"/>
      <c r="E158" s="10"/>
      <c r="F158" s="10"/>
      <c r="G158" s="10"/>
      <c r="H158" s="10"/>
      <c r="I158" s="10"/>
    </row>
    <row r="159" spans="1:9" ht="14.25" customHeight="1">
      <c r="A159" s="10"/>
      <c r="B159" s="35"/>
      <c r="C159" s="10" t="s">
        <v>211</v>
      </c>
      <c r="D159" s="10"/>
      <c r="E159" s="10"/>
      <c r="F159" s="10"/>
      <c r="G159" s="10"/>
      <c r="H159" s="10"/>
      <c r="I159" s="10"/>
    </row>
    <row r="160" spans="1:9" ht="14.25">
      <c r="A160" s="10"/>
      <c r="B160" s="35"/>
      <c r="C160" s="10" t="s">
        <v>208</v>
      </c>
      <c r="D160" s="10"/>
      <c r="E160" s="36">
        <f>+E147</f>
        <v>1036</v>
      </c>
      <c r="F160" s="36">
        <f>+F147</f>
        <v>4469</v>
      </c>
      <c r="G160" s="36">
        <f>+G147</f>
        <v>1282</v>
      </c>
      <c r="H160" s="36">
        <f>+H147</f>
        <v>6858</v>
      </c>
      <c r="I160" s="10"/>
    </row>
    <row r="161" spans="1:9" ht="14.25">
      <c r="A161" s="10"/>
      <c r="B161" s="35"/>
      <c r="C161" s="10"/>
      <c r="D161" s="10"/>
      <c r="E161" s="10"/>
      <c r="F161" s="10"/>
      <c r="G161" s="10"/>
      <c r="H161" s="10"/>
      <c r="I161" s="10"/>
    </row>
    <row r="162" spans="1:9" ht="14.25">
      <c r="A162" s="10"/>
      <c r="B162" s="35"/>
      <c r="C162" s="10" t="s">
        <v>209</v>
      </c>
      <c r="D162" s="10"/>
      <c r="I162" s="10"/>
    </row>
    <row r="163" spans="1:9" ht="14.25">
      <c r="A163" s="10"/>
      <c r="B163" s="35"/>
      <c r="C163" s="10" t="s">
        <v>210</v>
      </c>
      <c r="D163" s="10"/>
      <c r="E163" s="36">
        <f>90559*4+498</f>
        <v>362734</v>
      </c>
      <c r="F163" s="36">
        <f>+F151</f>
        <v>362734</v>
      </c>
      <c r="G163" s="36">
        <f>E163</f>
        <v>362734</v>
      </c>
      <c r="H163" s="36">
        <f>+H151</f>
        <v>362734</v>
      </c>
      <c r="I163" s="10"/>
    </row>
    <row r="164" spans="1:9" ht="14.25">
      <c r="A164" s="10"/>
      <c r="B164" s="35"/>
      <c r="C164" s="10" t="s">
        <v>163</v>
      </c>
      <c r="D164" s="10"/>
      <c r="E164" s="12">
        <v>0</v>
      </c>
      <c r="F164" s="12">
        <v>0</v>
      </c>
      <c r="G164" s="12">
        <f>E164</f>
        <v>0</v>
      </c>
      <c r="H164" s="12">
        <v>0</v>
      </c>
      <c r="I164" s="10"/>
    </row>
    <row r="165" spans="1:9" ht="14.25">
      <c r="A165" s="10"/>
      <c r="B165" s="35"/>
      <c r="C165" s="10"/>
      <c r="D165" s="10"/>
      <c r="E165" s="49">
        <f>SUM(E163:E164)</f>
        <v>362734</v>
      </c>
      <c r="F165" s="49">
        <f>SUM(F163:F164)</f>
        <v>362734</v>
      </c>
      <c r="G165" s="49">
        <f>SUM(G163:G164)</f>
        <v>362734</v>
      </c>
      <c r="H165" s="49">
        <f>SUM(H163:H164)</f>
        <v>362734</v>
      </c>
      <c r="I165" s="10"/>
    </row>
    <row r="166" spans="1:9" ht="14.25">
      <c r="A166" s="10"/>
      <c r="B166" s="35"/>
      <c r="C166" s="35"/>
      <c r="D166" s="35"/>
      <c r="E166" s="108"/>
      <c r="F166" s="10"/>
      <c r="G166" s="108"/>
      <c r="H166" s="10"/>
      <c r="I166" s="10"/>
    </row>
    <row r="167" spans="1:9" ht="15" thickBot="1">
      <c r="A167" s="10"/>
      <c r="B167" s="35"/>
      <c r="C167" s="10" t="s">
        <v>170</v>
      </c>
      <c r="D167" s="35"/>
      <c r="E167" s="57" t="s">
        <v>125</v>
      </c>
      <c r="F167" s="57" t="s">
        <v>125</v>
      </c>
      <c r="G167" s="57" t="s">
        <v>125</v>
      </c>
      <c r="H167" s="57" t="s">
        <v>125</v>
      </c>
      <c r="I167" s="10"/>
    </row>
    <row r="168" spans="1:9" ht="14.25">
      <c r="A168" s="10"/>
      <c r="B168" s="35"/>
      <c r="C168" s="35"/>
      <c r="D168" s="35"/>
      <c r="E168" s="37"/>
      <c r="F168" s="50"/>
      <c r="G168" s="37"/>
      <c r="H168" s="50"/>
      <c r="I168" s="10"/>
    </row>
    <row r="169" spans="1:9" ht="14.25">
      <c r="A169" s="10"/>
      <c r="B169" s="35"/>
      <c r="C169" s="35"/>
      <c r="D169" s="35"/>
      <c r="E169" s="37"/>
      <c r="F169" s="50"/>
      <c r="G169" s="37"/>
      <c r="H169" s="50"/>
      <c r="I169" s="10"/>
    </row>
    <row r="170" spans="1:9" ht="14.25">
      <c r="A170" s="10"/>
      <c r="B170" s="35"/>
      <c r="C170" s="10"/>
      <c r="D170" s="35"/>
      <c r="E170" s="37"/>
      <c r="F170" s="50"/>
      <c r="G170" s="37"/>
      <c r="H170" s="50"/>
      <c r="I170" s="10"/>
    </row>
    <row r="171" spans="1:9" ht="14.25">
      <c r="A171" s="10"/>
      <c r="B171" s="35"/>
      <c r="C171" s="10"/>
      <c r="D171" s="35"/>
      <c r="E171" s="37"/>
      <c r="F171" s="50"/>
      <c r="G171" s="37"/>
      <c r="H171" s="50"/>
      <c r="I171" s="10"/>
    </row>
    <row r="172" spans="1:9" ht="14.25">
      <c r="A172" s="10"/>
      <c r="B172" s="35"/>
      <c r="C172" s="10"/>
      <c r="D172" s="35"/>
      <c r="E172" s="37"/>
      <c r="F172" s="50"/>
      <c r="G172" s="37"/>
      <c r="H172" s="50"/>
      <c r="I172" s="10"/>
    </row>
    <row r="173" spans="1:9" ht="14.25">
      <c r="A173" s="10"/>
      <c r="B173" s="10"/>
      <c r="C173" s="10"/>
      <c r="D173" s="10"/>
      <c r="E173" s="10"/>
      <c r="F173" s="10"/>
      <c r="G173" s="10"/>
      <c r="H173" s="10"/>
      <c r="I173" s="10"/>
    </row>
    <row r="174" spans="1:9" ht="14.25">
      <c r="A174" s="10"/>
      <c r="B174" s="10"/>
      <c r="C174" s="10"/>
      <c r="D174" s="10"/>
      <c r="E174" s="10"/>
      <c r="F174" s="10"/>
      <c r="G174" s="10"/>
      <c r="H174" s="10"/>
      <c r="I174" s="10"/>
    </row>
    <row r="175" spans="1:9" ht="15">
      <c r="A175" s="18" t="s">
        <v>84</v>
      </c>
      <c r="B175" s="10"/>
      <c r="C175" s="1" t="s">
        <v>71</v>
      </c>
      <c r="D175" s="10"/>
      <c r="E175" s="10"/>
      <c r="F175" s="10"/>
      <c r="G175" s="10"/>
      <c r="H175" s="10"/>
      <c r="I175" s="10"/>
    </row>
    <row r="176" spans="1:9" ht="14.25">
      <c r="A176" s="10"/>
      <c r="B176" s="10"/>
      <c r="C176" s="10"/>
      <c r="D176" s="10"/>
      <c r="E176" s="10"/>
      <c r="F176" s="10"/>
      <c r="G176" s="10"/>
      <c r="H176" s="10"/>
      <c r="I176" s="10"/>
    </row>
    <row r="177" spans="1:9" ht="14.25">
      <c r="A177" s="10"/>
      <c r="B177" s="10"/>
      <c r="C177" s="4" t="s">
        <v>124</v>
      </c>
      <c r="D177" s="10"/>
      <c r="E177" s="10"/>
      <c r="F177" s="10"/>
      <c r="G177" s="10"/>
      <c r="H177" s="10"/>
      <c r="I177" s="10"/>
    </row>
    <row r="178" spans="1:9" ht="14.25">
      <c r="A178" s="10"/>
      <c r="B178" s="10"/>
      <c r="C178" s="10"/>
      <c r="D178" s="10"/>
      <c r="E178" s="10"/>
      <c r="F178" s="10"/>
      <c r="G178" s="10"/>
      <c r="H178" s="10"/>
      <c r="I178" s="10"/>
    </row>
    <row r="179" spans="1:9" ht="14.25">
      <c r="A179" s="10"/>
      <c r="B179" s="10"/>
      <c r="C179" s="10" t="s">
        <v>87</v>
      </c>
      <c r="D179" s="10"/>
      <c r="E179" s="10"/>
      <c r="F179" s="10"/>
      <c r="G179" s="10"/>
      <c r="H179" s="10"/>
      <c r="I179" s="10"/>
    </row>
    <row r="180" spans="1:9" ht="14.25">
      <c r="A180" s="10"/>
      <c r="B180" s="10"/>
      <c r="C180" s="10"/>
      <c r="D180" s="10"/>
      <c r="E180" s="10"/>
      <c r="F180" s="10"/>
      <c r="G180" s="10"/>
      <c r="H180" s="10"/>
      <c r="I180" s="10"/>
    </row>
    <row r="181" spans="1:9" ht="14.25">
      <c r="A181" s="10"/>
      <c r="B181" s="10"/>
      <c r="C181" s="10"/>
      <c r="D181" s="10"/>
      <c r="E181" s="10"/>
      <c r="F181" s="10"/>
      <c r="G181" s="10"/>
      <c r="H181" s="10"/>
      <c r="I181" s="10"/>
    </row>
    <row r="182" spans="1:9" ht="14.25">
      <c r="A182" s="10"/>
      <c r="B182" s="10"/>
      <c r="C182" s="10"/>
      <c r="D182" s="10"/>
      <c r="E182" s="10"/>
      <c r="F182" s="10"/>
      <c r="G182" s="10"/>
      <c r="H182" s="10"/>
      <c r="I182" s="10"/>
    </row>
    <row r="183" spans="1:9" ht="14.25">
      <c r="A183" s="10"/>
      <c r="B183" s="10"/>
      <c r="C183" s="10" t="s">
        <v>88</v>
      </c>
      <c r="D183" s="10"/>
      <c r="E183" s="10"/>
      <c r="F183" s="10"/>
      <c r="G183" s="10"/>
      <c r="H183" s="10"/>
      <c r="I183" s="10"/>
    </row>
    <row r="184" spans="1:9" ht="14.25">
      <c r="A184" s="10"/>
      <c r="B184" s="10"/>
      <c r="C184" s="10" t="s">
        <v>176</v>
      </c>
      <c r="D184" s="10"/>
      <c r="E184" s="10"/>
      <c r="F184" s="10"/>
      <c r="G184" s="10"/>
      <c r="H184" s="10"/>
      <c r="I184" s="10"/>
    </row>
    <row r="185" spans="1:9" ht="14.25">
      <c r="A185" s="10"/>
      <c r="B185" s="10"/>
      <c r="C185" s="10" t="s">
        <v>123</v>
      </c>
      <c r="D185" s="10"/>
      <c r="E185" s="10"/>
      <c r="F185" s="10"/>
      <c r="G185" s="10"/>
      <c r="H185" s="10"/>
      <c r="I185" s="10"/>
    </row>
    <row r="186" spans="1:9" ht="14.25">
      <c r="A186" s="10"/>
      <c r="B186" s="10"/>
      <c r="C186" s="10" t="s">
        <v>122</v>
      </c>
      <c r="D186" s="10"/>
      <c r="E186" s="10"/>
      <c r="F186" s="10"/>
      <c r="G186" s="10"/>
      <c r="H186" s="10"/>
      <c r="I186" s="10"/>
    </row>
    <row r="187" spans="1:9" ht="14.25">
      <c r="A187" s="10"/>
      <c r="B187" s="10"/>
      <c r="C187" s="33" t="s">
        <v>272</v>
      </c>
      <c r="D187" s="10"/>
      <c r="E187" s="10"/>
      <c r="F187" s="10"/>
      <c r="G187" s="10"/>
      <c r="H187" s="10"/>
      <c r="I187" s="10"/>
    </row>
    <row r="188" spans="1:9" ht="14.25">
      <c r="A188" s="10"/>
      <c r="B188" s="10"/>
      <c r="C188" s="10"/>
      <c r="D188" s="10"/>
      <c r="E188" s="10"/>
      <c r="F188" s="10"/>
      <c r="G188" s="10"/>
      <c r="H188" s="10"/>
      <c r="I188" s="10"/>
    </row>
    <row r="189" spans="1:9" ht="14.25">
      <c r="A189" s="10"/>
      <c r="B189" s="10"/>
      <c r="C189" s="10"/>
      <c r="D189" s="10"/>
      <c r="E189" s="10"/>
      <c r="F189" s="10"/>
      <c r="G189" s="10"/>
      <c r="H189" s="10"/>
      <c r="I189" s="10"/>
    </row>
    <row r="190" spans="1:9" ht="14.25">
      <c r="A190" s="10"/>
      <c r="B190" s="10"/>
      <c r="C190" s="10"/>
      <c r="D190" s="10"/>
      <c r="E190" s="10"/>
      <c r="F190" s="10"/>
      <c r="G190" s="10"/>
      <c r="H190" s="10"/>
      <c r="I190" s="10"/>
    </row>
    <row r="191" spans="1:9" ht="14.25">
      <c r="A191" s="10"/>
      <c r="B191" s="10"/>
      <c r="C191" s="10"/>
      <c r="D191" s="10"/>
      <c r="E191" s="10"/>
      <c r="F191" s="10"/>
      <c r="G191" s="10"/>
      <c r="H191" s="10"/>
      <c r="I191" s="10"/>
    </row>
    <row r="192" spans="1:9" ht="14.25">
      <c r="A192" s="10"/>
      <c r="B192" s="10"/>
      <c r="C192" s="10"/>
      <c r="D192" s="10"/>
      <c r="E192" s="10"/>
      <c r="F192" s="10"/>
      <c r="G192" s="10"/>
      <c r="H192" s="10"/>
      <c r="I192" s="10"/>
    </row>
    <row r="193" spans="1:9" ht="14.25">
      <c r="A193" s="10"/>
      <c r="B193" s="10"/>
      <c r="C193" s="10"/>
      <c r="D193" s="10"/>
      <c r="E193" s="10"/>
      <c r="F193" s="10"/>
      <c r="G193" s="10"/>
      <c r="H193" s="10"/>
      <c r="I193" s="10"/>
    </row>
  </sheetData>
  <mergeCells count="2">
    <mergeCell ref="E138:F138"/>
    <mergeCell ref="G138:H138"/>
  </mergeCells>
  <printOptions/>
  <pageMargins left="0.7" right="0.5" top="1" bottom="0.82" header="0.5" footer="0.5"/>
  <pageSetup fitToHeight="0" horizontalDpi="600" verticalDpi="600" orientation="portrait" paperSize="9" scale="84" r:id="rId2"/>
  <rowBreaks count="3" manualBreakCount="3">
    <brk id="50" max="7" man="1"/>
    <brk id="80" max="7" man="1"/>
    <brk id="128"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&amp; M Realty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&amp; M Realty</dc:creator>
  <cp:keywords/>
  <dc:description/>
  <cp:lastModifiedBy>A &amp; M</cp:lastModifiedBy>
  <cp:lastPrinted>2008-08-26T06:59:39Z</cp:lastPrinted>
  <dcterms:created xsi:type="dcterms:W3CDTF">2002-11-13T01:31:38Z</dcterms:created>
  <dcterms:modified xsi:type="dcterms:W3CDTF">2008-08-26T07:00:30Z</dcterms:modified>
  <cp:category/>
  <cp:version/>
  <cp:contentType/>
  <cp:contentStatus/>
</cp:coreProperties>
</file>