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045" tabRatio="518" activeTab="4"/>
  </bookViews>
  <sheets>
    <sheet name="p&amp;l" sheetId="1" r:id="rId1"/>
    <sheet name="balance sheet" sheetId="2" r:id="rId2"/>
    <sheet name="equity" sheetId="3" r:id="rId3"/>
    <sheet name="cashflowF2ann" sheetId="4" r:id="rId4"/>
    <sheet name="notes a" sheetId="5" r:id="rId5"/>
    <sheet name="notes b" sheetId="6" r:id="rId6"/>
  </sheets>
  <definedNames>
    <definedName name="_xlnm.Print_Area" localSheetId="1">'balance sheet'!$A$1:$F$92</definedName>
    <definedName name="_xlnm.Print_Area" localSheetId="2">'equity'!$A$1:$J$40</definedName>
    <definedName name="_xlnm.Print_Area" localSheetId="4">'notes a'!$A$7:$H$226</definedName>
    <definedName name="_xlnm.Print_Area" localSheetId="5">'notes b'!$A$5:$H$178</definedName>
    <definedName name="_xlnm.Print_Area" localSheetId="0">'p&amp;l'!$A$1:$G$51</definedName>
    <definedName name="_xlnm.Print_Titles" localSheetId="4">'notes a'!$1:$6</definedName>
    <definedName name="_xlnm.Print_Titles" localSheetId="5">'notes b'!$1:$4</definedName>
  </definedNames>
  <calcPr fullCalcOnLoad="1"/>
</workbook>
</file>

<file path=xl/sharedStrings.xml><?xml version="1.0" encoding="utf-8"?>
<sst xmlns="http://schemas.openxmlformats.org/spreadsheetml/2006/main" count="392" uniqueCount="277">
  <si>
    <t>The Condensed Consolidated Cash Flow Statement should be read in</t>
  </si>
  <si>
    <t xml:space="preserve">The Condensed Consolidated Income Statements should be read in </t>
  </si>
  <si>
    <t xml:space="preserve">conjunction with the Annual Audited Financial Statements of the Group </t>
  </si>
  <si>
    <t>The Condensed Consolidated Balance Sheet should be read in</t>
  </si>
  <si>
    <t>CONDENSED CONSOLIDATED INCOME STATEMENTS</t>
  </si>
  <si>
    <t>3 months ended</t>
  </si>
  <si>
    <t>RM'000</t>
  </si>
  <si>
    <t>Revenue</t>
  </si>
  <si>
    <t>Interest income</t>
  </si>
  <si>
    <t>Taxation</t>
  </si>
  <si>
    <t>Minority interest</t>
  </si>
  <si>
    <t>CONDENSED CONSOLIDATED BALANCE SHEETS</t>
  </si>
  <si>
    <t>Property, plant and equipment</t>
  </si>
  <si>
    <t>Inventories</t>
  </si>
  <si>
    <t>Deposits with licensed banks</t>
  </si>
  <si>
    <t>Cash and bank balances</t>
  </si>
  <si>
    <t>Provision for taxation</t>
  </si>
  <si>
    <t>Share premium</t>
  </si>
  <si>
    <t>Share capital</t>
  </si>
  <si>
    <t>Retained profits</t>
  </si>
  <si>
    <t>As at</t>
  </si>
  <si>
    <t>CONDENSED CONSOLIDATED STATEMENT OF CHANGES IN EQUITY</t>
  </si>
  <si>
    <t>Non-distributable</t>
  </si>
  <si>
    <t>Distributable</t>
  </si>
  <si>
    <t>Share</t>
  </si>
  <si>
    <t>capital</t>
  </si>
  <si>
    <t>premium</t>
  </si>
  <si>
    <t>Reserve on</t>
  </si>
  <si>
    <t>consolidation</t>
  </si>
  <si>
    <t>Retained</t>
  </si>
  <si>
    <t>profits</t>
  </si>
  <si>
    <t>Total</t>
  </si>
  <si>
    <t>The Condensed Consolidated Statement of Changes in Equity should be read in conjunction with the</t>
  </si>
  <si>
    <t>CONDENSED CONSOLIDATED CASH FLOW STATEMENT</t>
  </si>
  <si>
    <t>ended</t>
  </si>
  <si>
    <t>Adjustments for :</t>
  </si>
  <si>
    <t>Interest expense</t>
  </si>
  <si>
    <t>Working capital changes :</t>
  </si>
  <si>
    <t>Net cash flow from operating activities</t>
  </si>
  <si>
    <t>CASH FLOWS FROM INVESTING ACTIVITIES</t>
  </si>
  <si>
    <t>Purchase of property, plant and equipment</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</si>
  <si>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</si>
  <si>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</si>
  <si>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</si>
  <si>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</si>
  <si>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</si>
  <si>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</si>
  <si>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</si>
  <si>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</si>
  <si>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</si>
  <si>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</si>
  <si>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</si>
  <si>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</si>
  <si>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</si>
  <si>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</si>
  <si>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</si>
  <si>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</si>
  <si>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</si>
  <si>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</si>
  <si>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</si>
  <si>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</si>
  <si>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</si>
  <si>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</si>
  <si>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</si>
  <si>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</si>
  <si>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</si>
  <si>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</si>
  <si>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</si>
  <si>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</si>
  <si>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</si>
  <si>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</si>
  <si>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</si>
  <si>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</si>
  <si>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</si>
  <si>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</si>
  <si>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</si>
  <si>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</si>
  <si>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</si>
  <si>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</si>
  <si>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</si>
  <si>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</si>
  <si>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</si>
  <si>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</si>
  <si>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</si>
  <si>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</si>
  <si>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</si>
  <si>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</si>
  <si>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</si>
  <si>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</si>
  <si>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</si>
  <si>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</si>
  <si>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</si>
  <si>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</si>
  <si>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</si>
  <si>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</si>
  <si>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</si>
  <si>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</si>
  <si>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</si>
  <si>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</si>
  <si>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</si>
  <si>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</si>
  <si>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</si>
  <si>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</si>
  <si>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</si>
  <si>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</si>
  <si>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</si>
  <si>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</si>
  <si>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</si>
  <si>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</si>
  <si>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</si>
  <si>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</si>
  <si>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</si>
  <si>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</si>
  <si>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</si>
  <si>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</si>
  <si>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</si>
  <si>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</si>
  <si>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Warrants 2000/2010</t>
  </si>
  <si>
    <t>The Group has not provided any profit forecasts and profit guarantees in a public document.</t>
  </si>
  <si>
    <t>Current Quarter</t>
  </si>
  <si>
    <t xml:space="preserve"> - for the period</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</si>
  <si>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</si>
  <si>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</si>
  <si>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</si>
  <si>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</si>
  <si>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</si>
  <si>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</si>
  <si>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</si>
  <si>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</si>
  <si>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</si>
  <si>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</si>
  <si>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</si>
  <si>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</si>
  <si>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</si>
  <si>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</si>
  <si>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</si>
  <si>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</si>
  <si>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</si>
  <si>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</si>
  <si>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</si>
  <si>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</si>
  <si>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</si>
  <si>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</si>
  <si>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</si>
  <si>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</si>
  <si>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</si>
  <si>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</si>
  <si>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Hotel &amp; leisure</t>
  </si>
  <si>
    <t>Elimination</t>
  </si>
  <si>
    <t>REVENUE</t>
  </si>
  <si>
    <t>External sales</t>
  </si>
  <si>
    <t>Inter-segment sales</t>
  </si>
  <si>
    <t>Total revenue</t>
  </si>
  <si>
    <t>RESULTS</t>
  </si>
  <si>
    <t>Segment results</t>
  </si>
  <si>
    <t>Unallocated income</t>
  </si>
  <si>
    <t>Finance costs</t>
  </si>
  <si>
    <t>development,</t>
  </si>
  <si>
    <t>Property</t>
  </si>
  <si>
    <t>management</t>
  </si>
  <si>
    <t>services</t>
  </si>
  <si>
    <t>related</t>
  </si>
  <si>
    <t>Profit/(Loss) from operations</t>
  </si>
  <si>
    <t>Proft/(Loss) before taxation</t>
  </si>
  <si>
    <t>Net profit/(loss) for the period</t>
  </si>
  <si>
    <t>Profit/(Loss) before taxation</t>
  </si>
  <si>
    <t>Individual Period</t>
  </si>
  <si>
    <t>Cumulative Period</t>
  </si>
  <si>
    <t>CONDENSED CONSOLIDATED BALANCE SHEETS (Continued)</t>
  </si>
  <si>
    <t>Operating profit/(loss)</t>
  </si>
  <si>
    <t>Add : Effect of warrants ('000)</t>
  </si>
  <si>
    <t>Analysis by geographical location is not presented as the Group's activities are carried out</t>
  </si>
  <si>
    <t>Net profit for the period</t>
  </si>
  <si>
    <t>Operating profit before working capital changes</t>
  </si>
  <si>
    <t>Changes in Material Litigation</t>
  </si>
  <si>
    <t>Basic Earnings Per Share</t>
  </si>
  <si>
    <t>Basis</t>
  </si>
  <si>
    <t>Diluted earnings per share (sen)</t>
  </si>
  <si>
    <t>Diluted</t>
  </si>
  <si>
    <t xml:space="preserve">                                                                                                                                                                                                                                                                                                                                                                                                                                                                                                                                                                                                                                                                                                                                                                                                                                                                                                                                                                                                                                                                                                                                                                                                                                                                                                                                                                                                                                                                                                                                                                                                                                                                                                                                                                                                                                                                 </t>
  </si>
  <si>
    <t>NET (DECREASE)/INCREASE IN CASH AND CASH EQUIVALENTS</t>
  </si>
  <si>
    <t>Tax refund</t>
  </si>
  <si>
    <t xml:space="preserve">Deferred taxation - provision </t>
  </si>
  <si>
    <t>WONG SIEW PENG</t>
  </si>
  <si>
    <t>Hire Purchase Creditors</t>
  </si>
  <si>
    <t>No dividend has been recommended by the Board of Directors for the financial period under review.</t>
  </si>
  <si>
    <t>Changes in Accounting Policies</t>
  </si>
  <si>
    <t>Basis of preparation</t>
  </si>
  <si>
    <t>EXPLANATORY NOTES AS REQUIRED BY FINANCIAL REPORTING STANDARDS (“FRS”) 134</t>
  </si>
  <si>
    <t xml:space="preserve">(FORMERLY KNOWN AS MALAYSIAN ACCOUNTING STANDARDS BOARD (“MASB”) 26) </t>
  </si>
  <si>
    <t>A14.</t>
  </si>
  <si>
    <t>and the accompaning explanatory notes attached to  the interim financial statement.</t>
  </si>
  <si>
    <t>Basic (sen)</t>
  </si>
  <si>
    <t>Diluted (sen)</t>
  </si>
  <si>
    <t xml:space="preserve">Earnings per share attributable to equity holders of the parent : </t>
  </si>
  <si>
    <t>ASSETS</t>
  </si>
  <si>
    <t>TOTAL ASSETS</t>
  </si>
  <si>
    <t>EQUITY AND LIABILITIES</t>
  </si>
  <si>
    <t>Equity attributable to equity holders of the parent :</t>
  </si>
  <si>
    <t>Total equity</t>
  </si>
  <si>
    <t>Total liabilities</t>
  </si>
  <si>
    <t>TOTAL EQUITY AND LIABILITIES</t>
  </si>
  <si>
    <t>Non-current liabilities</t>
  </si>
  <si>
    <t>Non-current assets</t>
  </si>
  <si>
    <t>Current assets</t>
  </si>
  <si>
    <t>Hire purchase creditors</t>
  </si>
  <si>
    <t>Deferred taxation</t>
  </si>
  <si>
    <t>Current liabilities</t>
  </si>
  <si>
    <t>Attributable to equity holders of the parent</t>
  </si>
  <si>
    <t>Minority</t>
  </si>
  <si>
    <t>Interest</t>
  </si>
  <si>
    <t>Attributable to :</t>
  </si>
  <si>
    <t>Equity holders of parent</t>
  </si>
  <si>
    <t>Equity</t>
  </si>
  <si>
    <t>EXPLANATORY NOTES AS REQUIRED BY LISTING REQUIREMENTS OF BURSA SECURITIES</t>
  </si>
  <si>
    <t>Hire Purchase</t>
  </si>
  <si>
    <t xml:space="preserve"> - within  12 months</t>
  </si>
  <si>
    <t xml:space="preserve"> - after  12 months</t>
  </si>
  <si>
    <t>holders (RM'000)</t>
  </si>
  <si>
    <t xml:space="preserve">Diluted weighted average number of </t>
  </si>
  <si>
    <t>ordinary shares outstanding ('000)</t>
  </si>
  <si>
    <t xml:space="preserve">Profit attributable to equity </t>
  </si>
  <si>
    <t>- as previously restated</t>
  </si>
  <si>
    <t>- effect of adoption of FRS 3</t>
  </si>
  <si>
    <t>balance adjustment</t>
  </si>
  <si>
    <t>As restated after opening</t>
  </si>
  <si>
    <t>Goodwill on consolidation</t>
  </si>
  <si>
    <t>Less : Amount attributable to minority</t>
  </si>
  <si>
    <t xml:space="preserve">           interest (RM'000)</t>
  </si>
  <si>
    <t>Profit attributable to equity holders (RM'000)</t>
  </si>
  <si>
    <t>Profit for the period (RM'000)</t>
  </si>
  <si>
    <t>There are no changes in the contingent liabilities or assets of the Group since the last annual</t>
  </si>
  <si>
    <t>balance sheet date to the date of this announcement.</t>
  </si>
  <si>
    <t>Net Assets per share attributable</t>
  </si>
  <si>
    <t>to equity Holders of the parent (RM)</t>
  </si>
  <si>
    <t>attached to  the interim financial statements.</t>
  </si>
  <si>
    <t>A15.</t>
  </si>
  <si>
    <t>Capital Commitments</t>
  </si>
  <si>
    <t>Contracted but not provided for</t>
  </si>
  <si>
    <t>- acquisition of property development companies</t>
  </si>
  <si>
    <t>31.12.2006</t>
  </si>
  <si>
    <t>(Audited)</t>
  </si>
  <si>
    <t>As at 1 January 2007</t>
  </si>
  <si>
    <t>Fixed Deposit</t>
  </si>
  <si>
    <t>As at 1 January 2006</t>
  </si>
  <si>
    <t>for the year ended 31 December 2006 and the accompaning explanatory notes</t>
  </si>
  <si>
    <t>Material subsequent events</t>
  </si>
  <si>
    <t xml:space="preserve"> Annual Audited Financial Statements of the Group for the year ended 31 December 2006</t>
  </si>
  <si>
    <t>(c)</t>
  </si>
  <si>
    <t>As at 30 June 2007</t>
  </si>
  <si>
    <t>For the year ended 30  June 2007</t>
  </si>
  <si>
    <t>6 months ended</t>
  </si>
  <si>
    <t>30.06.2007</t>
  </si>
  <si>
    <t>30.06.06</t>
  </si>
  <si>
    <t>As at 30 June 2006</t>
  </si>
  <si>
    <t>6 months</t>
  </si>
  <si>
    <t>30 June 2007</t>
  </si>
  <si>
    <t>30 June 2006</t>
  </si>
  <si>
    <t>There were no foreign denominated loans as at 30 June 2007.</t>
  </si>
  <si>
    <t>Pursuant to the approval by the shareholders at the Annual General Meeting held on 20 June 2007,</t>
  </si>
  <si>
    <t>a first and final dividend of 3.0% less tax for the financial year ended 31 December 2006 will be paid</t>
  </si>
  <si>
    <t>on 18 September 2007 to depositors registered in the Record of Depositors of the Company at the</t>
  </si>
  <si>
    <t>close of business on 3 September 2007.</t>
  </si>
  <si>
    <t>29 August 2007</t>
  </si>
  <si>
    <t>There were no profits or losses on sale of land and unquoted investment for  the current financial</t>
  </si>
  <si>
    <t>period.</t>
  </si>
  <si>
    <t xml:space="preserve">  </t>
  </si>
  <si>
    <t>CASH AND CASH EQUIVALENTS AS AT 30 JUNE</t>
  </si>
  <si>
    <t>Acquisition of subsidiaries, net cash</t>
  </si>
  <si>
    <t>- acquisition of development properties</t>
  </si>
  <si>
    <t>Total Paid up Capital</t>
  </si>
  <si>
    <t>Total Number of shares</t>
  </si>
  <si>
    <t>Before</t>
  </si>
  <si>
    <t xml:space="preserve">Bonus Issue </t>
  </si>
  <si>
    <t>and Share Split</t>
  </si>
  <si>
    <t>After</t>
  </si>
  <si>
    <t>(RM)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</si>
</sst>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_)"/>
    <numFmt numFmtId="173" formatCode="0.0_)"/>
    <numFmt numFmtId="174" formatCode="0.0000_)"/>
    <numFmt numFmtId="175" formatCode="0.000_)"/>
    <numFmt numFmtId="176" formatCode="0.00_)"/>
    <numFmt numFmtId="177" formatCode="mm/dd/yy_)"/>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000_);_(* \(#,##0.0000000\);_(* &quot;-&quot;??_);_(@_)"/>
    <numFmt numFmtId="183" formatCode="_(* #,##0.00000000_);_(* \(#,##0.00000000\);_(* &quot;-&quot;??_);_(@_)"/>
    <numFmt numFmtId="184" formatCode="mmm\-yyyy"/>
    <numFmt numFmtId="185" formatCode="_(* #,##0.0000_);_(* \(#,##0.0000\);_(* &quot;-&quot;??_);_(@_)"/>
    <numFmt numFmtId="186" formatCode="0.000"/>
    <numFmt numFmtId="187" formatCode="0.0"/>
    <numFmt numFmtId="188" formatCode="_(* #,##0.0000_);_(* \(#,##0.0000\);_(* &quot;-&quot;????_);_(@_)"/>
    <numFmt numFmtId="189" formatCode="#,##0.0_);\(#,##0.0\)"/>
    <numFmt numFmtId="190" formatCode="#,##0.000_);\(#,##0.000\)"/>
    <numFmt numFmtId="191" formatCode="[$€-2]\ #,##0.00_);[Red]\([$€-2]\ #,##0.00\)"/>
  </numFmts>
  <fonts count="13">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
      <b/>
      <sz val="10"/>
      <name val="Arial"/>
      <family val="2"/>
    </font>
    <font>
      <sz val="12"/>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style="thin"/>
      <right style="thin">
        <color indexed="8"/>
      </right>
      <top>
        <color indexed="63"/>
      </top>
      <bottom style="thin"/>
    </border>
    <border>
      <left style="thin"/>
      <right>
        <color indexed="63"/>
      </right>
      <top>
        <color indexed="63"/>
      </top>
      <bottom>
        <color indexed="63"/>
      </bottom>
    </border>
    <border>
      <left style="thin">
        <color indexed="8"/>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71"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71" fontId="1" fillId="0" borderId="3" xfId="15" applyNumberFormat="1" applyFont="1" applyBorder="1" applyAlignment="1">
      <alignment/>
    </xf>
    <xf numFmtId="171" fontId="1" fillId="0" borderId="0" xfId="15" applyNumberFormat="1" applyFont="1" applyBorder="1" applyAlignment="1">
      <alignment/>
    </xf>
    <xf numFmtId="171" fontId="7" fillId="0" borderId="0" xfId="15" applyNumberFormat="1" applyFont="1" applyBorder="1" applyAlignment="1">
      <alignment/>
    </xf>
    <xf numFmtId="171" fontId="7" fillId="0" borderId="4" xfId="15" applyNumberFormat="1" applyFont="1" applyBorder="1" applyAlignment="1">
      <alignment/>
    </xf>
    <xf numFmtId="171"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71"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71" fontId="7" fillId="0" borderId="0" xfId="0" applyNumberFormat="1" applyFont="1" applyAlignment="1">
      <alignment/>
    </xf>
    <xf numFmtId="43" fontId="7"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171" fontId="6" fillId="0" borderId="0" xfId="15" applyNumberFormat="1" applyFont="1" applyAlignment="1" applyProtection="1">
      <alignment horizontal="left"/>
      <protection/>
    </xf>
    <xf numFmtId="171" fontId="6" fillId="0" borderId="0" xfId="15" applyNumberFormat="1" applyFont="1" applyAlignment="1" applyProtection="1">
      <alignment horizontal="right"/>
      <protection/>
    </xf>
    <xf numFmtId="171" fontId="6" fillId="0" borderId="5" xfId="15" applyNumberFormat="1" applyFont="1" applyBorder="1" applyAlignment="1" applyProtection="1">
      <alignment horizontal="right"/>
      <protection/>
    </xf>
    <xf numFmtId="171" fontId="6" fillId="0" borderId="0" xfId="15" applyNumberFormat="1" applyFont="1" applyAlignment="1" applyProtection="1">
      <alignment horizontal="centerContinuous"/>
      <protection/>
    </xf>
    <xf numFmtId="171" fontId="6" fillId="0" borderId="1" xfId="15" applyNumberFormat="1" applyFont="1" applyBorder="1" applyAlignment="1" applyProtection="1">
      <alignment horizontal="right"/>
      <protection/>
    </xf>
    <xf numFmtId="171" fontId="6" fillId="0" borderId="0" xfId="15" applyNumberFormat="1" applyFont="1" applyAlignment="1" applyProtection="1">
      <alignment/>
      <protection/>
    </xf>
    <xf numFmtId="171" fontId="6" fillId="0" borderId="4" xfId="15" applyNumberFormat="1" applyFont="1" applyBorder="1" applyAlignment="1" applyProtection="1">
      <alignment/>
      <protection/>
    </xf>
    <xf numFmtId="171"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71"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0" fontId="6" fillId="0" borderId="8" xfId="0"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0" xfId="0" applyNumberFormat="1" applyFont="1" applyBorder="1" applyAlignment="1">
      <alignment horizontal="right"/>
    </xf>
    <xf numFmtId="171" fontId="2" fillId="0" borderId="0" xfId="15" applyNumberFormat="1" applyFont="1" applyAlignment="1">
      <alignment/>
    </xf>
    <xf numFmtId="171" fontId="1" fillId="0" borderId="0" xfId="15" applyNumberFormat="1" applyFont="1" applyAlignment="1">
      <alignment/>
    </xf>
    <xf numFmtId="171" fontId="8" fillId="0" borderId="0" xfId="15" applyNumberFormat="1" applyFont="1" applyAlignment="1">
      <alignment/>
    </xf>
    <xf numFmtId="171" fontId="7" fillId="0" borderId="0" xfId="15" applyNumberFormat="1" applyFont="1" applyFill="1" applyAlignment="1">
      <alignment/>
    </xf>
    <xf numFmtId="171" fontId="0" fillId="0" borderId="0" xfId="15" applyNumberFormat="1" applyFill="1" applyAlignment="1">
      <alignment/>
    </xf>
    <xf numFmtId="171" fontId="6" fillId="0" borderId="0" xfId="15" applyNumberFormat="1" applyFont="1" applyAlignment="1" applyProtection="1">
      <alignment/>
      <protection/>
    </xf>
    <xf numFmtId="171" fontId="5" fillId="0" borderId="0" xfId="15" applyNumberFormat="1" applyFont="1" applyAlignment="1" applyProtection="1">
      <alignment horizontal="centerContinuous"/>
      <protection/>
    </xf>
    <xf numFmtId="171" fontId="10" fillId="0" borderId="0" xfId="15" applyNumberFormat="1" applyFont="1" applyAlignment="1" applyProtection="1" quotePrefix="1">
      <alignment horizontal="left"/>
      <protection/>
    </xf>
    <xf numFmtId="171" fontId="6" fillId="0" borderId="0" xfId="15" applyNumberFormat="1" applyFont="1" applyAlignment="1" applyProtection="1">
      <alignment horizontal="center"/>
      <protection/>
    </xf>
    <xf numFmtId="171" fontId="9" fillId="0" borderId="0" xfId="15" applyNumberFormat="1" applyFont="1" applyAlignment="1" applyProtection="1">
      <alignment horizontal="left"/>
      <protection/>
    </xf>
    <xf numFmtId="9" fontId="7" fillId="0" borderId="0" xfId="21" applyFont="1" applyAlignment="1">
      <alignment/>
    </xf>
    <xf numFmtId="171"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71" fontId="8" fillId="0" borderId="0" xfId="15" applyNumberFormat="1" applyFont="1" applyFill="1" applyAlignment="1">
      <alignment/>
    </xf>
    <xf numFmtId="171" fontId="7" fillId="0" borderId="0" xfId="15" applyNumberFormat="1" applyFont="1" applyAlignment="1">
      <alignment wrapText="1"/>
    </xf>
    <xf numFmtId="0" fontId="6" fillId="0" borderId="0" xfId="0" applyFont="1" applyAlignment="1">
      <alignment vertical="top" wrapText="1"/>
    </xf>
    <xf numFmtId="0" fontId="9" fillId="0" borderId="0" xfId="0" applyFont="1" applyAlignment="1">
      <alignment horizontal="right" vertical="top" wrapText="1"/>
    </xf>
    <xf numFmtId="3" fontId="9" fillId="0" borderId="0" xfId="0" applyNumberFormat="1" applyFont="1" applyAlignment="1">
      <alignment horizontal="right" vertical="top" wrapText="1"/>
    </xf>
    <xf numFmtId="171" fontId="7" fillId="0" borderId="11" xfId="15" applyNumberFormat="1" applyFont="1" applyBorder="1" applyAlignment="1">
      <alignment/>
    </xf>
    <xf numFmtId="171" fontId="7" fillId="0" borderId="10" xfId="15" applyNumberFormat="1" applyFont="1" applyBorder="1" applyAlignment="1">
      <alignment/>
    </xf>
    <xf numFmtId="171" fontId="7" fillId="0" borderId="8" xfId="15" applyNumberFormat="1" applyFont="1" applyBorder="1" applyAlignment="1">
      <alignment/>
    </xf>
    <xf numFmtId="37" fontId="6" fillId="0" borderId="12" xfId="0" applyNumberFormat="1"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37" fontId="6" fillId="0" borderId="14" xfId="0" applyNumberFormat="1" applyFont="1" applyBorder="1" applyAlignment="1" applyProtection="1">
      <alignment horizontal="centerContinuous"/>
      <protection/>
    </xf>
    <xf numFmtId="171" fontId="7" fillId="0" borderId="13" xfId="15" applyNumberFormat="1" applyFont="1" applyBorder="1" applyAlignment="1">
      <alignment/>
    </xf>
    <xf numFmtId="171" fontId="7" fillId="0" borderId="15" xfId="15" applyNumberFormat="1" applyFont="1" applyBorder="1" applyAlignment="1">
      <alignment/>
    </xf>
    <xf numFmtId="171" fontId="7" fillId="0" borderId="0" xfId="15" applyNumberFormat="1" applyFont="1" applyFill="1" applyAlignment="1">
      <alignment/>
    </xf>
    <xf numFmtId="171" fontId="7" fillId="0" borderId="4" xfId="15" applyNumberFormat="1" applyFont="1" applyFill="1" applyBorder="1" applyAlignment="1">
      <alignment/>
    </xf>
    <xf numFmtId="171" fontId="6" fillId="0" borderId="0" xfId="15" applyNumberFormat="1" applyFont="1" applyFill="1" applyAlignment="1" applyProtection="1">
      <alignment horizontal="center"/>
      <protection/>
    </xf>
    <xf numFmtId="0" fontId="7" fillId="0" borderId="0" xfId="0" applyFont="1" applyFill="1" applyAlignment="1">
      <alignment/>
    </xf>
    <xf numFmtId="171" fontId="7" fillId="0" borderId="0" xfId="0" applyNumberFormat="1" applyFont="1" applyFill="1" applyAlignment="1">
      <alignment/>
    </xf>
    <xf numFmtId="43" fontId="7" fillId="0" borderId="10" xfId="0" applyNumberFormat="1" applyFont="1" applyFill="1" applyBorder="1" applyAlignment="1">
      <alignment/>
    </xf>
    <xf numFmtId="37" fontId="6" fillId="0" borderId="16" xfId="0" applyNumberFormat="1" applyFont="1" applyBorder="1" applyAlignment="1" applyProtection="1">
      <alignment horizontal="centerContinuous"/>
      <protection/>
    </xf>
    <xf numFmtId="171" fontId="7" fillId="0" borderId="17" xfId="15" applyNumberFormat="1" applyFont="1" applyBorder="1" applyAlignment="1">
      <alignment/>
    </xf>
    <xf numFmtId="171" fontId="7" fillId="0" borderId="18" xfId="15" applyNumberFormat="1" applyFont="1" applyBorder="1" applyAlignment="1">
      <alignment/>
    </xf>
    <xf numFmtId="0" fontId="7" fillId="0" borderId="0" xfId="0" applyFont="1" applyAlignment="1">
      <alignment/>
    </xf>
    <xf numFmtId="171" fontId="7" fillId="0" borderId="0" xfId="15" applyNumberFormat="1" applyFont="1" applyFill="1" applyAlignment="1" quotePrefix="1">
      <alignment/>
    </xf>
    <xf numFmtId="0" fontId="11" fillId="0" borderId="0" xfId="0" applyFont="1" applyAlignment="1">
      <alignment/>
    </xf>
    <xf numFmtId="171" fontId="7" fillId="0" borderId="18" xfId="15" applyNumberFormat="1" applyFont="1" applyFill="1" applyBorder="1" applyAlignment="1">
      <alignment/>
    </xf>
    <xf numFmtId="171" fontId="7" fillId="0" borderId="19" xfId="15" applyNumberFormat="1" applyFont="1" applyFill="1" applyBorder="1" applyAlignment="1">
      <alignment/>
    </xf>
    <xf numFmtId="171" fontId="7" fillId="0" borderId="20" xfId="15" applyNumberFormat="1" applyFont="1" applyFill="1" applyBorder="1" applyAlignment="1">
      <alignment/>
    </xf>
    <xf numFmtId="171" fontId="7" fillId="0" borderId="0" xfId="15" applyNumberFormat="1" applyFont="1" applyAlignment="1">
      <alignment horizontal="center"/>
    </xf>
    <xf numFmtId="43" fontId="0" fillId="0" borderId="0" xfId="0" applyNumberFormat="1" applyBorder="1" applyAlignment="1">
      <alignment/>
    </xf>
    <xf numFmtId="43" fontId="0" fillId="0" borderId="0" xfId="15" applyBorder="1" applyAlignment="1">
      <alignment/>
    </xf>
    <xf numFmtId="43" fontId="0" fillId="0" borderId="0" xfId="15" applyFont="1" applyBorder="1" applyAlignment="1">
      <alignment/>
    </xf>
    <xf numFmtId="0" fontId="12" fillId="0" borderId="0" xfId="0" applyFont="1" applyAlignment="1">
      <alignment/>
    </xf>
    <xf numFmtId="171" fontId="0" fillId="0" borderId="0" xfId="15" applyNumberFormat="1" applyFont="1" applyAlignment="1">
      <alignment/>
    </xf>
    <xf numFmtId="171" fontId="7" fillId="0" borderId="0" xfId="15" applyNumberFormat="1" applyFont="1" applyFill="1" applyBorder="1" applyAlignment="1">
      <alignment/>
    </xf>
    <xf numFmtId="171" fontId="7" fillId="0" borderId="3" xfId="15" applyNumberFormat="1" applyFont="1" applyFill="1" applyBorder="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4" xfId="0" applyFont="1" applyBorder="1" applyAlignment="1">
      <alignment horizontal="center"/>
    </xf>
    <xf numFmtId="171" fontId="7" fillId="0" borderId="0" xfId="15" applyNumberFormat="1" applyFont="1" applyAlignment="1">
      <alignment horizontal="right"/>
    </xf>
    <xf numFmtId="171" fontId="8" fillId="0" borderId="0" xfId="15"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7</xdr:col>
      <xdr:colOff>809625</xdr:colOff>
      <xdr:row>20</xdr:row>
      <xdr:rowOff>28575</xdr:rowOff>
    </xdr:to>
    <xdr:sp>
      <xdr:nvSpPr>
        <xdr:cNvPr id="1" name="TextBox 1"/>
        <xdr:cNvSpPr txBox="1">
          <a:spLocks noChangeArrowheads="1"/>
        </xdr:cNvSpPr>
      </xdr:nvSpPr>
      <xdr:spPr>
        <a:xfrm>
          <a:off x="552450" y="1495425"/>
          <a:ext cx="6467475" cy="2200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accordance with the requirements of FRS 134: Interim Financial Reporting and paragraph 9.22 of the Listing Requirements of Bursa Malaysia Securities Berhad.
The interim financial statement should be read in conjunction with the audited financial statements of the Group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2</xdr:col>
      <xdr:colOff>0</xdr:colOff>
      <xdr:row>28</xdr:row>
      <xdr:rowOff>0</xdr:rowOff>
    </xdr:from>
    <xdr:to>
      <xdr:col>7</xdr:col>
      <xdr:colOff>828675</xdr:colOff>
      <xdr:row>31</xdr:row>
      <xdr:rowOff>0</xdr:rowOff>
    </xdr:to>
    <xdr:sp>
      <xdr:nvSpPr>
        <xdr:cNvPr id="2" name="TextBox 2"/>
        <xdr:cNvSpPr txBox="1">
          <a:spLocks noChangeArrowheads="1"/>
        </xdr:cNvSpPr>
      </xdr:nvSpPr>
      <xdr:spPr>
        <a:xfrm>
          <a:off x="552450" y="5133975"/>
          <a:ext cx="648652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2006 was not qualified.</a:t>
          </a:r>
        </a:p>
      </xdr:txBody>
    </xdr:sp>
    <xdr:clientData/>
  </xdr:twoCellAnchor>
  <xdr:twoCellAnchor>
    <xdr:from>
      <xdr:col>2</xdr:col>
      <xdr:colOff>0</xdr:colOff>
      <xdr:row>34</xdr:row>
      <xdr:rowOff>0</xdr:rowOff>
    </xdr:from>
    <xdr:to>
      <xdr:col>7</xdr:col>
      <xdr:colOff>819150</xdr:colOff>
      <xdr:row>37</xdr:row>
      <xdr:rowOff>0</xdr:rowOff>
    </xdr:to>
    <xdr:sp>
      <xdr:nvSpPr>
        <xdr:cNvPr id="3" name="TextBox 3"/>
        <xdr:cNvSpPr txBox="1">
          <a:spLocks noChangeArrowheads="1"/>
        </xdr:cNvSpPr>
      </xdr:nvSpPr>
      <xdr:spPr>
        <a:xfrm>
          <a:off x="552450" y="6229350"/>
          <a:ext cx="64770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30 June 2007.
June
 2005.</a:t>
          </a:r>
        </a:p>
      </xdr:txBody>
    </xdr:sp>
    <xdr:clientData/>
  </xdr:twoCellAnchor>
  <xdr:twoCellAnchor>
    <xdr:from>
      <xdr:col>2</xdr:col>
      <xdr:colOff>0</xdr:colOff>
      <xdr:row>40</xdr:row>
      <xdr:rowOff>0</xdr:rowOff>
    </xdr:from>
    <xdr:to>
      <xdr:col>8</xdr:col>
      <xdr:colOff>0</xdr:colOff>
      <xdr:row>42</xdr:row>
      <xdr:rowOff>161925</xdr:rowOff>
    </xdr:to>
    <xdr:sp>
      <xdr:nvSpPr>
        <xdr:cNvPr id="4" name="TextBox 4"/>
        <xdr:cNvSpPr txBox="1">
          <a:spLocks noChangeArrowheads="1"/>
        </xdr:cNvSpPr>
      </xdr:nvSpPr>
      <xdr:spPr>
        <a:xfrm>
          <a:off x="552450" y="7324725"/>
          <a:ext cx="649605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 
</a:t>
          </a:r>
        </a:p>
      </xdr:txBody>
    </xdr:sp>
    <xdr:clientData/>
  </xdr:twoCellAnchor>
  <xdr:twoCellAnchor>
    <xdr:from>
      <xdr:col>2</xdr:col>
      <xdr:colOff>0</xdr:colOff>
      <xdr:row>46</xdr:row>
      <xdr:rowOff>0</xdr:rowOff>
    </xdr:from>
    <xdr:to>
      <xdr:col>7</xdr:col>
      <xdr:colOff>809625</xdr:colOff>
      <xdr:row>49</xdr:row>
      <xdr:rowOff>161925</xdr:rowOff>
    </xdr:to>
    <xdr:sp>
      <xdr:nvSpPr>
        <xdr:cNvPr id="5" name="TextBox 5"/>
        <xdr:cNvSpPr txBox="1">
          <a:spLocks noChangeArrowheads="1"/>
        </xdr:cNvSpPr>
      </xdr:nvSpPr>
      <xdr:spPr>
        <a:xfrm>
          <a:off x="552450" y="8420100"/>
          <a:ext cx="6467475"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54</xdr:row>
      <xdr:rowOff>161925</xdr:rowOff>
    </xdr:from>
    <xdr:to>
      <xdr:col>7</xdr:col>
      <xdr:colOff>828675</xdr:colOff>
      <xdr:row>83</xdr:row>
      <xdr:rowOff>66675</xdr:rowOff>
    </xdr:to>
    <xdr:sp>
      <xdr:nvSpPr>
        <xdr:cNvPr id="6" name="TextBox 6"/>
        <xdr:cNvSpPr txBox="1">
          <a:spLocks noChangeArrowheads="1"/>
        </xdr:cNvSpPr>
      </xdr:nvSpPr>
      <xdr:spPr>
        <a:xfrm>
          <a:off x="542925" y="10039350"/>
          <a:ext cx="6496050" cy="5153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adjusted warrant is exercisable into one A&amp;M ordinary share at an exercise price of RM1.94.  
Pursuant to the Bonus Issue of up to 98,154,030 New Ordinary Shares of RM1.00 Each in A &amp; M Realty Berhad (“A&amp;M”) (“A&amp;M Shares”) to be credited as fully paid-up on the basis of one (1) New A&amp;M Share for every one (1) existing A&amp;M Share of RM1.00 each held (“Bonus Issue”) and Share Split into two (2) Ordinary Shares of RM0.50 each ("Share Split") in A&amp;M after the Bonus Issue, on 28 August 2007, an additional of up to 22,785,090 warrants will be issued as a result of the bonus issue and share split's adjustments. Each of the adjusted warrant is now exerciable into one (1) A&amp;M ordinary share at an exercise price of RM0.50.
Adjustments to both the Exercise Price and the Number Of Warrants is in accordance with the provisions of The Deed Poll dated 8 September 2000.
All the adjusted warrants expire on the market day immediately preceeding 10 September 2010. 
As at 30 June 2007, there were no warrants exercised.
Save as disclosed above, there were no issuances and repayments of debt and equity securities, share buy-backs and share cancellations, shares held as treasury shares and resale of treasury shares for the current financial period ended 30 June 2007.</a:t>
          </a:r>
        </a:p>
      </xdr:txBody>
    </xdr:sp>
    <xdr:clientData/>
  </xdr:twoCellAnchor>
  <xdr:twoCellAnchor>
    <xdr:from>
      <xdr:col>2</xdr:col>
      <xdr:colOff>0</xdr:colOff>
      <xdr:row>86</xdr:row>
      <xdr:rowOff>0</xdr:rowOff>
    </xdr:from>
    <xdr:to>
      <xdr:col>7</xdr:col>
      <xdr:colOff>723900</xdr:colOff>
      <xdr:row>89</xdr:row>
      <xdr:rowOff>0</xdr:rowOff>
    </xdr:to>
    <xdr:sp>
      <xdr:nvSpPr>
        <xdr:cNvPr id="7" name="TextBox 7"/>
        <xdr:cNvSpPr txBox="1">
          <a:spLocks noChangeArrowheads="1"/>
        </xdr:cNvSpPr>
      </xdr:nvSpPr>
      <xdr:spPr>
        <a:xfrm>
          <a:off x="552450" y="15678150"/>
          <a:ext cx="63817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30 June 2007 (nil for the previous financial period ended 31 March 2007).</a:t>
          </a:r>
        </a:p>
      </xdr:txBody>
    </xdr:sp>
    <xdr:clientData/>
  </xdr:twoCellAnchor>
  <xdr:twoCellAnchor>
    <xdr:from>
      <xdr:col>2</xdr:col>
      <xdr:colOff>0</xdr:colOff>
      <xdr:row>92</xdr:row>
      <xdr:rowOff>0</xdr:rowOff>
    </xdr:from>
    <xdr:to>
      <xdr:col>7</xdr:col>
      <xdr:colOff>828675</xdr:colOff>
      <xdr:row>95</xdr:row>
      <xdr:rowOff>0</xdr:rowOff>
    </xdr:to>
    <xdr:sp>
      <xdr:nvSpPr>
        <xdr:cNvPr id="8" name="TextBox 8"/>
        <xdr:cNvSpPr txBox="1">
          <a:spLocks noChangeArrowheads="1"/>
        </xdr:cNvSpPr>
      </xdr:nvSpPr>
      <xdr:spPr>
        <a:xfrm>
          <a:off x="552450" y="16773525"/>
          <a:ext cx="648652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141</xdr:row>
      <xdr:rowOff>9525</xdr:rowOff>
    </xdr:from>
    <xdr:to>
      <xdr:col>7</xdr:col>
      <xdr:colOff>723900</xdr:colOff>
      <xdr:row>144</xdr:row>
      <xdr:rowOff>9525</xdr:rowOff>
    </xdr:to>
    <xdr:sp>
      <xdr:nvSpPr>
        <xdr:cNvPr id="9" name="TextBox 9"/>
        <xdr:cNvSpPr txBox="1">
          <a:spLocks noChangeArrowheads="1"/>
        </xdr:cNvSpPr>
      </xdr:nvSpPr>
      <xdr:spPr>
        <a:xfrm>
          <a:off x="552450" y="25755600"/>
          <a:ext cx="63817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146</xdr:row>
      <xdr:rowOff>9525</xdr:rowOff>
    </xdr:from>
    <xdr:to>
      <xdr:col>7</xdr:col>
      <xdr:colOff>819150</xdr:colOff>
      <xdr:row>149</xdr:row>
      <xdr:rowOff>0</xdr:rowOff>
    </xdr:to>
    <xdr:sp>
      <xdr:nvSpPr>
        <xdr:cNvPr id="10" name="TextBox 10"/>
        <xdr:cNvSpPr txBox="1">
          <a:spLocks noChangeArrowheads="1"/>
        </xdr:cNvSpPr>
      </xdr:nvSpPr>
      <xdr:spPr>
        <a:xfrm>
          <a:off x="561975" y="26670000"/>
          <a:ext cx="6467475"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 except as disclosed below:
</a:t>
          </a:r>
        </a:p>
      </xdr:txBody>
    </xdr:sp>
    <xdr:clientData/>
  </xdr:twoCellAnchor>
  <xdr:twoCellAnchor>
    <xdr:from>
      <xdr:col>2</xdr:col>
      <xdr:colOff>0</xdr:colOff>
      <xdr:row>190</xdr:row>
      <xdr:rowOff>171450</xdr:rowOff>
    </xdr:from>
    <xdr:to>
      <xdr:col>7</xdr:col>
      <xdr:colOff>819150</xdr:colOff>
      <xdr:row>193</xdr:row>
      <xdr:rowOff>161925</xdr:rowOff>
    </xdr:to>
    <xdr:sp>
      <xdr:nvSpPr>
        <xdr:cNvPr id="11" name="TextBox 11"/>
        <xdr:cNvSpPr txBox="1">
          <a:spLocks noChangeArrowheads="1"/>
        </xdr:cNvSpPr>
      </xdr:nvSpPr>
      <xdr:spPr>
        <a:xfrm>
          <a:off x="552450" y="34823400"/>
          <a:ext cx="64770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composition of the Group during the current financial period ended 30 June 2007 except as disclose belows:</a:t>
          </a:r>
        </a:p>
      </xdr:txBody>
    </xdr:sp>
    <xdr:clientData/>
  </xdr:twoCellAnchor>
  <xdr:twoCellAnchor>
    <xdr:from>
      <xdr:col>2</xdr:col>
      <xdr:colOff>28575</xdr:colOff>
      <xdr:row>194</xdr:row>
      <xdr:rowOff>0</xdr:rowOff>
    </xdr:from>
    <xdr:to>
      <xdr:col>8</xdr:col>
      <xdr:colOff>0</xdr:colOff>
      <xdr:row>194</xdr:row>
      <xdr:rowOff>0</xdr:rowOff>
    </xdr:to>
    <xdr:sp>
      <xdr:nvSpPr>
        <xdr:cNvPr id="12" name="TextBox 12"/>
        <xdr:cNvSpPr txBox="1">
          <a:spLocks noChangeArrowheads="1"/>
        </xdr:cNvSpPr>
      </xdr:nvSpPr>
      <xdr:spPr>
        <a:xfrm>
          <a:off x="581025" y="35385375"/>
          <a:ext cx="64674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194</xdr:row>
      <xdr:rowOff>0</xdr:rowOff>
    </xdr:from>
    <xdr:to>
      <xdr:col>7</xdr:col>
      <xdr:colOff>733425</xdr:colOff>
      <xdr:row>194</xdr:row>
      <xdr:rowOff>0</xdr:rowOff>
    </xdr:to>
    <xdr:sp>
      <xdr:nvSpPr>
        <xdr:cNvPr id="13" name="TextBox 13"/>
        <xdr:cNvSpPr txBox="1">
          <a:spLocks noChangeArrowheads="1"/>
        </xdr:cNvSpPr>
      </xdr:nvSpPr>
      <xdr:spPr>
        <a:xfrm>
          <a:off x="561975"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194</xdr:row>
      <xdr:rowOff>0</xdr:rowOff>
    </xdr:from>
    <xdr:to>
      <xdr:col>7</xdr:col>
      <xdr:colOff>723900</xdr:colOff>
      <xdr:row>194</xdr:row>
      <xdr:rowOff>0</xdr:rowOff>
    </xdr:to>
    <xdr:sp>
      <xdr:nvSpPr>
        <xdr:cNvPr id="14" name="TextBox 14"/>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2</xdr:col>
      <xdr:colOff>0</xdr:colOff>
      <xdr:row>194</xdr:row>
      <xdr:rowOff>0</xdr:rowOff>
    </xdr:from>
    <xdr:to>
      <xdr:col>7</xdr:col>
      <xdr:colOff>723900</xdr:colOff>
      <xdr:row>194</xdr:row>
      <xdr:rowOff>0</xdr:rowOff>
    </xdr:to>
    <xdr:sp>
      <xdr:nvSpPr>
        <xdr:cNvPr id="15" name="TextBox 16"/>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194</xdr:row>
      <xdr:rowOff>0</xdr:rowOff>
    </xdr:from>
    <xdr:to>
      <xdr:col>7</xdr:col>
      <xdr:colOff>723900</xdr:colOff>
      <xdr:row>194</xdr:row>
      <xdr:rowOff>0</xdr:rowOff>
    </xdr:to>
    <xdr:sp>
      <xdr:nvSpPr>
        <xdr:cNvPr id="16" name="TextBox 17"/>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 and</a:t>
          </a:r>
        </a:p>
      </xdr:txBody>
    </xdr:sp>
    <xdr:clientData/>
  </xdr:twoCellAnchor>
  <xdr:twoCellAnchor>
    <xdr:from>
      <xdr:col>1</xdr:col>
      <xdr:colOff>219075</xdr:colOff>
      <xdr:row>194</xdr:row>
      <xdr:rowOff>0</xdr:rowOff>
    </xdr:from>
    <xdr:to>
      <xdr:col>7</xdr:col>
      <xdr:colOff>723900</xdr:colOff>
      <xdr:row>194</xdr:row>
      <xdr:rowOff>0</xdr:rowOff>
    </xdr:to>
    <xdr:sp>
      <xdr:nvSpPr>
        <xdr:cNvPr id="17" name="TextBox 18"/>
        <xdr:cNvSpPr txBox="1">
          <a:spLocks noChangeArrowheads="1"/>
        </xdr:cNvSpPr>
      </xdr:nvSpPr>
      <xdr:spPr>
        <a:xfrm>
          <a:off x="533400" y="35385375"/>
          <a:ext cx="64008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(The acquisition of TS shares had been completed.)</a:t>
          </a:r>
        </a:p>
      </xdr:txBody>
    </xdr:sp>
    <xdr:clientData/>
  </xdr:twoCellAnchor>
  <xdr:twoCellAnchor>
    <xdr:from>
      <xdr:col>2</xdr:col>
      <xdr:colOff>0</xdr:colOff>
      <xdr:row>194</xdr:row>
      <xdr:rowOff>0</xdr:rowOff>
    </xdr:from>
    <xdr:to>
      <xdr:col>7</xdr:col>
      <xdr:colOff>723900</xdr:colOff>
      <xdr:row>194</xdr:row>
      <xdr:rowOff>0</xdr:rowOff>
    </xdr:to>
    <xdr:sp>
      <xdr:nvSpPr>
        <xdr:cNvPr id="18" name="TextBox 19"/>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and the completion of the payment of the balance of sale consideration, PBJ, TGIP and TH will be made subsidiaries of A&amp;M Group.</a:t>
          </a:r>
        </a:p>
      </xdr:txBody>
    </xdr:sp>
    <xdr:clientData/>
  </xdr:twoCellAnchor>
  <xdr:twoCellAnchor>
    <xdr:from>
      <xdr:col>1</xdr:col>
      <xdr:colOff>219075</xdr:colOff>
      <xdr:row>194</xdr:row>
      <xdr:rowOff>0</xdr:rowOff>
    </xdr:from>
    <xdr:to>
      <xdr:col>8</xdr:col>
      <xdr:colOff>0</xdr:colOff>
      <xdr:row>194</xdr:row>
      <xdr:rowOff>0</xdr:rowOff>
    </xdr:to>
    <xdr:sp>
      <xdr:nvSpPr>
        <xdr:cNvPr id="19" name="TextBox 21"/>
        <xdr:cNvSpPr txBox="1">
          <a:spLocks noChangeArrowheads="1"/>
        </xdr:cNvSpPr>
      </xdr:nvSpPr>
      <xdr:spPr>
        <a:xfrm>
          <a:off x="533400" y="35385375"/>
          <a:ext cx="65151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twoCellAnchor>
    <xdr:from>
      <xdr:col>2</xdr:col>
      <xdr:colOff>0</xdr:colOff>
      <xdr:row>194</xdr:row>
      <xdr:rowOff>0</xdr:rowOff>
    </xdr:from>
    <xdr:to>
      <xdr:col>7</xdr:col>
      <xdr:colOff>723900</xdr:colOff>
      <xdr:row>194</xdr:row>
      <xdr:rowOff>0</xdr:rowOff>
    </xdr:to>
    <xdr:sp>
      <xdr:nvSpPr>
        <xdr:cNvPr id="20" name="TextBox 22"/>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June 2005, the Company had acquired 7 shares of RM1.00 each representing 70% equity in A &amp; M Modern Homes Sdn Bhd. The Company is dormant as at the date of acquisition and its intended activity is oil palm cultivation.</a:t>
          </a:r>
        </a:p>
      </xdr:txBody>
    </xdr:sp>
    <xdr:clientData/>
  </xdr:twoCellAnchor>
  <xdr:twoCellAnchor>
    <xdr:from>
      <xdr:col>2</xdr:col>
      <xdr:colOff>0</xdr:colOff>
      <xdr:row>194</xdr:row>
      <xdr:rowOff>0</xdr:rowOff>
    </xdr:from>
    <xdr:to>
      <xdr:col>7</xdr:col>
      <xdr:colOff>723900</xdr:colOff>
      <xdr:row>194</xdr:row>
      <xdr:rowOff>0</xdr:rowOff>
    </xdr:to>
    <xdr:sp>
      <xdr:nvSpPr>
        <xdr:cNvPr id="21" name="TextBox 23"/>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22 June 2005, the Company had disposed off the entire shareholding in A &amp; M Dot Com Australia Pt Ltd of 325,000 ordinary shares of A$1.00 each.  As a result of the disposal, its ceased to be subsidiary of A&amp;M Group.</a:t>
          </a:r>
        </a:p>
      </xdr:txBody>
    </xdr:sp>
    <xdr:clientData/>
  </xdr:twoCellAnchor>
  <xdr:twoCellAnchor>
    <xdr:from>
      <xdr:col>2</xdr:col>
      <xdr:colOff>0</xdr:colOff>
      <xdr:row>194</xdr:row>
      <xdr:rowOff>0</xdr:rowOff>
    </xdr:from>
    <xdr:to>
      <xdr:col>7</xdr:col>
      <xdr:colOff>723900</xdr:colOff>
      <xdr:row>194</xdr:row>
      <xdr:rowOff>0</xdr:rowOff>
    </xdr:to>
    <xdr:sp>
      <xdr:nvSpPr>
        <xdr:cNvPr id="22" name="TextBox 24"/>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With the termination of the joint venture, the Company purchased the entire 171,902 ordinary shares of RM1.00 each representing 99.99% equity interest in A &amp; M Virtual Dotcom Sdn Bhd. As to date, the company has yet to commence operations.</a:t>
          </a:r>
        </a:p>
      </xdr:txBody>
    </xdr:sp>
    <xdr:clientData/>
  </xdr:twoCellAnchor>
  <xdr:twoCellAnchor>
    <xdr:from>
      <xdr:col>2</xdr:col>
      <xdr:colOff>0</xdr:colOff>
      <xdr:row>194</xdr:row>
      <xdr:rowOff>0</xdr:rowOff>
    </xdr:from>
    <xdr:to>
      <xdr:col>7</xdr:col>
      <xdr:colOff>723900</xdr:colOff>
      <xdr:row>194</xdr:row>
      <xdr:rowOff>0</xdr:rowOff>
    </xdr:to>
    <xdr:sp>
      <xdr:nvSpPr>
        <xdr:cNvPr id="23" name="TextBox 25"/>
        <xdr:cNvSpPr txBox="1">
          <a:spLocks noChangeArrowheads="1"/>
        </xdr:cNvSpPr>
      </xdr:nvSpPr>
      <xdr:spPr>
        <a:xfrm>
          <a:off x="552450" y="35385375"/>
          <a:ext cx="6381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October 2005, the Company had acquired 2 shares of RM1.00 each representing 100% equity in A &amp; M Security Services Sdn Bhd. The Company is dormant as at the date of acquisition and its intended activity is provision of security services.</a:t>
          </a:r>
        </a:p>
      </xdr:txBody>
    </xdr:sp>
    <xdr:clientData/>
  </xdr:twoCellAnchor>
  <xdr:twoCellAnchor>
    <xdr:from>
      <xdr:col>1</xdr:col>
      <xdr:colOff>228600</xdr:colOff>
      <xdr:row>22</xdr:row>
      <xdr:rowOff>0</xdr:rowOff>
    </xdr:from>
    <xdr:to>
      <xdr:col>8</xdr:col>
      <xdr:colOff>19050</xdr:colOff>
      <xdr:row>25</xdr:row>
      <xdr:rowOff>0</xdr:rowOff>
    </xdr:to>
    <xdr:sp>
      <xdr:nvSpPr>
        <xdr:cNvPr id="24" name="TextBox 28"/>
        <xdr:cNvSpPr txBox="1">
          <a:spLocks noChangeArrowheads="1"/>
        </xdr:cNvSpPr>
      </xdr:nvSpPr>
      <xdr:spPr>
        <a:xfrm>
          <a:off x="542925" y="4038600"/>
          <a:ext cx="652462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significant accounting policies adopted are consistent with those of the audited financial statements for the year ended 31 December 2006. 
</a:t>
          </a:r>
        </a:p>
      </xdr:txBody>
    </xdr:sp>
    <xdr:clientData/>
  </xdr:twoCellAnchor>
  <xdr:twoCellAnchor>
    <xdr:from>
      <xdr:col>2</xdr:col>
      <xdr:colOff>0</xdr:colOff>
      <xdr:row>25</xdr:row>
      <xdr:rowOff>0</xdr:rowOff>
    </xdr:from>
    <xdr:to>
      <xdr:col>8</xdr:col>
      <xdr:colOff>0</xdr:colOff>
      <xdr:row>25</xdr:row>
      <xdr:rowOff>0</xdr:rowOff>
    </xdr:to>
    <xdr:sp>
      <xdr:nvSpPr>
        <xdr:cNvPr id="25" name="TextBox 29"/>
        <xdr:cNvSpPr txBox="1">
          <a:spLocks noChangeArrowheads="1"/>
        </xdr:cNvSpPr>
      </xdr:nvSpPr>
      <xdr:spPr>
        <a:xfrm>
          <a:off x="552450" y="4581525"/>
          <a:ext cx="64960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comparative amounts have been restated due to the adoption of the new and revised FRSs:
</a:t>
          </a:r>
        </a:p>
      </xdr:txBody>
    </xdr:sp>
    <xdr:clientData/>
  </xdr:twoCellAnchor>
  <xdr:twoCellAnchor>
    <xdr:from>
      <xdr:col>2</xdr:col>
      <xdr:colOff>0</xdr:colOff>
      <xdr:row>215</xdr:row>
      <xdr:rowOff>0</xdr:rowOff>
    </xdr:from>
    <xdr:to>
      <xdr:col>7</xdr:col>
      <xdr:colOff>819150</xdr:colOff>
      <xdr:row>218</xdr:row>
      <xdr:rowOff>19050</xdr:rowOff>
    </xdr:to>
    <xdr:sp>
      <xdr:nvSpPr>
        <xdr:cNvPr id="26" name="TextBox 35"/>
        <xdr:cNvSpPr txBox="1">
          <a:spLocks noChangeArrowheads="1"/>
        </xdr:cNvSpPr>
      </xdr:nvSpPr>
      <xdr:spPr>
        <a:xfrm>
          <a:off x="552450" y="39204900"/>
          <a:ext cx="647700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capital commitment of the Group not provided for in the interim financial report as at 30 June 2007 is as follows:</a:t>
          </a:r>
        </a:p>
      </xdr:txBody>
    </xdr:sp>
    <xdr:clientData/>
  </xdr:twoCellAnchor>
  <xdr:twoCellAnchor>
    <xdr:from>
      <xdr:col>2</xdr:col>
      <xdr:colOff>9525</xdr:colOff>
      <xdr:row>150</xdr:row>
      <xdr:rowOff>19050</xdr:rowOff>
    </xdr:from>
    <xdr:to>
      <xdr:col>7</xdr:col>
      <xdr:colOff>809625</xdr:colOff>
      <xdr:row>170</xdr:row>
      <xdr:rowOff>9525</xdr:rowOff>
    </xdr:to>
    <xdr:sp>
      <xdr:nvSpPr>
        <xdr:cNvPr id="27" name="TextBox 37"/>
        <xdr:cNvSpPr txBox="1">
          <a:spLocks noChangeArrowheads="1"/>
        </xdr:cNvSpPr>
      </xdr:nvSpPr>
      <xdr:spPr>
        <a:xfrm>
          <a:off x="561975" y="27403425"/>
          <a:ext cx="6457950" cy="36099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25 May, 2007, the Company proposes to implement the following exercise:
(i) a bonus issue of up to 98,154,030 new ordinary shares of RM1.00 each in A&amp;M ("A&amp;M Shares")    to be credited as fully paid-up on the basis of one (1) new A&amp;M Share for every one (1) existing A&amp;M Share held ("Proposed Bonus Issue");
(ii) a share split involving the subdivision of each of the existing A&amp;M Share into two (2) ordinary shares of RM0.50 each in A&amp;M ("Proposed Share Split"); and
(iii) amendments to the Memorandum and Articles of Association of A&amp;M to facilitate the Proposed Share Split ("Proposed Amendments").
(collectively referred as "The Proposals")
The Proposals have obtained the approvals from Securities Commission vide its letter dated 4 July 2007 and 16 July 2007, Bursa Malaysia Securities Berhad vide its letter dated 25 July 2007, and Shareholders' approval via its Extraordinary General Meeting held on 10 August 2007. The listing and quotation of the new A&amp;M Shares have been completed on 28 August 2007. The new enlarged share capital of A&amp;M as at 28 August 2007 are as follows:
</a:t>
          </a:r>
        </a:p>
      </xdr:txBody>
    </xdr:sp>
    <xdr:clientData/>
  </xdr:twoCellAnchor>
  <xdr:twoCellAnchor>
    <xdr:from>
      <xdr:col>2</xdr:col>
      <xdr:colOff>19050</xdr:colOff>
      <xdr:row>178</xdr:row>
      <xdr:rowOff>9525</xdr:rowOff>
    </xdr:from>
    <xdr:to>
      <xdr:col>7</xdr:col>
      <xdr:colOff>819150</xdr:colOff>
      <xdr:row>187</xdr:row>
      <xdr:rowOff>0</xdr:rowOff>
    </xdr:to>
    <xdr:sp>
      <xdr:nvSpPr>
        <xdr:cNvPr id="28" name="TextBox 38"/>
        <xdr:cNvSpPr txBox="1">
          <a:spLocks noChangeArrowheads="1"/>
        </xdr:cNvSpPr>
      </xdr:nvSpPr>
      <xdr:spPr>
        <a:xfrm>
          <a:off x="571500" y="32480250"/>
          <a:ext cx="6457950" cy="1619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8 May, 2007, the Company entered into a conditional Sales and Purchase Agreement with Dalta Industries Sdn Bhd and AMJ Development Sdn Bhd to acquire 10,000,000 ordinary shares of RM1.00 each and 860,000 preference shares of RM0.10 each representing the entire equity interest in AMJ Properties Sdn Bhd for a total cash consideration of RM75,000,000.
The Proposal have obtained approvals from The Foreign Investment Committee vide its letter dated 10 July 2007 and the shareholders of A&amp;M at an Extraordinary General Meeting ("EGM") held on 26 June 2007;
</a:t>
          </a:r>
        </a:p>
      </xdr:txBody>
    </xdr:sp>
    <xdr:clientData/>
  </xdr:twoCellAnchor>
  <xdr:twoCellAnchor>
    <xdr:from>
      <xdr:col>2</xdr:col>
      <xdr:colOff>9525</xdr:colOff>
      <xdr:row>194</xdr:row>
      <xdr:rowOff>9525</xdr:rowOff>
    </xdr:from>
    <xdr:to>
      <xdr:col>7</xdr:col>
      <xdr:colOff>828675</xdr:colOff>
      <xdr:row>198</xdr:row>
      <xdr:rowOff>9525</xdr:rowOff>
    </xdr:to>
    <xdr:sp>
      <xdr:nvSpPr>
        <xdr:cNvPr id="29" name="TextBox 44"/>
        <xdr:cNvSpPr txBox="1">
          <a:spLocks noChangeArrowheads="1"/>
        </xdr:cNvSpPr>
      </xdr:nvSpPr>
      <xdr:spPr>
        <a:xfrm>
          <a:off x="561975" y="35394900"/>
          <a:ext cx="6477000"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27 April 2007, the Company completed  the acquisition of the entire issued and paid-up capital of 2 ordinary shares of RM1.00 each in T.G. Industrial Park Sdn Bhd, a wholly owned subsidiary of Hil, for a total cash consideration of  RM8,933,000;</a:t>
          </a:r>
        </a:p>
      </xdr:txBody>
    </xdr:sp>
    <xdr:clientData/>
  </xdr:twoCellAnchor>
  <xdr:twoCellAnchor>
    <xdr:from>
      <xdr:col>2</xdr:col>
      <xdr:colOff>0</xdr:colOff>
      <xdr:row>202</xdr:row>
      <xdr:rowOff>9525</xdr:rowOff>
    </xdr:from>
    <xdr:to>
      <xdr:col>7</xdr:col>
      <xdr:colOff>828675</xdr:colOff>
      <xdr:row>206</xdr:row>
      <xdr:rowOff>19050</xdr:rowOff>
    </xdr:to>
    <xdr:sp>
      <xdr:nvSpPr>
        <xdr:cNvPr id="30" name="TextBox 45"/>
        <xdr:cNvSpPr txBox="1">
          <a:spLocks noChangeArrowheads="1"/>
        </xdr:cNvSpPr>
      </xdr:nvSpPr>
      <xdr:spPr>
        <a:xfrm>
          <a:off x="552450" y="36842700"/>
          <a:ext cx="648652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April  2007, the Company completed the acquisition of the entire issued and paid-up capital of 5 ordinary shares of RM1.00 each in Tour Haven Sdn Bhd, a wholly owned subsidiary of Hil, for a total cash consideration of RM3,490,000;</a:t>
          </a:r>
        </a:p>
      </xdr:txBody>
    </xdr:sp>
    <xdr:clientData/>
  </xdr:twoCellAnchor>
  <xdr:twoCellAnchor>
    <xdr:from>
      <xdr:col>2</xdr:col>
      <xdr:colOff>19050</xdr:colOff>
      <xdr:row>198</xdr:row>
      <xdr:rowOff>0</xdr:rowOff>
    </xdr:from>
    <xdr:to>
      <xdr:col>8</xdr:col>
      <xdr:colOff>0</xdr:colOff>
      <xdr:row>201</xdr:row>
      <xdr:rowOff>66675</xdr:rowOff>
    </xdr:to>
    <xdr:sp>
      <xdr:nvSpPr>
        <xdr:cNvPr id="31" name="TextBox 46"/>
        <xdr:cNvSpPr txBox="1">
          <a:spLocks noChangeArrowheads="1"/>
        </xdr:cNvSpPr>
      </xdr:nvSpPr>
      <xdr:spPr>
        <a:xfrm>
          <a:off x="571500" y="36109275"/>
          <a:ext cx="6477000" cy="6096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April 2007, the Company had acquired the remaining 3 shares of RM1.00 each representing 100% equity in A &amp; M Modern Homes Sdn Bhd. A&amp;M Modern Homes was dormant as at the date of acquisition and its intended activity was oil palm cultivation.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xdr:row>
      <xdr:rowOff>171450</xdr:rowOff>
    </xdr:from>
    <xdr:to>
      <xdr:col>7</xdr:col>
      <xdr:colOff>714375</xdr:colOff>
      <xdr:row>14</xdr:row>
      <xdr:rowOff>28575</xdr:rowOff>
    </xdr:to>
    <xdr:sp>
      <xdr:nvSpPr>
        <xdr:cNvPr id="1" name="TextBox 1"/>
        <xdr:cNvSpPr txBox="1">
          <a:spLocks noChangeArrowheads="1"/>
        </xdr:cNvSpPr>
      </xdr:nvSpPr>
      <xdr:spPr>
        <a:xfrm>
          <a:off x="504825" y="1104900"/>
          <a:ext cx="6296025" cy="1485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RM49.412 million revenue and RM9.444 million profit before taxation and minority interest for the current financial period ended 30 June 2007 as compared to RM47.159 million revenue and RM7.684 million profit before taxation and minority interests for the corresponding financial period of the preceding year.
The increase in the revenue and profit before taxation and minority interest of the current financial period was mainly due to completion of certain projects and gain on disposal of land.
</a:t>
          </a:r>
        </a:p>
      </xdr:txBody>
    </xdr:sp>
    <xdr:clientData/>
  </xdr:twoCellAnchor>
  <xdr:twoCellAnchor>
    <xdr:from>
      <xdr:col>2</xdr:col>
      <xdr:colOff>19050</xdr:colOff>
      <xdr:row>17</xdr:row>
      <xdr:rowOff>0</xdr:rowOff>
    </xdr:from>
    <xdr:to>
      <xdr:col>7</xdr:col>
      <xdr:colOff>733425</xdr:colOff>
      <xdr:row>21</xdr:row>
      <xdr:rowOff>0</xdr:rowOff>
    </xdr:to>
    <xdr:sp>
      <xdr:nvSpPr>
        <xdr:cNvPr id="2" name="TextBox 2"/>
        <xdr:cNvSpPr txBox="1">
          <a:spLocks noChangeArrowheads="1"/>
        </xdr:cNvSpPr>
      </xdr:nvSpPr>
      <xdr:spPr>
        <a:xfrm>
          <a:off x="542925" y="3114675"/>
          <a:ext cx="627697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RM5.927 million profit before taxation and minority interest for the current quarter as compared to RM3.519 million profit before taxation and minority interest of the preceding quarter. The higher profit before taxation in the current quarter was due to gain on disposal of land.</a:t>
          </a:r>
        </a:p>
      </xdr:txBody>
    </xdr:sp>
    <xdr:clientData/>
  </xdr:twoCellAnchor>
  <xdr:twoCellAnchor>
    <xdr:from>
      <xdr:col>2</xdr:col>
      <xdr:colOff>9525</xdr:colOff>
      <xdr:row>23</xdr:row>
      <xdr:rowOff>9525</xdr:rowOff>
    </xdr:from>
    <xdr:to>
      <xdr:col>7</xdr:col>
      <xdr:colOff>742950</xdr:colOff>
      <xdr:row>25</xdr:row>
      <xdr:rowOff>161925</xdr:rowOff>
    </xdr:to>
    <xdr:sp>
      <xdr:nvSpPr>
        <xdr:cNvPr id="3" name="TextBox 3"/>
        <xdr:cNvSpPr txBox="1">
          <a:spLocks noChangeArrowheads="1"/>
        </xdr:cNvSpPr>
      </xdr:nvSpPr>
      <xdr:spPr>
        <a:xfrm>
          <a:off x="533400" y="4219575"/>
          <a:ext cx="62960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expects year 2007 to be satisfactory as the Group prepares for more new launches in the second half of 2007.</a:t>
          </a:r>
        </a:p>
      </xdr:txBody>
    </xdr:sp>
    <xdr:clientData/>
  </xdr:twoCellAnchor>
  <xdr:twoCellAnchor>
    <xdr:from>
      <xdr:col>1</xdr:col>
      <xdr:colOff>209550</xdr:colOff>
      <xdr:row>39</xdr:row>
      <xdr:rowOff>104775</xdr:rowOff>
    </xdr:from>
    <xdr:to>
      <xdr:col>7</xdr:col>
      <xdr:colOff>590550</xdr:colOff>
      <xdr:row>42</xdr:row>
      <xdr:rowOff>161925</xdr:rowOff>
    </xdr:to>
    <xdr:sp>
      <xdr:nvSpPr>
        <xdr:cNvPr id="4" name="TextBox 4"/>
        <xdr:cNvSpPr txBox="1">
          <a:spLocks noChangeArrowheads="1"/>
        </xdr:cNvSpPr>
      </xdr:nvSpPr>
      <xdr:spPr>
        <a:xfrm>
          <a:off x="514350" y="7115175"/>
          <a:ext cx="61626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50</xdr:row>
      <xdr:rowOff>171450</xdr:rowOff>
    </xdr:from>
    <xdr:to>
      <xdr:col>7</xdr:col>
      <xdr:colOff>733425</xdr:colOff>
      <xdr:row>53</xdr:row>
      <xdr:rowOff>171450</xdr:rowOff>
    </xdr:to>
    <xdr:sp>
      <xdr:nvSpPr>
        <xdr:cNvPr id="5" name="TextBox 5"/>
        <xdr:cNvSpPr txBox="1">
          <a:spLocks noChangeArrowheads="1"/>
        </xdr:cNvSpPr>
      </xdr:nvSpPr>
      <xdr:spPr>
        <a:xfrm>
          <a:off x="533400" y="9124950"/>
          <a:ext cx="62865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period-to-date.</a:t>
          </a:r>
        </a:p>
      </xdr:txBody>
    </xdr:sp>
    <xdr:clientData/>
  </xdr:twoCellAnchor>
  <xdr:twoCellAnchor>
    <xdr:from>
      <xdr:col>2</xdr:col>
      <xdr:colOff>0</xdr:colOff>
      <xdr:row>54</xdr:row>
      <xdr:rowOff>9525</xdr:rowOff>
    </xdr:from>
    <xdr:to>
      <xdr:col>7</xdr:col>
      <xdr:colOff>695325</xdr:colOff>
      <xdr:row>57</xdr:row>
      <xdr:rowOff>9525</xdr:rowOff>
    </xdr:to>
    <xdr:sp>
      <xdr:nvSpPr>
        <xdr:cNvPr id="6" name="TextBox 6"/>
        <xdr:cNvSpPr txBox="1">
          <a:spLocks noChangeArrowheads="1"/>
        </xdr:cNvSpPr>
      </xdr:nvSpPr>
      <xdr:spPr>
        <a:xfrm>
          <a:off x="523875" y="9686925"/>
          <a:ext cx="625792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64</xdr:row>
      <xdr:rowOff>9525</xdr:rowOff>
    </xdr:from>
    <xdr:to>
      <xdr:col>7</xdr:col>
      <xdr:colOff>609600</xdr:colOff>
      <xdr:row>68</xdr:row>
      <xdr:rowOff>9525</xdr:rowOff>
    </xdr:to>
    <xdr:sp>
      <xdr:nvSpPr>
        <xdr:cNvPr id="7" name="TextBox 7"/>
        <xdr:cNvSpPr txBox="1">
          <a:spLocks noChangeArrowheads="1"/>
        </xdr:cNvSpPr>
      </xdr:nvSpPr>
      <xdr:spPr>
        <a:xfrm>
          <a:off x="533400" y="11458575"/>
          <a:ext cx="616267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9525</xdr:colOff>
      <xdr:row>70</xdr:row>
      <xdr:rowOff>0</xdr:rowOff>
    </xdr:from>
    <xdr:to>
      <xdr:col>7</xdr:col>
      <xdr:colOff>609600</xdr:colOff>
      <xdr:row>71</xdr:row>
      <xdr:rowOff>142875</xdr:rowOff>
    </xdr:to>
    <xdr:sp>
      <xdr:nvSpPr>
        <xdr:cNvPr id="8" name="TextBox 8"/>
        <xdr:cNvSpPr txBox="1">
          <a:spLocks noChangeArrowheads="1"/>
        </xdr:cNvSpPr>
      </xdr:nvSpPr>
      <xdr:spPr>
        <a:xfrm>
          <a:off x="533400" y="12544425"/>
          <a:ext cx="6162675" cy="323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corporate exercises in progress in this quarter except as disclosed in Note A11.</a:t>
          </a:r>
        </a:p>
      </xdr:txBody>
    </xdr:sp>
    <xdr:clientData/>
  </xdr:twoCellAnchor>
  <xdr:twoCellAnchor>
    <xdr:from>
      <xdr:col>2</xdr:col>
      <xdr:colOff>9525</xdr:colOff>
      <xdr:row>91</xdr:row>
      <xdr:rowOff>171450</xdr:rowOff>
    </xdr:from>
    <xdr:to>
      <xdr:col>7</xdr:col>
      <xdr:colOff>590550</xdr:colOff>
      <xdr:row>96</xdr:row>
      <xdr:rowOff>0</xdr:rowOff>
    </xdr:to>
    <xdr:sp>
      <xdr:nvSpPr>
        <xdr:cNvPr id="9" name="TextBox 18"/>
        <xdr:cNvSpPr txBox="1">
          <a:spLocks noChangeArrowheads="1"/>
        </xdr:cNvSpPr>
      </xdr:nvSpPr>
      <xdr:spPr>
        <a:xfrm>
          <a:off x="533400" y="16554450"/>
          <a:ext cx="614362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98</xdr:row>
      <xdr:rowOff>9525</xdr:rowOff>
    </xdr:from>
    <xdr:to>
      <xdr:col>7</xdr:col>
      <xdr:colOff>742950</xdr:colOff>
      <xdr:row>101</xdr:row>
      <xdr:rowOff>133350</xdr:rowOff>
    </xdr:to>
    <xdr:sp>
      <xdr:nvSpPr>
        <xdr:cNvPr id="10" name="TextBox 19"/>
        <xdr:cNvSpPr txBox="1">
          <a:spLocks noChangeArrowheads="1"/>
        </xdr:cNvSpPr>
      </xdr:nvSpPr>
      <xdr:spPr>
        <a:xfrm>
          <a:off x="533400" y="17668875"/>
          <a:ext cx="6296025"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101</xdr:row>
      <xdr:rowOff>171450</xdr:rowOff>
    </xdr:from>
    <xdr:to>
      <xdr:col>7</xdr:col>
      <xdr:colOff>733425</xdr:colOff>
      <xdr:row>105</xdr:row>
      <xdr:rowOff>0</xdr:rowOff>
    </xdr:to>
    <xdr:sp>
      <xdr:nvSpPr>
        <xdr:cNvPr id="11" name="TextBox 20"/>
        <xdr:cNvSpPr txBox="1">
          <a:spLocks noChangeArrowheads="1"/>
        </xdr:cNvSpPr>
      </xdr:nvSpPr>
      <xdr:spPr>
        <a:xfrm>
          <a:off x="533400" y="18373725"/>
          <a:ext cx="628650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105</xdr:row>
      <xdr:rowOff>19050</xdr:rowOff>
    </xdr:from>
    <xdr:to>
      <xdr:col>7</xdr:col>
      <xdr:colOff>723900</xdr:colOff>
      <xdr:row>108</xdr:row>
      <xdr:rowOff>28575</xdr:rowOff>
    </xdr:to>
    <xdr:sp>
      <xdr:nvSpPr>
        <xdr:cNvPr id="12" name="TextBox 21"/>
        <xdr:cNvSpPr txBox="1">
          <a:spLocks noChangeArrowheads="1"/>
        </xdr:cNvSpPr>
      </xdr:nvSpPr>
      <xdr:spPr>
        <a:xfrm>
          <a:off x="542925" y="18945225"/>
          <a:ext cx="62674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9525</xdr:colOff>
      <xdr:row>109</xdr:row>
      <xdr:rowOff>9525</xdr:rowOff>
    </xdr:from>
    <xdr:to>
      <xdr:col>7</xdr:col>
      <xdr:colOff>742950</xdr:colOff>
      <xdr:row>113</xdr:row>
      <xdr:rowOff>19050</xdr:rowOff>
    </xdr:to>
    <xdr:sp>
      <xdr:nvSpPr>
        <xdr:cNvPr id="13" name="TextBox 22"/>
        <xdr:cNvSpPr txBox="1">
          <a:spLocks noChangeArrowheads="1"/>
        </xdr:cNvSpPr>
      </xdr:nvSpPr>
      <xdr:spPr>
        <a:xfrm>
          <a:off x="533400" y="19659600"/>
          <a:ext cx="629602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125</xdr:row>
      <xdr:rowOff>95250</xdr:rowOff>
    </xdr:from>
    <xdr:to>
      <xdr:col>7</xdr:col>
      <xdr:colOff>590550</xdr:colOff>
      <xdr:row>129</xdr:row>
      <xdr:rowOff>76200</xdr:rowOff>
    </xdr:to>
    <xdr:sp>
      <xdr:nvSpPr>
        <xdr:cNvPr id="14" name="TextBox 23"/>
        <xdr:cNvSpPr txBox="1">
          <a:spLocks noChangeArrowheads="1"/>
        </xdr:cNvSpPr>
      </xdr:nvSpPr>
      <xdr:spPr>
        <a:xfrm>
          <a:off x="533400" y="22688550"/>
          <a:ext cx="6143625"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159</xdr:row>
      <xdr:rowOff>9525</xdr:rowOff>
    </xdr:from>
    <xdr:to>
      <xdr:col>7</xdr:col>
      <xdr:colOff>590550</xdr:colOff>
      <xdr:row>162</xdr:row>
      <xdr:rowOff>123825</xdr:rowOff>
    </xdr:to>
    <xdr:sp>
      <xdr:nvSpPr>
        <xdr:cNvPr id="15" name="TextBox 24"/>
        <xdr:cNvSpPr txBox="1">
          <a:spLocks noChangeArrowheads="1"/>
        </xdr:cNvSpPr>
      </xdr:nvSpPr>
      <xdr:spPr>
        <a:xfrm>
          <a:off x="533400" y="28441650"/>
          <a:ext cx="6143625"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profit attributable to equity holders and the weighted average number ordinary shares in issue during the period have been adjusted for the dilutive effects of warrants.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6"/>
  <sheetViews>
    <sheetView workbookViewId="0" topLeftCell="A1">
      <selection activeCell="C29" sqref="C29"/>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 min="9" max="9" width="14.00390625" style="0" bestFit="1" customWidth="1"/>
    <col min="11" max="11" width="14.00390625" style="0" bestFit="1" customWidth="1"/>
    <col min="13" max="13" width="15.00390625" style="0" bestFit="1" customWidth="1"/>
  </cols>
  <sheetData>
    <row r="1" spans="1:7" ht="15">
      <c r="A1" s="109" t="s">
        <v>96</v>
      </c>
      <c r="B1" s="109"/>
      <c r="C1" s="109"/>
      <c r="D1" s="109"/>
      <c r="E1" s="109"/>
      <c r="F1" s="109"/>
      <c r="G1" s="109"/>
    </row>
    <row r="2" spans="1:7" ht="14.25">
      <c r="A2" s="110" t="s">
        <v>97</v>
      </c>
      <c r="B2" s="110"/>
      <c r="C2" s="110"/>
      <c r="D2" s="110"/>
      <c r="E2" s="110"/>
      <c r="F2" s="110"/>
      <c r="G2" s="110"/>
    </row>
    <row r="3" spans="1:7" ht="14.25">
      <c r="A3" s="110" t="s">
        <v>109</v>
      </c>
      <c r="B3" s="110"/>
      <c r="C3" s="110"/>
      <c r="D3" s="110"/>
      <c r="E3" s="110"/>
      <c r="F3" s="110"/>
      <c r="G3" s="110"/>
    </row>
    <row r="4" spans="1:7" ht="14.25">
      <c r="A4" s="10"/>
      <c r="B4" s="10"/>
      <c r="C4" s="10"/>
      <c r="D4" s="10"/>
      <c r="E4" s="10"/>
      <c r="F4" s="10"/>
      <c r="G4" s="10"/>
    </row>
    <row r="5" spans="1:7" ht="15">
      <c r="A5" s="109" t="s">
        <v>4</v>
      </c>
      <c r="B5" s="109"/>
      <c r="C5" s="109"/>
      <c r="D5" s="109"/>
      <c r="E5" s="109"/>
      <c r="F5" s="109"/>
      <c r="G5" s="109"/>
    </row>
    <row r="6" spans="1:7" ht="14.25">
      <c r="A6" s="110" t="s">
        <v>250</v>
      </c>
      <c r="B6" s="110"/>
      <c r="C6" s="110"/>
      <c r="D6" s="110"/>
      <c r="E6" s="110"/>
      <c r="F6" s="110"/>
      <c r="G6" s="110"/>
    </row>
    <row r="7" spans="1:7" ht="14.25">
      <c r="A7" s="17"/>
      <c r="B7" s="17"/>
      <c r="C7" s="17"/>
      <c r="D7" s="17"/>
      <c r="E7" s="17"/>
      <c r="F7" s="17"/>
      <c r="G7" s="17"/>
    </row>
    <row r="8" spans="1:7" ht="14.25">
      <c r="A8" s="10"/>
      <c r="B8" s="10"/>
      <c r="C8" s="111" t="s">
        <v>166</v>
      </c>
      <c r="D8" s="111"/>
      <c r="E8" s="10"/>
      <c r="F8" s="111" t="s">
        <v>167</v>
      </c>
      <c r="G8" s="111"/>
    </row>
    <row r="9" spans="1:7" ht="15">
      <c r="A9" s="10"/>
      <c r="B9" s="18"/>
      <c r="C9" s="109" t="s">
        <v>5</v>
      </c>
      <c r="D9" s="109"/>
      <c r="E9" s="18"/>
      <c r="F9" s="109" t="s">
        <v>251</v>
      </c>
      <c r="G9" s="109"/>
    </row>
    <row r="10" spans="1:7" ht="15">
      <c r="A10" s="10"/>
      <c r="B10" s="18"/>
      <c r="C10" s="19" t="s">
        <v>252</v>
      </c>
      <c r="D10" s="3" t="s">
        <v>253</v>
      </c>
      <c r="E10" s="3"/>
      <c r="F10" s="19" t="str">
        <f>+C10</f>
        <v>30.06.2007</v>
      </c>
      <c r="G10" s="19" t="str">
        <f>+D10</f>
        <v>30.06.06</v>
      </c>
    </row>
    <row r="11" spans="1:7" ht="15">
      <c r="A11" s="10"/>
      <c r="B11" s="18"/>
      <c r="C11" s="17" t="s">
        <v>138</v>
      </c>
      <c r="D11" s="17" t="s">
        <v>138</v>
      </c>
      <c r="E11" s="3"/>
      <c r="F11" s="17" t="s">
        <v>138</v>
      </c>
      <c r="G11" s="17" t="s">
        <v>138</v>
      </c>
    </row>
    <row r="12" spans="1:7" ht="15">
      <c r="A12" s="10"/>
      <c r="B12" s="18"/>
      <c r="C12" s="3" t="s">
        <v>6</v>
      </c>
      <c r="D12" s="3" t="s">
        <v>6</v>
      </c>
      <c r="E12" s="3"/>
      <c r="F12" s="3" t="s">
        <v>6</v>
      </c>
      <c r="G12" s="3" t="s">
        <v>6</v>
      </c>
    </row>
    <row r="13" spans="1:7" ht="14.25">
      <c r="A13" s="10"/>
      <c r="B13" s="10"/>
      <c r="C13" s="10"/>
      <c r="D13" s="10"/>
      <c r="E13" s="10"/>
      <c r="F13" s="10"/>
      <c r="G13" s="10"/>
    </row>
    <row r="14" spans="1:7" ht="15.75" thickBot="1">
      <c r="A14" s="18" t="s">
        <v>7</v>
      </c>
      <c r="B14" s="18"/>
      <c r="C14" s="20">
        <v>21411</v>
      </c>
      <c r="D14" s="20">
        <v>23211</v>
      </c>
      <c r="E14" s="21"/>
      <c r="F14" s="20">
        <v>49412</v>
      </c>
      <c r="G14" s="20">
        <v>47159</v>
      </c>
    </row>
    <row r="15" spans="1:7" ht="15" thickTop="1">
      <c r="A15" s="10"/>
      <c r="B15" s="10"/>
      <c r="C15" s="12"/>
      <c r="D15" s="12"/>
      <c r="E15" s="12"/>
      <c r="F15" s="12"/>
      <c r="G15" s="12"/>
    </row>
    <row r="16" spans="1:7" ht="14.25">
      <c r="A16" s="10" t="s">
        <v>169</v>
      </c>
      <c r="B16" s="10"/>
      <c r="C16" s="12">
        <f>5927-C18-C20</f>
        <v>5755</v>
      </c>
      <c r="D16" s="12">
        <f>4277-D18-D20</f>
        <v>4210</v>
      </c>
      <c r="E16" s="12"/>
      <c r="F16" s="12">
        <f>9444-F18-F20</f>
        <v>9065</v>
      </c>
      <c r="G16" s="12">
        <f>7682-G18-G20+2</f>
        <v>7551</v>
      </c>
    </row>
    <row r="17" spans="1:7" ht="14.25">
      <c r="A17" s="10"/>
      <c r="B17" s="10"/>
      <c r="C17" s="68"/>
      <c r="D17" s="68"/>
      <c r="E17" s="12"/>
      <c r="F17" s="68"/>
      <c r="G17" s="68"/>
    </row>
    <row r="18" spans="1:7" ht="14.25">
      <c r="A18" s="10" t="s">
        <v>36</v>
      </c>
      <c r="B18" s="10"/>
      <c r="C18" s="12">
        <v>-1</v>
      </c>
      <c r="D18" s="12">
        <v>-4</v>
      </c>
      <c r="E18" s="12"/>
      <c r="F18" s="12">
        <v>-2</v>
      </c>
      <c r="G18" s="12">
        <v>-8</v>
      </c>
    </row>
    <row r="19" spans="1:8" ht="14.25">
      <c r="A19" s="10"/>
      <c r="B19" s="10"/>
      <c r="C19" s="22"/>
      <c r="D19" s="22"/>
      <c r="E19" s="22"/>
      <c r="F19" s="22"/>
      <c r="G19" s="22"/>
      <c r="H19" s="2"/>
    </row>
    <row r="20" spans="1:9" ht="14.25">
      <c r="A20" s="10" t="s">
        <v>8</v>
      </c>
      <c r="B20" s="10"/>
      <c r="C20" s="12">
        <v>173</v>
      </c>
      <c r="D20" s="12">
        <v>71</v>
      </c>
      <c r="E20" s="12"/>
      <c r="F20" s="12">
        <v>381</v>
      </c>
      <c r="G20" s="12">
        <v>141</v>
      </c>
      <c r="H20" s="2"/>
      <c r="I20" s="39"/>
    </row>
    <row r="21" spans="1:7" ht="14.25">
      <c r="A21" s="10"/>
      <c r="B21" s="10"/>
      <c r="C21" s="23"/>
      <c r="D21" s="23"/>
      <c r="E21" s="12"/>
      <c r="F21" s="23"/>
      <c r="G21" s="23"/>
    </row>
    <row r="22" spans="1:7" ht="14.25">
      <c r="A22" s="10"/>
      <c r="B22" s="10"/>
      <c r="C22" s="12"/>
      <c r="D22" s="12"/>
      <c r="E22" s="12"/>
      <c r="F22" s="12"/>
      <c r="G22" s="12"/>
    </row>
    <row r="23" spans="1:7" ht="14.25">
      <c r="A23" s="10" t="s">
        <v>165</v>
      </c>
      <c r="B23" s="10"/>
      <c r="C23" s="12">
        <f>SUM(C16:C20)</f>
        <v>5927</v>
      </c>
      <c r="D23" s="12">
        <f>SUM(D16:D20)</f>
        <v>4277</v>
      </c>
      <c r="E23" s="12"/>
      <c r="F23" s="12">
        <f>SUM(F16:F20)</f>
        <v>9444</v>
      </c>
      <c r="G23" s="12">
        <f>SUM(G16:G20)</f>
        <v>7684</v>
      </c>
    </row>
    <row r="24" spans="1:7" ht="14.25">
      <c r="A24" s="10"/>
      <c r="B24" s="10"/>
      <c r="C24" s="12"/>
      <c r="D24" s="12"/>
      <c r="E24" s="12"/>
      <c r="F24" s="12"/>
      <c r="G24" s="12"/>
    </row>
    <row r="25" spans="1:7" ht="14.25">
      <c r="A25" s="10" t="s">
        <v>99</v>
      </c>
      <c r="B25" s="10"/>
      <c r="C25" s="12">
        <v>-1116</v>
      </c>
      <c r="D25" s="12">
        <v>-1113</v>
      </c>
      <c r="E25" s="12"/>
      <c r="F25" s="12">
        <v>-1823</v>
      </c>
      <c r="G25" s="12">
        <v>-1906</v>
      </c>
    </row>
    <row r="26" spans="1:10" ht="14.25">
      <c r="A26" s="68"/>
      <c r="B26" s="10"/>
      <c r="C26" s="23"/>
      <c r="D26" s="23"/>
      <c r="E26" s="12"/>
      <c r="F26" s="23"/>
      <c r="G26" s="23"/>
      <c r="I26" s="72"/>
      <c r="J26" s="72"/>
    </row>
    <row r="27" spans="1:7" ht="14.25">
      <c r="A27" s="10"/>
      <c r="B27" s="10"/>
      <c r="C27" s="12"/>
      <c r="D27" s="12"/>
      <c r="E27" s="12"/>
      <c r="F27" s="12"/>
      <c r="G27" s="12"/>
    </row>
    <row r="28" spans="1:7" ht="15" thickBot="1">
      <c r="A28" s="10" t="s">
        <v>164</v>
      </c>
      <c r="B28" s="10"/>
      <c r="C28" s="24">
        <f>SUM(C23:C25)</f>
        <v>4811</v>
      </c>
      <c r="D28" s="24">
        <f>SUM(D23:D25)</f>
        <v>3164</v>
      </c>
      <c r="E28" s="12"/>
      <c r="F28" s="24">
        <f>SUM(F23:F25)</f>
        <v>7621</v>
      </c>
      <c r="G28" s="24">
        <f>SUM(G23:G25)</f>
        <v>5778</v>
      </c>
    </row>
    <row r="29" spans="1:7" ht="15" thickTop="1">
      <c r="A29" s="10"/>
      <c r="B29" s="10"/>
      <c r="C29" s="12"/>
      <c r="D29" s="12"/>
      <c r="E29" s="12"/>
      <c r="F29" s="12"/>
      <c r="G29" s="12"/>
    </row>
    <row r="30" spans="1:7" ht="14.25">
      <c r="A30" s="10" t="s">
        <v>211</v>
      </c>
      <c r="B30" s="10"/>
      <c r="C30" s="12"/>
      <c r="D30" s="12"/>
      <c r="E30" s="12"/>
      <c r="F30" s="12"/>
      <c r="G30" s="12"/>
    </row>
    <row r="31" spans="1:7" ht="14.25">
      <c r="A31" s="10"/>
      <c r="B31" s="10"/>
      <c r="C31" s="12"/>
      <c r="D31" s="12"/>
      <c r="E31" s="12"/>
      <c r="F31" s="12"/>
      <c r="G31" s="12"/>
    </row>
    <row r="32" spans="1:7" ht="14.25">
      <c r="A32" s="10" t="s">
        <v>212</v>
      </c>
      <c r="B32" s="10"/>
      <c r="C32" s="12">
        <f>-C33+C28</f>
        <v>4469</v>
      </c>
      <c r="D32" s="12">
        <f>-D33+D28</f>
        <v>2885</v>
      </c>
      <c r="E32" s="12"/>
      <c r="F32" s="12">
        <f>-F33+F28</f>
        <v>6858</v>
      </c>
      <c r="G32" s="12">
        <f>-G33+G28</f>
        <v>5216</v>
      </c>
    </row>
    <row r="33" spans="1:7" ht="14.25">
      <c r="A33" s="10" t="s">
        <v>10</v>
      </c>
      <c r="B33" s="10"/>
      <c r="C33" s="12">
        <v>342</v>
      </c>
      <c r="D33" s="12">
        <v>279</v>
      </c>
      <c r="E33" s="12"/>
      <c r="F33" s="12">
        <v>763</v>
      </c>
      <c r="G33" s="12">
        <v>562</v>
      </c>
    </row>
    <row r="34" spans="1:7" ht="14.25">
      <c r="A34" s="10"/>
      <c r="B34" s="10"/>
      <c r="C34" s="23"/>
      <c r="D34" s="23"/>
      <c r="E34" s="12"/>
      <c r="F34" s="23"/>
      <c r="G34" s="23"/>
    </row>
    <row r="35" spans="1:7" ht="14.25">
      <c r="A35" s="10"/>
      <c r="B35" s="10"/>
      <c r="C35" s="12"/>
      <c r="D35" s="12"/>
      <c r="E35" s="12"/>
      <c r="F35" s="12"/>
      <c r="G35" s="12"/>
    </row>
    <row r="36" spans="1:7" ht="14.25">
      <c r="A36" s="10" t="s">
        <v>164</v>
      </c>
      <c r="B36" s="10"/>
      <c r="C36" s="12">
        <f>SUM(C32:C34)</f>
        <v>4811</v>
      </c>
      <c r="D36" s="12">
        <f>SUM(D32:D34)</f>
        <v>3164</v>
      </c>
      <c r="E36" s="12"/>
      <c r="F36" s="12">
        <f>SUM(F32:F34)</f>
        <v>7621</v>
      </c>
      <c r="G36" s="12">
        <f>SUM(G32:G34)</f>
        <v>5778</v>
      </c>
    </row>
    <row r="37" spans="1:7" ht="15" thickBot="1">
      <c r="A37" s="10"/>
      <c r="B37" s="10"/>
      <c r="C37" s="24"/>
      <c r="D37" s="24"/>
      <c r="E37" s="12"/>
      <c r="F37" s="24"/>
      <c r="G37" s="24"/>
    </row>
    <row r="38" spans="1:7" ht="15" thickTop="1">
      <c r="A38" s="10"/>
      <c r="B38" s="10"/>
      <c r="C38" s="10"/>
      <c r="D38" s="10"/>
      <c r="E38" s="10"/>
      <c r="F38" s="10"/>
      <c r="G38" s="10"/>
    </row>
    <row r="39" spans="1:7" ht="14.25">
      <c r="A39" s="10"/>
      <c r="B39" s="10"/>
      <c r="C39" s="10"/>
      <c r="D39" s="10"/>
      <c r="E39" s="10"/>
      <c r="F39" s="10"/>
      <c r="G39" s="10"/>
    </row>
    <row r="40" spans="1:7" ht="15">
      <c r="A40" s="18" t="s">
        <v>194</v>
      </c>
      <c r="B40" s="10"/>
      <c r="C40" s="17"/>
      <c r="D40" s="17"/>
      <c r="E40" s="17"/>
      <c r="F40" s="17"/>
      <c r="G40" s="17"/>
    </row>
    <row r="41" spans="1:13" ht="14.25">
      <c r="A41" s="10"/>
      <c r="B41" s="10"/>
      <c r="C41" s="10"/>
      <c r="D41" s="10"/>
      <c r="E41" s="10"/>
      <c r="F41" s="10"/>
      <c r="G41" s="10"/>
      <c r="I41" s="2"/>
      <c r="J41" s="2"/>
      <c r="K41" s="2"/>
      <c r="L41" s="2"/>
      <c r="M41" s="2"/>
    </row>
    <row r="42" spans="1:13" ht="14.25">
      <c r="A42" s="10" t="s">
        <v>192</v>
      </c>
      <c r="B42" s="10"/>
      <c r="C42" s="25">
        <f>+C32/'balance sheet'!D55*100</f>
        <v>4.93490431652293</v>
      </c>
      <c r="D42" s="25">
        <f>+D32/'balance sheet'!D55*100</f>
        <v>3.1857683940856236</v>
      </c>
      <c r="E42" s="25"/>
      <c r="F42" s="25">
        <f>+F32/'balance sheet'!D55*100</f>
        <v>7.572963482370609</v>
      </c>
      <c r="G42" s="25">
        <f>+G32/'balance sheet'!F55*100</f>
        <v>5.7597809163087055</v>
      </c>
      <c r="I42" s="2"/>
      <c r="J42" s="2"/>
      <c r="K42" s="2"/>
      <c r="L42" s="2"/>
      <c r="M42" s="2"/>
    </row>
    <row r="43" spans="1:13" ht="14.25">
      <c r="A43" s="10"/>
      <c r="B43" s="10"/>
      <c r="C43" s="25"/>
      <c r="D43" s="25"/>
      <c r="E43" s="25"/>
      <c r="F43" s="25"/>
      <c r="G43" s="25"/>
      <c r="I43" s="102"/>
      <c r="J43" s="2"/>
      <c r="K43" s="2"/>
      <c r="L43" s="2"/>
      <c r="M43" s="2"/>
    </row>
    <row r="44" spans="1:13" ht="14.25">
      <c r="A44" s="10" t="s">
        <v>193</v>
      </c>
      <c r="B44" s="10"/>
      <c r="C44" s="34" t="str">
        <f>+'notes b'!E158</f>
        <v>N/A</v>
      </c>
      <c r="D44" s="34" t="str">
        <f>+'notes b'!F158</f>
        <v>N/A</v>
      </c>
      <c r="E44" s="25"/>
      <c r="F44" s="34" t="str">
        <f>+'notes b'!G158</f>
        <v>N/A</v>
      </c>
      <c r="G44" s="34" t="str">
        <f>+'notes b'!H158</f>
        <v>N/A</v>
      </c>
      <c r="I44" s="2"/>
      <c r="J44" s="2"/>
      <c r="K44" s="2"/>
      <c r="L44" s="2"/>
      <c r="M44" s="2"/>
    </row>
    <row r="45" spans="1:13" ht="14.25">
      <c r="A45" s="10"/>
      <c r="B45" s="10"/>
      <c r="C45" s="26"/>
      <c r="D45" s="26"/>
      <c r="E45" s="26"/>
      <c r="F45" s="26"/>
      <c r="G45" s="26"/>
      <c r="I45" s="2"/>
      <c r="J45" s="2"/>
      <c r="K45" s="2"/>
      <c r="L45" s="2"/>
      <c r="M45" s="2"/>
    </row>
    <row r="46" spans="1:13" ht="14.25">
      <c r="A46" s="10"/>
      <c r="B46" s="10"/>
      <c r="C46" s="10"/>
      <c r="D46" s="10"/>
      <c r="E46" s="10"/>
      <c r="F46" s="10"/>
      <c r="G46" s="10"/>
      <c r="I46" s="2"/>
      <c r="J46" s="2"/>
      <c r="K46" s="2"/>
      <c r="L46" s="2"/>
      <c r="M46" s="2"/>
    </row>
    <row r="47" spans="1:13" ht="14.25">
      <c r="A47" s="10"/>
      <c r="B47" s="10"/>
      <c r="C47" s="10"/>
      <c r="D47" s="10"/>
      <c r="E47" s="10"/>
      <c r="F47" s="10"/>
      <c r="G47" s="10"/>
      <c r="I47" s="2"/>
      <c r="J47" s="2"/>
      <c r="K47" s="2"/>
      <c r="L47" s="2"/>
      <c r="M47" s="2"/>
    </row>
    <row r="48" spans="1:13" ht="15">
      <c r="A48" s="18" t="s">
        <v>1</v>
      </c>
      <c r="B48" s="10"/>
      <c r="C48" s="10"/>
      <c r="D48" s="10"/>
      <c r="E48" s="10"/>
      <c r="F48" s="10"/>
      <c r="G48" s="10"/>
      <c r="I48" s="2"/>
      <c r="J48" s="2"/>
      <c r="K48" s="2"/>
      <c r="L48" s="2"/>
      <c r="M48" s="103"/>
    </row>
    <row r="49" spans="1:13" ht="15">
      <c r="A49" s="18" t="s">
        <v>2</v>
      </c>
      <c r="B49" s="10"/>
      <c r="C49" s="10"/>
      <c r="D49" s="10"/>
      <c r="E49" s="10"/>
      <c r="F49" s="10"/>
      <c r="G49" s="10"/>
      <c r="I49" s="102"/>
      <c r="J49" s="2"/>
      <c r="K49" s="2"/>
      <c r="L49" s="2"/>
      <c r="M49" s="104"/>
    </row>
    <row r="50" spans="1:13" ht="15">
      <c r="A50" s="18" t="s">
        <v>245</v>
      </c>
      <c r="I50" s="2"/>
      <c r="J50" s="2"/>
      <c r="K50" s="102"/>
      <c r="L50" s="2"/>
      <c r="M50" s="103"/>
    </row>
    <row r="51" spans="1:13" ht="15">
      <c r="A51" s="18" t="s">
        <v>235</v>
      </c>
      <c r="I51" s="103"/>
      <c r="J51" s="2"/>
      <c r="K51" s="102"/>
      <c r="L51" s="2"/>
      <c r="M51" s="102"/>
    </row>
    <row r="52" spans="9:13" ht="12.75">
      <c r="I52" s="2"/>
      <c r="J52" s="2"/>
      <c r="K52" s="2"/>
      <c r="L52" s="2"/>
      <c r="M52" s="2"/>
    </row>
    <row r="53" spans="9:13" ht="12.75">
      <c r="I53" s="2"/>
      <c r="J53" s="2"/>
      <c r="K53" s="2"/>
      <c r="L53" s="2"/>
      <c r="M53" s="2"/>
    </row>
    <row r="54" spans="9:13" ht="12.75">
      <c r="I54" s="2"/>
      <c r="J54" s="2"/>
      <c r="K54" s="2"/>
      <c r="L54" s="2"/>
      <c r="M54" s="2"/>
    </row>
    <row r="55" spans="9:13" ht="12.75">
      <c r="I55" s="2"/>
      <c r="J55" s="2"/>
      <c r="K55" s="2"/>
      <c r="L55" s="2"/>
      <c r="M55" s="2"/>
    </row>
    <row r="56" spans="9:13" ht="12.75">
      <c r="I56" s="2"/>
      <c r="J56" s="2"/>
      <c r="K56" s="2"/>
      <c r="L56" s="2"/>
      <c r="M56" s="2"/>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H92"/>
  <sheetViews>
    <sheetView workbookViewId="0" topLeftCell="A61">
      <selection activeCell="A71" sqref="A71"/>
    </sheetView>
  </sheetViews>
  <sheetFormatPr defaultColWidth="9.140625" defaultRowHeight="12.75"/>
  <cols>
    <col min="1" max="1" width="5.28125" style="0" customWidth="1"/>
    <col min="2" max="2" width="45.28125" style="0" customWidth="1"/>
    <col min="4" max="4" width="13.8515625" style="0" customWidth="1"/>
    <col min="5" max="5" width="3.28125" style="0" customWidth="1"/>
    <col min="6" max="6" width="13.8515625" style="0" customWidth="1"/>
  </cols>
  <sheetData>
    <row r="1" spans="2:6" ht="15">
      <c r="B1" s="109" t="s">
        <v>96</v>
      </c>
      <c r="C1" s="109"/>
      <c r="D1" s="109"/>
      <c r="E1" s="109"/>
      <c r="F1" s="109"/>
    </row>
    <row r="2" spans="2:6" ht="14.25">
      <c r="B2" s="110" t="s">
        <v>97</v>
      </c>
      <c r="C2" s="110"/>
      <c r="D2" s="110"/>
      <c r="E2" s="110"/>
      <c r="F2" s="110"/>
    </row>
    <row r="3" spans="2:6" ht="14.25">
      <c r="B3" s="110" t="s">
        <v>109</v>
      </c>
      <c r="C3" s="110"/>
      <c r="D3" s="110"/>
      <c r="E3" s="110"/>
      <c r="F3" s="110"/>
    </row>
    <row r="4" spans="2:6" ht="14.25">
      <c r="B4" s="10"/>
      <c r="C4" s="10"/>
      <c r="D4" s="10"/>
      <c r="E4" s="10"/>
      <c r="F4" s="10"/>
    </row>
    <row r="5" spans="2:6" ht="15">
      <c r="B5" s="109" t="s">
        <v>11</v>
      </c>
      <c r="C5" s="109"/>
      <c r="D5" s="109"/>
      <c r="E5" s="109"/>
      <c r="F5" s="109"/>
    </row>
    <row r="6" spans="2:6" ht="14.25">
      <c r="B6" s="110" t="s">
        <v>249</v>
      </c>
      <c r="C6" s="110"/>
      <c r="D6" s="110"/>
      <c r="E6" s="110"/>
      <c r="F6" s="110"/>
    </row>
    <row r="7" spans="2:6" ht="14.25">
      <c r="B7" s="10"/>
      <c r="C7" s="10"/>
      <c r="D7" s="10"/>
      <c r="E7" s="10"/>
      <c r="F7" s="10"/>
    </row>
    <row r="8" spans="2:6" ht="15">
      <c r="B8" s="10"/>
      <c r="C8" s="18"/>
      <c r="D8" s="3" t="s">
        <v>20</v>
      </c>
      <c r="E8" s="18"/>
      <c r="F8" s="3" t="s">
        <v>20</v>
      </c>
    </row>
    <row r="9" spans="2:6" ht="15">
      <c r="B9" s="10"/>
      <c r="C9" s="18"/>
      <c r="D9" s="19" t="str">
        <f>+'p&amp;l'!F10</f>
        <v>30.06.2007</v>
      </c>
      <c r="E9" s="3"/>
      <c r="F9" s="19" t="s">
        <v>240</v>
      </c>
    </row>
    <row r="10" spans="2:6" ht="15">
      <c r="B10" s="10"/>
      <c r="C10" s="18"/>
      <c r="D10" s="17" t="s">
        <v>138</v>
      </c>
      <c r="E10" s="3"/>
      <c r="F10" s="17" t="s">
        <v>241</v>
      </c>
    </row>
    <row r="11" spans="2:6" ht="15">
      <c r="B11" s="10"/>
      <c r="C11" s="18"/>
      <c r="D11" s="3" t="s">
        <v>6</v>
      </c>
      <c r="E11" s="3"/>
      <c r="F11" s="3" t="s">
        <v>6</v>
      </c>
    </row>
    <row r="12" spans="2:6" ht="14.25">
      <c r="B12" s="10"/>
      <c r="C12" s="10"/>
      <c r="D12" s="10"/>
      <c r="E12" s="10"/>
      <c r="F12" s="10"/>
    </row>
    <row r="13" spans="1:6" ht="15">
      <c r="A13" s="1" t="s">
        <v>195</v>
      </c>
      <c r="C13" s="10"/>
      <c r="D13" s="10"/>
      <c r="E13" s="10"/>
      <c r="F13" s="10"/>
    </row>
    <row r="14" spans="1:6" ht="15">
      <c r="A14" s="1"/>
      <c r="C14" s="10"/>
      <c r="D14" s="10"/>
      <c r="E14" s="10"/>
      <c r="F14" s="10"/>
    </row>
    <row r="15" spans="2:6" ht="15">
      <c r="B15" s="18" t="s">
        <v>203</v>
      </c>
      <c r="C15" s="10"/>
      <c r="D15" s="10"/>
      <c r="E15" s="10"/>
      <c r="F15" s="10"/>
    </row>
    <row r="16" spans="2:8" ht="14.25">
      <c r="B16" s="10" t="s">
        <v>12</v>
      </c>
      <c r="C16" s="10"/>
      <c r="D16" s="61">
        <v>108536</v>
      </c>
      <c r="E16" s="12"/>
      <c r="F16" s="12">
        <v>109380</v>
      </c>
      <c r="H16" s="39"/>
    </row>
    <row r="17" spans="2:8" ht="14.25">
      <c r="B17" s="27" t="s">
        <v>102</v>
      </c>
      <c r="C17" s="10"/>
      <c r="D17" s="61">
        <v>14315</v>
      </c>
      <c r="E17" s="61"/>
      <c r="F17" s="61">
        <v>14398</v>
      </c>
      <c r="H17" s="39"/>
    </row>
    <row r="18" spans="2:8" ht="14.25">
      <c r="B18" s="27" t="s">
        <v>103</v>
      </c>
      <c r="C18" s="10"/>
      <c r="D18" s="12">
        <v>1482</v>
      </c>
      <c r="E18" s="12"/>
      <c r="F18" s="12">
        <v>1482</v>
      </c>
      <c r="H18" s="39"/>
    </row>
    <row r="19" spans="2:8" ht="14.25">
      <c r="B19" s="27" t="s">
        <v>105</v>
      </c>
      <c r="C19" s="10"/>
      <c r="D19" s="12">
        <v>3173</v>
      </c>
      <c r="E19" s="12"/>
      <c r="F19" s="12">
        <v>3173</v>
      </c>
      <c r="H19" s="39"/>
    </row>
    <row r="20" spans="2:8" ht="14.25">
      <c r="B20" s="27" t="s">
        <v>104</v>
      </c>
      <c r="C20" s="10"/>
      <c r="D20" s="61">
        <v>129417</v>
      </c>
      <c r="E20" s="61"/>
      <c r="F20" s="61">
        <v>111431</v>
      </c>
      <c r="H20" s="39"/>
    </row>
    <row r="21" spans="2:8" ht="14.25">
      <c r="B21" s="10" t="s">
        <v>226</v>
      </c>
      <c r="C21" s="10"/>
      <c r="D21" s="61">
        <v>20814</v>
      </c>
      <c r="E21" s="12"/>
      <c r="F21" s="12">
        <v>18813</v>
      </c>
      <c r="H21" s="39"/>
    </row>
    <row r="22" spans="2:8" ht="14.25">
      <c r="B22" s="27" t="s">
        <v>243</v>
      </c>
      <c r="C22" s="10"/>
      <c r="D22" s="61">
        <f>706+534</f>
        <v>1240</v>
      </c>
      <c r="E22" s="61"/>
      <c r="F22" s="61">
        <v>1240</v>
      </c>
      <c r="H22" s="39"/>
    </row>
    <row r="23" spans="5:6" ht="14.25">
      <c r="E23" s="12"/>
      <c r="F23" s="12"/>
    </row>
    <row r="24" spans="2:6" ht="14.25">
      <c r="B24" s="10"/>
      <c r="C24" s="10"/>
      <c r="D24" s="28">
        <f>+SUM(D16:D23)</f>
        <v>278977</v>
      </c>
      <c r="E24" s="12"/>
      <c r="F24" s="28">
        <f>+SUM(F16:F23)</f>
        <v>259917</v>
      </c>
    </row>
    <row r="25" spans="2:6" ht="14.25">
      <c r="B25" s="10"/>
      <c r="C25" s="10"/>
      <c r="D25" s="12"/>
      <c r="E25" s="12"/>
      <c r="F25" s="12"/>
    </row>
    <row r="26" spans="2:6" ht="15">
      <c r="B26" s="18" t="s">
        <v>204</v>
      </c>
      <c r="C26" s="10"/>
      <c r="D26" s="12"/>
      <c r="E26" s="12"/>
      <c r="F26" s="12"/>
    </row>
    <row r="27" spans="2:8" ht="14.25">
      <c r="B27" s="10" t="s">
        <v>13</v>
      </c>
      <c r="C27" s="10"/>
      <c r="D27" s="22">
        <v>55705</v>
      </c>
      <c r="E27" s="22"/>
      <c r="F27" s="22">
        <v>55228</v>
      </c>
      <c r="H27" s="39"/>
    </row>
    <row r="28" spans="2:8" ht="14.25">
      <c r="B28" s="27" t="s">
        <v>104</v>
      </c>
      <c r="C28" s="10"/>
      <c r="D28" s="22">
        <v>145642</v>
      </c>
      <c r="E28" s="22"/>
      <c r="F28" s="22">
        <v>164640</v>
      </c>
      <c r="H28" s="39"/>
    </row>
    <row r="29" spans="2:8" ht="14.25">
      <c r="B29" s="10" t="s">
        <v>106</v>
      </c>
      <c r="C29" s="10"/>
      <c r="D29" s="22">
        <f>21192+16679</f>
        <v>37871</v>
      </c>
      <c r="E29" s="22"/>
      <c r="F29" s="22">
        <f>18951+10982</f>
        <v>29933</v>
      </c>
      <c r="H29" s="39"/>
    </row>
    <row r="30" spans="2:8" ht="14.25">
      <c r="B30" s="27" t="s">
        <v>100</v>
      </c>
      <c r="C30" s="10"/>
      <c r="D30" s="22">
        <v>23658</v>
      </c>
      <c r="E30" s="22"/>
      <c r="F30" s="22">
        <v>16892</v>
      </c>
      <c r="H30" s="39"/>
    </row>
    <row r="31" spans="2:8" ht="14.25">
      <c r="B31" s="10" t="s">
        <v>136</v>
      </c>
      <c r="C31" s="10"/>
      <c r="D31" s="22">
        <v>1999</v>
      </c>
      <c r="E31" s="22"/>
      <c r="F31" s="22">
        <v>779</v>
      </c>
      <c r="H31" s="39"/>
    </row>
    <row r="32" spans="2:8" ht="14.25">
      <c r="B32" s="10" t="s">
        <v>14</v>
      </c>
      <c r="C32" s="10"/>
      <c r="D32" s="22">
        <v>9360</v>
      </c>
      <c r="E32" s="22"/>
      <c r="F32" s="22">
        <v>12816</v>
      </c>
      <c r="H32" s="39"/>
    </row>
    <row r="33" spans="2:8" ht="14.25">
      <c r="B33" s="10" t="s">
        <v>15</v>
      </c>
      <c r="C33" s="10"/>
      <c r="D33" s="22">
        <v>6994</v>
      </c>
      <c r="E33" s="22"/>
      <c r="F33" s="22">
        <v>3059</v>
      </c>
      <c r="H33" s="39"/>
    </row>
    <row r="34" spans="2:6" ht="14.25">
      <c r="B34" s="36"/>
      <c r="C34" s="10"/>
      <c r="D34" s="22"/>
      <c r="E34" s="22"/>
      <c r="F34" s="22"/>
    </row>
    <row r="35" spans="2:6" ht="14.25">
      <c r="B35" s="10"/>
      <c r="C35" s="10"/>
      <c r="D35" s="28">
        <f>SUM(D27:D33)</f>
        <v>281229</v>
      </c>
      <c r="E35" s="22"/>
      <c r="F35" s="28">
        <f>SUM(F27:F33)</f>
        <v>283347</v>
      </c>
    </row>
    <row r="36" spans="2:6" ht="14.25">
      <c r="B36" s="10"/>
      <c r="C36" s="10"/>
      <c r="D36" s="22"/>
      <c r="E36" s="22"/>
      <c r="F36" s="22"/>
    </row>
    <row r="37" spans="2:6" ht="14.25">
      <c r="B37" s="10"/>
      <c r="C37" s="10"/>
      <c r="D37" s="22"/>
      <c r="E37" s="22"/>
      <c r="F37" s="22"/>
    </row>
    <row r="38" spans="1:6" ht="15.75" thickBot="1">
      <c r="A38" s="1" t="s">
        <v>196</v>
      </c>
      <c r="B38" s="10"/>
      <c r="C38" s="10"/>
      <c r="D38" s="79">
        <f>+D35+D24</f>
        <v>560206</v>
      </c>
      <c r="E38" s="22"/>
      <c r="F38" s="79">
        <f>+F35+F24</f>
        <v>543264</v>
      </c>
    </row>
    <row r="39" spans="2:6" ht="14.25">
      <c r="B39" s="10"/>
      <c r="C39" s="10"/>
      <c r="D39" s="22"/>
      <c r="E39" s="22"/>
      <c r="F39" s="22"/>
    </row>
    <row r="40" spans="2:6" ht="14.25">
      <c r="B40" s="10"/>
      <c r="C40" s="10"/>
      <c r="D40" s="22"/>
      <c r="E40" s="22"/>
      <c r="F40" s="22"/>
    </row>
    <row r="41" spans="2:6" ht="15">
      <c r="B41" s="109" t="s">
        <v>96</v>
      </c>
      <c r="C41" s="109"/>
      <c r="D41" s="109"/>
      <c r="E41" s="109"/>
      <c r="F41" s="109"/>
    </row>
    <row r="42" spans="2:6" ht="14.25">
      <c r="B42" s="110" t="s">
        <v>97</v>
      </c>
      <c r="C42" s="110"/>
      <c r="D42" s="110"/>
      <c r="E42" s="110"/>
      <c r="F42" s="110"/>
    </row>
    <row r="43" spans="2:6" ht="14.25">
      <c r="B43" s="110" t="s">
        <v>109</v>
      </c>
      <c r="C43" s="110"/>
      <c r="D43" s="110"/>
      <c r="E43" s="110"/>
      <c r="F43" s="110"/>
    </row>
    <row r="44" spans="2:6" ht="14.25">
      <c r="B44" s="10"/>
      <c r="C44" s="10"/>
      <c r="D44" s="10"/>
      <c r="E44" s="10"/>
      <c r="F44" s="10"/>
    </row>
    <row r="45" spans="2:6" ht="15">
      <c r="B45" s="109" t="s">
        <v>168</v>
      </c>
      <c r="C45" s="109"/>
      <c r="D45" s="109"/>
      <c r="E45" s="109"/>
      <c r="F45" s="109"/>
    </row>
    <row r="46" spans="2:6" ht="14.25">
      <c r="B46" s="110" t="str">
        <f>+B6</f>
        <v>As at 30 June 2007</v>
      </c>
      <c r="C46" s="110"/>
      <c r="D46" s="110"/>
      <c r="E46" s="110"/>
      <c r="F46" s="110"/>
    </row>
    <row r="47" spans="2:6" ht="14.25">
      <c r="B47" s="10"/>
      <c r="C47" s="10"/>
      <c r="D47" s="10"/>
      <c r="E47" s="10"/>
      <c r="F47" s="10"/>
    </row>
    <row r="48" spans="2:6" ht="15">
      <c r="B48" s="10"/>
      <c r="C48" s="18"/>
      <c r="D48" s="3" t="s">
        <v>20</v>
      </c>
      <c r="E48" s="18"/>
      <c r="F48" s="3" t="s">
        <v>20</v>
      </c>
    </row>
    <row r="49" spans="2:6" ht="15">
      <c r="B49" s="10"/>
      <c r="C49" s="18"/>
      <c r="D49" s="19" t="str">
        <f>+D9</f>
        <v>30.06.2007</v>
      </c>
      <c r="E49" s="3"/>
      <c r="F49" s="19" t="str">
        <f>+F9</f>
        <v>31.12.2006</v>
      </c>
    </row>
    <row r="50" spans="2:6" ht="15">
      <c r="B50" s="10"/>
      <c r="C50" s="18"/>
      <c r="D50" s="17" t="s">
        <v>138</v>
      </c>
      <c r="E50" s="3"/>
      <c r="F50" s="17" t="str">
        <f>+F10</f>
        <v>(Audited)</v>
      </c>
    </row>
    <row r="51" spans="2:6" ht="15">
      <c r="B51" s="10"/>
      <c r="C51" s="18"/>
      <c r="D51" s="3" t="s">
        <v>6</v>
      </c>
      <c r="E51" s="3"/>
      <c r="F51" s="3" t="s">
        <v>6</v>
      </c>
    </row>
    <row r="52" spans="1:6" ht="15">
      <c r="A52" s="1" t="s">
        <v>197</v>
      </c>
      <c r="B52" s="10"/>
      <c r="C52" s="10"/>
      <c r="D52" s="22"/>
      <c r="E52" s="22"/>
      <c r="F52" s="22"/>
    </row>
    <row r="53" spans="1:6" ht="15">
      <c r="A53" s="1"/>
      <c r="B53" s="10"/>
      <c r="C53" s="10"/>
      <c r="D53" s="22"/>
      <c r="E53" s="22"/>
      <c r="F53" s="22"/>
    </row>
    <row r="54" spans="2:6" ht="15">
      <c r="B54" s="18" t="s">
        <v>198</v>
      </c>
      <c r="C54" s="10"/>
      <c r="D54" s="22"/>
      <c r="E54" s="22"/>
      <c r="F54" s="22"/>
    </row>
    <row r="55" spans="2:6" ht="14.25">
      <c r="B55" s="10" t="s">
        <v>18</v>
      </c>
      <c r="C55" s="10"/>
      <c r="D55" s="12">
        <v>90559</v>
      </c>
      <c r="E55" s="12"/>
      <c r="F55" s="12">
        <v>90559</v>
      </c>
    </row>
    <row r="56" spans="2:6" ht="14.25">
      <c r="B56" s="10" t="s">
        <v>17</v>
      </c>
      <c r="C56" s="10"/>
      <c r="D56" s="12">
        <v>125832</v>
      </c>
      <c r="E56" s="12"/>
      <c r="F56" s="12">
        <v>125832</v>
      </c>
    </row>
    <row r="57" spans="2:8" ht="14.25">
      <c r="B57" s="10" t="s">
        <v>19</v>
      </c>
      <c r="C57" s="10"/>
      <c r="D57" s="61">
        <f>+equity!G22</f>
        <v>199388</v>
      </c>
      <c r="E57" s="61"/>
      <c r="F57" s="61">
        <v>192530</v>
      </c>
      <c r="G57" s="39"/>
      <c r="H57" s="39"/>
    </row>
    <row r="58" spans="2:6" ht="14.25">
      <c r="B58" s="10"/>
      <c r="C58" s="10"/>
      <c r="D58" s="23"/>
      <c r="E58" s="12"/>
      <c r="F58" s="23"/>
    </row>
    <row r="59" spans="2:6" ht="14.25">
      <c r="B59" s="10"/>
      <c r="C59" s="10"/>
      <c r="D59" s="12">
        <f>SUM(D55:D57)</f>
        <v>415779</v>
      </c>
      <c r="E59" s="12"/>
      <c r="F59" s="12">
        <f>SUM(F55:F57)</f>
        <v>408921</v>
      </c>
    </row>
    <row r="60" spans="2:6" ht="14.25">
      <c r="B60" s="10"/>
      <c r="C60" s="10"/>
      <c r="D60" s="22"/>
      <c r="E60" s="22"/>
      <c r="F60" s="22"/>
    </row>
    <row r="61" spans="2:8" ht="14.25">
      <c r="B61" s="10" t="s">
        <v>10</v>
      </c>
      <c r="C61" s="10"/>
      <c r="D61" s="12">
        <f>+equity!I22</f>
        <v>16858</v>
      </c>
      <c r="E61" s="12"/>
      <c r="F61" s="12">
        <v>16095</v>
      </c>
      <c r="G61" s="39"/>
      <c r="H61" s="39"/>
    </row>
    <row r="62" spans="2:6" ht="14.25">
      <c r="B62" s="10"/>
      <c r="C62" s="10"/>
      <c r="D62" s="22"/>
      <c r="E62" s="22"/>
      <c r="F62" s="22"/>
    </row>
    <row r="63" spans="2:6" ht="15">
      <c r="B63" s="18" t="s">
        <v>199</v>
      </c>
      <c r="C63" s="10"/>
      <c r="D63" s="28">
        <f>SUM(D59:D61)</f>
        <v>432637</v>
      </c>
      <c r="E63" s="22"/>
      <c r="F63" s="28">
        <f>SUM(F59:F61)</f>
        <v>425016</v>
      </c>
    </row>
    <row r="64" spans="2:6" ht="14.25">
      <c r="B64" s="10"/>
      <c r="C64" s="10"/>
      <c r="D64" s="22"/>
      <c r="E64" s="22"/>
      <c r="F64" s="22"/>
    </row>
    <row r="65" spans="2:6" ht="15">
      <c r="B65" s="18" t="s">
        <v>202</v>
      </c>
      <c r="C65" s="10"/>
      <c r="D65" s="107"/>
      <c r="E65" s="22"/>
      <c r="F65" s="22"/>
    </row>
    <row r="66" spans="2:6" ht="14.25">
      <c r="B66" s="10" t="s">
        <v>205</v>
      </c>
      <c r="C66" s="10"/>
      <c r="D66" s="107">
        <v>219</v>
      </c>
      <c r="E66" s="12"/>
      <c r="F66" s="12">
        <v>319</v>
      </c>
    </row>
    <row r="67" spans="2:6" ht="14.25">
      <c r="B67" s="10" t="s">
        <v>206</v>
      </c>
      <c r="C67" s="10"/>
      <c r="D67" s="12">
        <v>41959</v>
      </c>
      <c r="E67" s="12"/>
      <c r="F67" s="12">
        <v>37557</v>
      </c>
    </row>
    <row r="68" spans="2:6" ht="14.25">
      <c r="B68" s="10"/>
      <c r="C68" s="10"/>
      <c r="D68" s="22"/>
      <c r="E68" s="22"/>
      <c r="F68" s="22"/>
    </row>
    <row r="69" spans="2:6" ht="14.25">
      <c r="B69" s="10"/>
      <c r="C69" s="10"/>
      <c r="D69" s="28">
        <f>SUM(D66:D68)</f>
        <v>42178</v>
      </c>
      <c r="E69" s="22"/>
      <c r="F69" s="28">
        <f>SUM(F66:F68)</f>
        <v>37876</v>
      </c>
    </row>
    <row r="70" spans="2:6" ht="14.25">
      <c r="B70" s="10"/>
      <c r="C70" s="10"/>
      <c r="D70" s="22"/>
      <c r="E70" s="22"/>
      <c r="F70" s="22"/>
    </row>
    <row r="71" spans="2:6" ht="15">
      <c r="B71" s="18" t="s">
        <v>207</v>
      </c>
      <c r="C71" s="10"/>
      <c r="D71" s="22"/>
      <c r="E71" s="22"/>
      <c r="F71" s="22"/>
    </row>
    <row r="72" spans="2:6" ht="14.25">
      <c r="B72" s="27" t="s">
        <v>101</v>
      </c>
      <c r="C72" s="10"/>
      <c r="D72" s="22">
        <v>3002</v>
      </c>
      <c r="E72" s="22"/>
      <c r="F72" s="22">
        <v>5511</v>
      </c>
    </row>
    <row r="73" spans="2:6" ht="14.25">
      <c r="B73" s="10" t="s">
        <v>107</v>
      </c>
      <c r="C73" s="10"/>
      <c r="D73" s="22">
        <f>31894+45753+39+624+2</f>
        <v>78312</v>
      </c>
      <c r="E73" s="22"/>
      <c r="F73" s="22">
        <f>20162+10744+42390+37+3</f>
        <v>73336</v>
      </c>
    </row>
    <row r="74" spans="2:6" ht="14.25">
      <c r="B74" s="10" t="s">
        <v>184</v>
      </c>
      <c r="C74" s="10"/>
      <c r="D74" s="22">
        <v>102</v>
      </c>
      <c r="E74" s="22"/>
      <c r="F74" s="22">
        <v>119</v>
      </c>
    </row>
    <row r="75" spans="2:6" ht="14.25">
      <c r="B75" s="10" t="s">
        <v>108</v>
      </c>
      <c r="C75" s="10"/>
      <c r="D75" s="22">
        <f>503+1205</f>
        <v>1708</v>
      </c>
      <c r="E75" s="22"/>
      <c r="F75" s="22">
        <v>652</v>
      </c>
    </row>
    <row r="76" spans="2:6" ht="14.25">
      <c r="B76" s="10" t="s">
        <v>137</v>
      </c>
      <c r="C76" s="10"/>
      <c r="D76" s="22">
        <v>406</v>
      </c>
      <c r="E76" s="22"/>
      <c r="F76" s="22">
        <v>63</v>
      </c>
    </row>
    <row r="77" spans="2:6" ht="14.25">
      <c r="B77" s="10" t="s">
        <v>16</v>
      </c>
      <c r="C77" s="10"/>
      <c r="D77" s="22">
        <v>1861</v>
      </c>
      <c r="E77" s="22"/>
      <c r="F77" s="22">
        <v>691</v>
      </c>
    </row>
    <row r="78" spans="2:6" ht="14.25">
      <c r="B78" s="10"/>
      <c r="C78" s="10"/>
      <c r="D78" s="22"/>
      <c r="E78" s="22"/>
      <c r="F78" s="22"/>
    </row>
    <row r="79" spans="2:6" ht="14.25">
      <c r="B79" s="10"/>
      <c r="C79" s="10"/>
      <c r="D79" s="28">
        <f>SUM(D72:D78)</f>
        <v>85391</v>
      </c>
      <c r="E79" s="22"/>
      <c r="F79" s="28">
        <f>SUM(F72:F78)</f>
        <v>80372</v>
      </c>
    </row>
    <row r="80" spans="2:6" ht="14.25">
      <c r="B80" s="10"/>
      <c r="C80" s="10"/>
      <c r="D80" s="12"/>
      <c r="E80" s="12"/>
      <c r="F80" s="12"/>
    </row>
    <row r="81" spans="2:6" ht="15">
      <c r="B81" s="18" t="s">
        <v>200</v>
      </c>
      <c r="C81" s="10"/>
      <c r="D81" s="12">
        <f>+D79+D69</f>
        <v>127569</v>
      </c>
      <c r="E81" s="12"/>
      <c r="F81" s="12">
        <f>+F79+F69</f>
        <v>118248</v>
      </c>
    </row>
    <row r="82" spans="2:6" ht="14.25">
      <c r="B82" s="10"/>
      <c r="C82" s="10"/>
      <c r="D82" s="12"/>
      <c r="E82" s="12"/>
      <c r="F82" s="12"/>
    </row>
    <row r="83" spans="1:6" ht="15.75" thickBot="1">
      <c r="A83" s="18" t="s">
        <v>201</v>
      </c>
      <c r="B83" s="10"/>
      <c r="C83" s="10"/>
      <c r="D83" s="79">
        <f>+D81+D63</f>
        <v>560206</v>
      </c>
      <c r="E83" s="12"/>
      <c r="F83" s="79">
        <f>+F81+F63</f>
        <v>543264</v>
      </c>
    </row>
    <row r="84" spans="2:6" ht="14.25">
      <c r="B84" s="10"/>
      <c r="C84" s="10"/>
      <c r="D84" s="12">
        <f>+D83-D38</f>
        <v>0</v>
      </c>
      <c r="E84" s="12"/>
      <c r="F84" s="12">
        <f>+F83-F38</f>
        <v>0</v>
      </c>
    </row>
    <row r="85" spans="2:3" ht="15">
      <c r="B85" s="18" t="s">
        <v>233</v>
      </c>
      <c r="C85" s="10"/>
    </row>
    <row r="86" spans="2:6" ht="15">
      <c r="B86" s="18" t="s">
        <v>234</v>
      </c>
      <c r="C86" s="10"/>
      <c r="D86" s="25">
        <f>(D59)/D55</f>
        <v>4.591249903377908</v>
      </c>
      <c r="E86" s="10"/>
      <c r="F86" s="25">
        <f>(F59)/F55</f>
        <v>4.515520268554202</v>
      </c>
    </row>
    <row r="87" spans="2:6" ht="14.25">
      <c r="B87" s="10"/>
      <c r="C87" s="10"/>
      <c r="D87" s="10"/>
      <c r="E87" s="10"/>
      <c r="F87" s="10"/>
    </row>
    <row r="88" spans="2:6" ht="14.25">
      <c r="B88" s="10"/>
      <c r="C88" s="10"/>
      <c r="D88" s="10"/>
      <c r="E88" s="10"/>
      <c r="F88" s="10"/>
    </row>
    <row r="89" spans="2:6" ht="15">
      <c r="B89" s="18" t="s">
        <v>3</v>
      </c>
      <c r="C89" s="10"/>
      <c r="D89" s="10"/>
      <c r="E89" s="10"/>
      <c r="F89" s="10"/>
    </row>
    <row r="90" spans="2:6" ht="15">
      <c r="B90" s="18" t="s">
        <v>2</v>
      </c>
      <c r="C90" s="10"/>
      <c r="D90" s="10"/>
      <c r="E90" s="10"/>
      <c r="F90" s="10"/>
    </row>
    <row r="91" spans="2:6" ht="15">
      <c r="B91" s="18" t="s">
        <v>245</v>
      </c>
      <c r="C91" s="10"/>
      <c r="D91" s="10"/>
      <c r="E91" s="10"/>
      <c r="F91" s="10"/>
    </row>
    <row r="92" spans="2:6" ht="15">
      <c r="B92" s="18" t="s">
        <v>235</v>
      </c>
      <c r="C92" s="10"/>
      <c r="D92" s="10"/>
      <c r="E92" s="10"/>
      <c r="F92" s="10"/>
    </row>
  </sheetData>
  <mergeCells count="10">
    <mergeCell ref="B1:F1"/>
    <mergeCell ref="B2:F2"/>
    <mergeCell ref="B5:F5"/>
    <mergeCell ref="B6:F6"/>
    <mergeCell ref="B3:F3"/>
    <mergeCell ref="B46:F46"/>
    <mergeCell ref="B41:F41"/>
    <mergeCell ref="B42:F42"/>
    <mergeCell ref="B43:F43"/>
    <mergeCell ref="B45:F45"/>
  </mergeCells>
  <printOptions horizontalCentered="1"/>
  <pageMargins left="0.75" right="0.75" top="1" bottom="1" header="0.5" footer="0.5"/>
  <pageSetup horizontalDpi="600" verticalDpi="600" orientation="portrait" paperSize="9" scale="95" r:id="rId1"/>
  <headerFooter alignWithMargins="0">
    <oddFooter>&amp;C&amp;A</oddFoot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view="pageBreakPreview" zoomScaleSheetLayoutView="100" workbookViewId="0" topLeftCell="A1">
      <selection activeCell="A14" sqref="A14"/>
    </sheetView>
  </sheetViews>
  <sheetFormatPr defaultColWidth="9.140625" defaultRowHeight="12.75"/>
  <cols>
    <col min="1" max="1" width="30.00390625" style="0" customWidth="1"/>
    <col min="2" max="2" width="12.28125" style="0" customWidth="1"/>
    <col min="3" max="3" width="2.7109375" style="0" customWidth="1"/>
    <col min="4" max="4" width="12.57421875" style="0" customWidth="1"/>
    <col min="5" max="5" width="17.28125" style="0" customWidth="1"/>
    <col min="6" max="6" width="2.7109375" style="0" customWidth="1"/>
    <col min="7" max="7" width="16.8515625" style="0" customWidth="1"/>
    <col min="8" max="8" width="2.7109375" style="0" customWidth="1"/>
    <col min="9" max="9" width="12.57421875" style="0" customWidth="1"/>
    <col min="10" max="10" width="14.57421875" style="0" customWidth="1"/>
  </cols>
  <sheetData>
    <row r="1" spans="1:11" ht="15.75" customHeight="1">
      <c r="A1" s="109" t="s">
        <v>96</v>
      </c>
      <c r="B1" s="109"/>
      <c r="C1" s="109"/>
      <c r="D1" s="109"/>
      <c r="E1" s="109"/>
      <c r="F1" s="109"/>
      <c r="G1" s="109"/>
      <c r="H1" s="109"/>
      <c r="I1" s="109"/>
      <c r="J1" s="109"/>
      <c r="K1" s="95"/>
    </row>
    <row r="2" spans="1:11" ht="14.25">
      <c r="A2" s="110" t="s">
        <v>97</v>
      </c>
      <c r="B2" s="110"/>
      <c r="C2" s="110"/>
      <c r="D2" s="110"/>
      <c r="E2" s="110"/>
      <c r="F2" s="110"/>
      <c r="G2" s="110"/>
      <c r="H2" s="110"/>
      <c r="I2" s="110"/>
      <c r="J2" s="110"/>
      <c r="K2" s="95"/>
    </row>
    <row r="3" spans="1:11" ht="14.25">
      <c r="A3" s="110" t="s">
        <v>109</v>
      </c>
      <c r="B3" s="110"/>
      <c r="C3" s="110"/>
      <c r="D3" s="110"/>
      <c r="E3" s="110"/>
      <c r="F3" s="110"/>
      <c r="G3" s="110"/>
      <c r="H3" s="110"/>
      <c r="I3" s="110"/>
      <c r="J3" s="110"/>
      <c r="K3" s="95"/>
    </row>
    <row r="4" spans="1:11" ht="14.25">
      <c r="A4" s="95"/>
      <c r="B4" s="95"/>
      <c r="C4" s="95"/>
      <c r="D4" s="95"/>
      <c r="E4" s="95"/>
      <c r="F4" s="95"/>
      <c r="G4" s="95"/>
      <c r="H4" s="95"/>
      <c r="I4" s="95"/>
      <c r="J4" s="95"/>
      <c r="K4" s="95"/>
    </row>
    <row r="5" spans="1:11" ht="15">
      <c r="A5" s="109" t="s">
        <v>21</v>
      </c>
      <c r="B5" s="109"/>
      <c r="C5" s="109"/>
      <c r="D5" s="109"/>
      <c r="E5" s="109"/>
      <c r="F5" s="109"/>
      <c r="G5" s="109"/>
      <c r="H5" s="109"/>
      <c r="I5" s="109"/>
      <c r="J5" s="109"/>
      <c r="K5" s="3"/>
    </row>
    <row r="6" spans="1:11" ht="14.25">
      <c r="A6" s="110" t="str">
        <f>+'p&amp;l'!A6:G6</f>
        <v>For the year ended 30  June 2007</v>
      </c>
      <c r="B6" s="110"/>
      <c r="C6" s="110"/>
      <c r="D6" s="110"/>
      <c r="E6" s="110"/>
      <c r="F6" s="110"/>
      <c r="G6" s="110"/>
      <c r="H6" s="110"/>
      <c r="I6" s="110"/>
      <c r="J6" s="110"/>
      <c r="K6" s="17"/>
    </row>
    <row r="7" spans="1:11" ht="14.25">
      <c r="A7" s="17"/>
      <c r="B7" s="17"/>
      <c r="C7" s="17"/>
      <c r="D7" s="17"/>
      <c r="E7" s="17"/>
      <c r="F7" s="17"/>
      <c r="G7" s="17"/>
      <c r="H7" s="17"/>
      <c r="I7" s="17"/>
      <c r="J7" s="17"/>
      <c r="K7" s="17"/>
    </row>
    <row r="8" spans="1:11" ht="15">
      <c r="A8" s="17"/>
      <c r="B8" s="17"/>
      <c r="C8" s="17"/>
      <c r="D8" s="109" t="s">
        <v>208</v>
      </c>
      <c r="E8" s="109"/>
      <c r="F8" s="109"/>
      <c r="G8" s="109"/>
      <c r="H8" s="17"/>
      <c r="I8" s="17"/>
      <c r="J8" s="17"/>
      <c r="K8" s="17"/>
    </row>
    <row r="9" spans="1:11" ht="15">
      <c r="A9" s="10"/>
      <c r="B9" s="18"/>
      <c r="C9" s="18"/>
      <c r="D9" s="112" t="s">
        <v>22</v>
      </c>
      <c r="E9" s="112"/>
      <c r="F9" s="30"/>
      <c r="G9" s="29" t="s">
        <v>23</v>
      </c>
      <c r="H9" s="30"/>
      <c r="I9" s="30"/>
      <c r="J9" s="18"/>
      <c r="K9" s="10"/>
    </row>
    <row r="10" spans="1:11" ht="15">
      <c r="A10" s="10"/>
      <c r="B10" s="18"/>
      <c r="C10" s="18"/>
      <c r="D10" s="18"/>
      <c r="E10" s="18"/>
      <c r="F10" s="18"/>
      <c r="G10" s="18"/>
      <c r="H10" s="18"/>
      <c r="I10" s="18"/>
      <c r="J10" s="18"/>
      <c r="K10" s="10"/>
    </row>
    <row r="11" spans="1:11" ht="15">
      <c r="A11" s="10"/>
      <c r="B11" s="3" t="s">
        <v>24</v>
      </c>
      <c r="C11" s="3"/>
      <c r="D11" s="3" t="s">
        <v>24</v>
      </c>
      <c r="E11" s="3" t="s">
        <v>27</v>
      </c>
      <c r="F11" s="3"/>
      <c r="G11" s="3" t="s">
        <v>29</v>
      </c>
      <c r="H11" s="3"/>
      <c r="I11" s="3" t="s">
        <v>209</v>
      </c>
      <c r="J11" s="3" t="s">
        <v>31</v>
      </c>
      <c r="K11" s="10"/>
    </row>
    <row r="12" spans="1:11" ht="15">
      <c r="A12" s="10"/>
      <c r="B12" s="3" t="s">
        <v>25</v>
      </c>
      <c r="C12" s="3"/>
      <c r="D12" s="3" t="s">
        <v>26</v>
      </c>
      <c r="E12" s="3" t="s">
        <v>28</v>
      </c>
      <c r="F12" s="3"/>
      <c r="G12" s="3" t="s">
        <v>30</v>
      </c>
      <c r="H12" s="3"/>
      <c r="I12" s="3" t="s">
        <v>210</v>
      </c>
      <c r="J12" s="3" t="s">
        <v>213</v>
      </c>
      <c r="K12" s="10"/>
    </row>
    <row r="13" spans="1:11" ht="15">
      <c r="A13" s="10"/>
      <c r="B13" s="18"/>
      <c r="C13" s="18"/>
      <c r="D13" s="18"/>
      <c r="E13" s="18"/>
      <c r="F13" s="18"/>
      <c r="G13" s="18"/>
      <c r="H13" s="18"/>
      <c r="I13" s="18"/>
      <c r="J13" s="18"/>
      <c r="K13" s="10"/>
    </row>
    <row r="14" spans="1:11" ht="15">
      <c r="A14" s="10"/>
      <c r="B14" s="3" t="s">
        <v>6</v>
      </c>
      <c r="C14" s="3"/>
      <c r="D14" s="3" t="s">
        <v>6</v>
      </c>
      <c r="E14" s="3" t="s">
        <v>6</v>
      </c>
      <c r="F14" s="18"/>
      <c r="G14" s="3" t="s">
        <v>6</v>
      </c>
      <c r="H14" s="18"/>
      <c r="I14" s="3" t="s">
        <v>6</v>
      </c>
      <c r="J14" s="3" t="s">
        <v>6</v>
      </c>
      <c r="K14" s="10"/>
    </row>
    <row r="15" spans="1:11" ht="15">
      <c r="A15" s="10"/>
      <c r="B15" s="3"/>
      <c r="C15" s="3"/>
      <c r="D15" s="3"/>
      <c r="E15" s="3"/>
      <c r="F15" s="18"/>
      <c r="G15" s="3"/>
      <c r="H15" s="18"/>
      <c r="I15" s="18"/>
      <c r="J15" s="3"/>
      <c r="K15" s="10"/>
    </row>
    <row r="16" spans="2:11" ht="15">
      <c r="B16" s="3"/>
      <c r="C16" s="3"/>
      <c r="D16" s="3"/>
      <c r="E16" s="3"/>
      <c r="F16" s="18"/>
      <c r="G16" s="3"/>
      <c r="H16" s="18"/>
      <c r="I16" s="18"/>
      <c r="J16" s="3"/>
      <c r="K16" s="10"/>
    </row>
    <row r="17" spans="1:11" s="71" customFormat="1" ht="14.25">
      <c r="A17" s="70" t="s">
        <v>242</v>
      </c>
      <c r="B17" s="61">
        <f>+'balance sheet'!F55</f>
        <v>90559</v>
      </c>
      <c r="C17" s="61"/>
      <c r="D17" s="61">
        <f>+'balance sheet'!F56</f>
        <v>125832</v>
      </c>
      <c r="E17" s="61">
        <v>0</v>
      </c>
      <c r="F17" s="61"/>
      <c r="G17" s="61">
        <f>+'balance sheet'!F57</f>
        <v>192530</v>
      </c>
      <c r="H17" s="61"/>
      <c r="I17" s="61">
        <f>+'balance sheet'!F61</f>
        <v>16095</v>
      </c>
      <c r="J17" s="61">
        <f>SUM(B17:I17)</f>
        <v>425016</v>
      </c>
      <c r="K17" s="70"/>
    </row>
    <row r="18" spans="1:11" ht="15">
      <c r="A18" s="18"/>
      <c r="B18" s="12"/>
      <c r="C18" s="12"/>
      <c r="D18" s="12"/>
      <c r="E18" s="12"/>
      <c r="F18" s="12"/>
      <c r="G18" s="12"/>
      <c r="H18" s="12"/>
      <c r="I18" s="12"/>
      <c r="J18" s="12"/>
      <c r="K18" s="10"/>
    </row>
    <row r="19" spans="1:11" ht="14.25">
      <c r="A19" s="10" t="s">
        <v>172</v>
      </c>
      <c r="B19" s="12">
        <v>0</v>
      </c>
      <c r="C19" s="12"/>
      <c r="D19" s="12">
        <v>0</v>
      </c>
      <c r="E19" s="12">
        <v>0</v>
      </c>
      <c r="F19" s="12"/>
      <c r="G19" s="12">
        <f>+'p&amp;l'!F32</f>
        <v>6858</v>
      </c>
      <c r="H19" s="12"/>
      <c r="I19" s="12">
        <f>+'p&amp;l'!F33</f>
        <v>763</v>
      </c>
      <c r="J19" s="12">
        <f>SUM(B19:I19)</f>
        <v>7621</v>
      </c>
      <c r="K19" s="10"/>
    </row>
    <row r="20" spans="1:11" ht="14.25">
      <c r="A20" s="10"/>
      <c r="B20" s="23"/>
      <c r="C20" s="12"/>
      <c r="D20" s="23"/>
      <c r="E20" s="23"/>
      <c r="F20" s="12"/>
      <c r="G20" s="23"/>
      <c r="H20" s="12"/>
      <c r="I20" s="23"/>
      <c r="J20" s="23"/>
      <c r="K20" s="10"/>
    </row>
    <row r="21" spans="1:11" ht="14.25">
      <c r="A21" s="10"/>
      <c r="B21" s="12"/>
      <c r="C21" s="12"/>
      <c r="D21" s="12"/>
      <c r="E21" s="12"/>
      <c r="F21" s="12"/>
      <c r="G21" s="12"/>
      <c r="H21" s="12"/>
      <c r="I21" s="12"/>
      <c r="J21" s="12"/>
      <c r="K21" s="10"/>
    </row>
    <row r="22" spans="1:11" ht="14.25">
      <c r="A22" s="10" t="s">
        <v>249</v>
      </c>
      <c r="B22" s="12">
        <f>+SUM(B17:B20)</f>
        <v>90559</v>
      </c>
      <c r="C22" s="12"/>
      <c r="D22" s="12">
        <f>+SUM(D17:D20)</f>
        <v>125832</v>
      </c>
      <c r="E22" s="12">
        <f>+SUM(E17:E20)</f>
        <v>0</v>
      </c>
      <c r="F22" s="12"/>
      <c r="G22" s="12">
        <f>+SUM(G17:G20)</f>
        <v>199388</v>
      </c>
      <c r="H22" s="12"/>
      <c r="I22" s="12">
        <f>+SUM(I17:I20)</f>
        <v>16858</v>
      </c>
      <c r="J22" s="12">
        <f>+SUM(J17:J20)</f>
        <v>432637</v>
      </c>
      <c r="K22" s="10"/>
    </row>
    <row r="23" spans="1:11" ht="15" thickBot="1">
      <c r="A23" s="10"/>
      <c r="B23" s="24"/>
      <c r="C23" s="12"/>
      <c r="D23" s="24"/>
      <c r="E23" s="24"/>
      <c r="F23" s="12"/>
      <c r="G23" s="24"/>
      <c r="H23" s="12"/>
      <c r="I23" s="24"/>
      <c r="J23" s="24"/>
      <c r="K23" s="10"/>
    </row>
    <row r="24" spans="1:11" ht="15" thickTop="1">
      <c r="A24" s="10"/>
      <c r="B24" s="12">
        <f>+B22-'balance sheet'!D55</f>
        <v>0</v>
      </c>
      <c r="C24" s="12"/>
      <c r="D24" s="12">
        <f>+D22-'balance sheet'!D56</f>
        <v>0</v>
      </c>
      <c r="E24" s="12"/>
      <c r="F24" s="12"/>
      <c r="G24" s="12">
        <f>+G22-'balance sheet'!D57</f>
        <v>0</v>
      </c>
      <c r="H24" s="12"/>
      <c r="I24" s="12">
        <f>+I22-'balance sheet'!D61</f>
        <v>0</v>
      </c>
      <c r="J24" s="12">
        <f>+J22-'balance sheet'!D63</f>
        <v>0</v>
      </c>
      <c r="K24" s="10"/>
    </row>
    <row r="25" spans="1:11" ht="14.25">
      <c r="A25" s="10"/>
      <c r="B25" s="12"/>
      <c r="C25" s="12"/>
      <c r="D25" s="12"/>
      <c r="E25" s="12"/>
      <c r="F25" s="12"/>
      <c r="G25" s="12"/>
      <c r="H25" s="12"/>
      <c r="I25" s="12"/>
      <c r="J25" s="12"/>
      <c r="K25" s="10"/>
    </row>
    <row r="26" spans="1:11" ht="14.25">
      <c r="A26" s="10" t="s">
        <v>244</v>
      </c>
      <c r="B26" s="12"/>
      <c r="C26" s="12"/>
      <c r="D26" s="12"/>
      <c r="E26" s="12"/>
      <c r="F26" s="12"/>
      <c r="G26" s="12"/>
      <c r="H26" s="12"/>
      <c r="I26" s="12"/>
      <c r="J26" s="12"/>
      <c r="K26" s="10"/>
    </row>
    <row r="27" spans="1:11" ht="14.25">
      <c r="A27" s="10" t="s">
        <v>222</v>
      </c>
      <c r="B27" s="12">
        <v>90559</v>
      </c>
      <c r="C27" s="12"/>
      <c r="D27" s="12">
        <v>126423</v>
      </c>
      <c r="E27" s="12">
        <v>47485</v>
      </c>
      <c r="F27" s="12"/>
      <c r="G27" s="12">
        <v>128823</v>
      </c>
      <c r="H27" s="12"/>
      <c r="I27" s="12">
        <v>16319</v>
      </c>
      <c r="J27" s="12">
        <f>SUM(B27:I27)</f>
        <v>409609</v>
      </c>
      <c r="K27" s="10"/>
    </row>
    <row r="28" spans="1:11" ht="14.25">
      <c r="A28" s="10" t="s">
        <v>223</v>
      </c>
      <c r="B28" s="12">
        <v>0</v>
      </c>
      <c r="C28" s="12"/>
      <c r="D28" s="12">
        <v>0</v>
      </c>
      <c r="E28" s="12">
        <v>-47485</v>
      </c>
      <c r="F28" s="12"/>
      <c r="G28" s="12">
        <v>47485</v>
      </c>
      <c r="H28" s="12"/>
      <c r="I28" s="12">
        <v>0</v>
      </c>
      <c r="J28" s="12">
        <f>SUM(B28:I28)</f>
        <v>0</v>
      </c>
      <c r="K28" s="10"/>
    </row>
    <row r="29" spans="1:11" ht="14.25">
      <c r="A29" s="10"/>
      <c r="B29" s="23"/>
      <c r="C29" s="12"/>
      <c r="D29" s="23"/>
      <c r="E29" s="23"/>
      <c r="F29" s="12"/>
      <c r="G29" s="23"/>
      <c r="H29" s="12"/>
      <c r="I29" s="23"/>
      <c r="J29" s="23"/>
      <c r="K29" s="10"/>
    </row>
    <row r="30" spans="1:11" ht="14.25">
      <c r="A30" s="10" t="s">
        <v>225</v>
      </c>
      <c r="B30" s="12">
        <f>+SUM(B27:B29)</f>
        <v>90559</v>
      </c>
      <c r="C30" s="12"/>
      <c r="D30" s="12">
        <f>+SUM(D27:D29)</f>
        <v>126423</v>
      </c>
      <c r="E30" s="12">
        <f>+SUM(E27:E29)</f>
        <v>0</v>
      </c>
      <c r="F30" s="12"/>
      <c r="G30" s="12">
        <f>+SUM(G27:G29)</f>
        <v>176308</v>
      </c>
      <c r="H30" s="12"/>
      <c r="I30" s="12">
        <f>+SUM(I27:I29)</f>
        <v>16319</v>
      </c>
      <c r="J30" s="12">
        <f>+SUM(J27:J29)</f>
        <v>409609</v>
      </c>
      <c r="K30" s="10"/>
    </row>
    <row r="31" spans="1:11" ht="14.25">
      <c r="A31" s="10" t="s">
        <v>224</v>
      </c>
      <c r="B31" s="12"/>
      <c r="C31" s="12"/>
      <c r="D31" s="12"/>
      <c r="E31" s="12"/>
      <c r="F31" s="12"/>
      <c r="G31" s="12"/>
      <c r="H31" s="12"/>
      <c r="I31" s="12"/>
      <c r="J31" s="12"/>
      <c r="K31" s="10"/>
    </row>
    <row r="32" spans="1:11" ht="14.25">
      <c r="A32" s="10"/>
      <c r="B32" s="12"/>
      <c r="C32" s="12"/>
      <c r="D32" s="12"/>
      <c r="E32" s="12"/>
      <c r="F32" s="12"/>
      <c r="G32" s="12"/>
      <c r="H32" s="12"/>
      <c r="I32" s="12"/>
      <c r="J32" s="12"/>
      <c r="K32" s="10"/>
    </row>
    <row r="33" spans="1:11" ht="14.25">
      <c r="A33" s="10" t="s">
        <v>172</v>
      </c>
      <c r="B33" s="23">
        <v>0</v>
      </c>
      <c r="C33" s="12"/>
      <c r="D33" s="23">
        <v>0</v>
      </c>
      <c r="E33" s="23">
        <v>0</v>
      </c>
      <c r="F33" s="12"/>
      <c r="G33" s="23">
        <f>'p&amp;l'!G32</f>
        <v>5216</v>
      </c>
      <c r="H33" s="12"/>
      <c r="I33" s="23">
        <f>'p&amp;l'!G33</f>
        <v>562</v>
      </c>
      <c r="J33" s="23">
        <f>SUM(B33:I33)</f>
        <v>5778</v>
      </c>
      <c r="K33" s="10"/>
    </row>
    <row r="34" spans="1:11" ht="14.25">
      <c r="A34" s="10"/>
      <c r="B34" s="12"/>
      <c r="C34" s="12"/>
      <c r="D34" s="12"/>
      <c r="E34" s="12"/>
      <c r="F34" s="12"/>
      <c r="G34" s="12"/>
      <c r="H34" s="12"/>
      <c r="I34" s="12"/>
      <c r="J34" s="12"/>
      <c r="K34" s="10"/>
    </row>
    <row r="35" spans="1:11" ht="14.25">
      <c r="A35" s="10"/>
      <c r="B35" s="12"/>
      <c r="C35" s="12"/>
      <c r="D35" s="12"/>
      <c r="E35" s="12"/>
      <c r="F35" s="12"/>
      <c r="G35" s="12"/>
      <c r="H35" s="12"/>
      <c r="I35" s="12"/>
      <c r="J35" s="12"/>
      <c r="K35" s="10"/>
    </row>
    <row r="36" spans="1:11" ht="15" thickBot="1">
      <c r="A36" s="10" t="s">
        <v>254</v>
      </c>
      <c r="B36" s="24">
        <f>+SUM(B30:B33)</f>
        <v>90559</v>
      </c>
      <c r="C36" s="12"/>
      <c r="D36" s="24">
        <f>+SUM(D30:D33)</f>
        <v>126423</v>
      </c>
      <c r="E36" s="24">
        <f>+SUM(E30:E33)</f>
        <v>0</v>
      </c>
      <c r="F36" s="12"/>
      <c r="G36" s="24">
        <f>+SUM(G30:G33)</f>
        <v>181524</v>
      </c>
      <c r="H36" s="12"/>
      <c r="I36" s="24">
        <f>+SUM(I30:I33)</f>
        <v>16881</v>
      </c>
      <c r="J36" s="24">
        <f>+SUM(J30:J33)</f>
        <v>415387</v>
      </c>
      <c r="K36" s="10"/>
    </row>
    <row r="37" spans="1:11" ht="15" thickTop="1">
      <c r="A37" s="10"/>
      <c r="B37" s="12"/>
      <c r="C37" s="12"/>
      <c r="D37" s="12"/>
      <c r="E37" s="12"/>
      <c r="F37" s="12"/>
      <c r="G37" s="12"/>
      <c r="H37" s="12"/>
      <c r="I37" s="12"/>
      <c r="J37" s="12"/>
      <c r="K37" s="10"/>
    </row>
    <row r="38" spans="1:11" ht="15">
      <c r="A38" s="18" t="s">
        <v>32</v>
      </c>
      <c r="B38" s="10"/>
      <c r="C38" s="10"/>
      <c r="D38" s="10"/>
      <c r="E38" s="10"/>
      <c r="F38" s="10"/>
      <c r="G38" s="10"/>
      <c r="H38" s="10"/>
      <c r="I38" s="10"/>
      <c r="J38" s="10"/>
      <c r="K38" s="10"/>
    </row>
    <row r="39" spans="1:11" ht="15">
      <c r="A39" s="18" t="s">
        <v>247</v>
      </c>
      <c r="B39" s="10"/>
      <c r="C39" s="10"/>
      <c r="D39" s="10"/>
      <c r="E39" s="10"/>
      <c r="F39" s="10"/>
      <c r="G39" s="10"/>
      <c r="H39" s="10"/>
      <c r="I39" s="10"/>
      <c r="J39" s="10"/>
      <c r="K39" s="10"/>
    </row>
    <row r="40" spans="1:11" ht="15">
      <c r="A40" s="18" t="s">
        <v>191</v>
      </c>
      <c r="B40" s="10"/>
      <c r="C40" s="10"/>
      <c r="D40" s="10"/>
      <c r="E40" s="10"/>
      <c r="F40" s="10"/>
      <c r="G40" s="10"/>
      <c r="H40" s="10"/>
      <c r="I40" s="10"/>
      <c r="J40" s="10"/>
      <c r="K40" s="10"/>
    </row>
  </sheetData>
  <mergeCells count="7">
    <mergeCell ref="D9:E9"/>
    <mergeCell ref="A1:J1"/>
    <mergeCell ref="A2:J2"/>
    <mergeCell ref="A3:J3"/>
    <mergeCell ref="A5:J5"/>
    <mergeCell ref="A6:J6"/>
    <mergeCell ref="D8:G8"/>
  </mergeCells>
  <printOptions horizontalCentered="1"/>
  <pageMargins left="0.75" right="0.5" top="0.51" bottom="0.52" header="0.39" footer="0.36"/>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D61"/>
  <sheetViews>
    <sheetView view="pageBreakPreview" zoomScaleSheetLayoutView="100" workbookViewId="0" topLeftCell="A1">
      <selection activeCell="A7" sqref="A7"/>
    </sheetView>
  </sheetViews>
  <sheetFormatPr defaultColWidth="9.140625" defaultRowHeight="12.75"/>
  <cols>
    <col min="1" max="1" width="64.7109375" style="0" customWidth="1"/>
    <col min="2" max="2" width="5.00390625" style="0" customWidth="1"/>
    <col min="3" max="3" width="14.00390625" style="0" customWidth="1"/>
    <col min="4" max="4" width="13.28125" style="0" customWidth="1"/>
    <col min="5" max="5" width="2.7109375" style="0" customWidth="1"/>
  </cols>
  <sheetData>
    <row r="1" spans="1:4" ht="15">
      <c r="A1" s="109" t="s">
        <v>96</v>
      </c>
      <c r="B1" s="109"/>
      <c r="C1" s="109"/>
      <c r="D1" s="109"/>
    </row>
    <row r="2" spans="1:4" ht="14.25">
      <c r="A2" s="110" t="s">
        <v>97</v>
      </c>
      <c r="B2" s="110"/>
      <c r="C2" s="110"/>
      <c r="D2" s="110"/>
    </row>
    <row r="3" spans="1:4" ht="14.25">
      <c r="A3" s="110" t="s">
        <v>109</v>
      </c>
      <c r="B3" s="110"/>
      <c r="C3" s="110"/>
      <c r="D3" s="110"/>
    </row>
    <row r="4" spans="1:4" ht="14.25">
      <c r="A4" s="10"/>
      <c r="B4" s="10"/>
      <c r="C4" s="10"/>
      <c r="D4" s="10"/>
    </row>
    <row r="5" spans="1:4" ht="15">
      <c r="A5" s="109" t="s">
        <v>33</v>
      </c>
      <c r="B5" s="109"/>
      <c r="C5" s="109"/>
      <c r="D5" s="109"/>
    </row>
    <row r="6" spans="1:4" ht="14.25">
      <c r="A6" s="110" t="str">
        <f>+'p&amp;l'!A6:G6</f>
        <v>For the year ended 30  June 2007</v>
      </c>
      <c r="B6" s="110"/>
      <c r="C6" s="110"/>
      <c r="D6" s="110"/>
    </row>
    <row r="7" spans="1:4" ht="14.25">
      <c r="A7" s="10"/>
      <c r="B7" s="10"/>
      <c r="C7" s="10"/>
      <c r="D7" s="10"/>
    </row>
    <row r="8" spans="1:4" ht="15">
      <c r="A8" s="10"/>
      <c r="B8" s="18"/>
      <c r="C8" s="3" t="s">
        <v>255</v>
      </c>
      <c r="D8" s="3" t="str">
        <f>+C8</f>
        <v>6 months</v>
      </c>
    </row>
    <row r="9" spans="1:4" ht="15">
      <c r="A9" s="10"/>
      <c r="B9" s="18"/>
      <c r="C9" s="3" t="s">
        <v>34</v>
      </c>
      <c r="D9" s="3" t="s">
        <v>34</v>
      </c>
    </row>
    <row r="10" spans="1:4" ht="15">
      <c r="A10" s="10"/>
      <c r="B10" s="18"/>
      <c r="C10" s="19" t="str">
        <f>+'p&amp;l'!C10</f>
        <v>30.06.2007</v>
      </c>
      <c r="D10" s="19" t="str">
        <f>+'p&amp;l'!D10</f>
        <v>30.06.06</v>
      </c>
    </row>
    <row r="11" spans="1:4" ht="15">
      <c r="A11" s="10"/>
      <c r="B11" s="18"/>
      <c r="C11" s="17" t="s">
        <v>138</v>
      </c>
      <c r="D11" s="17" t="s">
        <v>138</v>
      </c>
    </row>
    <row r="12" spans="1:4" ht="15">
      <c r="A12" s="10"/>
      <c r="B12" s="18"/>
      <c r="C12" s="3" t="s">
        <v>6</v>
      </c>
      <c r="D12" s="3" t="s">
        <v>6</v>
      </c>
    </row>
    <row r="13" spans="1:4" ht="14.25">
      <c r="A13" s="10"/>
      <c r="B13" s="10"/>
      <c r="C13" s="10"/>
      <c r="D13" s="10"/>
    </row>
    <row r="14" spans="1:4" ht="14.25">
      <c r="A14" s="10" t="s">
        <v>165</v>
      </c>
      <c r="B14" s="10"/>
      <c r="C14" s="22">
        <f>'p&amp;l'!F23</f>
        <v>9444</v>
      </c>
      <c r="D14" s="22">
        <f>'p&amp;l'!G23</f>
        <v>7684</v>
      </c>
    </row>
    <row r="15" spans="1:4" ht="14.25">
      <c r="A15" s="10"/>
      <c r="B15" s="10"/>
      <c r="C15" s="12"/>
      <c r="D15" s="12"/>
    </row>
    <row r="16" spans="1:4" ht="14.25">
      <c r="A16" s="10" t="s">
        <v>35</v>
      </c>
      <c r="B16" s="10"/>
      <c r="C16" s="12"/>
      <c r="D16" s="12"/>
    </row>
    <row r="17" spans="1:4" ht="14.25">
      <c r="A17" s="10"/>
      <c r="B17" s="10"/>
      <c r="C17" s="12"/>
      <c r="D17" s="12"/>
    </row>
    <row r="18" spans="1:4" ht="14.25">
      <c r="A18" s="10" t="s">
        <v>111</v>
      </c>
      <c r="B18" s="10"/>
      <c r="C18" s="12">
        <v>42</v>
      </c>
      <c r="D18" s="12">
        <v>1527</v>
      </c>
    </row>
    <row r="19" spans="1:4" ht="14.25">
      <c r="A19" s="10" t="s">
        <v>112</v>
      </c>
      <c r="B19" s="10"/>
      <c r="C19" s="12">
        <v>548</v>
      </c>
      <c r="D19" s="12">
        <v>-133</v>
      </c>
    </row>
    <row r="20" spans="1:4" ht="14.25">
      <c r="A20" s="10"/>
      <c r="B20" s="10"/>
      <c r="C20" s="23"/>
      <c r="D20" s="23"/>
    </row>
    <row r="21" spans="1:4" ht="14.25">
      <c r="A21" s="10"/>
      <c r="B21" s="10"/>
      <c r="C21" s="22"/>
      <c r="D21" s="22"/>
    </row>
    <row r="22" spans="1:4" ht="14.25">
      <c r="A22" s="10" t="s">
        <v>173</v>
      </c>
      <c r="B22" s="10"/>
      <c r="C22" s="22">
        <f>+SUM(C14:C20)</f>
        <v>10034</v>
      </c>
      <c r="D22" s="22">
        <f>+SUM(D14:D20)</f>
        <v>9078</v>
      </c>
    </row>
    <row r="23" spans="1:4" ht="14.25">
      <c r="A23" s="10"/>
      <c r="B23" s="10"/>
      <c r="C23" s="22"/>
      <c r="D23" s="22"/>
    </row>
    <row r="24" spans="1:4" ht="14.25">
      <c r="A24" s="10" t="s">
        <v>37</v>
      </c>
      <c r="B24" s="10"/>
      <c r="C24" s="22"/>
      <c r="D24" s="22"/>
    </row>
    <row r="25" spans="1:4" ht="14.25">
      <c r="A25" s="10"/>
      <c r="B25" s="10"/>
      <c r="C25" s="22"/>
      <c r="D25" s="22"/>
    </row>
    <row r="26" spans="1:4" ht="14.25">
      <c r="A26" s="27" t="s">
        <v>113</v>
      </c>
      <c r="B26" s="10"/>
      <c r="C26" s="22">
        <v>495</v>
      </c>
      <c r="D26" s="22">
        <v>-2217</v>
      </c>
    </row>
    <row r="27" spans="1:4" ht="14.25">
      <c r="A27" s="10" t="s">
        <v>114</v>
      </c>
      <c r="B27" s="10"/>
      <c r="C27" s="22">
        <v>4966.61</v>
      </c>
      <c r="D27" s="22">
        <v>-6420</v>
      </c>
    </row>
    <row r="28" spans="1:4" ht="14.25">
      <c r="A28" s="10" t="s">
        <v>181</v>
      </c>
      <c r="B28" s="10"/>
      <c r="C28" s="22">
        <v>0</v>
      </c>
      <c r="D28" s="22">
        <v>0</v>
      </c>
    </row>
    <row r="29" spans="1:4" ht="14.25">
      <c r="A29" s="10" t="s">
        <v>110</v>
      </c>
      <c r="B29" s="10"/>
      <c r="C29" s="22">
        <v>-1873</v>
      </c>
      <c r="D29" s="22">
        <v>-1100</v>
      </c>
    </row>
    <row r="30" spans="1:4" ht="14.25">
      <c r="A30" s="10" t="s">
        <v>42</v>
      </c>
      <c r="B30" s="10"/>
      <c r="C30" s="22">
        <v>-2</v>
      </c>
      <c r="D30" s="22">
        <v>-8</v>
      </c>
    </row>
    <row r="31" spans="1:4" ht="14.25">
      <c r="A31" s="31" t="s">
        <v>8</v>
      </c>
      <c r="B31" s="10"/>
      <c r="C31" s="22">
        <v>381</v>
      </c>
      <c r="D31" s="22">
        <v>141</v>
      </c>
    </row>
    <row r="32" spans="1:4" ht="14.25">
      <c r="A32" s="10"/>
      <c r="B32" s="10"/>
      <c r="C32" s="22"/>
      <c r="D32" s="22"/>
    </row>
    <row r="33" spans="1:4" ht="14.25">
      <c r="A33" s="10" t="s">
        <v>38</v>
      </c>
      <c r="B33" s="10"/>
      <c r="C33" s="28">
        <f>+SUM(C21:C32)</f>
        <v>14001.61</v>
      </c>
      <c r="D33" s="28">
        <f>+SUM(D21:D32)</f>
        <v>-526</v>
      </c>
    </row>
    <row r="34" spans="1:4" ht="14.25">
      <c r="A34" s="10"/>
      <c r="B34" s="10"/>
      <c r="C34" s="12"/>
      <c r="D34" s="12"/>
    </row>
    <row r="35" spans="1:4" ht="14.25">
      <c r="A35" s="10" t="s">
        <v>39</v>
      </c>
      <c r="B35" s="10"/>
      <c r="C35" s="12"/>
      <c r="D35" s="12"/>
    </row>
    <row r="36" spans="1:4" ht="14.25">
      <c r="A36" s="10"/>
      <c r="B36" s="10"/>
      <c r="C36" s="22"/>
      <c r="D36" s="22"/>
    </row>
    <row r="37" spans="1:4" ht="14.25">
      <c r="A37" s="10" t="s">
        <v>40</v>
      </c>
      <c r="B37" s="10"/>
      <c r="C37" s="22">
        <v>0</v>
      </c>
      <c r="D37" s="22">
        <v>-839</v>
      </c>
    </row>
    <row r="38" spans="1:4" ht="14.25">
      <c r="A38" s="10" t="s">
        <v>268</v>
      </c>
      <c r="B38" s="10"/>
      <c r="C38" s="22">
        <f>-8956-3583</f>
        <v>-12539</v>
      </c>
      <c r="D38" s="22"/>
    </row>
    <row r="39" spans="1:4" ht="14.25">
      <c r="A39" s="10" t="s">
        <v>134</v>
      </c>
      <c r="B39" s="10"/>
      <c r="C39" s="22">
        <v>-2265</v>
      </c>
      <c r="D39" s="22">
        <v>-562</v>
      </c>
    </row>
    <row r="40" spans="1:4" ht="14.25">
      <c r="A40" s="10"/>
      <c r="B40" s="10"/>
      <c r="C40" s="22"/>
      <c r="D40" s="22"/>
    </row>
    <row r="41" spans="1:4" ht="14.25">
      <c r="A41" s="10" t="s">
        <v>116</v>
      </c>
      <c r="B41" s="10"/>
      <c r="C41" s="28">
        <f>+SUM(C36:C40)</f>
        <v>-14804</v>
      </c>
      <c r="D41" s="28">
        <f>+SUM(D36:D40)</f>
        <v>-1401</v>
      </c>
    </row>
    <row r="42" spans="1:4" ht="14.25">
      <c r="A42" s="10"/>
      <c r="B42" s="10"/>
      <c r="C42" s="22"/>
      <c r="D42" s="22"/>
    </row>
    <row r="43" spans="1:4" ht="14.25">
      <c r="A43" s="10" t="s">
        <v>41</v>
      </c>
      <c r="B43" s="10"/>
      <c r="C43" s="12"/>
      <c r="D43" s="12"/>
    </row>
    <row r="44" spans="1:4" ht="14.25">
      <c r="A44" s="10"/>
      <c r="B44" s="10"/>
      <c r="C44" s="12"/>
      <c r="D44" s="12"/>
    </row>
    <row r="45" spans="1:4" ht="14.25">
      <c r="A45" s="10" t="s">
        <v>135</v>
      </c>
      <c r="B45" s="10"/>
      <c r="C45" s="12">
        <v>939</v>
      </c>
      <c r="D45" s="12">
        <v>811</v>
      </c>
    </row>
    <row r="46" spans="1:4" ht="14.25">
      <c r="A46" s="10"/>
      <c r="B46" s="10"/>
      <c r="C46" s="22"/>
      <c r="D46" s="22"/>
    </row>
    <row r="47" spans="1:4" ht="14.25">
      <c r="A47" s="10" t="s">
        <v>115</v>
      </c>
      <c r="B47" s="10"/>
      <c r="C47" s="28">
        <f>+C45</f>
        <v>939</v>
      </c>
      <c r="D47" s="28">
        <f>+D45</f>
        <v>811</v>
      </c>
    </row>
    <row r="48" spans="1:4" ht="14.25">
      <c r="A48" s="10"/>
      <c r="B48" s="10"/>
      <c r="C48" s="12"/>
      <c r="D48" s="12"/>
    </row>
    <row r="49" spans="1:4" ht="14.25">
      <c r="A49" s="10" t="s">
        <v>180</v>
      </c>
      <c r="B49" s="10"/>
      <c r="C49" s="12">
        <f>+C47+C41+C33</f>
        <v>136.61000000000058</v>
      </c>
      <c r="D49" s="12">
        <f>+D47+D41+D33</f>
        <v>-1116</v>
      </c>
    </row>
    <row r="50" spans="1:4" ht="14.25">
      <c r="A50" s="10"/>
      <c r="B50" s="10"/>
      <c r="C50" s="12"/>
      <c r="D50" s="12"/>
    </row>
    <row r="51" spans="1:4" ht="14.25">
      <c r="A51" s="10" t="s">
        <v>43</v>
      </c>
      <c r="B51" s="10"/>
      <c r="C51" s="12">
        <v>15776</v>
      </c>
      <c r="D51" s="12">
        <v>15169</v>
      </c>
    </row>
    <row r="52" spans="1:4" ht="14.25">
      <c r="A52" s="10"/>
      <c r="B52" s="10"/>
      <c r="C52" s="23"/>
      <c r="D52" s="23"/>
    </row>
    <row r="53" spans="1:4" ht="14.25">
      <c r="A53" s="10"/>
      <c r="B53" s="10"/>
      <c r="C53" s="12"/>
      <c r="D53" s="12"/>
    </row>
    <row r="54" spans="1:4" ht="14.25">
      <c r="A54" s="10" t="s">
        <v>267</v>
      </c>
      <c r="B54" s="10"/>
      <c r="C54" s="12">
        <f>+C49+C51</f>
        <v>15912.61</v>
      </c>
      <c r="D54" s="12">
        <f>+D49+D51</f>
        <v>14053</v>
      </c>
    </row>
    <row r="55" spans="1:4" ht="15" thickBot="1">
      <c r="A55" s="10"/>
      <c r="B55" s="10"/>
      <c r="C55" s="24"/>
      <c r="D55" s="24"/>
    </row>
    <row r="56" spans="1:4" ht="15" thickTop="1">
      <c r="A56" s="10"/>
      <c r="B56" s="10"/>
      <c r="C56" s="36"/>
      <c r="D56" s="10"/>
    </row>
    <row r="57" spans="1:4" ht="14.25">
      <c r="A57" s="10"/>
      <c r="B57" s="10"/>
      <c r="C57" s="10"/>
      <c r="D57" s="10"/>
    </row>
    <row r="58" spans="1:4" ht="15">
      <c r="A58" s="18" t="s">
        <v>0</v>
      </c>
      <c r="B58" s="10"/>
      <c r="C58" s="10"/>
      <c r="D58" s="10"/>
    </row>
    <row r="59" spans="1:4" ht="15">
      <c r="A59" s="18" t="s">
        <v>2</v>
      </c>
      <c r="B59" s="10"/>
      <c r="C59" s="10"/>
      <c r="D59" s="10"/>
    </row>
    <row r="60" ht="15">
      <c r="A60" s="18" t="s">
        <v>245</v>
      </c>
    </row>
    <row r="61" ht="15">
      <c r="A61" s="18" t="s">
        <v>235</v>
      </c>
    </row>
  </sheetData>
  <mergeCells count="5">
    <mergeCell ref="A6:D6"/>
    <mergeCell ref="A1:D1"/>
    <mergeCell ref="A2:D2"/>
    <mergeCell ref="A3:D3"/>
    <mergeCell ref="A5:D5"/>
  </mergeCells>
  <printOptions/>
  <pageMargins left="0.75" right="0.5" top="0.84" bottom="0.91" header="0.5" footer="0.5"/>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P224"/>
  <sheetViews>
    <sheetView tabSelected="1" view="pageBreakPreview" zoomScaleSheetLayoutView="100" workbookViewId="0" topLeftCell="A1">
      <selection activeCell="F22" sqref="F22"/>
    </sheetView>
  </sheetViews>
  <sheetFormatPr defaultColWidth="9.140625" defaultRowHeight="12.75"/>
  <cols>
    <col min="1" max="1" width="4.7109375" style="38" customWidth="1"/>
    <col min="2" max="2" width="3.57421875" style="38" customWidth="1"/>
    <col min="3" max="3" width="24.57421875" style="38" customWidth="1"/>
    <col min="4" max="4" width="14.421875" style="38" customWidth="1"/>
    <col min="5" max="6" width="17.140625" style="38" customWidth="1"/>
    <col min="7" max="7" width="11.57421875" style="38" customWidth="1"/>
    <col min="8" max="8" width="12.57421875" style="38" customWidth="1"/>
    <col min="9" max="10" width="9.140625" style="38" customWidth="1"/>
    <col min="11" max="11" width="11.28125" style="38" bestFit="1" customWidth="1"/>
    <col min="12" max="16384" width="9.140625" style="38" customWidth="1"/>
  </cols>
  <sheetData>
    <row r="1" spans="1:6" ht="15">
      <c r="A1" s="58" t="s">
        <v>98</v>
      </c>
      <c r="B1" s="12"/>
      <c r="C1" s="12"/>
      <c r="D1" s="12"/>
      <c r="E1" s="12"/>
      <c r="F1" s="12"/>
    </row>
    <row r="2" spans="1:6" ht="14.25">
      <c r="A2" s="12"/>
      <c r="B2" s="12"/>
      <c r="C2" s="12"/>
      <c r="D2" s="12"/>
      <c r="E2" s="12"/>
      <c r="F2" s="12"/>
    </row>
    <row r="3" spans="1:6" ht="15">
      <c r="A3" s="59" t="s">
        <v>188</v>
      </c>
      <c r="B3" s="12"/>
      <c r="C3" s="12"/>
      <c r="D3" s="12"/>
      <c r="E3" s="12"/>
      <c r="F3" s="12"/>
    </row>
    <row r="4" spans="1:6" ht="15">
      <c r="A4" s="59" t="s">
        <v>189</v>
      </c>
      <c r="B4" s="12"/>
      <c r="C4" s="12"/>
      <c r="D4" s="12"/>
      <c r="E4" s="12"/>
      <c r="F4" s="12"/>
    </row>
    <row r="5" spans="1:6" ht="15">
      <c r="A5" s="59"/>
      <c r="B5" s="12"/>
      <c r="C5" s="12"/>
      <c r="D5" s="12"/>
      <c r="E5" s="12"/>
      <c r="F5" s="12"/>
    </row>
    <row r="6" spans="1:6" ht="14.25">
      <c r="A6" s="12"/>
      <c r="B6" s="12"/>
      <c r="C6" s="12"/>
      <c r="D6" s="12"/>
      <c r="E6" s="12"/>
      <c r="F6" s="12"/>
    </row>
    <row r="7" spans="1:6" ht="15">
      <c r="A7" s="59" t="s">
        <v>44</v>
      </c>
      <c r="B7" s="12"/>
      <c r="C7" s="58" t="s">
        <v>187</v>
      </c>
      <c r="D7" s="12"/>
      <c r="E7" s="12"/>
      <c r="F7" s="12"/>
    </row>
    <row r="8" spans="1:6" ht="14.25">
      <c r="A8" s="12"/>
      <c r="B8" s="12"/>
      <c r="C8" s="12"/>
      <c r="D8" s="12"/>
      <c r="E8" s="12"/>
      <c r="F8" s="12"/>
    </row>
    <row r="9" spans="1:6" ht="14.25">
      <c r="A9" s="12"/>
      <c r="B9" s="12"/>
      <c r="C9" s="12"/>
      <c r="D9" s="12"/>
      <c r="E9" s="12"/>
      <c r="F9" s="12"/>
    </row>
    <row r="10" spans="1:6" ht="14.25">
      <c r="A10" s="12"/>
      <c r="B10" s="12"/>
      <c r="C10" s="12"/>
      <c r="D10" s="12"/>
      <c r="E10" s="12"/>
      <c r="F10" s="12"/>
    </row>
    <row r="11" spans="1:6" ht="14.25">
      <c r="A11" s="12"/>
      <c r="B11" s="12"/>
      <c r="C11" s="12"/>
      <c r="D11" s="12"/>
      <c r="E11" s="12"/>
      <c r="F11" s="12"/>
    </row>
    <row r="12" spans="1:6" ht="14.25">
      <c r="A12" s="12"/>
      <c r="B12" s="12"/>
      <c r="C12" s="12"/>
      <c r="D12" s="12"/>
      <c r="E12" s="12"/>
      <c r="F12" s="12"/>
    </row>
    <row r="13" spans="1:6" ht="14.25">
      <c r="A13" s="12"/>
      <c r="B13" s="12"/>
      <c r="C13" s="12"/>
      <c r="D13" s="12"/>
      <c r="E13" s="12"/>
      <c r="F13" s="12"/>
    </row>
    <row r="14" spans="1:6" ht="14.25">
      <c r="A14" s="12"/>
      <c r="B14" s="12"/>
      <c r="C14" s="12"/>
      <c r="D14" s="12"/>
      <c r="E14" s="12"/>
      <c r="F14" s="12"/>
    </row>
    <row r="15" spans="1:6" ht="14.25">
      <c r="A15" s="12"/>
      <c r="B15" s="12"/>
      <c r="C15" s="12"/>
      <c r="D15" s="12"/>
      <c r="E15" s="12"/>
      <c r="F15" s="12"/>
    </row>
    <row r="16" spans="1:6" ht="14.25">
      <c r="A16" s="12"/>
      <c r="B16" s="12"/>
      <c r="C16" s="12"/>
      <c r="D16" s="12"/>
      <c r="E16" s="12"/>
      <c r="F16" s="12"/>
    </row>
    <row r="17" spans="1:6" ht="14.25">
      <c r="A17" s="12"/>
      <c r="B17" s="12"/>
      <c r="C17" s="12"/>
      <c r="D17" s="12"/>
      <c r="E17" s="12"/>
      <c r="F17" s="12"/>
    </row>
    <row r="18" spans="1:6" ht="14.25">
      <c r="A18" s="12"/>
      <c r="B18" s="12"/>
      <c r="C18" s="12"/>
      <c r="D18" s="12"/>
      <c r="E18" s="12"/>
      <c r="F18" s="12"/>
    </row>
    <row r="19" spans="1:6" ht="14.25">
      <c r="A19" s="12"/>
      <c r="B19" s="12"/>
      <c r="C19" s="12"/>
      <c r="D19" s="12"/>
      <c r="E19" s="12"/>
      <c r="F19" s="12"/>
    </row>
    <row r="20" spans="1:6" ht="14.25">
      <c r="A20" s="12"/>
      <c r="B20" s="12"/>
      <c r="C20" s="12"/>
      <c r="D20" s="12"/>
      <c r="E20" s="12"/>
      <c r="F20" s="12"/>
    </row>
    <row r="21" spans="1:6" ht="15">
      <c r="A21" s="59" t="s">
        <v>48</v>
      </c>
      <c r="B21" s="12"/>
      <c r="C21" s="1" t="s">
        <v>186</v>
      </c>
      <c r="D21" s="12"/>
      <c r="E21" s="12"/>
      <c r="F21" s="12"/>
    </row>
    <row r="22" spans="1:6" ht="14.25">
      <c r="A22" s="12"/>
      <c r="B22" s="12"/>
      <c r="C22" s="12"/>
      <c r="D22" s="12"/>
      <c r="E22" s="12"/>
      <c r="F22" s="12"/>
    </row>
    <row r="23" spans="1:6" ht="14.25">
      <c r="A23" s="12"/>
      <c r="B23" s="12"/>
      <c r="C23" s="74"/>
      <c r="D23" s="12"/>
      <c r="E23" s="12"/>
      <c r="F23" s="12"/>
    </row>
    <row r="24" spans="1:6" ht="14.25">
      <c r="A24" s="12"/>
      <c r="B24" s="12"/>
      <c r="C24" s="12"/>
      <c r="D24" s="12"/>
      <c r="E24" s="12"/>
      <c r="F24" s="12"/>
    </row>
    <row r="25" spans="1:6" ht="14.25">
      <c r="A25" s="12"/>
      <c r="B25" s="12"/>
      <c r="C25" s="12"/>
      <c r="D25" s="12"/>
      <c r="E25" s="12"/>
      <c r="F25" s="12"/>
    </row>
    <row r="26" spans="1:6" ht="14.25">
      <c r="A26" s="12"/>
      <c r="B26" s="12"/>
      <c r="C26" s="75"/>
      <c r="D26" s="76"/>
      <c r="E26" s="77"/>
      <c r="F26" s="77"/>
    </row>
    <row r="27" spans="1:6" ht="15">
      <c r="A27" s="59" t="s">
        <v>49</v>
      </c>
      <c r="B27" s="12"/>
      <c r="C27" s="58" t="s">
        <v>140</v>
      </c>
      <c r="D27" s="12"/>
      <c r="E27" s="12"/>
      <c r="F27" s="12"/>
    </row>
    <row r="28" spans="1:6" ht="14.25">
      <c r="A28" s="12"/>
      <c r="B28" s="12"/>
      <c r="C28" s="12"/>
      <c r="D28" s="12"/>
      <c r="E28" s="12"/>
      <c r="F28" s="12"/>
    </row>
    <row r="29" spans="1:10" ht="14.25">
      <c r="A29" s="12"/>
      <c r="B29" s="12"/>
      <c r="D29" s="12"/>
      <c r="E29" s="12"/>
      <c r="F29" s="12"/>
      <c r="J29" s="12"/>
    </row>
    <row r="30" spans="1:10" ht="14.25">
      <c r="A30" s="12"/>
      <c r="B30" s="12"/>
      <c r="D30" s="12"/>
      <c r="E30" s="12"/>
      <c r="F30" s="12"/>
      <c r="J30" s="12"/>
    </row>
    <row r="31" spans="1:6" ht="14.25">
      <c r="A31" s="12"/>
      <c r="B31" s="12"/>
      <c r="C31" s="12"/>
      <c r="D31" s="12"/>
      <c r="E31" s="12"/>
      <c r="F31" s="12"/>
    </row>
    <row r="32" spans="1:6" ht="14.25">
      <c r="A32" s="12"/>
      <c r="B32" s="12"/>
      <c r="C32" s="12"/>
      <c r="D32" s="12"/>
      <c r="E32" s="12"/>
      <c r="F32" s="12"/>
    </row>
    <row r="33" spans="1:6" ht="15">
      <c r="A33" s="59" t="s">
        <v>50</v>
      </c>
      <c r="B33" s="12"/>
      <c r="C33" s="58" t="s">
        <v>45</v>
      </c>
      <c r="D33" s="12"/>
      <c r="E33" s="12"/>
      <c r="F33" s="12"/>
    </row>
    <row r="34" spans="1:6" ht="14.25">
      <c r="A34" s="12"/>
      <c r="B34" s="12"/>
      <c r="C34" s="12"/>
      <c r="D34" s="12"/>
      <c r="E34" s="12"/>
      <c r="F34" s="12"/>
    </row>
    <row r="35" spans="1:6" ht="14.25">
      <c r="A35" s="12"/>
      <c r="B35" s="12"/>
      <c r="D35" s="12"/>
      <c r="E35" s="12"/>
      <c r="F35" s="12"/>
    </row>
    <row r="36" spans="1:6" ht="14.25">
      <c r="A36" s="12"/>
      <c r="B36" s="12"/>
      <c r="C36" s="40"/>
      <c r="D36" s="12"/>
      <c r="E36" s="12"/>
      <c r="F36" s="12"/>
    </row>
    <row r="37" spans="1:6" ht="14.25">
      <c r="A37" s="12"/>
      <c r="B37" s="12"/>
      <c r="C37" s="12"/>
      <c r="D37" s="12"/>
      <c r="E37" s="12"/>
      <c r="F37" s="12"/>
    </row>
    <row r="38" spans="1:6" ht="14.25">
      <c r="A38" s="12"/>
      <c r="B38" s="12"/>
      <c r="C38" s="12"/>
      <c r="D38" s="12"/>
      <c r="E38" s="12"/>
      <c r="F38" s="12"/>
    </row>
    <row r="39" spans="1:6" ht="15">
      <c r="A39" s="59" t="s">
        <v>51</v>
      </c>
      <c r="B39" s="12"/>
      <c r="C39" s="58" t="s">
        <v>46</v>
      </c>
      <c r="D39" s="12"/>
      <c r="E39" s="12"/>
      <c r="F39" s="12"/>
    </row>
    <row r="40" spans="1:6" ht="14.25">
      <c r="A40" s="12"/>
      <c r="B40" s="12"/>
      <c r="C40" s="12"/>
      <c r="D40" s="12"/>
      <c r="E40" s="12"/>
      <c r="F40" s="12"/>
    </row>
    <row r="41" spans="1:6" ht="14.25">
      <c r="A41" s="12"/>
      <c r="B41" s="12"/>
      <c r="D41" s="12"/>
      <c r="E41" s="12"/>
      <c r="F41" s="12"/>
    </row>
    <row r="42" spans="1:11" ht="14.25">
      <c r="A42" s="12"/>
      <c r="B42" s="12"/>
      <c r="C42" s="12"/>
      <c r="D42" s="12"/>
      <c r="E42" s="12"/>
      <c r="F42" s="12"/>
      <c r="K42" s="106"/>
    </row>
    <row r="43" spans="1:11" ht="14.25">
      <c r="A43" s="12"/>
      <c r="B43" s="12"/>
      <c r="C43" s="12"/>
      <c r="D43" s="12"/>
      <c r="E43" s="12"/>
      <c r="F43" s="12"/>
      <c r="K43" s="106"/>
    </row>
    <row r="44" spans="1:6" ht="14.25">
      <c r="A44" s="12"/>
      <c r="B44" s="12"/>
      <c r="C44" s="12"/>
      <c r="D44" s="12"/>
      <c r="E44" s="12"/>
      <c r="F44" s="12"/>
    </row>
    <row r="45" spans="1:6" ht="15">
      <c r="A45" s="59" t="s">
        <v>52</v>
      </c>
      <c r="B45" s="12"/>
      <c r="C45" s="58" t="s">
        <v>47</v>
      </c>
      <c r="D45" s="12"/>
      <c r="E45" s="12"/>
      <c r="F45" s="12"/>
    </row>
    <row r="46" spans="1:6" ht="14.25">
      <c r="A46" s="12"/>
      <c r="B46" s="12"/>
      <c r="C46" s="12"/>
      <c r="D46" s="12"/>
      <c r="E46" s="12"/>
      <c r="F46" s="12"/>
    </row>
    <row r="47" spans="1:6" ht="14.25">
      <c r="A47" s="12"/>
      <c r="B47" s="12"/>
      <c r="D47" s="12"/>
      <c r="E47" s="12"/>
      <c r="F47" s="12"/>
    </row>
    <row r="48" spans="1:6" ht="14.25">
      <c r="A48" s="12"/>
      <c r="B48" s="12"/>
      <c r="C48" s="12"/>
      <c r="D48" s="12"/>
      <c r="E48" s="12"/>
      <c r="F48" s="12"/>
    </row>
    <row r="49" spans="1:6" ht="14.25">
      <c r="A49" s="12"/>
      <c r="B49" s="12"/>
      <c r="C49" s="12"/>
      <c r="D49" s="12"/>
      <c r="E49" s="12"/>
      <c r="F49" s="12"/>
    </row>
    <row r="50" spans="1:6" ht="14.25">
      <c r="A50" s="12"/>
      <c r="B50" s="12"/>
      <c r="C50" s="12"/>
      <c r="D50" s="12"/>
      <c r="E50" s="12"/>
      <c r="F50" s="12"/>
    </row>
    <row r="51" spans="1:6" ht="14.25">
      <c r="A51" s="12"/>
      <c r="B51" s="12"/>
      <c r="C51" s="12"/>
      <c r="D51" s="12"/>
      <c r="E51" s="12"/>
      <c r="F51" s="12"/>
    </row>
    <row r="52" spans="1:6" ht="15">
      <c r="A52" s="59" t="s">
        <v>54</v>
      </c>
      <c r="B52" s="12"/>
      <c r="C52" s="58" t="s">
        <v>53</v>
      </c>
      <c r="D52" s="12"/>
      <c r="E52" s="12"/>
      <c r="F52" s="12"/>
    </row>
    <row r="53" spans="1:6" ht="14.25">
      <c r="A53" s="12"/>
      <c r="B53" s="12"/>
      <c r="C53" s="12"/>
      <c r="D53" s="12"/>
      <c r="E53" s="12"/>
      <c r="F53" s="12"/>
    </row>
    <row r="54" spans="1:16" ht="14.25">
      <c r="A54" s="12"/>
      <c r="B54" s="12"/>
      <c r="C54" s="60" t="s">
        <v>117</v>
      </c>
      <c r="D54" s="12"/>
      <c r="E54" s="12"/>
      <c r="F54" s="12"/>
      <c r="J54" s="73"/>
      <c r="K54" s="61"/>
      <c r="L54" s="61"/>
      <c r="M54" s="61"/>
      <c r="N54" s="62"/>
      <c r="O54" s="62"/>
      <c r="P54" s="62"/>
    </row>
    <row r="55" spans="1:16" ht="14.25">
      <c r="A55" s="12"/>
      <c r="B55" s="12"/>
      <c r="D55" s="12"/>
      <c r="E55" s="12"/>
      <c r="F55" s="12"/>
      <c r="J55" s="69"/>
      <c r="K55" s="61"/>
      <c r="L55" s="61"/>
      <c r="M55" s="61"/>
      <c r="N55" s="62"/>
      <c r="O55" s="62"/>
      <c r="P55" s="62"/>
    </row>
    <row r="56" spans="1:16" ht="14.25">
      <c r="A56" s="12"/>
      <c r="B56" s="12"/>
      <c r="D56" s="12"/>
      <c r="E56" s="12"/>
      <c r="F56" s="12"/>
      <c r="J56" s="69"/>
      <c r="K56" s="61"/>
      <c r="L56" s="61"/>
      <c r="M56" s="61"/>
      <c r="N56" s="62"/>
      <c r="O56" s="62"/>
      <c r="P56" s="62"/>
    </row>
    <row r="57" spans="1:16" ht="14.25">
      <c r="A57" s="12"/>
      <c r="B57" s="12"/>
      <c r="C57" s="12"/>
      <c r="D57" s="12"/>
      <c r="E57" s="12"/>
      <c r="F57" s="12"/>
      <c r="J57" s="69"/>
      <c r="K57" s="61"/>
      <c r="L57" s="61"/>
      <c r="M57" s="61"/>
      <c r="N57" s="62"/>
      <c r="O57" s="62"/>
      <c r="P57" s="62"/>
    </row>
    <row r="58" spans="1:16" ht="14.25">
      <c r="A58" s="12"/>
      <c r="B58" s="12"/>
      <c r="C58" s="12"/>
      <c r="D58" s="12"/>
      <c r="E58" s="12"/>
      <c r="F58" s="12"/>
      <c r="J58" s="69"/>
      <c r="K58" s="61"/>
      <c r="L58" s="61"/>
      <c r="M58" s="61"/>
      <c r="N58" s="62"/>
      <c r="O58" s="62"/>
      <c r="P58" s="62"/>
    </row>
    <row r="59" spans="1:16" ht="14.25">
      <c r="A59" s="12"/>
      <c r="B59" s="12"/>
      <c r="C59" s="40"/>
      <c r="D59" s="12"/>
      <c r="E59" s="12"/>
      <c r="F59" s="12"/>
      <c r="J59" s="69"/>
      <c r="K59" s="61"/>
      <c r="L59" s="61"/>
      <c r="M59" s="61"/>
      <c r="N59" s="62"/>
      <c r="O59" s="62"/>
      <c r="P59" s="62"/>
    </row>
    <row r="60" spans="1:16" ht="14.25">
      <c r="A60" s="12"/>
      <c r="B60" s="12"/>
      <c r="C60" s="40"/>
      <c r="D60" s="12"/>
      <c r="E60" s="12"/>
      <c r="F60" s="12"/>
      <c r="J60" s="69"/>
      <c r="K60" s="61"/>
      <c r="L60" s="61"/>
      <c r="M60" s="61"/>
      <c r="N60" s="62"/>
      <c r="O60" s="62"/>
      <c r="P60" s="62"/>
    </row>
    <row r="61" spans="1:16" ht="14.25">
      <c r="A61" s="12"/>
      <c r="B61" s="12"/>
      <c r="C61" s="40"/>
      <c r="D61" s="12"/>
      <c r="E61" s="12"/>
      <c r="F61" s="12"/>
      <c r="J61" s="69"/>
      <c r="K61" s="61"/>
      <c r="L61" s="61"/>
      <c r="M61" s="61"/>
      <c r="N61" s="62"/>
      <c r="O61" s="62"/>
      <c r="P61" s="62"/>
    </row>
    <row r="62" spans="1:16" ht="14.25">
      <c r="A62" s="12"/>
      <c r="B62" s="12"/>
      <c r="C62" s="40"/>
      <c r="D62" s="12"/>
      <c r="E62" s="12"/>
      <c r="F62" s="12"/>
      <c r="J62" s="69"/>
      <c r="K62" s="61"/>
      <c r="L62" s="61"/>
      <c r="M62" s="61"/>
      <c r="N62" s="62"/>
      <c r="O62" s="62"/>
      <c r="P62" s="62"/>
    </row>
    <row r="63" spans="1:16" ht="14.25">
      <c r="A63" s="12"/>
      <c r="B63" s="12"/>
      <c r="C63" s="40"/>
      <c r="D63" s="12"/>
      <c r="E63" s="12"/>
      <c r="F63" s="12"/>
      <c r="J63" s="69"/>
      <c r="K63" s="61"/>
      <c r="L63" s="61"/>
      <c r="M63" s="61"/>
      <c r="N63" s="62"/>
      <c r="O63" s="62"/>
      <c r="P63" s="62"/>
    </row>
    <row r="64" spans="1:6" ht="14.25">
      <c r="A64" s="12"/>
      <c r="B64" s="12"/>
      <c r="C64" s="40"/>
      <c r="D64" s="12"/>
      <c r="E64" s="12"/>
      <c r="F64" s="12"/>
    </row>
    <row r="65" spans="1:6" ht="14.25">
      <c r="A65" s="12"/>
      <c r="B65" s="12"/>
      <c r="C65" s="40"/>
      <c r="D65" s="12"/>
      <c r="E65" s="12"/>
      <c r="F65" s="12"/>
    </row>
    <row r="66" spans="1:6" ht="14.25">
      <c r="A66" s="12"/>
      <c r="B66" s="12"/>
      <c r="C66" s="40"/>
      <c r="D66" s="12"/>
      <c r="E66" s="12"/>
      <c r="F66" s="12"/>
    </row>
    <row r="67" spans="1:6" ht="14.25">
      <c r="A67" s="12"/>
      <c r="B67" s="12"/>
      <c r="C67" s="40"/>
      <c r="D67" s="12"/>
      <c r="E67" s="12"/>
      <c r="F67" s="12"/>
    </row>
    <row r="68" spans="1:6" ht="14.25">
      <c r="A68" s="12"/>
      <c r="B68" s="12"/>
      <c r="C68" s="40"/>
      <c r="D68" s="12"/>
      <c r="E68" s="12"/>
      <c r="F68" s="12"/>
    </row>
    <row r="69" spans="1:6" ht="14.25">
      <c r="A69" s="12"/>
      <c r="B69" s="12"/>
      <c r="C69" s="40"/>
      <c r="D69" s="12"/>
      <c r="E69" s="12"/>
      <c r="F69" s="12"/>
    </row>
    <row r="70" spans="1:6" ht="14.25">
      <c r="A70" s="12"/>
      <c r="B70" s="12"/>
      <c r="C70" s="40"/>
      <c r="D70" s="12"/>
      <c r="E70" s="12"/>
      <c r="F70" s="12"/>
    </row>
    <row r="71" spans="1:6" ht="14.25">
      <c r="A71" s="12"/>
      <c r="B71" s="12"/>
      <c r="C71" s="40"/>
      <c r="D71" s="12"/>
      <c r="E71" s="12"/>
      <c r="F71" s="12"/>
    </row>
    <row r="72" spans="1:6" ht="14.25">
      <c r="A72" s="12"/>
      <c r="B72" s="12"/>
      <c r="C72" s="40"/>
      <c r="D72" s="12"/>
      <c r="E72" s="12"/>
      <c r="F72" s="12"/>
    </row>
    <row r="73" spans="1:6" ht="14.25">
      <c r="A73" s="12"/>
      <c r="B73" s="12"/>
      <c r="C73" s="40"/>
      <c r="D73" s="12"/>
      <c r="E73" s="12"/>
      <c r="F73" s="12"/>
    </row>
    <row r="74" spans="1:6" ht="14.25">
      <c r="A74" s="12"/>
      <c r="B74" s="12"/>
      <c r="C74" s="40"/>
      <c r="D74" s="12"/>
      <c r="E74" s="12"/>
      <c r="F74" s="12"/>
    </row>
    <row r="75" spans="1:6" ht="14.25">
      <c r="A75" s="12"/>
      <c r="B75" s="12"/>
      <c r="C75" s="40"/>
      <c r="D75" s="12"/>
      <c r="E75" s="12"/>
      <c r="F75" s="12"/>
    </row>
    <row r="76" spans="1:8" ht="14.25">
      <c r="A76" s="12"/>
      <c r="B76" s="12"/>
      <c r="C76" s="61"/>
      <c r="D76" s="61"/>
      <c r="E76" s="61"/>
      <c r="F76" s="61"/>
      <c r="G76" s="62"/>
      <c r="H76" s="62"/>
    </row>
    <row r="77" spans="1:8" ht="14.25">
      <c r="A77" s="12"/>
      <c r="B77" s="12"/>
      <c r="C77" s="61"/>
      <c r="D77" s="61"/>
      <c r="E77" s="61"/>
      <c r="F77" s="61"/>
      <c r="G77" s="62"/>
      <c r="H77" s="62"/>
    </row>
    <row r="78" spans="1:8" ht="14.25">
      <c r="A78" s="12"/>
      <c r="B78" s="12"/>
      <c r="C78" s="61"/>
      <c r="D78" s="61"/>
      <c r="E78" s="61"/>
      <c r="F78" s="61"/>
      <c r="G78" s="62"/>
      <c r="H78" s="62"/>
    </row>
    <row r="79" spans="1:6" ht="14.25">
      <c r="A79" s="12"/>
      <c r="B79" s="12"/>
      <c r="C79" s="12"/>
      <c r="D79" s="12"/>
      <c r="E79" s="12"/>
      <c r="F79" s="12"/>
    </row>
    <row r="80" spans="1:6" ht="14.25">
      <c r="A80" s="12"/>
      <c r="B80" s="12"/>
      <c r="C80" s="12"/>
      <c r="D80" s="12"/>
      <c r="E80" s="12"/>
      <c r="F80" s="12"/>
    </row>
    <row r="81" spans="1:6" ht="14.25">
      <c r="A81" s="12"/>
      <c r="B81" s="12"/>
      <c r="C81" s="12"/>
      <c r="D81" s="12"/>
      <c r="E81" s="12"/>
      <c r="F81" s="12"/>
    </row>
    <row r="82" spans="1:6" ht="14.25">
      <c r="A82" s="12"/>
      <c r="B82" s="12"/>
      <c r="C82" s="12"/>
      <c r="D82" s="12"/>
      <c r="E82" s="12"/>
      <c r="F82" s="12"/>
    </row>
    <row r="83" spans="1:6" ht="14.25">
      <c r="A83" s="12"/>
      <c r="B83" s="12"/>
      <c r="C83" s="12"/>
      <c r="D83" s="12"/>
      <c r="E83" s="12"/>
      <c r="F83" s="12"/>
    </row>
    <row r="84" spans="1:6" ht="14.25">
      <c r="A84" s="12"/>
      <c r="B84" s="12"/>
      <c r="C84" s="12"/>
      <c r="D84" s="12"/>
      <c r="E84" s="12"/>
      <c r="F84" s="12"/>
    </row>
    <row r="85" spans="1:6" ht="15">
      <c r="A85" s="59" t="s">
        <v>59</v>
      </c>
      <c r="B85" s="12"/>
      <c r="C85" s="58" t="s">
        <v>55</v>
      </c>
      <c r="D85" s="12"/>
      <c r="E85" s="12"/>
      <c r="F85" s="12"/>
    </row>
    <row r="86" spans="1:6" ht="14.25">
      <c r="A86" s="12"/>
      <c r="B86" s="12"/>
      <c r="C86" s="12"/>
      <c r="D86" s="12"/>
      <c r="E86" s="12"/>
      <c r="F86" s="12"/>
    </row>
    <row r="87" spans="1:6" ht="14.25">
      <c r="A87" s="12"/>
      <c r="B87" s="12"/>
      <c r="C87" s="12"/>
      <c r="D87" s="12"/>
      <c r="E87" s="12"/>
      <c r="F87" s="12"/>
    </row>
    <row r="88" spans="1:6" ht="14.25">
      <c r="A88" s="12"/>
      <c r="B88" s="12"/>
      <c r="C88" s="12"/>
      <c r="D88" s="12"/>
      <c r="E88" s="12"/>
      <c r="F88" s="12"/>
    </row>
    <row r="89" spans="1:6" ht="14.25">
      <c r="A89" s="12"/>
      <c r="B89" s="12"/>
      <c r="C89" s="12"/>
      <c r="D89" s="12"/>
      <c r="E89" s="12"/>
      <c r="F89" s="12"/>
    </row>
    <row r="90" spans="1:6" ht="14.25">
      <c r="A90" s="12"/>
      <c r="B90" s="12"/>
      <c r="C90" s="12"/>
      <c r="D90" s="12"/>
      <c r="E90" s="12"/>
      <c r="F90" s="12"/>
    </row>
    <row r="91" spans="1:6" ht="15">
      <c r="A91" s="59" t="s">
        <v>60</v>
      </c>
      <c r="B91" s="12"/>
      <c r="C91" s="58" t="s">
        <v>56</v>
      </c>
      <c r="D91" s="12"/>
      <c r="E91" s="12"/>
      <c r="F91" s="12"/>
    </row>
    <row r="92" spans="1:6" ht="14.25">
      <c r="A92" s="12"/>
      <c r="B92" s="12"/>
      <c r="C92" s="12"/>
      <c r="D92" s="12"/>
      <c r="E92" s="12"/>
      <c r="F92" s="12"/>
    </row>
    <row r="93" spans="2:9" ht="14.25">
      <c r="B93" s="63" t="s">
        <v>57</v>
      </c>
      <c r="C93" s="40"/>
      <c r="D93" s="43"/>
      <c r="E93" s="43"/>
      <c r="F93" s="43"/>
      <c r="G93" s="64"/>
      <c r="H93" s="64"/>
      <c r="I93" s="64"/>
    </row>
    <row r="94" spans="1:9" ht="14.25">
      <c r="A94" s="63"/>
      <c r="B94" s="12"/>
      <c r="C94" s="40"/>
      <c r="D94" s="43"/>
      <c r="E94" s="43"/>
      <c r="F94" s="43"/>
      <c r="G94" s="64"/>
      <c r="H94" s="64"/>
      <c r="I94" s="64"/>
    </row>
    <row r="95" spans="1:9" ht="14.25">
      <c r="A95" s="63"/>
      <c r="B95" s="12"/>
      <c r="C95" s="40"/>
      <c r="D95" s="43"/>
      <c r="E95" s="43"/>
      <c r="F95" s="43"/>
      <c r="G95" s="64"/>
      <c r="H95" s="64"/>
      <c r="I95" s="64"/>
    </row>
    <row r="96" spans="1:9" ht="15">
      <c r="A96" s="63"/>
      <c r="B96" s="12"/>
      <c r="C96" s="65" t="s">
        <v>256</v>
      </c>
      <c r="D96" s="66" t="s">
        <v>158</v>
      </c>
      <c r="E96" s="43"/>
      <c r="G96" s="64"/>
      <c r="H96" s="64"/>
      <c r="I96" s="64"/>
    </row>
    <row r="97" spans="1:9" ht="14.25">
      <c r="A97" s="63"/>
      <c r="B97" s="12"/>
      <c r="C97" s="40"/>
      <c r="D97" s="66" t="s">
        <v>157</v>
      </c>
      <c r="E97" s="43"/>
      <c r="G97" s="64"/>
      <c r="H97" s="64"/>
      <c r="I97" s="64"/>
    </row>
    <row r="98" spans="1:9" ht="14.25">
      <c r="A98" s="63"/>
      <c r="B98" s="12"/>
      <c r="C98" s="40"/>
      <c r="D98" s="66" t="s">
        <v>146</v>
      </c>
      <c r="E98" s="43"/>
      <c r="F98" s="66" t="s">
        <v>147</v>
      </c>
      <c r="G98" s="64"/>
      <c r="H98" s="64"/>
      <c r="I98" s="64"/>
    </row>
    <row r="99" spans="1:9" ht="14.25">
      <c r="A99" s="63"/>
      <c r="B99" s="12"/>
      <c r="C99" s="40"/>
      <c r="D99" s="66" t="s">
        <v>159</v>
      </c>
      <c r="E99" s="66" t="s">
        <v>145</v>
      </c>
      <c r="F99" s="66" t="s">
        <v>161</v>
      </c>
      <c r="G99" s="64"/>
      <c r="H99" s="64"/>
      <c r="I99" s="64"/>
    </row>
    <row r="100" spans="1:9" ht="14.25">
      <c r="A100" s="63"/>
      <c r="B100" s="12"/>
      <c r="C100" s="40"/>
      <c r="D100" s="66" t="s">
        <v>160</v>
      </c>
      <c r="E100" s="66" t="s">
        <v>144</v>
      </c>
      <c r="F100" s="66" t="s">
        <v>160</v>
      </c>
      <c r="G100" s="66" t="s">
        <v>148</v>
      </c>
      <c r="H100" s="66" t="s">
        <v>31</v>
      </c>
      <c r="I100" s="64"/>
    </row>
    <row r="101" spans="1:9" ht="14.25">
      <c r="A101" s="63"/>
      <c r="B101" s="12"/>
      <c r="C101" s="40"/>
      <c r="D101" s="66" t="s">
        <v>6</v>
      </c>
      <c r="E101" s="66" t="s">
        <v>6</v>
      </c>
      <c r="F101" s="66" t="s">
        <v>6</v>
      </c>
      <c r="G101" s="66" t="s">
        <v>6</v>
      </c>
      <c r="H101" s="66" t="s">
        <v>6</v>
      </c>
      <c r="I101" s="64"/>
    </row>
    <row r="102" spans="1:9" ht="14.25">
      <c r="A102" s="63"/>
      <c r="B102" s="12"/>
      <c r="C102" s="67" t="s">
        <v>149</v>
      </c>
      <c r="D102" s="43"/>
      <c r="E102" s="43"/>
      <c r="F102" s="43"/>
      <c r="G102" s="64"/>
      <c r="H102" s="64"/>
      <c r="I102" s="64"/>
    </row>
    <row r="103" spans="1:9" ht="14.25">
      <c r="A103" s="63"/>
      <c r="B103" s="12"/>
      <c r="C103" s="40" t="s">
        <v>150</v>
      </c>
      <c r="D103" s="41">
        <f>+'p&amp;l'!F14-'notes a'!E103-'notes a'!F103</f>
        <v>27680</v>
      </c>
      <c r="E103" s="41">
        <f>16754+439</f>
        <v>17193</v>
      </c>
      <c r="F103" s="41">
        <f>3238+1062+239</f>
        <v>4539</v>
      </c>
      <c r="G103" s="41">
        <v>0</v>
      </c>
      <c r="H103" s="41">
        <f>SUM(D103:G103)</f>
        <v>49412</v>
      </c>
      <c r="I103" s="64"/>
    </row>
    <row r="104" spans="1:9" ht="14.25">
      <c r="A104" s="63"/>
      <c r="B104" s="12"/>
      <c r="C104" s="40" t="s">
        <v>151</v>
      </c>
      <c r="D104" s="41">
        <f>+-G104-F104-E104</f>
        <v>1756</v>
      </c>
      <c r="E104" s="41">
        <v>0</v>
      </c>
      <c r="F104" s="41">
        <v>0</v>
      </c>
      <c r="G104" s="41">
        <v>-1756</v>
      </c>
      <c r="H104" s="41">
        <f>SUM(D104:G104)</f>
        <v>0</v>
      </c>
      <c r="I104" s="64"/>
    </row>
    <row r="105" spans="1:9" ht="15" thickBot="1">
      <c r="A105" s="63"/>
      <c r="B105" s="12"/>
      <c r="C105" s="40" t="s">
        <v>152</v>
      </c>
      <c r="D105" s="42">
        <f>SUM(D103:D104)</f>
        <v>29436</v>
      </c>
      <c r="E105" s="42">
        <f>SUM(E103:E104)</f>
        <v>17193</v>
      </c>
      <c r="F105" s="42">
        <f>SUM(F103:F104)</f>
        <v>4539</v>
      </c>
      <c r="G105" s="42">
        <f>SUM(G103:G104)</f>
        <v>-1756</v>
      </c>
      <c r="H105" s="44">
        <f>SUM(H103:H104)</f>
        <v>49412</v>
      </c>
      <c r="I105" s="64">
        <f>H105-'p&amp;l'!F14</f>
        <v>0</v>
      </c>
    </row>
    <row r="106" spans="1:9" ht="15" thickTop="1">
      <c r="A106" s="63"/>
      <c r="B106" s="12"/>
      <c r="C106" s="40"/>
      <c r="D106" s="41"/>
      <c r="E106" s="41"/>
      <c r="F106" s="41"/>
      <c r="G106" s="41"/>
      <c r="H106" s="41"/>
      <c r="I106" s="64"/>
    </row>
    <row r="107" spans="1:9" ht="14.25">
      <c r="A107" s="63"/>
      <c r="B107" s="12"/>
      <c r="C107" s="67" t="s">
        <v>153</v>
      </c>
      <c r="D107" s="43"/>
      <c r="E107" s="43"/>
      <c r="F107" s="43"/>
      <c r="G107" s="43"/>
      <c r="H107" s="45"/>
      <c r="I107" s="64"/>
    </row>
    <row r="108" spans="1:9" ht="14.25">
      <c r="A108" s="63"/>
      <c r="B108" s="12"/>
      <c r="C108" s="40" t="s">
        <v>154</v>
      </c>
      <c r="D108" s="43">
        <f>+'p&amp;l'!F16-'notes a'!E108-'notes a'!F108</f>
        <v>7236</v>
      </c>
      <c r="E108" s="41">
        <f>957-5</f>
        <v>952</v>
      </c>
      <c r="F108" s="69">
        <f>924-1+7-53</f>
        <v>877</v>
      </c>
      <c r="G108" s="43"/>
      <c r="H108" s="45">
        <f>SUM(D108:G108)</f>
        <v>9065</v>
      </c>
      <c r="I108" s="64">
        <f>H108-'p&amp;l'!F16</f>
        <v>0</v>
      </c>
    </row>
    <row r="109" spans="1:9" ht="14.25">
      <c r="A109" s="63"/>
      <c r="B109" s="12"/>
      <c r="C109" s="40" t="s">
        <v>155</v>
      </c>
      <c r="D109" s="43"/>
      <c r="E109" s="43"/>
      <c r="F109" s="43"/>
      <c r="G109" s="43"/>
      <c r="H109" s="46">
        <f>+'p&amp;l'!F20</f>
        <v>381</v>
      </c>
      <c r="I109" s="64">
        <f>H109-'p&amp;l'!F20</f>
        <v>0</v>
      </c>
    </row>
    <row r="110" spans="1:9" ht="14.25">
      <c r="A110" s="63"/>
      <c r="B110" s="12"/>
      <c r="C110" s="40" t="s">
        <v>162</v>
      </c>
      <c r="D110" s="43"/>
      <c r="E110" s="43"/>
      <c r="F110" s="43"/>
      <c r="G110" s="43"/>
      <c r="H110" s="45">
        <f>SUM(H108:H109)</f>
        <v>9446</v>
      </c>
      <c r="I110" s="64"/>
    </row>
    <row r="111" spans="1:9" ht="14.25">
      <c r="A111" s="63"/>
      <c r="B111" s="12"/>
      <c r="C111" s="40" t="s">
        <v>156</v>
      </c>
      <c r="D111" s="43"/>
      <c r="E111" s="43"/>
      <c r="F111" s="43"/>
      <c r="G111" s="43"/>
      <c r="H111" s="46">
        <f>+'p&amp;l'!F18</f>
        <v>-2</v>
      </c>
      <c r="I111" s="64">
        <f>H111-'p&amp;l'!F18</f>
        <v>0</v>
      </c>
    </row>
    <row r="112" spans="1:9" ht="14.25">
      <c r="A112" s="63"/>
      <c r="B112" s="12"/>
      <c r="C112" s="40" t="s">
        <v>163</v>
      </c>
      <c r="D112" s="43"/>
      <c r="E112" s="43"/>
      <c r="F112" s="43"/>
      <c r="G112" s="43"/>
      <c r="H112" s="45">
        <f>+H110+H111</f>
        <v>9444</v>
      </c>
      <c r="I112" s="64"/>
    </row>
    <row r="113" spans="1:9" ht="14.25">
      <c r="A113" s="63"/>
      <c r="B113" s="12"/>
      <c r="C113" s="40" t="s">
        <v>9</v>
      </c>
      <c r="D113" s="43"/>
      <c r="E113" s="43"/>
      <c r="F113" s="43"/>
      <c r="G113" s="43"/>
      <c r="H113" s="46">
        <f>+'p&amp;l'!F25</f>
        <v>-1823</v>
      </c>
      <c r="I113" s="64">
        <f>H113-'p&amp;l'!F25</f>
        <v>0</v>
      </c>
    </row>
    <row r="114" spans="1:9" ht="15" thickBot="1">
      <c r="A114" s="63"/>
      <c r="B114" s="12"/>
      <c r="C114" s="40" t="s">
        <v>164</v>
      </c>
      <c r="D114" s="43"/>
      <c r="E114" s="43"/>
      <c r="F114" s="43"/>
      <c r="G114" s="43"/>
      <c r="H114" s="47">
        <f>SUM(H112:H113)</f>
        <v>7621</v>
      </c>
      <c r="I114" s="64">
        <f>H114-'p&amp;l'!F28</f>
        <v>0</v>
      </c>
    </row>
    <row r="115" spans="1:9" ht="15" thickTop="1">
      <c r="A115" s="63"/>
      <c r="B115" s="12"/>
      <c r="C115" s="40"/>
      <c r="D115" s="43"/>
      <c r="E115" s="43"/>
      <c r="F115" s="43"/>
      <c r="G115" s="64"/>
      <c r="H115" s="64"/>
      <c r="I115" s="64"/>
    </row>
    <row r="116" spans="1:9" ht="14.25">
      <c r="A116" s="63"/>
      <c r="B116" s="12"/>
      <c r="C116" s="40"/>
      <c r="D116" s="43"/>
      <c r="E116" s="43"/>
      <c r="F116" s="43"/>
      <c r="G116" s="64"/>
      <c r="H116" s="64"/>
      <c r="I116" s="64"/>
    </row>
    <row r="117" spans="1:9" ht="15">
      <c r="A117" s="63"/>
      <c r="B117" s="12"/>
      <c r="C117" s="65" t="s">
        <v>257</v>
      </c>
      <c r="D117" s="66" t="s">
        <v>158</v>
      </c>
      <c r="E117" s="43"/>
      <c r="G117" s="64"/>
      <c r="H117" s="64"/>
      <c r="I117" s="64"/>
    </row>
    <row r="118" spans="1:9" ht="14.25">
      <c r="A118" s="63"/>
      <c r="B118" s="12"/>
      <c r="C118" s="40"/>
      <c r="D118" s="66" t="s">
        <v>157</v>
      </c>
      <c r="E118" s="43"/>
      <c r="G118" s="64"/>
      <c r="H118" s="64"/>
      <c r="I118" s="64"/>
    </row>
    <row r="119" spans="1:9" ht="14.25">
      <c r="A119" s="63"/>
      <c r="B119" s="12"/>
      <c r="C119" s="40"/>
      <c r="D119" s="66" t="s">
        <v>146</v>
      </c>
      <c r="E119" s="43"/>
      <c r="F119" s="66" t="s">
        <v>147</v>
      </c>
      <c r="G119" s="64"/>
      <c r="H119" s="64"/>
      <c r="I119" s="64"/>
    </row>
    <row r="120" spans="1:9" ht="14.25">
      <c r="A120" s="63"/>
      <c r="B120" s="12"/>
      <c r="C120" s="40"/>
      <c r="D120" s="66" t="s">
        <v>159</v>
      </c>
      <c r="E120" s="66" t="s">
        <v>145</v>
      </c>
      <c r="F120" s="66" t="s">
        <v>161</v>
      </c>
      <c r="G120" s="64"/>
      <c r="H120" s="64"/>
      <c r="I120" s="64"/>
    </row>
    <row r="121" spans="1:9" ht="14.25">
      <c r="A121" s="63"/>
      <c r="B121" s="12"/>
      <c r="C121" s="40"/>
      <c r="D121" s="66" t="s">
        <v>160</v>
      </c>
      <c r="E121" s="66" t="s">
        <v>144</v>
      </c>
      <c r="F121" s="66" t="s">
        <v>160</v>
      </c>
      <c r="G121" s="66" t="s">
        <v>148</v>
      </c>
      <c r="H121" s="66" t="s">
        <v>31</v>
      </c>
      <c r="I121" s="64"/>
    </row>
    <row r="122" spans="1:9" ht="14.25">
      <c r="A122" s="63"/>
      <c r="B122" s="12"/>
      <c r="C122" s="40"/>
      <c r="D122" s="66" t="s">
        <v>6</v>
      </c>
      <c r="E122" s="66" t="s">
        <v>6</v>
      </c>
      <c r="F122" s="66" t="s">
        <v>6</v>
      </c>
      <c r="G122" s="66" t="s">
        <v>6</v>
      </c>
      <c r="H122" s="66" t="s">
        <v>6</v>
      </c>
      <c r="I122" s="64"/>
    </row>
    <row r="123" spans="1:9" ht="14.25">
      <c r="A123" s="63"/>
      <c r="B123" s="12"/>
      <c r="C123" s="67" t="s">
        <v>149</v>
      </c>
      <c r="D123" s="43"/>
      <c r="E123" s="43"/>
      <c r="F123" s="43"/>
      <c r="G123" s="64"/>
      <c r="H123" s="64"/>
      <c r="I123" s="64"/>
    </row>
    <row r="124" spans="1:9" ht="14.25">
      <c r="A124" s="63"/>
      <c r="B124" s="12"/>
      <c r="C124" s="40" t="s">
        <v>150</v>
      </c>
      <c r="D124" s="41">
        <v>27187</v>
      </c>
      <c r="E124" s="41">
        <v>15678</v>
      </c>
      <c r="F124" s="41">
        <v>4294</v>
      </c>
      <c r="G124" s="41">
        <v>0</v>
      </c>
      <c r="H124" s="41">
        <f>SUM(D124:G124)</f>
        <v>47159</v>
      </c>
      <c r="I124" s="64"/>
    </row>
    <row r="125" spans="1:9" ht="14.25">
      <c r="A125" s="63"/>
      <c r="B125" s="12"/>
      <c r="C125" s="40" t="s">
        <v>151</v>
      </c>
      <c r="D125" s="41">
        <v>960</v>
      </c>
      <c r="E125" s="41">
        <v>0</v>
      </c>
      <c r="F125" s="41">
        <v>0</v>
      </c>
      <c r="G125" s="41">
        <v>-960</v>
      </c>
      <c r="H125" s="41">
        <f>SUM(D125:G125)</f>
        <v>0</v>
      </c>
      <c r="I125" s="64"/>
    </row>
    <row r="126" spans="1:9" ht="15" thickBot="1">
      <c r="A126" s="63"/>
      <c r="B126" s="12"/>
      <c r="C126" s="40" t="s">
        <v>152</v>
      </c>
      <c r="D126" s="42">
        <f>D124+D125</f>
        <v>28147</v>
      </c>
      <c r="E126" s="42">
        <f>E124+E125</f>
        <v>15678</v>
      </c>
      <c r="F126" s="42">
        <f>F124+F125</f>
        <v>4294</v>
      </c>
      <c r="G126" s="42">
        <f>G124+G125</f>
        <v>-960</v>
      </c>
      <c r="H126" s="44">
        <f>H124+H125</f>
        <v>47159</v>
      </c>
      <c r="I126" s="64"/>
    </row>
    <row r="127" spans="1:9" ht="15" thickTop="1">
      <c r="A127" s="63"/>
      <c r="B127" s="12"/>
      <c r="C127" s="40"/>
      <c r="D127" s="41"/>
      <c r="E127" s="41"/>
      <c r="F127" s="41"/>
      <c r="G127" s="41"/>
      <c r="H127" s="41"/>
      <c r="I127" s="64"/>
    </row>
    <row r="128" spans="1:9" ht="14.25">
      <c r="A128" s="63"/>
      <c r="B128" s="12"/>
      <c r="C128" s="67" t="s">
        <v>153</v>
      </c>
      <c r="D128" s="43"/>
      <c r="E128" s="43"/>
      <c r="F128" s="43"/>
      <c r="G128" s="43"/>
      <c r="H128" s="45"/>
      <c r="I128" s="64"/>
    </row>
    <row r="129" spans="1:9" ht="14.25">
      <c r="A129" s="63"/>
      <c r="B129" s="12"/>
      <c r="C129" s="40" t="s">
        <v>154</v>
      </c>
      <c r="D129" s="43">
        <v>6009</v>
      </c>
      <c r="E129" s="41">
        <v>668</v>
      </c>
      <c r="F129" s="69">
        <v>874</v>
      </c>
      <c r="G129" s="43"/>
      <c r="H129" s="45">
        <f>SUM(D129:G129)</f>
        <v>7551</v>
      </c>
      <c r="I129" s="64">
        <f>H129-'p&amp;l'!G16</f>
        <v>0</v>
      </c>
    </row>
    <row r="130" spans="1:9" ht="14.25">
      <c r="A130" s="63"/>
      <c r="B130" s="12"/>
      <c r="C130" s="40" t="s">
        <v>155</v>
      </c>
      <c r="D130" s="43"/>
      <c r="E130" s="43"/>
      <c r="F130" s="43"/>
      <c r="G130" s="43"/>
      <c r="H130" s="46">
        <v>141</v>
      </c>
      <c r="I130" s="64"/>
    </row>
    <row r="131" spans="1:9" ht="14.25">
      <c r="A131" s="63"/>
      <c r="B131" s="12"/>
      <c r="C131" s="40" t="s">
        <v>162</v>
      </c>
      <c r="D131" s="43"/>
      <c r="E131" s="43"/>
      <c r="F131" s="43"/>
      <c r="G131" s="43"/>
      <c r="H131" s="45">
        <f>H129+H130</f>
        <v>7692</v>
      </c>
      <c r="I131" s="64"/>
    </row>
    <row r="132" spans="1:9" ht="14.25">
      <c r="A132" s="63"/>
      <c r="B132" s="12"/>
      <c r="C132" s="40" t="s">
        <v>156</v>
      </c>
      <c r="D132" s="43"/>
      <c r="E132" s="43"/>
      <c r="F132" s="43"/>
      <c r="G132" s="43"/>
      <c r="H132" s="46">
        <v>-8</v>
      </c>
      <c r="I132" s="64"/>
    </row>
    <row r="133" spans="1:9" ht="14.25">
      <c r="A133" s="63"/>
      <c r="B133" s="12"/>
      <c r="C133" s="40" t="s">
        <v>163</v>
      </c>
      <c r="D133" s="43"/>
      <c r="E133" s="43"/>
      <c r="F133" s="43"/>
      <c r="G133" s="43"/>
      <c r="H133" s="45">
        <f>H131+H132</f>
        <v>7684</v>
      </c>
      <c r="I133" s="64"/>
    </row>
    <row r="134" spans="1:9" ht="14.25">
      <c r="A134" s="63"/>
      <c r="B134" s="12"/>
      <c r="C134" s="40" t="s">
        <v>9</v>
      </c>
      <c r="D134" s="43"/>
      <c r="E134" s="43"/>
      <c r="F134" s="43"/>
      <c r="G134" s="43"/>
      <c r="H134" s="46">
        <v>-1906</v>
      </c>
      <c r="I134" s="64"/>
    </row>
    <row r="135" spans="1:9" ht="15" thickBot="1">
      <c r="A135" s="63"/>
      <c r="B135" s="12"/>
      <c r="C135" s="40" t="s">
        <v>164</v>
      </c>
      <c r="D135" s="43"/>
      <c r="E135" s="43"/>
      <c r="F135" s="43"/>
      <c r="G135" s="43"/>
      <c r="H135" s="47">
        <f>H133+H134</f>
        <v>5778</v>
      </c>
      <c r="I135" s="64">
        <f>H135-'p&amp;l'!G28</f>
        <v>0</v>
      </c>
    </row>
    <row r="136" spans="1:9" ht="15" thickTop="1">
      <c r="A136" s="63"/>
      <c r="B136" s="12"/>
      <c r="C136" s="40"/>
      <c r="D136" s="43"/>
      <c r="E136" s="43"/>
      <c r="F136" s="43"/>
      <c r="G136" s="64"/>
      <c r="H136" s="64"/>
      <c r="I136" s="64"/>
    </row>
    <row r="137" spans="2:9" ht="14.25">
      <c r="B137" s="63" t="s">
        <v>58</v>
      </c>
      <c r="C137" s="40" t="s">
        <v>171</v>
      </c>
      <c r="D137" s="43"/>
      <c r="E137" s="43"/>
      <c r="F137" s="43"/>
      <c r="G137" s="64"/>
      <c r="H137" s="64"/>
      <c r="I137" s="64"/>
    </row>
    <row r="138" spans="1:9" ht="14.25">
      <c r="A138" s="63"/>
      <c r="B138" s="12"/>
      <c r="C138" s="40" t="s">
        <v>143</v>
      </c>
      <c r="D138" s="43"/>
      <c r="E138" s="43"/>
      <c r="F138" s="43"/>
      <c r="G138" s="64"/>
      <c r="H138" s="64"/>
      <c r="I138" s="64"/>
    </row>
    <row r="139" spans="1:8" ht="14.25">
      <c r="A139" s="63"/>
      <c r="B139" s="40"/>
      <c r="C139" s="43"/>
      <c r="D139" s="43"/>
      <c r="E139" s="43"/>
      <c r="F139" s="43"/>
      <c r="G139" s="64"/>
      <c r="H139" s="64"/>
    </row>
    <row r="140" spans="1:6" ht="15">
      <c r="A140" s="59" t="s">
        <v>61</v>
      </c>
      <c r="B140" s="12"/>
      <c r="C140" s="58" t="s">
        <v>12</v>
      </c>
      <c r="D140" s="12"/>
      <c r="E140" s="12"/>
      <c r="F140" s="12"/>
    </row>
    <row r="141" spans="1:6" ht="14.25">
      <c r="A141" s="12"/>
      <c r="B141" s="12"/>
      <c r="C141" s="12"/>
      <c r="D141" s="12"/>
      <c r="E141" s="12"/>
      <c r="F141" s="12"/>
    </row>
    <row r="142" spans="1:6" ht="14.25">
      <c r="A142" s="12"/>
      <c r="B142" s="12"/>
      <c r="C142" s="12"/>
      <c r="D142" s="12"/>
      <c r="E142" s="12"/>
      <c r="F142" s="12"/>
    </row>
    <row r="143" spans="1:6" ht="14.25">
      <c r="A143" s="12"/>
      <c r="B143" s="12"/>
      <c r="C143" s="12"/>
      <c r="D143" s="12"/>
      <c r="E143" s="12"/>
      <c r="F143" s="12"/>
    </row>
    <row r="144" spans="1:6" ht="14.25">
      <c r="A144" s="12"/>
      <c r="B144" s="12"/>
      <c r="C144" s="12"/>
      <c r="D144" s="12"/>
      <c r="E144" s="12"/>
      <c r="F144" s="12"/>
    </row>
    <row r="145" spans="1:6" ht="15">
      <c r="A145" s="59" t="s">
        <v>63</v>
      </c>
      <c r="B145" s="12"/>
      <c r="C145" s="58" t="s">
        <v>246</v>
      </c>
      <c r="D145" s="12"/>
      <c r="E145" s="12"/>
      <c r="F145" s="12"/>
    </row>
    <row r="146" spans="1:6" ht="14.25">
      <c r="A146" s="12"/>
      <c r="B146" s="12"/>
      <c r="C146" s="12"/>
      <c r="D146" s="12"/>
      <c r="E146" s="12"/>
      <c r="F146" s="12"/>
    </row>
    <row r="147" spans="1:6" ht="14.25">
      <c r="A147" s="12"/>
      <c r="B147" s="12"/>
      <c r="C147" s="12"/>
      <c r="D147" s="12"/>
      <c r="E147" s="12"/>
      <c r="F147" s="12"/>
    </row>
    <row r="148" spans="1:6" ht="14.25">
      <c r="A148" s="12"/>
      <c r="B148" s="12"/>
      <c r="C148" s="12"/>
      <c r="D148" s="12"/>
      <c r="E148" s="12"/>
      <c r="F148" s="12"/>
    </row>
    <row r="149" spans="1:6" ht="14.25">
      <c r="A149" s="12"/>
      <c r="B149" s="12"/>
      <c r="C149" s="12"/>
      <c r="D149" s="12"/>
      <c r="E149" s="12"/>
      <c r="F149" s="12"/>
    </row>
    <row r="150" spans="1:6" ht="14.25">
      <c r="A150" s="12"/>
      <c r="B150" s="12"/>
      <c r="C150" s="12"/>
      <c r="D150" s="12"/>
      <c r="E150" s="12"/>
      <c r="F150" s="12"/>
    </row>
    <row r="151" spans="1:6" ht="14.25">
      <c r="A151" s="12"/>
      <c r="B151" s="101" t="s">
        <v>57</v>
      </c>
      <c r="C151" s="12"/>
      <c r="D151" s="12"/>
      <c r="E151" s="12"/>
      <c r="F151" s="12"/>
    </row>
    <row r="152" spans="1:6" ht="14.25">
      <c r="A152" s="12"/>
      <c r="B152" s="12"/>
      <c r="C152" s="12"/>
      <c r="D152" s="12"/>
      <c r="E152" s="12"/>
      <c r="F152" s="12"/>
    </row>
    <row r="153" spans="1:6" ht="14.25">
      <c r="A153" s="12"/>
      <c r="B153" s="12"/>
      <c r="C153" s="12"/>
      <c r="D153" s="12"/>
      <c r="E153" s="12"/>
      <c r="F153" s="12"/>
    </row>
    <row r="154" spans="1:6" ht="14.25">
      <c r="A154" s="12"/>
      <c r="B154" s="12"/>
      <c r="C154" s="12"/>
      <c r="D154" s="12"/>
      <c r="E154" s="12"/>
      <c r="F154" s="12"/>
    </row>
    <row r="155" spans="1:6" ht="14.25">
      <c r="A155" s="12"/>
      <c r="B155" s="12"/>
      <c r="C155" s="12"/>
      <c r="D155" s="12"/>
      <c r="E155" s="12"/>
      <c r="F155" s="12"/>
    </row>
    <row r="156" spans="1:6" ht="14.25">
      <c r="A156" s="12"/>
      <c r="B156" s="12"/>
      <c r="C156" s="12"/>
      <c r="D156" s="12"/>
      <c r="E156" s="12"/>
      <c r="F156" s="12"/>
    </row>
    <row r="157" spans="1:6" ht="14.25">
      <c r="A157" s="12"/>
      <c r="B157" s="12"/>
      <c r="C157" s="12"/>
      <c r="D157" s="12"/>
      <c r="E157" s="12"/>
      <c r="F157" s="12"/>
    </row>
    <row r="158" spans="1:6" ht="14.25">
      <c r="A158" s="12"/>
      <c r="B158" s="12"/>
      <c r="C158" s="12"/>
      <c r="D158" s="12"/>
      <c r="E158" s="12"/>
      <c r="F158" s="12"/>
    </row>
    <row r="159" spans="1:6" ht="14.25">
      <c r="A159" s="12"/>
      <c r="B159" s="12"/>
      <c r="C159" s="12"/>
      <c r="D159" s="12"/>
      <c r="E159" s="12"/>
      <c r="F159" s="12"/>
    </row>
    <row r="160" spans="1:6" ht="14.25">
      <c r="A160" s="12"/>
      <c r="B160" s="12"/>
      <c r="C160" s="12"/>
      <c r="D160" s="12"/>
      <c r="E160" s="12"/>
      <c r="F160" s="12"/>
    </row>
    <row r="161" spans="1:6" ht="14.25">
      <c r="A161" s="12"/>
      <c r="B161" s="12"/>
      <c r="C161" s="12"/>
      <c r="D161" s="12"/>
      <c r="E161" s="12"/>
      <c r="F161" s="12"/>
    </row>
    <row r="162" spans="1:6" ht="14.25">
      <c r="A162" s="12"/>
      <c r="B162" s="12"/>
      <c r="C162" s="12"/>
      <c r="D162" s="12"/>
      <c r="E162" s="12"/>
      <c r="F162" s="12"/>
    </row>
    <row r="163" spans="1:6" ht="14.25">
      <c r="A163" s="12"/>
      <c r="B163" s="12"/>
      <c r="C163" s="12"/>
      <c r="D163" s="12"/>
      <c r="E163" s="12"/>
      <c r="F163" s="12"/>
    </row>
    <row r="164" spans="1:6" ht="14.25">
      <c r="A164" s="12"/>
      <c r="B164" s="12"/>
      <c r="C164" s="12"/>
      <c r="D164" s="12"/>
      <c r="E164" s="12"/>
      <c r="F164" s="12"/>
    </row>
    <row r="165" spans="1:6" ht="14.25">
      <c r="A165" s="12"/>
      <c r="B165" s="12"/>
      <c r="C165" s="12"/>
      <c r="D165" s="12"/>
      <c r="E165" s="12"/>
      <c r="F165" s="12"/>
    </row>
    <row r="166" spans="1:6" ht="14.25">
      <c r="A166" s="12"/>
      <c r="B166" s="12"/>
      <c r="C166" s="12"/>
      <c r="D166" s="12"/>
      <c r="E166" s="12"/>
      <c r="F166" s="12"/>
    </row>
    <row r="167" spans="1:6" ht="14.25">
      <c r="A167" s="12"/>
      <c r="B167" s="12"/>
      <c r="C167" s="12"/>
      <c r="D167" s="12"/>
      <c r="E167" s="12"/>
      <c r="F167" s="12"/>
    </row>
    <row r="168" spans="1:6" ht="14.25">
      <c r="A168" s="12"/>
      <c r="B168" s="12"/>
      <c r="C168" s="12"/>
      <c r="D168" s="12"/>
      <c r="E168" s="12"/>
      <c r="F168" s="12"/>
    </row>
    <row r="169" spans="1:6" ht="14.25">
      <c r="A169" s="12"/>
      <c r="B169" s="12"/>
      <c r="C169" s="12"/>
      <c r="D169" s="12"/>
      <c r="E169" s="12"/>
      <c r="F169" s="12"/>
    </row>
    <row r="170" spans="1:6" ht="14.25">
      <c r="A170" s="12"/>
      <c r="B170" s="12"/>
      <c r="C170" s="12"/>
      <c r="D170" s="12"/>
      <c r="E170" s="12"/>
      <c r="F170" s="12"/>
    </row>
    <row r="171" spans="1:6" ht="14.25">
      <c r="A171" s="12"/>
      <c r="B171" s="12"/>
      <c r="C171" s="12"/>
      <c r="D171" s="12"/>
      <c r="E171" s="113" t="s">
        <v>272</v>
      </c>
      <c r="F171" s="113" t="s">
        <v>275</v>
      </c>
    </row>
    <row r="172" spans="1:6" ht="14.25">
      <c r="A172" s="12"/>
      <c r="B172" s="12"/>
      <c r="D172" s="12"/>
      <c r="E172" s="113" t="s">
        <v>273</v>
      </c>
      <c r="F172" s="113" t="s">
        <v>273</v>
      </c>
    </row>
    <row r="173" spans="1:6" ht="14.25">
      <c r="A173" s="12"/>
      <c r="B173" s="12"/>
      <c r="D173" s="12"/>
      <c r="E173" s="114" t="s">
        <v>274</v>
      </c>
      <c r="F173" s="114" t="s">
        <v>274</v>
      </c>
    </row>
    <row r="174" spans="1:2" ht="14.25">
      <c r="A174" s="12"/>
      <c r="B174" s="12"/>
    </row>
    <row r="175" spans="1:6" ht="14.25">
      <c r="A175" s="12"/>
      <c r="B175" s="12"/>
      <c r="C175" s="12" t="s">
        <v>270</v>
      </c>
      <c r="D175" s="12" t="s">
        <v>276</v>
      </c>
      <c r="E175" s="12">
        <v>90559000</v>
      </c>
      <c r="F175" s="12">
        <f>E175*2</f>
        <v>181118000</v>
      </c>
    </row>
    <row r="176" spans="1:6" ht="14.25">
      <c r="A176" s="12"/>
      <c r="B176" s="12"/>
      <c r="C176" s="12" t="s">
        <v>271</v>
      </c>
      <c r="D176" s="12"/>
      <c r="E176" s="12">
        <v>90559000</v>
      </c>
      <c r="F176" s="12">
        <f>E176*4</f>
        <v>362236000</v>
      </c>
    </row>
    <row r="177" spans="1:6" ht="14.25">
      <c r="A177" s="12"/>
      <c r="B177" s="12"/>
      <c r="C177" s="12"/>
      <c r="D177" s="12"/>
      <c r="E177" s="12"/>
      <c r="F177" s="12"/>
    </row>
    <row r="178" spans="1:6" ht="15.75" customHeight="1">
      <c r="A178" s="12"/>
      <c r="B178" s="12"/>
      <c r="C178" s="12"/>
      <c r="D178" s="12"/>
      <c r="E178" s="12"/>
      <c r="F178" s="12"/>
    </row>
    <row r="179" spans="1:6" ht="14.25">
      <c r="A179" s="12"/>
      <c r="B179" s="101" t="s">
        <v>58</v>
      </c>
      <c r="C179" s="12"/>
      <c r="D179" s="12"/>
      <c r="E179" s="12"/>
      <c r="F179" s="12"/>
    </row>
    <row r="180" spans="1:6" ht="14.25">
      <c r="A180" s="12"/>
      <c r="B180" s="12"/>
      <c r="C180" s="12"/>
      <c r="D180" s="12"/>
      <c r="E180" s="12"/>
      <c r="F180" s="12"/>
    </row>
    <row r="181" spans="1:6" ht="14.25">
      <c r="A181" s="12"/>
      <c r="B181" s="12"/>
      <c r="C181" s="12"/>
      <c r="D181" s="12"/>
      <c r="E181" s="12"/>
      <c r="F181" s="12"/>
    </row>
    <row r="182" spans="1:6" ht="14.25">
      <c r="A182" s="12"/>
      <c r="B182" s="12"/>
      <c r="C182" s="12"/>
      <c r="D182" s="12"/>
      <c r="E182" s="12"/>
      <c r="F182" s="12"/>
    </row>
    <row r="183" spans="1:6" ht="14.25">
      <c r="A183" s="12"/>
      <c r="B183" s="12"/>
      <c r="C183" s="12"/>
      <c r="D183" s="12"/>
      <c r="E183" s="12"/>
      <c r="F183" s="12"/>
    </row>
    <row r="184" spans="1:6" ht="14.25">
      <c r="A184" s="12"/>
      <c r="B184" s="12"/>
      <c r="C184" s="12"/>
      <c r="D184" s="12"/>
      <c r="E184" s="12"/>
      <c r="F184" s="12"/>
    </row>
    <row r="185" spans="1:6" ht="14.25">
      <c r="A185" s="12"/>
      <c r="B185" s="12"/>
      <c r="C185" s="12"/>
      <c r="D185" s="12"/>
      <c r="E185" s="12"/>
      <c r="F185" s="12"/>
    </row>
    <row r="186" spans="1:6" ht="14.25">
      <c r="A186" s="12"/>
      <c r="B186" s="12"/>
      <c r="C186" s="12"/>
      <c r="D186" s="12"/>
      <c r="E186" s="12"/>
      <c r="F186" s="12"/>
    </row>
    <row r="187" spans="1:6" ht="14.25">
      <c r="A187" s="12"/>
      <c r="B187" s="12"/>
      <c r="C187" s="12"/>
      <c r="D187" s="12"/>
      <c r="E187" s="12"/>
      <c r="F187" s="12"/>
    </row>
    <row r="188" spans="1:6" ht="14.25">
      <c r="A188" s="12"/>
      <c r="B188" s="12"/>
      <c r="C188" s="12"/>
      <c r="D188" s="12"/>
      <c r="E188" s="12"/>
      <c r="F188" s="12"/>
    </row>
    <row r="189" spans="1:6" ht="14.25">
      <c r="A189" s="12"/>
      <c r="B189" s="12"/>
      <c r="C189" s="12"/>
      <c r="D189" s="12"/>
      <c r="E189" s="12"/>
      <c r="F189" s="12"/>
    </row>
    <row r="190" spans="1:6" ht="15">
      <c r="A190" s="59" t="s">
        <v>64</v>
      </c>
      <c r="B190" s="12"/>
      <c r="C190" s="58" t="s">
        <v>62</v>
      </c>
      <c r="D190" s="12"/>
      <c r="E190" s="12"/>
      <c r="F190" s="12"/>
    </row>
    <row r="191" spans="1:6" ht="15">
      <c r="A191" s="12"/>
      <c r="B191" s="12"/>
      <c r="C191" s="59"/>
      <c r="D191" s="12"/>
      <c r="E191" s="12"/>
      <c r="F191" s="12"/>
    </row>
    <row r="192" spans="1:6" ht="14.25">
      <c r="A192" s="12"/>
      <c r="B192" s="12"/>
      <c r="C192" s="12"/>
      <c r="D192" s="12"/>
      <c r="E192" s="12"/>
      <c r="F192" s="12"/>
    </row>
    <row r="193" spans="1:6" ht="14.25">
      <c r="A193" s="12"/>
      <c r="B193" s="12"/>
      <c r="C193" s="12"/>
      <c r="D193" s="12"/>
      <c r="E193" s="12"/>
      <c r="F193" s="12"/>
    </row>
    <row r="194" spans="1:6" ht="14.25">
      <c r="A194" s="12"/>
      <c r="B194" s="12"/>
      <c r="C194" s="12"/>
      <c r="D194" s="12"/>
      <c r="E194" s="12"/>
      <c r="F194" s="12"/>
    </row>
    <row r="195" spans="1:6" ht="14.25">
      <c r="A195" s="12"/>
      <c r="B195" s="12" t="s">
        <v>57</v>
      </c>
      <c r="C195" s="10"/>
      <c r="D195" s="12"/>
      <c r="E195" s="12"/>
      <c r="F195" s="12"/>
    </row>
    <row r="196" spans="1:6" ht="14.25">
      <c r="A196" s="12"/>
      <c r="B196" s="12"/>
      <c r="C196" s="10"/>
      <c r="D196" s="12"/>
      <c r="E196" s="12"/>
      <c r="F196" s="12"/>
    </row>
    <row r="197" spans="1:6" ht="14.25">
      <c r="A197" s="12"/>
      <c r="B197" s="12"/>
      <c r="C197" s="10"/>
      <c r="D197" s="12"/>
      <c r="E197" s="12"/>
      <c r="F197" s="12"/>
    </row>
    <row r="198" spans="1:6" ht="14.25">
      <c r="A198" s="12"/>
      <c r="B198" s="12"/>
      <c r="C198" s="10"/>
      <c r="D198" s="12"/>
      <c r="E198" s="12"/>
      <c r="F198" s="12"/>
    </row>
    <row r="199" spans="1:6" ht="14.25">
      <c r="A199" s="12"/>
      <c r="B199" s="12" t="s">
        <v>58</v>
      </c>
      <c r="C199" s="10"/>
      <c r="D199" s="12"/>
      <c r="E199" s="12"/>
      <c r="F199" s="12"/>
    </row>
    <row r="200" spans="1:6" ht="14.25">
      <c r="A200" s="12"/>
      <c r="B200" s="12"/>
      <c r="C200" s="10"/>
      <c r="D200" s="12"/>
      <c r="E200" s="12"/>
      <c r="F200" s="12"/>
    </row>
    <row r="201" spans="1:6" ht="14.25">
      <c r="A201" s="12"/>
      <c r="B201" s="12"/>
      <c r="C201" s="10"/>
      <c r="D201" s="12"/>
      <c r="E201" s="12"/>
      <c r="F201" s="12"/>
    </row>
    <row r="202" spans="1:6" ht="14.25">
      <c r="A202" s="12"/>
      <c r="B202" s="12"/>
      <c r="C202" s="10"/>
      <c r="D202" s="12"/>
      <c r="E202" s="12"/>
      <c r="F202" s="12"/>
    </row>
    <row r="203" spans="1:6" ht="14.25">
      <c r="A203" s="12"/>
      <c r="B203" s="12" t="s">
        <v>248</v>
      </c>
      <c r="C203" s="10"/>
      <c r="D203" s="12"/>
      <c r="E203" s="12"/>
      <c r="F203" s="12"/>
    </row>
    <row r="204" spans="1:6" ht="14.25">
      <c r="A204" s="12"/>
      <c r="B204" s="12"/>
      <c r="C204" s="10"/>
      <c r="D204" s="12"/>
      <c r="E204" s="12"/>
      <c r="F204" s="12"/>
    </row>
    <row r="205" spans="1:6" ht="14.25">
      <c r="A205" s="12"/>
      <c r="B205" s="12"/>
      <c r="C205" s="10"/>
      <c r="D205" s="12"/>
      <c r="E205" s="12"/>
      <c r="F205" s="12"/>
    </row>
    <row r="206" spans="1:6" ht="14.25">
      <c r="A206" s="12"/>
      <c r="B206" s="12"/>
      <c r="C206" s="10"/>
      <c r="D206" s="12"/>
      <c r="E206" s="12"/>
      <c r="F206" s="12"/>
    </row>
    <row r="207" spans="1:6" ht="14.25">
      <c r="A207" s="12"/>
      <c r="B207" s="12"/>
      <c r="C207" s="10"/>
      <c r="D207" s="12"/>
      <c r="E207" s="12"/>
      <c r="F207" s="12"/>
    </row>
    <row r="208" spans="1:6" ht="15">
      <c r="A208" s="59" t="s">
        <v>190</v>
      </c>
      <c r="B208" s="12"/>
      <c r="C208" s="58" t="s">
        <v>65</v>
      </c>
      <c r="D208" s="12"/>
      <c r="E208" s="12"/>
      <c r="F208" s="12"/>
    </row>
    <row r="209" spans="1:6" ht="14.25">
      <c r="A209" s="12"/>
      <c r="B209" s="12"/>
      <c r="C209" s="12"/>
      <c r="D209" s="12"/>
      <c r="E209" s="12"/>
      <c r="F209" s="12"/>
    </row>
    <row r="210" spans="1:6" ht="14.25">
      <c r="A210" s="12"/>
      <c r="B210" s="12"/>
      <c r="C210" s="12" t="s">
        <v>231</v>
      </c>
      <c r="D210" s="12"/>
      <c r="E210" s="12"/>
      <c r="F210" s="12"/>
    </row>
    <row r="211" spans="1:6" ht="14.25">
      <c r="A211" s="12"/>
      <c r="B211" s="12"/>
      <c r="C211" s="12" t="s">
        <v>232</v>
      </c>
      <c r="D211" s="12"/>
      <c r="E211" s="12"/>
      <c r="F211" s="12"/>
    </row>
    <row r="212" spans="1:6" ht="14.25">
      <c r="A212" s="12"/>
      <c r="B212" s="12"/>
      <c r="C212" s="12"/>
      <c r="D212" s="12"/>
      <c r="E212" s="12"/>
      <c r="F212" s="12"/>
    </row>
    <row r="213" spans="1:6" ht="14.25">
      <c r="A213" s="12"/>
      <c r="B213" s="12"/>
      <c r="C213" s="12"/>
      <c r="D213" s="12"/>
      <c r="E213" s="12"/>
      <c r="F213" s="12"/>
    </row>
    <row r="214" spans="1:6" ht="15">
      <c r="A214" s="59" t="s">
        <v>236</v>
      </c>
      <c r="B214" s="12"/>
      <c r="C214" s="58" t="s">
        <v>237</v>
      </c>
      <c r="D214" s="12"/>
      <c r="E214" s="12"/>
      <c r="F214" s="12"/>
    </row>
    <row r="215" spans="1:6" ht="14.25">
      <c r="A215" s="12"/>
      <c r="B215" s="12"/>
      <c r="C215" s="12" t="s">
        <v>179</v>
      </c>
      <c r="D215" s="12"/>
      <c r="E215" s="12"/>
      <c r="F215" s="12"/>
    </row>
    <row r="216" spans="1:8" ht="14.25">
      <c r="A216" s="61"/>
      <c r="B216" s="61"/>
      <c r="C216" s="61"/>
      <c r="D216" s="61"/>
      <c r="E216" s="61"/>
      <c r="F216" s="61"/>
      <c r="G216" s="62"/>
      <c r="H216" s="62"/>
    </row>
    <row r="217" spans="1:8" ht="12.75">
      <c r="A217" s="62"/>
      <c r="B217" s="62"/>
      <c r="C217" s="62"/>
      <c r="D217" s="62"/>
      <c r="E217" s="62"/>
      <c r="F217" s="62"/>
      <c r="G217" s="62"/>
      <c r="H217" s="62"/>
    </row>
    <row r="218" spans="1:8" ht="12.75">
      <c r="A218" s="62"/>
      <c r="B218" s="62"/>
      <c r="C218" s="62"/>
      <c r="D218" s="62"/>
      <c r="E218" s="62"/>
      <c r="F218" s="62"/>
      <c r="G218" s="62"/>
      <c r="H218" s="62"/>
    </row>
    <row r="219" spans="1:10" ht="14.25">
      <c r="A219" s="62"/>
      <c r="B219" s="62"/>
      <c r="C219" s="62"/>
      <c r="D219" s="62"/>
      <c r="E219" s="62"/>
      <c r="F219" s="62"/>
      <c r="G219" s="62"/>
      <c r="H219" s="88" t="s">
        <v>6</v>
      </c>
      <c r="J219" s="106"/>
    </row>
    <row r="220" spans="1:10" ht="14.25">
      <c r="A220" s="62"/>
      <c r="B220" s="62"/>
      <c r="C220" s="86" t="s">
        <v>238</v>
      </c>
      <c r="D220" s="62"/>
      <c r="E220" s="62"/>
      <c r="F220" s="62"/>
      <c r="G220" s="62"/>
      <c r="H220" s="62"/>
      <c r="J220" s="106"/>
    </row>
    <row r="221" spans="1:11" ht="14.25">
      <c r="A221" s="62"/>
      <c r="B221" s="62"/>
      <c r="C221" s="96" t="s">
        <v>239</v>
      </c>
      <c r="D221" s="62"/>
      <c r="E221" s="62"/>
      <c r="F221" s="62"/>
      <c r="G221" s="62"/>
      <c r="H221" s="86">
        <v>67500</v>
      </c>
      <c r="J221" s="106"/>
      <c r="K221" s="106"/>
    </row>
    <row r="222" spans="1:10" ht="15" thickBot="1">
      <c r="A222" s="62"/>
      <c r="B222" s="62"/>
      <c r="C222" s="96" t="s">
        <v>269</v>
      </c>
      <c r="D222" s="62"/>
      <c r="E222" s="62"/>
      <c r="F222" s="62"/>
      <c r="G222" s="62"/>
      <c r="H222" s="108">
        <f>2367+(16800*90%-3000)</f>
        <v>14487</v>
      </c>
      <c r="J222" s="106"/>
    </row>
    <row r="223" spans="1:10" ht="13.5" thickTop="1">
      <c r="A223" s="62"/>
      <c r="B223" s="62"/>
      <c r="C223" s="62"/>
      <c r="D223" s="62"/>
      <c r="E223" s="62"/>
      <c r="F223" s="62"/>
      <c r="G223" s="62"/>
      <c r="H223" s="62"/>
      <c r="J223" s="106"/>
    </row>
    <row r="224" ht="12.75">
      <c r="H224" s="106"/>
    </row>
  </sheetData>
  <printOptions/>
  <pageMargins left="0.7" right="0.5" top="1" bottom="1" header="0.5" footer="0.5"/>
  <pageSetup fitToHeight="0" horizontalDpi="600" verticalDpi="600" orientation="portrait" paperSize="9" scale="87" r:id="rId2"/>
  <rowBreaks count="4" manualBreakCount="4">
    <brk id="44" max="7" man="1"/>
    <brk id="90" max="7" man="1"/>
    <brk id="138" max="7" man="1"/>
    <brk id="189" max="7" man="1"/>
  </rowBreaks>
  <drawing r:id="rId1"/>
</worksheet>
</file>

<file path=xl/worksheets/sheet6.xml><?xml version="1.0" encoding="utf-8"?>
<worksheet xmlns="http://schemas.openxmlformats.org/spreadsheetml/2006/main" xmlns:r="http://schemas.openxmlformats.org/officeDocument/2006/relationships">
  <dimension ref="A1:J184"/>
  <sheetViews>
    <sheetView view="pageBreakPreview" zoomScaleSheetLayoutView="100" workbookViewId="0" topLeftCell="A124">
      <selection activeCell="A146" sqref="A146"/>
    </sheetView>
  </sheetViews>
  <sheetFormatPr defaultColWidth="9.140625" defaultRowHeight="12.75"/>
  <cols>
    <col min="1" max="1" width="4.57421875" style="0" customWidth="1"/>
    <col min="2" max="2" width="3.28125" style="0" customWidth="1"/>
    <col min="3" max="3" width="20.421875" style="0" customWidth="1"/>
    <col min="4" max="4" width="20.28125" style="0" customWidth="1"/>
    <col min="5" max="5" width="14.140625" style="0" customWidth="1"/>
    <col min="6" max="6" width="14.57421875" style="0" customWidth="1"/>
    <col min="7" max="7" width="14.00390625" style="0" customWidth="1"/>
    <col min="8" max="8" width="11.28125" style="0" customWidth="1"/>
    <col min="9" max="9" width="12.28125" style="0" customWidth="1"/>
  </cols>
  <sheetData>
    <row r="1" spans="1:9" ht="15">
      <c r="A1" s="1" t="s">
        <v>98</v>
      </c>
      <c r="B1" s="10"/>
      <c r="C1" s="10"/>
      <c r="D1" s="10"/>
      <c r="E1" s="10"/>
      <c r="F1" s="10"/>
      <c r="G1" s="10"/>
      <c r="H1" s="10"/>
      <c r="I1" s="10"/>
    </row>
    <row r="2" spans="1:9" ht="14.25">
      <c r="A2" s="10"/>
      <c r="B2" s="10"/>
      <c r="C2" s="10"/>
      <c r="D2" s="10"/>
      <c r="E2" s="10"/>
      <c r="F2" s="10"/>
      <c r="G2" s="10"/>
      <c r="H2" s="10"/>
      <c r="I2" s="10"/>
    </row>
    <row r="3" spans="1:9" ht="15">
      <c r="A3" s="18" t="s">
        <v>214</v>
      </c>
      <c r="B3" s="10"/>
      <c r="C3" s="10"/>
      <c r="D3" s="10"/>
      <c r="E3" s="10"/>
      <c r="F3" s="10"/>
      <c r="G3" s="10"/>
      <c r="H3" s="10"/>
      <c r="I3" s="10"/>
    </row>
    <row r="4" spans="1:9" ht="14.25">
      <c r="A4" s="10"/>
      <c r="B4" s="10"/>
      <c r="C4" s="10"/>
      <c r="D4" s="10"/>
      <c r="E4" s="10"/>
      <c r="F4" s="10"/>
      <c r="G4" s="10"/>
      <c r="H4" s="10"/>
      <c r="I4" s="10"/>
    </row>
    <row r="5" spans="1:9" ht="15">
      <c r="A5" s="18" t="s">
        <v>66</v>
      </c>
      <c r="B5" s="10"/>
      <c r="C5" s="1" t="s">
        <v>67</v>
      </c>
      <c r="D5" s="10"/>
      <c r="E5" s="10"/>
      <c r="F5" s="10"/>
      <c r="G5" s="10"/>
      <c r="H5" s="10"/>
      <c r="I5" s="10"/>
    </row>
    <row r="6" spans="1:9" ht="14.25">
      <c r="A6" s="10"/>
      <c r="B6" s="10"/>
      <c r="C6" s="10"/>
      <c r="D6" s="10"/>
      <c r="E6" s="10"/>
      <c r="F6" s="10"/>
      <c r="G6" s="10"/>
      <c r="H6" s="10"/>
      <c r="I6" s="10"/>
    </row>
    <row r="7" spans="1:9" ht="14.25">
      <c r="A7" s="10"/>
      <c r="B7" s="70"/>
      <c r="C7" s="48"/>
      <c r="D7" s="70"/>
      <c r="E7" s="70"/>
      <c r="F7" s="70"/>
      <c r="G7" s="70"/>
      <c r="H7" s="70"/>
      <c r="I7" s="10"/>
    </row>
    <row r="8" spans="1:9" ht="14.25">
      <c r="A8" s="10"/>
      <c r="B8" s="70"/>
      <c r="C8" s="48"/>
      <c r="D8" s="70"/>
      <c r="E8" s="70"/>
      <c r="F8" s="70"/>
      <c r="G8" s="70"/>
      <c r="H8" s="70"/>
      <c r="I8" s="10"/>
    </row>
    <row r="9" spans="1:9" ht="14.25">
      <c r="A9" s="10"/>
      <c r="B9" s="70"/>
      <c r="C9" s="48"/>
      <c r="D9" s="70"/>
      <c r="E9" s="70"/>
      <c r="F9" s="70"/>
      <c r="G9" s="70"/>
      <c r="H9" s="70"/>
      <c r="I9" s="10"/>
    </row>
    <row r="10" spans="1:9" ht="14.25">
      <c r="A10" s="10"/>
      <c r="B10" s="70"/>
      <c r="C10" s="48"/>
      <c r="D10" s="70"/>
      <c r="E10" s="70"/>
      <c r="F10" s="70"/>
      <c r="G10" s="70"/>
      <c r="H10" s="70"/>
      <c r="I10" s="10"/>
    </row>
    <row r="11" spans="1:9" ht="14.25">
      <c r="A11" s="10"/>
      <c r="B11" s="70"/>
      <c r="C11" s="48"/>
      <c r="D11" s="70"/>
      <c r="E11" s="70"/>
      <c r="F11" s="70"/>
      <c r="G11" s="70"/>
      <c r="H11" s="70"/>
      <c r="I11" s="10"/>
    </row>
    <row r="12" spans="1:9" ht="14.25">
      <c r="A12" s="10"/>
      <c r="B12" s="70"/>
      <c r="C12" s="48"/>
      <c r="D12" s="70"/>
      <c r="E12" s="70"/>
      <c r="F12" s="70"/>
      <c r="G12" s="70"/>
      <c r="H12" s="70"/>
      <c r="I12" s="10"/>
    </row>
    <row r="13" spans="1:9" ht="14.25">
      <c r="A13" s="10"/>
      <c r="B13" s="70"/>
      <c r="C13" s="48"/>
      <c r="D13" s="70"/>
      <c r="E13" s="70"/>
      <c r="F13" s="70"/>
      <c r="G13" s="70"/>
      <c r="H13" s="70"/>
      <c r="I13" s="10"/>
    </row>
    <row r="14" spans="1:9" ht="14.25">
      <c r="A14" s="10"/>
      <c r="B14" s="70"/>
      <c r="C14" s="48"/>
      <c r="D14" s="70"/>
      <c r="E14" s="70"/>
      <c r="F14" s="70"/>
      <c r="G14" s="70"/>
      <c r="H14" s="70"/>
      <c r="I14" s="10"/>
    </row>
    <row r="15" spans="1:9" ht="14.25">
      <c r="A15" s="10"/>
      <c r="B15" s="70"/>
      <c r="C15" s="48"/>
      <c r="D15" s="70"/>
      <c r="E15" s="70"/>
      <c r="F15" s="70"/>
      <c r="G15" s="70"/>
      <c r="H15" s="70"/>
      <c r="I15" s="10" t="s">
        <v>266</v>
      </c>
    </row>
    <row r="16" spans="1:9" ht="15">
      <c r="A16" s="18" t="s">
        <v>79</v>
      </c>
      <c r="B16" s="10"/>
      <c r="C16" s="1" t="s">
        <v>68</v>
      </c>
      <c r="D16" s="10"/>
      <c r="E16" s="10"/>
      <c r="F16" s="10"/>
      <c r="G16" s="10"/>
      <c r="H16" s="10"/>
      <c r="I16" s="10"/>
    </row>
    <row r="17" spans="4:9" ht="14.25">
      <c r="D17" s="10"/>
      <c r="E17" s="10"/>
      <c r="F17" s="10"/>
      <c r="G17" s="10"/>
      <c r="H17" s="10"/>
      <c r="I17" s="10"/>
    </row>
    <row r="18" spans="1:9" ht="14.25">
      <c r="A18" s="10"/>
      <c r="B18" s="10"/>
      <c r="C18" s="48"/>
      <c r="D18" s="70"/>
      <c r="E18" s="70"/>
      <c r="F18" s="70"/>
      <c r="G18" s="70"/>
      <c r="H18" s="70"/>
      <c r="I18" s="10"/>
    </row>
    <row r="19" spans="1:9" ht="14.25">
      <c r="A19" s="10"/>
      <c r="B19" s="10"/>
      <c r="C19" s="48"/>
      <c r="D19" s="70"/>
      <c r="E19" s="70"/>
      <c r="F19" s="70"/>
      <c r="G19" s="70"/>
      <c r="H19" s="70"/>
      <c r="I19" s="10"/>
    </row>
    <row r="20" spans="1:9" ht="14.25">
      <c r="A20" s="10"/>
      <c r="B20" s="10"/>
      <c r="C20" s="48"/>
      <c r="D20" s="70"/>
      <c r="E20" s="70"/>
      <c r="F20" s="70"/>
      <c r="G20" s="70"/>
      <c r="H20" s="70"/>
      <c r="I20" s="10"/>
    </row>
    <row r="21" spans="1:9" ht="14.25">
      <c r="A21" s="10"/>
      <c r="B21" s="10"/>
      <c r="C21" s="71"/>
      <c r="D21" s="70"/>
      <c r="E21" s="70"/>
      <c r="F21" s="70"/>
      <c r="G21" s="70"/>
      <c r="H21" s="70"/>
      <c r="I21" s="10"/>
    </row>
    <row r="22" spans="1:9" ht="15">
      <c r="A22" s="18" t="s">
        <v>80</v>
      </c>
      <c r="B22" s="10"/>
      <c r="C22" s="1" t="s">
        <v>69</v>
      </c>
      <c r="D22" s="10"/>
      <c r="E22" s="10"/>
      <c r="F22" s="10"/>
      <c r="G22" s="10"/>
      <c r="H22" s="10"/>
      <c r="I22" s="10"/>
    </row>
    <row r="23" spans="1:9" ht="14.25">
      <c r="A23" s="10"/>
      <c r="B23" s="10"/>
      <c r="C23" s="10"/>
      <c r="D23" s="10"/>
      <c r="E23" s="10"/>
      <c r="F23" s="10"/>
      <c r="G23" s="10"/>
      <c r="H23" s="10"/>
      <c r="I23" s="10"/>
    </row>
    <row r="24" spans="1:9" ht="14.25">
      <c r="A24" s="10"/>
      <c r="B24" s="10"/>
      <c r="C24" s="48"/>
      <c r="D24" s="70"/>
      <c r="E24" s="70"/>
      <c r="F24" s="70"/>
      <c r="G24" s="70"/>
      <c r="H24" s="70"/>
      <c r="I24" s="10"/>
    </row>
    <row r="25" spans="1:9" ht="14.25">
      <c r="A25" s="10"/>
      <c r="B25" s="10"/>
      <c r="C25" s="48"/>
      <c r="D25" s="70"/>
      <c r="E25" s="70"/>
      <c r="F25" s="70"/>
      <c r="G25" s="70"/>
      <c r="H25" s="70"/>
      <c r="I25" s="10"/>
    </row>
    <row r="26" spans="1:9" ht="14.25">
      <c r="A26" s="10"/>
      <c r="B26" s="10"/>
      <c r="C26" s="48"/>
      <c r="D26" s="70"/>
      <c r="E26" s="70"/>
      <c r="F26" s="70"/>
      <c r="G26" s="70"/>
      <c r="H26" s="70"/>
      <c r="I26" s="10"/>
    </row>
    <row r="27" spans="1:9" ht="15">
      <c r="A27" s="18" t="s">
        <v>81</v>
      </c>
      <c r="B27" s="10"/>
      <c r="C27" s="1" t="s">
        <v>70</v>
      </c>
      <c r="D27" s="10"/>
      <c r="E27" s="10"/>
      <c r="F27" s="10"/>
      <c r="G27" s="10"/>
      <c r="H27" s="10"/>
      <c r="I27" s="10"/>
    </row>
    <row r="28" spans="1:9" ht="14.25">
      <c r="A28" s="10"/>
      <c r="B28" s="10"/>
      <c r="C28" s="10"/>
      <c r="D28" s="10"/>
      <c r="E28" s="10"/>
      <c r="F28" s="10"/>
      <c r="G28" s="10"/>
      <c r="H28" s="10"/>
      <c r="I28" s="10"/>
    </row>
    <row r="29" spans="1:9" ht="14.25">
      <c r="A29" s="10"/>
      <c r="B29" s="10"/>
      <c r="C29" s="10" t="s">
        <v>118</v>
      </c>
      <c r="D29" s="10"/>
      <c r="E29" s="10"/>
      <c r="F29" s="10"/>
      <c r="G29" s="10"/>
      <c r="H29" s="10"/>
      <c r="I29" s="10"/>
    </row>
    <row r="30" spans="1:9" ht="14.25">
      <c r="A30" s="10"/>
      <c r="B30" s="10"/>
      <c r="C30" s="10"/>
      <c r="D30" s="10"/>
      <c r="E30" s="10"/>
      <c r="F30" s="10"/>
      <c r="G30" s="10"/>
      <c r="H30" s="10"/>
      <c r="I30" s="10"/>
    </row>
    <row r="31" spans="1:9" ht="15">
      <c r="A31" s="18" t="s">
        <v>82</v>
      </c>
      <c r="B31" s="10"/>
      <c r="C31" s="1" t="s">
        <v>9</v>
      </c>
      <c r="D31" s="10"/>
      <c r="E31" s="10"/>
      <c r="F31" s="10"/>
      <c r="G31" s="10"/>
      <c r="H31" s="10"/>
      <c r="I31" s="10"/>
    </row>
    <row r="32" spans="1:9" ht="4.5" customHeight="1">
      <c r="A32" s="10"/>
      <c r="B32" s="10"/>
      <c r="C32" s="10"/>
      <c r="D32" s="10"/>
      <c r="E32" s="10"/>
      <c r="F32" s="10"/>
      <c r="G32" s="10"/>
      <c r="H32" s="10"/>
      <c r="I32" s="10"/>
    </row>
    <row r="33" spans="1:9" ht="14.25">
      <c r="A33" s="10"/>
      <c r="B33" s="10"/>
      <c r="C33" s="4"/>
      <c r="D33" s="5"/>
      <c r="E33" s="5"/>
      <c r="F33" s="6"/>
      <c r="G33" s="32" t="s">
        <v>142</v>
      </c>
      <c r="I33" s="10"/>
    </row>
    <row r="34" spans="1:9" ht="14.25">
      <c r="A34" s="10"/>
      <c r="B34" s="10"/>
      <c r="C34" s="4"/>
      <c r="D34" s="5"/>
      <c r="E34" s="5"/>
      <c r="F34" s="32" t="s">
        <v>119</v>
      </c>
      <c r="G34" s="32" t="s">
        <v>141</v>
      </c>
      <c r="I34" s="10"/>
    </row>
    <row r="35" spans="1:9" ht="14.25">
      <c r="A35" s="10"/>
      <c r="B35" s="10"/>
      <c r="C35" s="4"/>
      <c r="D35" s="5"/>
      <c r="E35" s="5"/>
      <c r="F35" s="6" t="s">
        <v>6</v>
      </c>
      <c r="G35" s="6" t="s">
        <v>6</v>
      </c>
      <c r="I35" s="10"/>
    </row>
    <row r="36" spans="1:9" ht="14.25">
      <c r="A36" s="10"/>
      <c r="B36" s="10"/>
      <c r="C36" s="4" t="s">
        <v>71</v>
      </c>
      <c r="D36" s="5"/>
      <c r="E36" s="5"/>
      <c r="F36" s="6"/>
      <c r="G36" s="6"/>
      <c r="I36" s="10"/>
    </row>
    <row r="37" spans="1:9" ht="14.25">
      <c r="A37" s="10"/>
      <c r="B37" s="10"/>
      <c r="C37" s="4" t="s">
        <v>120</v>
      </c>
      <c r="D37" s="5"/>
      <c r="E37" s="5"/>
      <c r="F37" s="41">
        <f>-'p&amp;l'!C25-F38</f>
        <v>1116</v>
      </c>
      <c r="G37" s="41">
        <f>-'p&amp;l'!F25-G38</f>
        <v>1823</v>
      </c>
      <c r="I37" s="10"/>
    </row>
    <row r="38" spans="1:9" ht="14.25">
      <c r="A38" s="10"/>
      <c r="B38" s="10"/>
      <c r="C38" s="4" t="s">
        <v>182</v>
      </c>
      <c r="D38" s="5"/>
      <c r="E38" s="5"/>
      <c r="F38" s="41">
        <v>0</v>
      </c>
      <c r="G38" s="41">
        <f>+F38</f>
        <v>0</v>
      </c>
      <c r="I38" s="10"/>
    </row>
    <row r="39" spans="1:9" ht="15" thickBot="1">
      <c r="A39" s="10"/>
      <c r="B39" s="10"/>
      <c r="C39" s="4"/>
      <c r="D39" s="5"/>
      <c r="E39" s="5"/>
      <c r="F39" s="8">
        <f>SUM(F37:F38)</f>
        <v>1116</v>
      </c>
      <c r="G39" s="8">
        <f>SUM(G37:G38)</f>
        <v>1823</v>
      </c>
      <c r="I39" s="10"/>
    </row>
    <row r="40" spans="1:9" ht="8.25" customHeight="1" thickTop="1">
      <c r="A40" s="10"/>
      <c r="B40" s="10"/>
      <c r="C40" s="4"/>
      <c r="D40" s="5"/>
      <c r="E40" s="5"/>
      <c r="F40" s="5"/>
      <c r="G40" s="9"/>
      <c r="H40" s="6"/>
      <c r="I40" s="10"/>
    </row>
    <row r="41" spans="1:9" ht="14.25">
      <c r="A41" s="10"/>
      <c r="B41" s="10"/>
      <c r="C41" s="4"/>
      <c r="D41" s="5"/>
      <c r="E41" s="5"/>
      <c r="F41" s="5"/>
      <c r="G41" s="9"/>
      <c r="H41" s="6"/>
      <c r="I41" s="10"/>
    </row>
    <row r="42" spans="1:9" ht="14.25">
      <c r="A42" s="10"/>
      <c r="B42" s="10"/>
      <c r="C42" s="4"/>
      <c r="D42" s="5"/>
      <c r="E42" s="5"/>
      <c r="F42" s="5"/>
      <c r="G42" s="9"/>
      <c r="H42" s="6"/>
      <c r="I42" s="10"/>
    </row>
    <row r="43" spans="1:9" ht="14.25">
      <c r="A43" s="10"/>
      <c r="B43" s="10"/>
      <c r="C43" s="4"/>
      <c r="D43" s="5"/>
      <c r="E43" s="5"/>
      <c r="F43" s="5"/>
      <c r="G43" s="9"/>
      <c r="H43" s="6"/>
      <c r="I43" s="10"/>
    </row>
    <row r="44" spans="1:9" ht="15">
      <c r="A44" s="18" t="s">
        <v>83</v>
      </c>
      <c r="B44" s="10"/>
      <c r="C44" s="1" t="s">
        <v>139</v>
      </c>
      <c r="D44" s="10"/>
      <c r="E44" s="10"/>
      <c r="F44" s="10"/>
      <c r="G44" s="10"/>
      <c r="H44" s="10"/>
      <c r="I44" s="10"/>
    </row>
    <row r="45" spans="1:9" ht="15">
      <c r="A45" s="10"/>
      <c r="B45" s="10"/>
      <c r="C45" s="18" t="s">
        <v>121</v>
      </c>
      <c r="D45" s="10"/>
      <c r="E45" s="10"/>
      <c r="F45" s="10"/>
      <c r="G45" s="10"/>
      <c r="H45" s="10"/>
      <c r="I45" s="10"/>
    </row>
    <row r="46" spans="1:10" ht="14.25">
      <c r="A46" s="10"/>
      <c r="B46" s="10"/>
      <c r="C46" s="4" t="s">
        <v>264</v>
      </c>
      <c r="D46" s="5"/>
      <c r="E46" s="5"/>
      <c r="F46" s="5"/>
      <c r="G46" s="5"/>
      <c r="H46" s="6"/>
      <c r="I46" s="6"/>
      <c r="J46" s="10"/>
    </row>
    <row r="47" spans="1:10" ht="14.25">
      <c r="A47" s="10"/>
      <c r="B47" s="10"/>
      <c r="C47" s="4" t="s">
        <v>265</v>
      </c>
      <c r="D47" s="5"/>
      <c r="E47" s="5"/>
      <c r="F47" s="5"/>
      <c r="G47" s="5"/>
      <c r="H47" s="6"/>
      <c r="I47" s="6"/>
      <c r="J47" s="10"/>
    </row>
    <row r="48" spans="1:10" ht="14.25">
      <c r="A48" s="10"/>
      <c r="B48" s="10"/>
      <c r="C48" s="4"/>
      <c r="D48" s="5"/>
      <c r="E48" s="5"/>
      <c r="F48" s="5"/>
      <c r="G48" s="5"/>
      <c r="H48" s="6"/>
      <c r="I48" s="6"/>
      <c r="J48" s="10"/>
    </row>
    <row r="49" spans="1:10" ht="14.25">
      <c r="A49" s="10"/>
      <c r="B49" s="10"/>
      <c r="C49" s="4"/>
      <c r="D49" s="5"/>
      <c r="E49" s="5"/>
      <c r="F49" s="5"/>
      <c r="G49" s="5"/>
      <c r="H49" s="6"/>
      <c r="I49" s="6"/>
      <c r="J49" s="10"/>
    </row>
    <row r="50" spans="1:9" ht="15">
      <c r="A50" s="18" t="s">
        <v>84</v>
      </c>
      <c r="B50" s="10"/>
      <c r="C50" s="1" t="s">
        <v>72</v>
      </c>
      <c r="D50" s="10"/>
      <c r="E50" s="10"/>
      <c r="F50" s="10"/>
      <c r="G50" s="10"/>
      <c r="H50" s="10"/>
      <c r="I50" s="10"/>
    </row>
    <row r="51" spans="1:9" ht="14.25">
      <c r="A51" s="10"/>
      <c r="B51" s="10"/>
      <c r="C51" s="10"/>
      <c r="D51" s="10"/>
      <c r="E51" s="10"/>
      <c r="F51" s="10"/>
      <c r="G51" s="10"/>
      <c r="H51" s="10"/>
      <c r="I51" s="10"/>
    </row>
    <row r="52" spans="1:9" ht="14.25">
      <c r="A52" s="10"/>
      <c r="B52" s="10" t="s">
        <v>57</v>
      </c>
      <c r="C52" s="11"/>
      <c r="D52" s="5"/>
      <c r="E52" s="5"/>
      <c r="F52" s="5"/>
      <c r="G52" s="6"/>
      <c r="H52" s="6"/>
      <c r="I52" s="10"/>
    </row>
    <row r="53" spans="1:9" ht="14.25">
      <c r="A53" s="10"/>
      <c r="B53" s="10"/>
      <c r="C53" s="11"/>
      <c r="D53" s="5"/>
      <c r="E53" s="5"/>
      <c r="F53" s="5"/>
      <c r="G53" s="6"/>
      <c r="H53" s="6"/>
      <c r="I53" s="10"/>
    </row>
    <row r="54" spans="1:9" ht="14.25">
      <c r="A54" s="10"/>
      <c r="B54" s="10"/>
      <c r="C54" s="4"/>
      <c r="D54" s="5"/>
      <c r="E54" s="5"/>
      <c r="F54" s="5"/>
      <c r="G54" s="6"/>
      <c r="H54" s="6"/>
      <c r="I54" s="10"/>
    </row>
    <row r="55" spans="1:9" ht="14.25">
      <c r="A55" s="10"/>
      <c r="B55" s="10" t="s">
        <v>58</v>
      </c>
      <c r="C55" s="4"/>
      <c r="D55" s="5"/>
      <c r="E55" s="5"/>
      <c r="F55" s="5"/>
      <c r="G55" s="6"/>
      <c r="H55" s="6"/>
      <c r="I55" s="10"/>
    </row>
    <row r="56" spans="1:9" ht="14.25">
      <c r="A56" s="10"/>
      <c r="B56" s="10"/>
      <c r="C56" s="4"/>
      <c r="D56" s="5"/>
      <c r="E56" s="5"/>
      <c r="F56" s="5"/>
      <c r="G56" s="6"/>
      <c r="H56" s="6"/>
      <c r="I56" s="10"/>
    </row>
    <row r="57" spans="1:9" ht="14.25">
      <c r="A57" s="10"/>
      <c r="B57" s="10"/>
      <c r="C57" s="4"/>
      <c r="D57" s="5"/>
      <c r="E57" s="5"/>
      <c r="F57" s="5"/>
      <c r="G57" s="7" t="s">
        <v>6</v>
      </c>
      <c r="H57" s="6" t="s">
        <v>121</v>
      </c>
      <c r="I57" s="10"/>
    </row>
    <row r="58" spans="1:9" ht="6.75" customHeight="1">
      <c r="A58" s="10"/>
      <c r="B58" s="10"/>
      <c r="C58" s="4"/>
      <c r="D58" s="5"/>
      <c r="E58" s="5"/>
      <c r="F58" s="5"/>
      <c r="G58" s="6"/>
      <c r="H58" s="6"/>
      <c r="I58" s="10"/>
    </row>
    <row r="59" spans="1:9" ht="15" thickBot="1">
      <c r="A59" s="10"/>
      <c r="B59" s="10"/>
      <c r="C59" s="4" t="s">
        <v>122</v>
      </c>
      <c r="D59" s="5"/>
      <c r="E59" s="5"/>
      <c r="F59" s="5"/>
      <c r="G59" s="13">
        <v>145</v>
      </c>
      <c r="H59" s="6"/>
      <c r="I59" s="10"/>
    </row>
    <row r="60" spans="1:9" ht="15" thickTop="1">
      <c r="A60" s="10"/>
      <c r="B60" s="10"/>
      <c r="C60" s="4"/>
      <c r="D60" s="5"/>
      <c r="E60" s="5"/>
      <c r="F60" s="5"/>
      <c r="G60" s="14"/>
      <c r="H60" s="6"/>
      <c r="I60" s="10"/>
    </row>
    <row r="61" spans="1:9" ht="15" thickBot="1">
      <c r="A61" s="10"/>
      <c r="B61" s="10"/>
      <c r="C61" s="4" t="s">
        <v>123</v>
      </c>
      <c r="D61" s="5"/>
      <c r="E61" s="5"/>
      <c r="F61" s="5"/>
      <c r="G61" s="15">
        <f>+G59</f>
        <v>145</v>
      </c>
      <c r="H61" s="6"/>
      <c r="I61" s="10"/>
    </row>
    <row r="62" spans="1:9" ht="15" thickTop="1">
      <c r="A62" s="10"/>
      <c r="B62" s="10"/>
      <c r="C62" s="4"/>
      <c r="D62" s="5"/>
      <c r="E62" s="5"/>
      <c r="F62" s="5"/>
      <c r="G62" s="7"/>
      <c r="H62" s="6"/>
      <c r="I62" s="10"/>
    </row>
    <row r="63" spans="1:9" ht="15" thickBot="1">
      <c r="A63" s="10"/>
      <c r="B63" s="10"/>
      <c r="C63" s="4" t="s">
        <v>124</v>
      </c>
      <c r="D63" s="5"/>
      <c r="E63" s="5"/>
      <c r="F63" s="5"/>
      <c r="G63" s="13">
        <v>95</v>
      </c>
      <c r="H63" s="6"/>
      <c r="I63" s="10"/>
    </row>
    <row r="64" spans="1:9" ht="15" thickTop="1">
      <c r="A64" s="10"/>
      <c r="B64" s="10"/>
      <c r="C64" s="10"/>
      <c r="D64" s="10"/>
      <c r="E64" s="10"/>
      <c r="F64" s="10"/>
      <c r="G64" s="10"/>
      <c r="H64" s="10"/>
      <c r="I64" s="10"/>
    </row>
    <row r="65" spans="1:9" ht="14.25">
      <c r="A65" s="10"/>
      <c r="B65" s="10"/>
      <c r="C65" s="10"/>
      <c r="D65" s="10"/>
      <c r="E65" s="10"/>
      <c r="F65" s="10"/>
      <c r="G65" s="10"/>
      <c r="H65" s="10"/>
      <c r="I65" s="10"/>
    </row>
    <row r="66" spans="1:9" ht="14.25">
      <c r="A66" s="10"/>
      <c r="B66" s="10"/>
      <c r="C66" s="10"/>
      <c r="D66" s="10"/>
      <c r="E66" s="10"/>
      <c r="F66" s="10"/>
      <c r="G66" s="10"/>
      <c r="H66" s="10"/>
      <c r="I66" s="10"/>
    </row>
    <row r="67" spans="1:9" ht="14.25">
      <c r="A67" s="10"/>
      <c r="B67" s="10"/>
      <c r="C67" s="10"/>
      <c r="D67" s="10"/>
      <c r="E67" s="10"/>
      <c r="F67" s="10"/>
      <c r="G67" s="10"/>
      <c r="H67" s="10"/>
      <c r="I67" s="10"/>
    </row>
    <row r="68" spans="1:9" ht="14.25">
      <c r="A68" s="10"/>
      <c r="B68" s="10"/>
      <c r="C68" s="10"/>
      <c r="D68" s="10"/>
      <c r="E68" s="10"/>
      <c r="F68" s="10"/>
      <c r="G68" s="10"/>
      <c r="H68" s="10"/>
      <c r="I68" s="10"/>
    </row>
    <row r="69" spans="1:9" ht="15">
      <c r="A69" s="18" t="s">
        <v>85</v>
      </c>
      <c r="B69" s="10"/>
      <c r="C69" s="1" t="s">
        <v>73</v>
      </c>
      <c r="D69" s="10"/>
      <c r="E69" s="10"/>
      <c r="F69" s="10"/>
      <c r="G69" s="10"/>
      <c r="H69" s="10"/>
      <c r="I69" s="10"/>
    </row>
    <row r="70" spans="1:9" ht="14.25">
      <c r="A70" s="10"/>
      <c r="B70" s="10"/>
      <c r="C70" s="10"/>
      <c r="D70" s="10"/>
      <c r="E70" s="10"/>
      <c r="F70" s="10"/>
      <c r="G70" s="10"/>
      <c r="H70" s="10"/>
      <c r="I70" s="10"/>
    </row>
    <row r="71" spans="1:9" ht="14.25">
      <c r="A71" s="10"/>
      <c r="B71" s="10"/>
      <c r="C71" s="10"/>
      <c r="D71" s="10"/>
      <c r="E71" s="10"/>
      <c r="F71" s="10"/>
      <c r="G71" s="10"/>
      <c r="H71" s="10"/>
      <c r="I71" s="10"/>
    </row>
    <row r="72" spans="1:9" ht="14.25">
      <c r="A72" s="10"/>
      <c r="B72" s="10"/>
      <c r="C72" s="4"/>
      <c r="D72" s="10"/>
      <c r="E72" s="10"/>
      <c r="F72" s="10"/>
      <c r="G72" s="10"/>
      <c r="H72" s="10"/>
      <c r="I72" s="10"/>
    </row>
    <row r="73" spans="1:9" ht="14.25">
      <c r="A73" s="10"/>
      <c r="B73" s="10"/>
      <c r="C73" s="10"/>
      <c r="D73" s="10"/>
      <c r="E73" s="10"/>
      <c r="F73" s="10"/>
      <c r="G73" s="10"/>
      <c r="H73" s="10"/>
      <c r="I73" s="10"/>
    </row>
    <row r="74" spans="1:9" ht="15">
      <c r="A74" s="18" t="s">
        <v>86</v>
      </c>
      <c r="B74" s="10"/>
      <c r="C74" s="1" t="s">
        <v>75</v>
      </c>
      <c r="D74" s="10"/>
      <c r="E74" s="10"/>
      <c r="F74" s="10"/>
      <c r="G74" s="10"/>
      <c r="H74" s="10"/>
      <c r="I74" s="10"/>
    </row>
    <row r="75" spans="1:9" ht="14.25">
      <c r="A75" s="10"/>
      <c r="B75" s="10"/>
      <c r="C75" s="10"/>
      <c r="D75" s="10"/>
      <c r="E75" s="10"/>
      <c r="F75" s="10"/>
      <c r="G75" s="10"/>
      <c r="H75" s="10"/>
      <c r="I75" s="10"/>
    </row>
    <row r="76" spans="1:9" ht="14.25">
      <c r="A76" s="10"/>
      <c r="B76" s="10"/>
      <c r="C76" s="4"/>
      <c r="D76" s="5"/>
      <c r="E76" s="5"/>
      <c r="F76" s="51" t="s">
        <v>125</v>
      </c>
      <c r="G76" s="52" t="s">
        <v>74</v>
      </c>
      <c r="I76" s="10"/>
    </row>
    <row r="77" spans="1:9" ht="14.25">
      <c r="A77" s="10"/>
      <c r="B77" s="10"/>
      <c r="C77" s="4"/>
      <c r="D77" s="5"/>
      <c r="E77" s="5"/>
      <c r="F77" s="81" t="s">
        <v>6</v>
      </c>
      <c r="G77" s="83" t="s">
        <v>6</v>
      </c>
      <c r="I77" s="10"/>
    </row>
    <row r="78" spans="1:9" ht="14.25">
      <c r="A78" s="10"/>
      <c r="B78" s="10"/>
      <c r="C78" s="4"/>
      <c r="D78" s="5"/>
      <c r="E78" s="5"/>
      <c r="F78" s="82"/>
      <c r="G78" s="92"/>
      <c r="I78" s="10"/>
    </row>
    <row r="79" spans="1:9" ht="14.25">
      <c r="A79" s="10"/>
      <c r="B79" s="10"/>
      <c r="C79" s="4" t="s">
        <v>126</v>
      </c>
      <c r="D79" s="5"/>
      <c r="E79" s="5"/>
      <c r="F79" s="80">
        <v>0</v>
      </c>
      <c r="G79" s="93">
        <f>+'balance sheet'!D75+'balance sheet'!D76</f>
        <v>2114</v>
      </c>
      <c r="I79" s="10"/>
    </row>
    <row r="80" spans="1:9" ht="14.25">
      <c r="A80" s="10"/>
      <c r="B80" s="10"/>
      <c r="C80" s="4"/>
      <c r="D80" s="5"/>
      <c r="F80" s="84"/>
      <c r="G80" s="94"/>
      <c r="I80" s="10"/>
    </row>
    <row r="81" spans="1:9" ht="14.25">
      <c r="A81" s="10"/>
      <c r="B81" s="10"/>
      <c r="C81" s="4" t="s">
        <v>215</v>
      </c>
      <c r="D81" s="5"/>
      <c r="F81" s="84"/>
      <c r="G81" s="94"/>
      <c r="I81" s="10"/>
    </row>
    <row r="82" spans="1:9" ht="14.25">
      <c r="A82" s="10"/>
      <c r="B82" s="10"/>
      <c r="C82" s="4" t="s">
        <v>216</v>
      </c>
      <c r="D82" s="5"/>
      <c r="F82" s="84">
        <v>0</v>
      </c>
      <c r="G82" s="98">
        <f>+'balance sheet'!D74</f>
        <v>102</v>
      </c>
      <c r="I82" s="10"/>
    </row>
    <row r="83" spans="1:9" ht="14.25">
      <c r="A83" s="10"/>
      <c r="B83" s="10"/>
      <c r="C83" s="4" t="s">
        <v>217</v>
      </c>
      <c r="D83" s="5"/>
      <c r="E83" s="5"/>
      <c r="F83" s="84">
        <v>0</v>
      </c>
      <c r="G83" s="98">
        <f>+'balance sheet'!D66</f>
        <v>219</v>
      </c>
      <c r="I83" s="10"/>
    </row>
    <row r="84" spans="1:9" ht="14.25">
      <c r="A84" s="10"/>
      <c r="B84" s="10"/>
      <c r="C84" s="4"/>
      <c r="D84" s="5"/>
      <c r="E84" s="5"/>
      <c r="F84" s="85">
        <f>SUM(F82:F83)</f>
        <v>0</v>
      </c>
      <c r="G84" s="99">
        <f>SUM(G82:G83)</f>
        <v>321</v>
      </c>
      <c r="H84" s="6"/>
      <c r="I84" s="10"/>
    </row>
    <row r="85" spans="1:9" ht="14.25">
      <c r="A85" s="10"/>
      <c r="B85" s="10"/>
      <c r="C85" s="4"/>
      <c r="D85" s="5"/>
      <c r="E85" s="5"/>
      <c r="F85" s="84"/>
      <c r="G85" s="98"/>
      <c r="H85" s="6"/>
      <c r="I85" s="10"/>
    </row>
    <row r="86" spans="1:9" ht="15" thickBot="1">
      <c r="A86" s="10"/>
      <c r="B86" s="10"/>
      <c r="C86" s="4" t="s">
        <v>31</v>
      </c>
      <c r="D86" s="5"/>
      <c r="E86" s="5"/>
      <c r="F86" s="78">
        <f>+F84+F79</f>
        <v>0</v>
      </c>
      <c r="G86" s="100">
        <f>+G84+G79</f>
        <v>2435</v>
      </c>
      <c r="H86" s="6"/>
      <c r="I86" s="10"/>
    </row>
    <row r="87" spans="1:9" ht="15" thickTop="1">
      <c r="A87" s="10"/>
      <c r="B87" s="10"/>
      <c r="C87" s="4"/>
      <c r="D87" s="5"/>
      <c r="E87" s="5"/>
      <c r="F87" s="53"/>
      <c r="G87" s="54"/>
      <c r="H87" s="6"/>
      <c r="I87" s="10"/>
    </row>
    <row r="88" spans="1:9" ht="14.25">
      <c r="A88" s="10"/>
      <c r="B88" s="10"/>
      <c r="C88" s="4"/>
      <c r="D88" s="5"/>
      <c r="E88" s="5"/>
      <c r="F88" s="55"/>
      <c r="G88" s="56"/>
      <c r="H88" s="6"/>
      <c r="I88" s="10"/>
    </row>
    <row r="89" spans="1:9" ht="14.25">
      <c r="A89" s="10"/>
      <c r="B89" s="10"/>
      <c r="C89" s="4" t="s">
        <v>258</v>
      </c>
      <c r="D89" s="5"/>
      <c r="E89" s="5"/>
      <c r="F89" s="5"/>
      <c r="G89" s="6"/>
      <c r="H89" s="6"/>
      <c r="I89" s="10"/>
    </row>
    <row r="90" spans="1:9" ht="14.25">
      <c r="A90" s="10"/>
      <c r="B90" s="10"/>
      <c r="C90" s="10"/>
      <c r="D90" s="10"/>
      <c r="E90" s="10"/>
      <c r="F90" s="10"/>
      <c r="G90" s="10"/>
      <c r="H90" s="10"/>
      <c r="I90" s="10"/>
    </row>
    <row r="91" spans="1:9" ht="15">
      <c r="A91" s="18" t="s">
        <v>87</v>
      </c>
      <c r="B91" s="10"/>
      <c r="C91" s="1" t="s">
        <v>76</v>
      </c>
      <c r="D91" s="10"/>
      <c r="E91" s="10"/>
      <c r="F91" s="10"/>
      <c r="G91" s="10"/>
      <c r="H91" s="10"/>
      <c r="I91" s="10"/>
    </row>
    <row r="92" spans="1:9" ht="14.25">
      <c r="A92" s="10"/>
      <c r="B92" s="10"/>
      <c r="C92" s="10"/>
      <c r="D92" s="10"/>
      <c r="E92" s="10"/>
      <c r="F92" s="10"/>
      <c r="G92" s="10"/>
      <c r="H92" s="10"/>
      <c r="I92" s="10"/>
    </row>
    <row r="93" spans="1:9" ht="14.25">
      <c r="A93" s="10"/>
      <c r="B93" s="10"/>
      <c r="C93" s="10"/>
      <c r="D93" s="10"/>
      <c r="E93" s="10"/>
      <c r="F93" s="10"/>
      <c r="G93" s="10"/>
      <c r="H93" s="10"/>
      <c r="I93" s="10"/>
    </row>
    <row r="94" spans="1:9" ht="14.25">
      <c r="A94" s="10"/>
      <c r="B94" s="10"/>
      <c r="C94" s="10"/>
      <c r="D94" s="10"/>
      <c r="E94" s="10"/>
      <c r="F94" s="10"/>
      <c r="G94" s="10"/>
      <c r="H94" s="10"/>
      <c r="I94" s="10"/>
    </row>
    <row r="95" spans="1:9" ht="14.25">
      <c r="A95" s="10"/>
      <c r="B95" s="10"/>
      <c r="C95" s="10"/>
      <c r="D95" s="10"/>
      <c r="E95" s="10"/>
      <c r="F95" s="10"/>
      <c r="G95" s="10"/>
      <c r="H95" s="10"/>
      <c r="I95" s="10"/>
    </row>
    <row r="96" spans="1:9" ht="14.25">
      <c r="A96" s="10"/>
      <c r="B96" s="10"/>
      <c r="C96" s="10"/>
      <c r="D96" s="10"/>
      <c r="E96" s="10"/>
      <c r="F96" s="10"/>
      <c r="G96" s="10"/>
      <c r="H96" s="10"/>
      <c r="I96" s="10"/>
    </row>
    <row r="97" spans="1:9" ht="15">
      <c r="A97" s="18" t="s">
        <v>88</v>
      </c>
      <c r="B97" s="10"/>
      <c r="C97" s="1" t="s">
        <v>174</v>
      </c>
      <c r="D97" s="10"/>
      <c r="E97" s="10"/>
      <c r="F97" s="10"/>
      <c r="G97" s="10"/>
      <c r="H97" s="10"/>
      <c r="I97" s="10"/>
    </row>
    <row r="98" spans="1:9" ht="14.25">
      <c r="A98" s="10"/>
      <c r="B98" s="10"/>
      <c r="C98" s="10"/>
      <c r="D98" s="10"/>
      <c r="E98" s="10"/>
      <c r="F98" s="10"/>
      <c r="G98" s="10"/>
      <c r="H98" s="10"/>
      <c r="I98" s="10"/>
    </row>
    <row r="99" spans="2:9" ht="14.25">
      <c r="B99" s="16" t="s">
        <v>127</v>
      </c>
      <c r="C99" s="4"/>
      <c r="D99" s="10"/>
      <c r="E99" s="10"/>
      <c r="F99" s="10"/>
      <c r="G99" s="10"/>
      <c r="H99" s="10"/>
      <c r="I99" s="10"/>
    </row>
    <row r="100" spans="2:9" ht="14.25">
      <c r="B100" s="16"/>
      <c r="C100" s="4"/>
      <c r="D100" s="10"/>
      <c r="E100" s="10"/>
      <c r="F100" s="10"/>
      <c r="G100" s="10"/>
      <c r="H100" s="10"/>
      <c r="I100" s="10"/>
    </row>
    <row r="101" spans="2:9" ht="14.25">
      <c r="B101" s="16"/>
      <c r="C101" s="4"/>
      <c r="D101" s="10"/>
      <c r="E101" s="10"/>
      <c r="F101" s="10"/>
      <c r="G101" s="10"/>
      <c r="H101" s="10"/>
      <c r="I101" s="10"/>
    </row>
    <row r="102" spans="2:9" ht="14.25">
      <c r="B102" s="16"/>
      <c r="C102" s="4"/>
      <c r="D102" s="10"/>
      <c r="E102" s="10"/>
      <c r="F102" s="10"/>
      <c r="G102" s="10"/>
      <c r="H102" s="10"/>
      <c r="I102" s="10"/>
    </row>
    <row r="103" spans="2:9" ht="14.25">
      <c r="B103" s="16" t="s">
        <v>121</v>
      </c>
      <c r="C103" s="4"/>
      <c r="D103" s="10"/>
      <c r="E103" s="10"/>
      <c r="F103" s="10"/>
      <c r="G103" s="10"/>
      <c r="H103" s="10"/>
      <c r="I103" s="10"/>
    </row>
    <row r="104" spans="2:9" ht="14.25">
      <c r="B104" s="16"/>
      <c r="C104" s="4"/>
      <c r="D104" s="10"/>
      <c r="E104" s="10"/>
      <c r="F104" s="10"/>
      <c r="G104" s="10"/>
      <c r="H104" s="10"/>
      <c r="I104" s="10"/>
    </row>
    <row r="105" spans="2:9" ht="14.25">
      <c r="B105" s="16"/>
      <c r="C105" s="4"/>
      <c r="D105" s="10"/>
      <c r="E105" s="10"/>
      <c r="F105" s="10"/>
      <c r="G105" s="10"/>
      <c r="H105" s="10"/>
      <c r="I105" s="10"/>
    </row>
    <row r="106" spans="2:9" ht="14.25">
      <c r="B106" s="16" t="s">
        <v>128</v>
      </c>
      <c r="C106" s="4"/>
      <c r="D106" s="10"/>
      <c r="E106" s="10"/>
      <c r="F106" s="10"/>
      <c r="G106" s="10"/>
      <c r="H106" s="10"/>
      <c r="I106" s="10"/>
    </row>
    <row r="107" spans="1:9" ht="14.25">
      <c r="A107" s="10"/>
      <c r="B107" s="10"/>
      <c r="C107" s="4"/>
      <c r="D107" s="10"/>
      <c r="E107" s="10"/>
      <c r="F107" s="10"/>
      <c r="G107" s="10"/>
      <c r="H107" s="10"/>
      <c r="I107" s="10"/>
    </row>
    <row r="108" spans="1:9" ht="14.25">
      <c r="A108" s="10"/>
      <c r="B108" s="10"/>
      <c r="C108" s="4"/>
      <c r="D108" s="10"/>
      <c r="E108" s="10"/>
      <c r="F108" s="10"/>
      <c r="G108" s="10"/>
      <c r="H108" s="10"/>
      <c r="I108" s="10"/>
    </row>
    <row r="109" spans="1:9" ht="14.25">
      <c r="A109" s="10"/>
      <c r="B109" s="10"/>
      <c r="C109" s="4"/>
      <c r="D109" s="10"/>
      <c r="E109" s="10"/>
      <c r="F109" s="10"/>
      <c r="G109" s="10"/>
      <c r="H109" s="10"/>
      <c r="I109" s="10"/>
    </row>
    <row r="110" spans="1:9" ht="14.25">
      <c r="A110" s="10"/>
      <c r="B110" s="10"/>
      <c r="C110" s="4"/>
      <c r="D110" s="10"/>
      <c r="E110" s="10"/>
      <c r="F110" s="10"/>
      <c r="G110" s="10"/>
      <c r="H110" s="10"/>
      <c r="I110" s="10"/>
    </row>
    <row r="111" spans="1:9" ht="14.25">
      <c r="A111" s="10"/>
      <c r="B111" s="10"/>
      <c r="C111" s="4"/>
      <c r="D111" s="10"/>
      <c r="E111" s="10"/>
      <c r="F111" s="10"/>
      <c r="G111" s="10"/>
      <c r="H111" s="10"/>
      <c r="I111" s="10"/>
    </row>
    <row r="112" spans="1:9" ht="14.25">
      <c r="A112" s="10"/>
      <c r="B112" s="10"/>
      <c r="C112" s="10"/>
      <c r="D112" s="10"/>
      <c r="E112" s="10"/>
      <c r="F112" s="10"/>
      <c r="G112" s="10"/>
      <c r="H112" s="10"/>
      <c r="I112" s="10"/>
    </row>
    <row r="113" spans="1:9" ht="14.25">
      <c r="A113" s="10"/>
      <c r="B113" s="10"/>
      <c r="C113" s="10"/>
      <c r="D113" s="10"/>
      <c r="E113" s="10"/>
      <c r="F113" s="10"/>
      <c r="G113" s="10"/>
      <c r="H113" s="10"/>
      <c r="I113" s="10"/>
    </row>
    <row r="114" spans="1:9" ht="15">
      <c r="A114" s="18" t="s">
        <v>89</v>
      </c>
      <c r="B114" s="10"/>
      <c r="C114" s="1" t="s">
        <v>77</v>
      </c>
      <c r="D114" s="10"/>
      <c r="E114" s="10"/>
      <c r="F114" s="10"/>
      <c r="G114" s="10"/>
      <c r="H114" s="10"/>
      <c r="I114" s="10"/>
    </row>
    <row r="115" spans="1:9" ht="14.25">
      <c r="A115" s="10"/>
      <c r="B115" s="10"/>
      <c r="C115" s="10"/>
      <c r="D115" s="10"/>
      <c r="E115" s="10"/>
      <c r="F115" s="10"/>
      <c r="G115" s="10"/>
      <c r="H115" s="10"/>
      <c r="I115" s="10"/>
    </row>
    <row r="116" spans="1:9" ht="15.75">
      <c r="A116" s="10"/>
      <c r="B116" s="10"/>
      <c r="C116" s="10" t="s">
        <v>259</v>
      </c>
      <c r="D116" s="10"/>
      <c r="E116" s="10"/>
      <c r="F116" s="10"/>
      <c r="G116" s="10"/>
      <c r="H116" s="10"/>
      <c r="I116" s="105"/>
    </row>
    <row r="117" spans="1:9" ht="14.25">
      <c r="A117" s="10"/>
      <c r="B117" s="10"/>
      <c r="C117" s="10" t="s">
        <v>260</v>
      </c>
      <c r="D117" s="10"/>
      <c r="E117" s="10"/>
      <c r="F117" s="10"/>
      <c r="G117" s="10"/>
      <c r="H117" s="10"/>
      <c r="I117" s="10"/>
    </row>
    <row r="118" spans="1:9" ht="14.25">
      <c r="A118" s="10"/>
      <c r="B118" s="10"/>
      <c r="C118" s="10" t="s">
        <v>261</v>
      </c>
      <c r="D118" s="10"/>
      <c r="E118" s="10"/>
      <c r="F118" s="10"/>
      <c r="G118" s="10"/>
      <c r="H118" s="10"/>
      <c r="I118" s="10"/>
    </row>
    <row r="119" spans="1:9" ht="14.25">
      <c r="A119" s="10"/>
      <c r="B119" s="10"/>
      <c r="C119" s="10" t="s">
        <v>262</v>
      </c>
      <c r="D119" s="10"/>
      <c r="E119" s="10"/>
      <c r="F119" s="10"/>
      <c r="G119" s="10"/>
      <c r="H119" s="10"/>
      <c r="I119" s="10"/>
    </row>
    <row r="120" spans="1:9" ht="14.25">
      <c r="A120" s="10"/>
      <c r="B120" s="10"/>
      <c r="C120" s="10"/>
      <c r="D120" s="10"/>
      <c r="E120" s="10"/>
      <c r="F120" s="10"/>
      <c r="G120" s="10"/>
      <c r="H120" s="10"/>
      <c r="I120" s="10"/>
    </row>
    <row r="121" spans="1:9" ht="14.25">
      <c r="A121" s="10"/>
      <c r="B121" s="10"/>
      <c r="C121" s="10" t="s">
        <v>185</v>
      </c>
      <c r="D121" s="10"/>
      <c r="E121" s="10"/>
      <c r="F121" s="10"/>
      <c r="G121" s="10"/>
      <c r="H121" s="10"/>
      <c r="I121" s="10"/>
    </row>
    <row r="122" spans="1:9" ht="14.25">
      <c r="A122" s="10"/>
      <c r="B122" s="10"/>
      <c r="C122" s="10"/>
      <c r="D122" s="10"/>
      <c r="E122" s="10"/>
      <c r="F122" s="10"/>
      <c r="G122" s="10"/>
      <c r="H122" s="10"/>
      <c r="I122" s="10"/>
    </row>
    <row r="123" spans="1:9" ht="15">
      <c r="A123" s="18" t="s">
        <v>90</v>
      </c>
      <c r="B123" s="10"/>
      <c r="C123" s="1" t="s">
        <v>175</v>
      </c>
      <c r="D123" s="10"/>
      <c r="E123" s="10"/>
      <c r="F123" s="10"/>
      <c r="G123" s="10"/>
      <c r="H123" s="10"/>
      <c r="I123" s="10"/>
    </row>
    <row r="124" spans="1:9" ht="14.25">
      <c r="A124" s="10"/>
      <c r="B124" s="10"/>
      <c r="C124" s="10"/>
      <c r="D124" s="10"/>
      <c r="E124" s="10"/>
      <c r="F124" s="10"/>
      <c r="G124" s="10"/>
      <c r="H124" s="10"/>
      <c r="I124" s="10"/>
    </row>
    <row r="125" spans="1:9" ht="15">
      <c r="A125" s="10"/>
      <c r="B125" s="97" t="s">
        <v>57</v>
      </c>
      <c r="C125" s="18" t="s">
        <v>176</v>
      </c>
      <c r="D125" s="10"/>
      <c r="E125" s="10"/>
      <c r="F125" s="10"/>
      <c r="G125" s="10"/>
      <c r="H125" s="10"/>
      <c r="I125" s="10"/>
    </row>
    <row r="126" spans="1:9" ht="7.5" customHeight="1">
      <c r="A126" s="10"/>
      <c r="B126" s="35"/>
      <c r="C126" s="10"/>
      <c r="D126" s="10"/>
      <c r="E126" s="10"/>
      <c r="F126" s="10"/>
      <c r="G126" s="10"/>
      <c r="H126" s="10"/>
      <c r="I126" s="10"/>
    </row>
    <row r="127" spans="1:9" ht="14.25">
      <c r="A127" s="10"/>
      <c r="C127" s="10"/>
      <c r="D127" s="10"/>
      <c r="E127" s="10"/>
      <c r="F127" s="10"/>
      <c r="G127" s="10"/>
      <c r="H127" s="10"/>
      <c r="I127" s="10"/>
    </row>
    <row r="128" spans="1:9" ht="14.25">
      <c r="A128" s="10"/>
      <c r="B128" s="10"/>
      <c r="C128" s="10"/>
      <c r="D128" s="10"/>
      <c r="E128" s="10"/>
      <c r="F128" s="10"/>
      <c r="G128" s="10"/>
      <c r="H128" s="10"/>
      <c r="I128" s="10"/>
    </row>
    <row r="129" spans="1:9" ht="14.25">
      <c r="A129" s="10"/>
      <c r="B129" s="10"/>
      <c r="C129" s="10"/>
      <c r="D129" s="10"/>
      <c r="E129" s="10"/>
      <c r="F129" s="10"/>
      <c r="G129" s="10"/>
      <c r="H129" s="10"/>
      <c r="I129" s="10"/>
    </row>
    <row r="130" spans="1:9" ht="6" customHeight="1">
      <c r="A130" s="10"/>
      <c r="B130" s="10"/>
      <c r="C130" s="10"/>
      <c r="D130" s="10"/>
      <c r="E130" s="10"/>
      <c r="F130" s="10"/>
      <c r="G130" s="10"/>
      <c r="H130" s="10"/>
      <c r="I130" s="10"/>
    </row>
    <row r="131" spans="1:9" ht="14.25">
      <c r="A131" s="10"/>
      <c r="B131" s="10"/>
      <c r="C131" s="10"/>
      <c r="D131" s="10"/>
      <c r="E131" s="110" t="s">
        <v>5</v>
      </c>
      <c r="F131" s="110"/>
      <c r="G131" s="110" t="s">
        <v>5</v>
      </c>
      <c r="H131" s="110"/>
      <c r="I131" s="10"/>
    </row>
    <row r="132" spans="1:9" ht="14.25">
      <c r="A132" s="10"/>
      <c r="B132" s="10"/>
      <c r="C132" s="10"/>
      <c r="D132" s="10"/>
      <c r="E132" s="17" t="str">
        <f>+'p&amp;l'!C10</f>
        <v>30.06.2007</v>
      </c>
      <c r="F132" s="17" t="str">
        <f>+'p&amp;l'!D10</f>
        <v>30.06.06</v>
      </c>
      <c r="G132" s="17" t="str">
        <f>+'p&amp;l'!F10</f>
        <v>30.06.2007</v>
      </c>
      <c r="H132" s="17" t="str">
        <f>+'p&amp;l'!G10</f>
        <v>30.06.06</v>
      </c>
      <c r="I132" s="10"/>
    </row>
    <row r="133" spans="1:9" ht="14.25">
      <c r="A133" s="10"/>
      <c r="B133" s="10"/>
      <c r="C133" s="10"/>
      <c r="D133" s="10"/>
      <c r="E133" s="10"/>
      <c r="F133" s="10"/>
      <c r="G133" s="10"/>
      <c r="H133" s="10"/>
      <c r="I133" s="10"/>
    </row>
    <row r="134" spans="1:9" ht="14.25">
      <c r="A134" s="10"/>
      <c r="B134" s="35"/>
      <c r="D134" s="10"/>
      <c r="I134" s="10"/>
    </row>
    <row r="135" spans="1:9" ht="14.25">
      <c r="A135" s="10"/>
      <c r="B135" s="35"/>
      <c r="C135" s="89" t="s">
        <v>230</v>
      </c>
      <c r="D135" s="70"/>
      <c r="E135" s="61">
        <f>+'p&amp;l'!C28</f>
        <v>4811</v>
      </c>
      <c r="F135" s="61">
        <f>+'p&amp;l'!D28</f>
        <v>3164</v>
      </c>
      <c r="G135" s="61">
        <f>+'p&amp;l'!F28</f>
        <v>7621</v>
      </c>
      <c r="H135" s="61">
        <f>+'p&amp;l'!G28</f>
        <v>5778</v>
      </c>
      <c r="I135" s="10"/>
    </row>
    <row r="136" spans="1:9" ht="14.25">
      <c r="A136" s="10"/>
      <c r="B136" s="35"/>
      <c r="C136" s="70"/>
      <c r="D136" s="70"/>
      <c r="E136" s="61"/>
      <c r="F136" s="61"/>
      <c r="G136" s="61"/>
      <c r="H136" s="61"/>
      <c r="I136" s="10"/>
    </row>
    <row r="137" spans="1:9" ht="14.25">
      <c r="A137" s="10"/>
      <c r="B137" s="35"/>
      <c r="C137" s="70" t="s">
        <v>227</v>
      </c>
      <c r="D137" s="70"/>
      <c r="E137" s="61"/>
      <c r="F137" s="61"/>
      <c r="G137" s="61"/>
      <c r="H137" s="61"/>
      <c r="I137" s="10"/>
    </row>
    <row r="138" spans="1:9" ht="14.25">
      <c r="A138" s="10"/>
      <c r="B138" s="35"/>
      <c r="C138" s="70" t="s">
        <v>228</v>
      </c>
      <c r="D138" s="70"/>
      <c r="E138" s="87">
        <f>-'p&amp;l'!C33</f>
        <v>-342</v>
      </c>
      <c r="F138" s="87">
        <f>-'p&amp;l'!D33</f>
        <v>-279</v>
      </c>
      <c r="G138" s="87">
        <f>+-'p&amp;l'!F33</f>
        <v>-763</v>
      </c>
      <c r="H138" s="87">
        <f>+-'p&amp;l'!G33</f>
        <v>-562</v>
      </c>
      <c r="I138" s="10"/>
    </row>
    <row r="139" spans="1:9" ht="14.25">
      <c r="A139" s="10"/>
      <c r="B139" s="35"/>
      <c r="C139" s="70"/>
      <c r="D139" s="70"/>
      <c r="E139" s="61"/>
      <c r="F139" s="61"/>
      <c r="G139" s="61"/>
      <c r="H139" s="61"/>
      <c r="I139" s="10"/>
    </row>
    <row r="140" spans="1:9" ht="14.25">
      <c r="A140" s="10"/>
      <c r="B140" s="35"/>
      <c r="C140" s="70" t="s">
        <v>229</v>
      </c>
      <c r="D140" s="70"/>
      <c r="E140" s="87">
        <f>+SUM(E135:E138)</f>
        <v>4469</v>
      </c>
      <c r="F140" s="87">
        <f>+SUM(F135:F138)</f>
        <v>2885</v>
      </c>
      <c r="G140" s="87">
        <f>+SUM(G135:G138)</f>
        <v>6858</v>
      </c>
      <c r="H140" s="87">
        <f>+SUM(H135:H138)</f>
        <v>5216</v>
      </c>
      <c r="I140" s="10"/>
    </row>
    <row r="141" spans="1:9" ht="14.25">
      <c r="A141" s="10"/>
      <c r="B141" s="35"/>
      <c r="C141" s="70"/>
      <c r="D141" s="70"/>
      <c r="E141" s="61"/>
      <c r="F141" s="61"/>
      <c r="G141" s="61"/>
      <c r="H141" s="61"/>
      <c r="I141" s="10"/>
    </row>
    <row r="142" spans="1:9" ht="14.25">
      <c r="A142" s="10"/>
      <c r="B142" s="35"/>
      <c r="C142" s="70"/>
      <c r="D142" s="70"/>
      <c r="E142" s="70"/>
      <c r="F142" s="70"/>
      <c r="G142" s="70"/>
      <c r="H142" s="70"/>
      <c r="I142" s="10"/>
    </row>
    <row r="143" spans="1:9" ht="14.25">
      <c r="A143" s="10"/>
      <c r="B143" s="35"/>
      <c r="C143" s="70" t="s">
        <v>92</v>
      </c>
      <c r="D143" s="70"/>
      <c r="E143" s="70"/>
      <c r="F143" s="70"/>
      <c r="G143" s="70"/>
      <c r="H143" s="70"/>
      <c r="I143" s="10"/>
    </row>
    <row r="144" spans="1:9" ht="14.25">
      <c r="A144" s="10"/>
      <c r="B144" s="35"/>
      <c r="C144" s="70" t="s">
        <v>93</v>
      </c>
      <c r="D144" s="70"/>
      <c r="E144" s="61">
        <f>+'balance sheet'!D55</f>
        <v>90559</v>
      </c>
      <c r="F144" s="90">
        <f>+E144</f>
        <v>90559</v>
      </c>
      <c r="G144" s="90">
        <f>+E144</f>
        <v>90559</v>
      </c>
      <c r="H144" s="90">
        <f>+F144</f>
        <v>90559</v>
      </c>
      <c r="I144" s="10"/>
    </row>
    <row r="145" spans="1:9" ht="14.25">
      <c r="A145" s="10"/>
      <c r="B145" s="35"/>
      <c r="C145" s="70"/>
      <c r="D145" s="70"/>
      <c r="E145" s="70"/>
      <c r="F145" s="70"/>
      <c r="G145" s="70"/>
      <c r="H145" s="70"/>
      <c r="I145" s="10"/>
    </row>
    <row r="146" spans="1:9" ht="15" thickBot="1">
      <c r="A146" s="10"/>
      <c r="B146" s="35"/>
      <c r="C146" s="70" t="s">
        <v>133</v>
      </c>
      <c r="D146" s="70"/>
      <c r="E146" s="91">
        <f>+E140/E144*100</f>
        <v>4.93490431652293</v>
      </c>
      <c r="F146" s="91">
        <f>+F140/F144*100</f>
        <v>3.1857683940856236</v>
      </c>
      <c r="G146" s="91">
        <f>+G140/G144*100</f>
        <v>7.572963482370609</v>
      </c>
      <c r="H146" s="91">
        <f>+H140/H144*100</f>
        <v>5.7597809163087055</v>
      </c>
      <c r="I146" s="10"/>
    </row>
    <row r="147" spans="1:9" ht="9" customHeight="1">
      <c r="A147" s="10"/>
      <c r="B147" s="35"/>
      <c r="C147" s="10"/>
      <c r="D147" s="10"/>
      <c r="E147" s="10"/>
      <c r="F147" s="10"/>
      <c r="G147" s="10"/>
      <c r="H147" s="10"/>
      <c r="I147" s="10"/>
    </row>
    <row r="148" spans="1:9" ht="15">
      <c r="A148" s="10"/>
      <c r="B148" s="18" t="s">
        <v>58</v>
      </c>
      <c r="C148" s="18" t="s">
        <v>178</v>
      </c>
      <c r="D148" s="10"/>
      <c r="E148" s="10"/>
      <c r="F148" s="10"/>
      <c r="G148" s="10"/>
      <c r="H148" s="10"/>
      <c r="I148" s="10"/>
    </row>
    <row r="149" spans="1:9" ht="7.5" customHeight="1">
      <c r="A149" s="10"/>
      <c r="B149" s="35"/>
      <c r="C149" s="10"/>
      <c r="D149" s="10"/>
      <c r="E149" s="10"/>
      <c r="F149" s="10"/>
      <c r="G149" s="10"/>
      <c r="H149" s="10"/>
      <c r="I149" s="10"/>
    </row>
    <row r="150" spans="1:9" ht="14.25" customHeight="1">
      <c r="A150" s="10"/>
      <c r="B150" s="35"/>
      <c r="C150" s="10" t="s">
        <v>221</v>
      </c>
      <c r="D150" s="10"/>
      <c r="E150" s="10"/>
      <c r="F150" s="10"/>
      <c r="G150" s="10"/>
      <c r="H150" s="10"/>
      <c r="I150" s="10"/>
    </row>
    <row r="151" spans="1:9" ht="14.25">
      <c r="A151" s="10"/>
      <c r="B151" s="35"/>
      <c r="C151" s="10" t="s">
        <v>218</v>
      </c>
      <c r="D151" s="10"/>
      <c r="E151" s="36">
        <f>+E140</f>
        <v>4469</v>
      </c>
      <c r="F151" s="36">
        <f>+F140</f>
        <v>2885</v>
      </c>
      <c r="G151" s="36">
        <f>+G140</f>
        <v>6858</v>
      </c>
      <c r="H151" s="36">
        <f>+H140</f>
        <v>5216</v>
      </c>
      <c r="I151" s="10"/>
    </row>
    <row r="152" spans="1:9" ht="14.25">
      <c r="A152" s="10"/>
      <c r="B152" s="35"/>
      <c r="C152" s="10"/>
      <c r="D152" s="10"/>
      <c r="E152" s="10"/>
      <c r="F152" s="10"/>
      <c r="G152" s="10"/>
      <c r="H152" s="10"/>
      <c r="I152" s="10"/>
    </row>
    <row r="153" spans="1:9" ht="14.25">
      <c r="A153" s="10"/>
      <c r="B153" s="35"/>
      <c r="C153" s="10" t="s">
        <v>219</v>
      </c>
      <c r="D153" s="10"/>
      <c r="I153" s="10"/>
    </row>
    <row r="154" spans="1:9" ht="14.25">
      <c r="A154" s="10"/>
      <c r="B154" s="35"/>
      <c r="C154" s="10" t="s">
        <v>220</v>
      </c>
      <c r="D154" s="10"/>
      <c r="E154" s="36">
        <f>+E144</f>
        <v>90559</v>
      </c>
      <c r="F154" s="36">
        <f>+F144</f>
        <v>90559</v>
      </c>
      <c r="G154" s="36">
        <f>+G144</f>
        <v>90559</v>
      </c>
      <c r="H154" s="36">
        <f>+H144</f>
        <v>90559</v>
      </c>
      <c r="I154" s="10"/>
    </row>
    <row r="155" spans="1:9" ht="14.25">
      <c r="A155" s="10"/>
      <c r="B155" s="35"/>
      <c r="C155" s="10" t="s">
        <v>170</v>
      </c>
      <c r="D155" s="10"/>
      <c r="E155" s="12">
        <v>0</v>
      </c>
      <c r="F155" s="12">
        <v>0</v>
      </c>
      <c r="G155" s="12">
        <v>0</v>
      </c>
      <c r="H155" s="12">
        <v>0</v>
      </c>
      <c r="I155" s="10"/>
    </row>
    <row r="156" spans="1:9" ht="14.25">
      <c r="A156" s="10"/>
      <c r="B156" s="35"/>
      <c r="C156" s="10"/>
      <c r="D156" s="10"/>
      <c r="E156" s="49">
        <f>SUM(E154:E155)</f>
        <v>90559</v>
      </c>
      <c r="F156" s="49">
        <f>SUM(F154:F155)</f>
        <v>90559</v>
      </c>
      <c r="G156" s="49">
        <f>SUM(G154:G155)</f>
        <v>90559</v>
      </c>
      <c r="H156" s="49">
        <f>SUM(H154:H155)</f>
        <v>90559</v>
      </c>
      <c r="I156" s="10"/>
    </row>
    <row r="157" spans="1:9" ht="14.25">
      <c r="A157" s="10"/>
      <c r="B157" s="35"/>
      <c r="C157" s="35"/>
      <c r="D157" s="35"/>
      <c r="E157" s="10"/>
      <c r="F157" s="10"/>
      <c r="G157" s="10"/>
      <c r="H157" s="10"/>
      <c r="I157" s="10"/>
    </row>
    <row r="158" spans="1:9" ht="15" thickBot="1">
      <c r="A158" s="10"/>
      <c r="B158" s="35"/>
      <c r="C158" s="10" t="s">
        <v>177</v>
      </c>
      <c r="D158" s="35"/>
      <c r="E158" s="57" t="str">
        <f>+G158</f>
        <v>N/A</v>
      </c>
      <c r="F158" s="57" t="s">
        <v>132</v>
      </c>
      <c r="G158" s="57" t="s">
        <v>132</v>
      </c>
      <c r="H158" s="57" t="s">
        <v>132</v>
      </c>
      <c r="I158" s="10"/>
    </row>
    <row r="159" spans="1:9" ht="14.25">
      <c r="A159" s="10"/>
      <c r="B159" s="35"/>
      <c r="C159" s="35"/>
      <c r="D159" s="35"/>
      <c r="E159" s="37"/>
      <c r="F159" s="50"/>
      <c r="G159" s="37"/>
      <c r="H159" s="50"/>
      <c r="I159" s="10"/>
    </row>
    <row r="160" spans="1:9" ht="14.25">
      <c r="A160" s="10"/>
      <c r="B160" s="35"/>
      <c r="C160" s="10"/>
      <c r="D160" s="35"/>
      <c r="E160" s="37"/>
      <c r="F160" s="50"/>
      <c r="G160" s="37"/>
      <c r="H160" s="50"/>
      <c r="I160" s="10"/>
    </row>
    <row r="161" spans="1:9" ht="14.25">
      <c r="A161" s="10"/>
      <c r="B161" s="35"/>
      <c r="C161" s="10"/>
      <c r="D161" s="35"/>
      <c r="E161" s="37"/>
      <c r="F161" s="50"/>
      <c r="G161" s="37"/>
      <c r="H161" s="50"/>
      <c r="I161" s="10"/>
    </row>
    <row r="162" spans="1:9" ht="14.25">
      <c r="A162" s="10"/>
      <c r="B162" s="35"/>
      <c r="C162" s="10"/>
      <c r="D162" s="35"/>
      <c r="E162" s="37"/>
      <c r="F162" s="50"/>
      <c r="G162" s="37"/>
      <c r="H162" s="50"/>
      <c r="I162" s="10"/>
    </row>
    <row r="163" spans="1:9" ht="14.25">
      <c r="A163" s="10"/>
      <c r="B163" s="10"/>
      <c r="C163" s="10"/>
      <c r="D163" s="10"/>
      <c r="E163" s="10"/>
      <c r="F163" s="10"/>
      <c r="G163" s="10"/>
      <c r="H163" s="10"/>
      <c r="I163" s="10"/>
    </row>
    <row r="164" spans="1:9" ht="15">
      <c r="A164" s="18" t="s">
        <v>91</v>
      </c>
      <c r="B164" s="10"/>
      <c r="C164" s="1" t="s">
        <v>78</v>
      </c>
      <c r="D164" s="10"/>
      <c r="E164" s="10"/>
      <c r="F164" s="10"/>
      <c r="G164" s="10"/>
      <c r="H164" s="10"/>
      <c r="I164" s="10"/>
    </row>
    <row r="165" spans="1:9" ht="14.25">
      <c r="A165" s="10"/>
      <c r="B165" s="10"/>
      <c r="C165" s="10"/>
      <c r="D165" s="10"/>
      <c r="E165" s="10"/>
      <c r="F165" s="10"/>
      <c r="G165" s="10"/>
      <c r="H165" s="10"/>
      <c r="I165" s="10"/>
    </row>
    <row r="166" spans="1:9" ht="14.25">
      <c r="A166" s="10"/>
      <c r="B166" s="10"/>
      <c r="C166" s="4" t="s">
        <v>131</v>
      </c>
      <c r="D166" s="10"/>
      <c r="E166" s="10"/>
      <c r="F166" s="10"/>
      <c r="G166" s="10"/>
      <c r="H166" s="10"/>
      <c r="I166" s="10"/>
    </row>
    <row r="167" spans="1:9" ht="14.25">
      <c r="A167" s="10"/>
      <c r="B167" s="10"/>
      <c r="C167" s="10"/>
      <c r="D167" s="10"/>
      <c r="E167" s="10"/>
      <c r="F167" s="10"/>
      <c r="G167" s="10"/>
      <c r="H167" s="10"/>
      <c r="I167" s="10"/>
    </row>
    <row r="168" spans="1:9" ht="14.25">
      <c r="A168" s="10"/>
      <c r="B168" s="10"/>
      <c r="C168" s="10"/>
      <c r="D168" s="10"/>
      <c r="E168" s="10"/>
      <c r="F168" s="10"/>
      <c r="G168" s="10"/>
      <c r="H168" s="10"/>
      <c r="I168" s="10"/>
    </row>
    <row r="169" spans="1:9" ht="14.25">
      <c r="A169" s="10"/>
      <c r="B169" s="10"/>
      <c r="C169" s="10" t="s">
        <v>94</v>
      </c>
      <c r="D169" s="10"/>
      <c r="E169" s="10"/>
      <c r="F169" s="10"/>
      <c r="G169" s="10"/>
      <c r="H169" s="10"/>
      <c r="I169" s="10"/>
    </row>
    <row r="170" spans="1:9" ht="14.25">
      <c r="A170" s="10"/>
      <c r="B170" s="10"/>
      <c r="C170" s="10"/>
      <c r="D170" s="10"/>
      <c r="E170" s="10"/>
      <c r="F170" s="10"/>
      <c r="G170" s="10"/>
      <c r="H170" s="10"/>
      <c r="I170" s="10"/>
    </row>
    <row r="171" spans="1:9" ht="14.25">
      <c r="A171" s="10"/>
      <c r="B171" s="10"/>
      <c r="C171" s="10"/>
      <c r="D171" s="10"/>
      <c r="E171" s="10"/>
      <c r="F171" s="10"/>
      <c r="G171" s="10"/>
      <c r="H171" s="10"/>
      <c r="I171" s="10"/>
    </row>
    <row r="172" spans="1:9" ht="14.25">
      <c r="A172" s="10"/>
      <c r="B172" s="10"/>
      <c r="C172" s="10"/>
      <c r="D172" s="10"/>
      <c r="E172" s="10"/>
      <c r="F172" s="10"/>
      <c r="G172" s="10"/>
      <c r="H172" s="10"/>
      <c r="I172" s="10"/>
    </row>
    <row r="173" spans="1:9" ht="14.25">
      <c r="A173" s="10"/>
      <c r="B173" s="10"/>
      <c r="C173" s="10" t="s">
        <v>95</v>
      </c>
      <c r="D173" s="10"/>
      <c r="E173" s="10"/>
      <c r="F173" s="10"/>
      <c r="G173" s="10"/>
      <c r="H173" s="10"/>
      <c r="I173" s="10"/>
    </row>
    <row r="174" spans="1:9" ht="14.25">
      <c r="A174" s="10"/>
      <c r="B174" s="10"/>
      <c r="C174" s="10" t="s">
        <v>183</v>
      </c>
      <c r="D174" s="10"/>
      <c r="E174" s="10"/>
      <c r="F174" s="10"/>
      <c r="G174" s="10"/>
      <c r="H174" s="10"/>
      <c r="I174" s="10"/>
    </row>
    <row r="175" spans="1:9" ht="14.25">
      <c r="A175" s="10"/>
      <c r="B175" s="10"/>
      <c r="C175" s="10" t="s">
        <v>130</v>
      </c>
      <c r="D175" s="10"/>
      <c r="E175" s="10"/>
      <c r="F175" s="10"/>
      <c r="G175" s="10"/>
      <c r="H175" s="10"/>
      <c r="I175" s="10"/>
    </row>
    <row r="176" spans="1:9" ht="14.25">
      <c r="A176" s="10"/>
      <c r="B176" s="10"/>
      <c r="C176" s="10"/>
      <c r="D176" s="10"/>
      <c r="E176" s="10"/>
      <c r="F176" s="10"/>
      <c r="G176" s="10"/>
      <c r="H176" s="10"/>
      <c r="I176" s="10"/>
    </row>
    <row r="177" spans="1:9" ht="14.25">
      <c r="A177" s="10"/>
      <c r="B177" s="10"/>
      <c r="C177" s="10" t="s">
        <v>129</v>
      </c>
      <c r="D177" s="10"/>
      <c r="E177" s="10"/>
      <c r="F177" s="10"/>
      <c r="G177" s="10"/>
      <c r="H177" s="10"/>
      <c r="I177" s="10"/>
    </row>
    <row r="178" spans="1:9" ht="14.25">
      <c r="A178" s="10"/>
      <c r="B178" s="10"/>
      <c r="C178" s="33" t="s">
        <v>263</v>
      </c>
      <c r="D178" s="10"/>
      <c r="E178" s="10"/>
      <c r="F178" s="10"/>
      <c r="G178" s="10"/>
      <c r="H178" s="10"/>
      <c r="I178" s="10"/>
    </row>
    <row r="179" spans="1:9" ht="14.25">
      <c r="A179" s="10"/>
      <c r="B179" s="10"/>
      <c r="C179" s="10"/>
      <c r="D179" s="10"/>
      <c r="E179" s="10"/>
      <c r="F179" s="10"/>
      <c r="G179" s="10"/>
      <c r="H179" s="10"/>
      <c r="I179" s="10"/>
    </row>
    <row r="180" spans="1:9" ht="14.25">
      <c r="A180" s="10"/>
      <c r="B180" s="10"/>
      <c r="C180" s="10"/>
      <c r="D180" s="10"/>
      <c r="E180" s="10"/>
      <c r="F180" s="10"/>
      <c r="G180" s="10"/>
      <c r="H180" s="10"/>
      <c r="I180" s="10"/>
    </row>
    <row r="181" spans="1:9" ht="14.25">
      <c r="A181" s="10"/>
      <c r="B181" s="10"/>
      <c r="C181" s="10"/>
      <c r="D181" s="10"/>
      <c r="E181" s="10"/>
      <c r="F181" s="10"/>
      <c r="G181" s="10"/>
      <c r="H181" s="10"/>
      <c r="I181" s="10"/>
    </row>
    <row r="182" spans="1:9" ht="14.25">
      <c r="A182" s="10"/>
      <c r="B182" s="10"/>
      <c r="C182" s="10"/>
      <c r="D182" s="10"/>
      <c r="E182" s="10"/>
      <c r="F182" s="10"/>
      <c r="G182" s="10"/>
      <c r="H182" s="10"/>
      <c r="I182" s="10"/>
    </row>
    <row r="183" spans="1:9" ht="14.25">
      <c r="A183" s="10"/>
      <c r="B183" s="10"/>
      <c r="C183" s="10"/>
      <c r="D183" s="10"/>
      <c r="E183" s="10"/>
      <c r="F183" s="10"/>
      <c r="G183" s="10"/>
      <c r="H183" s="10"/>
      <c r="I183" s="10"/>
    </row>
    <row r="184" spans="1:9" ht="14.25">
      <c r="A184" s="10"/>
      <c r="B184" s="10"/>
      <c r="C184" s="10"/>
      <c r="D184" s="10"/>
      <c r="E184" s="10"/>
      <c r="F184" s="10"/>
      <c r="G184" s="10"/>
      <c r="H184" s="10"/>
      <c r="I184" s="10"/>
    </row>
  </sheetData>
  <mergeCells count="2">
    <mergeCell ref="E131:F131"/>
    <mergeCell ref="G131:H131"/>
  </mergeCells>
  <printOptions/>
  <pageMargins left="0.7" right="0.5" top="1" bottom="1" header="0.5" footer="0.5"/>
  <pageSetup fitToHeight="0" horizontalDpi="600" verticalDpi="600" orientation="portrait" paperSize="9" scale="84" r:id="rId2"/>
  <rowBreaks count="3" manualBreakCount="3">
    <brk id="43" max="7" man="1"/>
    <brk id="89" max="7" man="1"/>
    <brk id="1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user</cp:lastModifiedBy>
  <cp:lastPrinted>2007-08-29T06:44:02Z</cp:lastPrinted>
  <dcterms:created xsi:type="dcterms:W3CDTF">2002-11-13T01:31:38Z</dcterms:created>
  <dcterms:modified xsi:type="dcterms:W3CDTF">2007-08-29T07:38:34Z</dcterms:modified>
  <cp:category/>
  <cp:version/>
  <cp:contentType/>
  <cp:contentStatus/>
</cp:coreProperties>
</file>