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55" tabRatio="805" activeTab="5"/>
  </bookViews>
  <sheets>
    <sheet name="p&amp;l" sheetId="1" r:id="rId1"/>
    <sheet name="balance sheet" sheetId="2" r:id="rId2"/>
    <sheet name="equity" sheetId="3" r:id="rId3"/>
    <sheet name="cashflowF2ann" sheetId="4" r:id="rId4"/>
    <sheet name="notes a" sheetId="5" r:id="rId5"/>
    <sheet name="notes b" sheetId="6" r:id="rId6"/>
  </sheets>
  <externalReferences>
    <externalReference r:id="rId9"/>
  </externalReferences>
  <definedNames>
    <definedName name="_xlnm.Print_Area" localSheetId="1">'balance sheet'!$A$1:$E$89</definedName>
    <definedName name="_xlnm.Print_Area" localSheetId="2">'equity'!$A$1:$J$47</definedName>
    <definedName name="_xlnm.Print_Area" localSheetId="4">'notes a'!$A$5:$H$194</definedName>
    <definedName name="_xlnm.Print_Area" localSheetId="5">'notes b'!$A$5:$H$169</definedName>
    <definedName name="_xlnm.Print_Area" localSheetId="0">'p&amp;l'!$A$1:$G$49</definedName>
    <definedName name="_xlnm.Print_Titles" localSheetId="4">'notes a'!$1:$4</definedName>
    <definedName name="_xlnm.Print_Titles" localSheetId="5">'notes b'!$1:$4</definedName>
  </definedNames>
  <calcPr fullCalcOnLoad="1"/>
</workbook>
</file>

<file path=xl/sharedStrings.xml><?xml version="1.0" encoding="utf-8"?>
<sst xmlns="http://schemas.openxmlformats.org/spreadsheetml/2006/main" count="397" uniqueCount="278">
  <si>
    <t>The Condensed Consolidated Cash Flow Statement should be read in</t>
  </si>
  <si>
    <t xml:space="preserve"> conjunction with the Annual Audited Financial Statements of the Group for </t>
  </si>
  <si>
    <t>CONDENSED CONSOLIDATED CASH FLOW STATEMENT (Cont'd)</t>
  </si>
  <si>
    <t>Effect of demerger of a subsidiary</t>
  </si>
  <si>
    <t xml:space="preserve">The Condensed Consolidated Income Statements should be read in </t>
  </si>
  <si>
    <t xml:space="preserve">conjunction with the Annual Audited Financial Statements of the Group </t>
  </si>
  <si>
    <t>The Condensed Consolidated Balance Sheet should be read in</t>
  </si>
  <si>
    <t xml:space="preserve"> conjunction with the Annual Audited Financial Statements of the</t>
  </si>
  <si>
    <t xml:space="preserve"> Group for the year ended 31 December 2004.</t>
  </si>
  <si>
    <t xml:space="preserve">There are no changes in the contingent liabilities or assets of the Group since the last </t>
  </si>
  <si>
    <t>annual balance sheet date to the date of this announcement.</t>
  </si>
  <si>
    <t>CONDENSED CONSOLIDATED INCOME STATEMENTS</t>
  </si>
  <si>
    <t>3 months ended</t>
  </si>
  <si>
    <t>RM'000</t>
  </si>
  <si>
    <t>Revenue</t>
  </si>
  <si>
    <t>Interest income</t>
  </si>
  <si>
    <t>Taxation</t>
  </si>
  <si>
    <t>Minority interest</t>
  </si>
  <si>
    <t xml:space="preserve">Basic </t>
  </si>
  <si>
    <t>CONDENSED CONSOLIDATED BALANCE SHEETS</t>
  </si>
  <si>
    <t>Property, plant and equipment</t>
  </si>
  <si>
    <t>NON-CURRENT ASSETS</t>
  </si>
  <si>
    <t>CURRENT ASSETS</t>
  </si>
  <si>
    <t>CURRENT LIABILITIES</t>
  </si>
  <si>
    <t>NET CURRENT ASSETS</t>
  </si>
  <si>
    <t>MINORITY INTEREST</t>
  </si>
  <si>
    <t>DEFERRED TAXATION</t>
  </si>
  <si>
    <t>Inventories</t>
  </si>
  <si>
    <t>Deposits with licensed banks</t>
  </si>
  <si>
    <t>Cash and bank balances</t>
  </si>
  <si>
    <t>Provision for taxation</t>
  </si>
  <si>
    <t>Share premium</t>
  </si>
  <si>
    <t>Share capital</t>
  </si>
  <si>
    <t>Reserve on consolidation</t>
  </si>
  <si>
    <t>Retained profits</t>
  </si>
  <si>
    <t>Shareholders' equity</t>
  </si>
  <si>
    <t>As at</t>
  </si>
  <si>
    <t>CONDENSED CONSOLIDATED STATEMENT OF CHANGES IN EQUITY</t>
  </si>
  <si>
    <t>Non-distributable</t>
  </si>
  <si>
    <t>Distributable</t>
  </si>
  <si>
    <t>Share</t>
  </si>
  <si>
    <t>capital</t>
  </si>
  <si>
    <t>premium</t>
  </si>
  <si>
    <t>Reserve on</t>
  </si>
  <si>
    <t>consolidation</t>
  </si>
  <si>
    <t>Retained</t>
  </si>
  <si>
    <t>profits</t>
  </si>
  <si>
    <t>Total</t>
  </si>
  <si>
    <t>The Condensed Consolidated Statement of Changes in Equity should be read in conjunction with the</t>
  </si>
  <si>
    <t>CONDENSED CONSOLIDATED CASH FLOW STATEMENT</t>
  </si>
  <si>
    <t>ended</t>
  </si>
  <si>
    <t>Adjustments for :</t>
  </si>
  <si>
    <t>Interest expense</t>
  </si>
  <si>
    <t>Working capital changes :</t>
  </si>
  <si>
    <t>Net cash flow from operating activities</t>
  </si>
  <si>
    <t>CASH FLOWS FROM INVESTING ACTIVITIES</t>
  </si>
  <si>
    <t>Purchase of property, plant and equipment</t>
  </si>
  <si>
    <t>Acquisition of shares in subsidiary company from minority shareholders</t>
  </si>
  <si>
    <t>Proceeds from disposal of property, plant and equipment</t>
  </si>
  <si>
    <t>CASH FLOWS FROM FINANCING ACTIVITIES</t>
  </si>
  <si>
    <t>Interest paid</t>
  </si>
  <si>
    <t>CASH AND CASH EQUIVALENTS AS AT 1 JANUARY</t>
  </si>
  <si>
    <t>A1.</t>
  </si>
  <si>
    <t>Seasonal or cyclical factors</t>
  </si>
  <si>
    <t>Unusual items</t>
  </si>
  <si>
    <t>Changes in estimates</t>
  </si>
  <si>
    <t>A2.</t>
  </si>
  <si>
    <t>A3.</t>
  </si>
  <si>
    <t>A4.</t>
  </si>
  <si>
    <t>A5.</t>
  </si>
  <si>
    <t>A6.</t>
  </si>
  <si>
    <t>Debt and equity securities</t>
  </si>
  <si>
    <t>A7.</t>
  </si>
  <si>
    <t>Dividend paid</t>
  </si>
  <si>
    <t>Segment reporting</t>
  </si>
  <si>
    <t>(a)</t>
  </si>
  <si>
    <t>(b)</t>
  </si>
  <si>
    <t>A8.</t>
  </si>
  <si>
    <t>A9.</t>
  </si>
  <si>
    <t>A10.</t>
  </si>
  <si>
    <t>Changes in composition of the Group</t>
  </si>
  <si>
    <t>A11.</t>
  </si>
  <si>
    <t>A12.</t>
  </si>
  <si>
    <t>Changes in contingent liabilities or contingent assets</t>
  </si>
  <si>
    <t>B1.</t>
  </si>
  <si>
    <t>Review of performance</t>
  </si>
  <si>
    <t>Variation of results against preceding quarter</t>
  </si>
  <si>
    <t>Prospects for the Current Financial Year</t>
  </si>
  <si>
    <t>Variances from Profit Forecasts and Profit Guarantee</t>
  </si>
  <si>
    <t>Current taxation</t>
  </si>
  <si>
    <t>Particulars of Purchase or Disposal of Quoted Securities</t>
  </si>
  <si>
    <t>Status of Corporate Proposals</t>
  </si>
  <si>
    <t>Secured</t>
  </si>
  <si>
    <t>Group Borrowings and Debt Securities</t>
  </si>
  <si>
    <t>Off Balance Sheet Financial Instruments</t>
  </si>
  <si>
    <t>Dividend</t>
  </si>
  <si>
    <t>No dividend has been recommended by the Board of Directors for the financial period under review.</t>
  </si>
  <si>
    <t>Provision of financial assistance</t>
  </si>
  <si>
    <t>B2.</t>
  </si>
  <si>
    <t>B3.</t>
  </si>
  <si>
    <t>B4.</t>
  </si>
  <si>
    <t>B5.</t>
  </si>
  <si>
    <t>B6.</t>
  </si>
  <si>
    <t>B7.</t>
  </si>
  <si>
    <t>B8.</t>
  </si>
  <si>
    <t>B9.</t>
  </si>
  <si>
    <t>B10.</t>
  </si>
  <si>
    <t>B11.</t>
  </si>
  <si>
    <t>B12.</t>
  </si>
  <si>
    <t>B13.</t>
  </si>
  <si>
    <t>B14.</t>
  </si>
  <si>
    <t>Weighted average number of ordinary</t>
  </si>
  <si>
    <t>shares outstanding ('000)</t>
  </si>
  <si>
    <t>By Order of the Board</t>
  </si>
  <si>
    <t>BERNARD LIM BOON SIANG</t>
  </si>
  <si>
    <t>A &amp; M REALTY BERHAD</t>
  </si>
  <si>
    <t>(Company No. 177214-H)</t>
  </si>
  <si>
    <t>A &amp; M Realty Berhad (177214-H)</t>
  </si>
  <si>
    <t>Tax expenses</t>
  </si>
  <si>
    <t>EARNINGS PER SHARE (sen)</t>
  </si>
  <si>
    <t>Amount due from customers for contract works</t>
  </si>
  <si>
    <t>Amount due to customers for contract works</t>
  </si>
  <si>
    <t>Investment property</t>
  </si>
  <si>
    <t>Investment in associated companies</t>
  </si>
  <si>
    <t>Property development projects</t>
  </si>
  <si>
    <t>Long term investments</t>
  </si>
  <si>
    <t>Trade and other receivables</t>
  </si>
  <si>
    <t>Trade and other payables</t>
  </si>
  <si>
    <t>Borrowings</t>
  </si>
  <si>
    <t>(Incorporated in Malaysia)</t>
  </si>
  <si>
    <t>Taxation paid</t>
  </si>
  <si>
    <t>Non-cash items</t>
  </si>
  <si>
    <t>Non-operating items</t>
  </si>
  <si>
    <t>Net change in current assets</t>
  </si>
  <si>
    <t>Net change in current liabilities</t>
  </si>
  <si>
    <t>Net cash flow from/(used in) financing activities</t>
  </si>
  <si>
    <t>Net cash flow from/(used in) investing activities</t>
  </si>
  <si>
    <t>EXPLANATORY NOTES OF KLSE REVISED LISTING REQUIREMENTS</t>
  </si>
  <si>
    <t>EXPLANATORY NOTES AS REQUIRED BY MASB 26</t>
  </si>
  <si>
    <t>Accounting Policies/Basis of preparation</t>
  </si>
  <si>
    <t>Warrants 2000/2010</t>
  </si>
  <si>
    <t>Material subsequent event</t>
  </si>
  <si>
    <t>The Group has not provided any profit forecasts and profit guarantees in a public document.</t>
  </si>
  <si>
    <t>Current Quarter</t>
  </si>
  <si>
    <t xml:space="preserve"> - for the period</t>
  </si>
  <si>
    <t>Less: RPGT</t>
  </si>
  <si>
    <t xml:space="preserve"> </t>
  </si>
  <si>
    <t>Quoted shares - at cost</t>
  </si>
  <si>
    <t>Quoted shares - at book value</t>
  </si>
  <si>
    <t>Quoted shares - at market value</t>
  </si>
  <si>
    <t xml:space="preserve">Unsecured </t>
  </si>
  <si>
    <t xml:space="preserve">Short Term Borrowings </t>
  </si>
  <si>
    <t xml:space="preserve"> (a)</t>
  </si>
  <si>
    <t xml:space="preserve"> (b)</t>
  </si>
  <si>
    <t>Klang</t>
  </si>
  <si>
    <t>Secretaries</t>
  </si>
  <si>
    <t>The Group  has not provided any financial assistance to any parties for the current financial period.</t>
  </si>
  <si>
    <t>N/A</t>
  </si>
  <si>
    <t>(Audited)</t>
  </si>
  <si>
    <t>Basic earnings per share (sen)</t>
  </si>
  <si>
    <t>Development properties</t>
  </si>
  <si>
    <t>Net proceeds/(repayment) from borrowings</t>
  </si>
  <si>
    <t>Tax refundable</t>
  </si>
  <si>
    <t xml:space="preserve">Bank overdraft </t>
  </si>
  <si>
    <t>(Unaudited)</t>
  </si>
  <si>
    <t>The Sale of Unquoted Investments and/or Properties</t>
  </si>
  <si>
    <t>Status of audit qualifications</t>
  </si>
  <si>
    <t>year to date</t>
  </si>
  <si>
    <t>Cumulative</t>
  </si>
  <si>
    <t>predominantly in Malaysia.</t>
  </si>
  <si>
    <t>and trading</t>
  </si>
  <si>
    <t>Manufacturing</t>
  </si>
  <si>
    <t>construction &amp;</t>
  </si>
  <si>
    <t>Hotel &amp; leisure</t>
  </si>
  <si>
    <t>Elimination</t>
  </si>
  <si>
    <t>REVENUE</t>
  </si>
  <si>
    <t>External sales</t>
  </si>
  <si>
    <t>Inter-segment sales</t>
  </si>
  <si>
    <t>Total revenue</t>
  </si>
  <si>
    <t>RESULTS</t>
  </si>
  <si>
    <t>Segment results</t>
  </si>
  <si>
    <t>Unallocated income</t>
  </si>
  <si>
    <t>Finance costs</t>
  </si>
  <si>
    <t>Minority interests</t>
  </si>
  <si>
    <t>development,</t>
  </si>
  <si>
    <t>Property</t>
  </si>
  <si>
    <t>management</t>
  </si>
  <si>
    <t>services</t>
  </si>
  <si>
    <t>related</t>
  </si>
  <si>
    <t>Profit/(Loss) from operations</t>
  </si>
  <si>
    <t>Proft/(Loss) before taxation</t>
  </si>
  <si>
    <t>Proft/(Loss) after taxation</t>
  </si>
  <si>
    <t>Net profit/(loss) for the period</t>
  </si>
  <si>
    <t>Profit/(Loss) after taxation</t>
  </si>
  <si>
    <t>Profit/(Loss) before taxation</t>
  </si>
  <si>
    <t>Individual Period</t>
  </si>
  <si>
    <t>Cumulative Period</t>
  </si>
  <si>
    <t>CONDENSED CONSOLIDATED BALANCE SHEETS (Continued)</t>
  </si>
  <si>
    <t>Operating profit/(loss)</t>
  </si>
  <si>
    <t>a)</t>
  </si>
  <si>
    <t>b)</t>
  </si>
  <si>
    <t>Add : Effect of warrants ('000)</t>
  </si>
  <si>
    <t>As at 1 January 2004</t>
  </si>
  <si>
    <t>Acquisition of a subsidiary, net of cash acquired</t>
  </si>
  <si>
    <t>Reserve</t>
  </si>
  <si>
    <t>Effect of foreign exchange differences</t>
  </si>
  <si>
    <t>Analysis by geographical location is not presented as the Group's activities are carried out</t>
  </si>
  <si>
    <t>Net Tangible Assets Per Share (RM)</t>
  </si>
  <si>
    <t>Net profit for the period</t>
  </si>
  <si>
    <t>Foreign exchange differences</t>
  </si>
  <si>
    <t>arising during the year</t>
  </si>
  <si>
    <t>Operating profit before working capital changes</t>
  </si>
  <si>
    <t>Changes in Material Litigation</t>
  </si>
  <si>
    <t>Basic Earnings Per Share</t>
  </si>
  <si>
    <t>Basis</t>
  </si>
  <si>
    <t>Net profit for the period (RM'000)</t>
  </si>
  <si>
    <t>Diluted earnings per share (sen)</t>
  </si>
  <si>
    <t>Diluted</t>
  </si>
  <si>
    <t xml:space="preserve">                                                                                                                                                                                                                                                                                                                                                                                                                                                                                                                                                                                                                                                                                                                                                                                                                                                                                                                                                                                                                                                                                                                                                                                                                                                                                                                                                                                                                                                                                                                                                                                                                                                                                                                                                                                                                                                                 </t>
  </si>
  <si>
    <t xml:space="preserve">On 19 July 2004, the Company announced the following:-  </t>
  </si>
  <si>
    <t>Expenses of share issue</t>
  </si>
  <si>
    <t>NET (DECREASE)/INCREASE IN CASH AND CASH EQUIVALENTS</t>
  </si>
  <si>
    <t>(i)</t>
  </si>
  <si>
    <t>(ii)</t>
  </si>
  <si>
    <t>(iii)</t>
  </si>
  <si>
    <t>(iv)</t>
  </si>
  <si>
    <t>31.12.2004</t>
  </si>
  <si>
    <t>Proceeds from issuance of shares to minority interests in subsidiary</t>
  </si>
  <si>
    <t>As at 1 January 2005</t>
  </si>
  <si>
    <t xml:space="preserve"> Annual Audited Financial Statements of the Group for the year ended 31 December 2004.</t>
  </si>
  <si>
    <t>Effect of Capital Distribution &amp;</t>
  </si>
  <si>
    <t>Share Consolidation</t>
  </si>
  <si>
    <t>On 23 February 2005, the Company had completed the following corporate exercise:</t>
  </si>
  <si>
    <t xml:space="preserve">Deferred taxation - provision </t>
  </si>
  <si>
    <t>for the year ended 31 December 2004.</t>
  </si>
  <si>
    <t>Changes in composition of the Group (Cont'd)</t>
  </si>
  <si>
    <t>the year ended 31 December 2004.</t>
  </si>
  <si>
    <t>For the period ended 30 June 2005</t>
  </si>
  <si>
    <t>As at 30 June 2005</t>
  </si>
  <si>
    <t>6 months ended</t>
  </si>
  <si>
    <t>30.6.2005</t>
  </si>
  <si>
    <t>30.6.2004</t>
  </si>
  <si>
    <t>As at 30 June 2004</t>
  </si>
  <si>
    <t>Goodwill arising during the year</t>
  </si>
  <si>
    <t>Share issue costs</t>
  </si>
  <si>
    <t>6 months</t>
  </si>
  <si>
    <t>CASH AND CASH EQUIVALENTS AS AT 30 JUNE</t>
  </si>
  <si>
    <t>30 June 2005</t>
  </si>
  <si>
    <t>30 June 2004</t>
  </si>
  <si>
    <t>There were no foreign denominated loans as at 30 June 2005.</t>
  </si>
  <si>
    <t>WONG SIEW PENG</t>
  </si>
  <si>
    <t>29 August 2005</t>
  </si>
  <si>
    <t>Pre-acquisition loss/(profit)</t>
  </si>
  <si>
    <t>Translation reserve</t>
  </si>
  <si>
    <t>Translation</t>
  </si>
  <si>
    <t>Disposal of subsidiaries</t>
  </si>
  <si>
    <t>Disposal of a subsidiary, net of cash acquired</t>
  </si>
  <si>
    <t>Hire Purchase Creditors</t>
  </si>
  <si>
    <t>On 3 June 2005, the Company had acquired 7 shares of RM1.00 each representing 70%</t>
  </si>
  <si>
    <t>equity in A &amp; M Modern Homes Sdn Bhd.</t>
  </si>
  <si>
    <t>The Company is dormant as at the date of acquisition and its intended activity is oil palm</t>
  </si>
  <si>
    <t>cultivation.</t>
  </si>
  <si>
    <t>c)</t>
  </si>
  <si>
    <t>On 22 June 2005, the Company had disposed off the entire shareholding in A &amp; M Dot Com</t>
  </si>
  <si>
    <t>Australia Pt Ltd of 325,000 ordinary shares of A$1.00 each.  As a result of the disposal, its</t>
  </si>
  <si>
    <t>ceased to be subsidiary of A&amp;M Group.</t>
  </si>
  <si>
    <t>Subsequently, Hil and its subsidiaries ceased to be subsidiary of A&amp;M Group.</t>
  </si>
  <si>
    <t>ordinary shares of RM1.00 each representing 99.99% equity interest in A &amp; M Virtual Dotcom</t>
  </si>
  <si>
    <t>Sdn Bhd.</t>
  </si>
  <si>
    <t>As to date, the company has yet to commence operations.</t>
  </si>
  <si>
    <t>d)</t>
  </si>
  <si>
    <t xml:space="preserve"> as stated below for the current financial period :-</t>
  </si>
  <si>
    <t>There were no profits or losses on sale of land except the sales of unquoted investment</t>
  </si>
  <si>
    <t>Proceeds from sales of investment</t>
  </si>
  <si>
    <t>Profit/(Loss) on sales of investment</t>
  </si>
  <si>
    <t>cost of investment disposed off</t>
  </si>
  <si>
    <t>With the termination of the joint venture, the Company purchased the entire 171,902</t>
  </si>
  <si>
    <t>HIRE PURCHASE CREDITORS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</si>
</sst>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_)"/>
    <numFmt numFmtId="167" formatCode="0.0_)"/>
    <numFmt numFmtId="168" formatCode="0.0000_)"/>
    <numFmt numFmtId="169" formatCode="0.000_)"/>
    <numFmt numFmtId="170" formatCode="0.00_)"/>
    <numFmt numFmtId="171" formatCode="mm/dd/yy_)"/>
    <numFmt numFmtId="172" formatCode="_(* #,##0.000_);_(* \(#,##0.000\);_(* &quot;-&quot;??_);_(@_)"/>
    <numFmt numFmtId="173" formatCode="&quot;Yes&quot;;&quot;Yes&quot;;&quot;No&quot;"/>
    <numFmt numFmtId="174" formatCode="&quot;True&quot;;&quot;True&quot;;&quot;False&quot;"/>
    <numFmt numFmtId="175" formatCode="&quot;On&quot;;&quot;On&quot;;&quot;Off&quot;"/>
    <numFmt numFmtId="176" formatCode="_(* #,##0.0000000_);_(* \(#,##0.0000000\);_(* &quot;-&quot;??_);_(@_)"/>
    <numFmt numFmtId="177" formatCode="_(* #,##0.00000000_);_(* \(#,##0.00000000\);_(* &quot;-&quot;??_);_(@_)"/>
    <numFmt numFmtId="178" formatCode="mmm\-yyyy"/>
    <numFmt numFmtId="179" formatCode="_(* #,##0.0000_);_(* \(#,##0.0000\);_(* &quot;-&quot;??_);_(@_)"/>
    <numFmt numFmtId="180" formatCode="0.000"/>
    <numFmt numFmtId="181" formatCode="0.0"/>
    <numFmt numFmtId="182" formatCode="_(* #,##0.0000_);_(* \(#,##0.0000\);_(* &quot;-&quot;????_);_(@_)"/>
    <numFmt numFmtId="183" formatCode="#,##0.0_);\(#,##0.0\)"/>
    <numFmt numFmtId="184" formatCode="#,##0.000_);\(#,##0.000\)"/>
  </numFmts>
  <fonts count="11">
    <font>
      <sz val="10"/>
      <name val="Arial"/>
      <family val="0"/>
    </font>
    <font>
      <b/>
      <sz val="11"/>
      <name val="Arial"/>
      <family val="2"/>
    </font>
    <font>
      <b/>
      <u val="single"/>
      <sz val="11"/>
      <name val="Arial"/>
      <family val="2"/>
    </font>
    <font>
      <u val="single"/>
      <sz val="10"/>
      <color indexed="12"/>
      <name val="Arial"/>
      <family val="0"/>
    </font>
    <font>
      <u val="single"/>
      <sz val="10"/>
      <color indexed="36"/>
      <name val="Arial"/>
      <family val="0"/>
    </font>
    <font>
      <sz val="10"/>
      <color indexed="8"/>
      <name val="Arial"/>
      <family val="2"/>
    </font>
    <font>
      <sz val="11"/>
      <color indexed="8"/>
      <name val="Arial"/>
      <family val="2"/>
    </font>
    <font>
      <sz val="11"/>
      <name val="Arial"/>
      <family val="2"/>
    </font>
    <font>
      <u val="single"/>
      <sz val="11"/>
      <name val="Arial"/>
      <family val="2"/>
    </font>
    <font>
      <u val="single"/>
      <sz val="11"/>
      <color indexed="8"/>
      <name val="Arial"/>
      <family val="2"/>
    </font>
    <font>
      <b/>
      <u val="single"/>
      <sz val="11"/>
      <color indexed="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color indexed="8"/>
      </right>
      <top style="thin"/>
      <bottom>
        <color indexed="63"/>
      </bottom>
    </border>
    <border>
      <left>
        <color indexed="63"/>
      </left>
      <right style="thin"/>
      <top style="thin"/>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style="thin"/>
      <right style="thin">
        <color indexed="8"/>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center"/>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0" xfId="0" applyNumberFormat="1" applyFont="1" applyAlignment="1" applyProtection="1">
      <alignment horizontal="right"/>
      <protection/>
    </xf>
    <xf numFmtId="37" fontId="6" fillId="0" borderId="1" xfId="0" applyNumberFormat="1" applyFont="1" applyBorder="1" applyAlignment="1" applyProtection="1">
      <alignment horizontal="right"/>
      <protection/>
    </xf>
    <xf numFmtId="43" fontId="6" fillId="0" borderId="0" xfId="15" applyFont="1" applyAlignment="1" applyProtection="1">
      <alignment horizontal="centerContinuous"/>
      <protection/>
    </xf>
    <xf numFmtId="0" fontId="7" fillId="0" borderId="0" xfId="0" applyFont="1" applyAlignment="1">
      <alignment/>
    </xf>
    <xf numFmtId="0" fontId="6" fillId="2" borderId="0" xfId="0" applyFont="1" applyFill="1" applyAlignment="1" applyProtection="1">
      <alignment horizontal="left"/>
      <protection/>
    </xf>
    <xf numFmtId="165" fontId="7" fillId="0" borderId="0" xfId="15" applyNumberFormat="1" applyFont="1" applyAlignment="1">
      <alignment/>
    </xf>
    <xf numFmtId="37" fontId="6" fillId="0" borderId="2"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37" fontId="6" fillId="0" borderId="3" xfId="0" applyNumberFormat="1" applyFont="1" applyBorder="1" applyAlignment="1" applyProtection="1">
      <alignment horizontal="right"/>
      <protection/>
    </xf>
    <xf numFmtId="0" fontId="6" fillId="0" borderId="0" xfId="0" applyFont="1" applyAlignment="1" applyProtection="1">
      <alignment horizontal="right"/>
      <protection/>
    </xf>
    <xf numFmtId="0" fontId="7"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165" fontId="1" fillId="0" borderId="3" xfId="15" applyNumberFormat="1" applyFont="1" applyBorder="1" applyAlignment="1">
      <alignment/>
    </xf>
    <xf numFmtId="165" fontId="1" fillId="0" borderId="0" xfId="15" applyNumberFormat="1" applyFont="1" applyBorder="1" applyAlignment="1">
      <alignment/>
    </xf>
    <xf numFmtId="165" fontId="7" fillId="0" borderId="0" xfId="15" applyNumberFormat="1" applyFont="1" applyBorder="1" applyAlignment="1">
      <alignment/>
    </xf>
    <xf numFmtId="165" fontId="7" fillId="0" borderId="4" xfId="15" applyNumberFormat="1" applyFont="1" applyBorder="1" applyAlignment="1">
      <alignment/>
    </xf>
    <xf numFmtId="165" fontId="7" fillId="0" borderId="3" xfId="15" applyNumberFormat="1" applyFont="1" applyBorder="1" applyAlignment="1">
      <alignment/>
    </xf>
    <xf numFmtId="43" fontId="7" fillId="0" borderId="0" xfId="15" applyFont="1" applyAlignment="1">
      <alignment/>
    </xf>
    <xf numFmtId="43" fontId="7" fillId="0" borderId="0" xfId="15" applyFont="1" applyBorder="1" applyAlignment="1">
      <alignment/>
    </xf>
    <xf numFmtId="0" fontId="6" fillId="0" borderId="0" xfId="0" applyFont="1" applyBorder="1" applyAlignment="1" applyProtection="1">
      <alignment/>
      <protection/>
    </xf>
    <xf numFmtId="165" fontId="7" fillId="0" borderId="5" xfId="15" applyNumberFormat="1"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xf>
    <xf numFmtId="37" fontId="6" fillId="0" borderId="0" xfId="0" applyNumberFormat="1" applyFont="1" applyAlignment="1" applyProtection="1">
      <alignment horizontal="center"/>
      <protection/>
    </xf>
    <xf numFmtId="15" fontId="7" fillId="0" borderId="0" xfId="0" applyNumberFormat="1" applyFont="1" applyAlignment="1" quotePrefix="1">
      <alignment/>
    </xf>
    <xf numFmtId="43" fontId="7" fillId="0" borderId="0" xfId="15" applyFont="1" applyAlignment="1">
      <alignment horizontal="right"/>
    </xf>
    <xf numFmtId="0" fontId="0" fillId="0" borderId="0" xfId="0" applyFont="1" applyAlignment="1">
      <alignment/>
    </xf>
    <xf numFmtId="165" fontId="7" fillId="0" borderId="0" xfId="0" applyNumberFormat="1" applyFont="1" applyAlignment="1">
      <alignment/>
    </xf>
    <xf numFmtId="43" fontId="7" fillId="0" borderId="0" xfId="0" applyNumberFormat="1" applyFont="1" applyAlignment="1">
      <alignment/>
    </xf>
    <xf numFmtId="165" fontId="0" fillId="0" borderId="0" xfId="15" applyNumberFormat="1" applyAlignment="1">
      <alignment/>
    </xf>
    <xf numFmtId="165" fontId="0" fillId="0" borderId="0" xfId="0" applyNumberFormat="1" applyAlignment="1">
      <alignment/>
    </xf>
    <xf numFmtId="165" fontId="6" fillId="0" borderId="0" xfId="15" applyNumberFormat="1" applyFont="1" applyAlignment="1" applyProtection="1">
      <alignment horizontal="left"/>
      <protection/>
    </xf>
    <xf numFmtId="165" fontId="6" fillId="0" borderId="0" xfId="15" applyNumberFormat="1" applyFont="1" applyAlignment="1" applyProtection="1">
      <alignment horizontal="right"/>
      <protection/>
    </xf>
    <xf numFmtId="165" fontId="6" fillId="0" borderId="5" xfId="15" applyNumberFormat="1" applyFont="1" applyBorder="1" applyAlignment="1" applyProtection="1">
      <alignment horizontal="right"/>
      <protection/>
    </xf>
    <xf numFmtId="165" fontId="6" fillId="0" borderId="0" xfId="15" applyNumberFormat="1" applyFont="1" applyAlignment="1" applyProtection="1">
      <alignment horizontal="centerContinuous"/>
      <protection/>
    </xf>
    <xf numFmtId="165" fontId="6" fillId="0" borderId="1" xfId="15" applyNumberFormat="1" applyFont="1" applyBorder="1" applyAlignment="1" applyProtection="1">
      <alignment horizontal="right"/>
      <protection/>
    </xf>
    <xf numFmtId="165" fontId="6" fillId="0" borderId="0" xfId="15" applyNumberFormat="1" applyFont="1" applyAlignment="1" applyProtection="1">
      <alignment/>
      <protection/>
    </xf>
    <xf numFmtId="165" fontId="6" fillId="0" borderId="4" xfId="15" applyNumberFormat="1" applyFont="1" applyBorder="1" applyAlignment="1" applyProtection="1">
      <alignment/>
      <protection/>
    </xf>
    <xf numFmtId="165" fontId="6" fillId="0" borderId="1" xfId="15" applyNumberFormat="1" applyFont="1" applyBorder="1" applyAlignment="1" applyProtection="1">
      <alignment/>
      <protection/>
    </xf>
    <xf numFmtId="0" fontId="6" fillId="0" borderId="0" xfId="0" applyFont="1" applyFill="1" applyAlignment="1" applyProtection="1">
      <alignment horizontal="left"/>
      <protection/>
    </xf>
    <xf numFmtId="165" fontId="7" fillId="0" borderId="5" xfId="0" applyNumberFormat="1" applyFont="1" applyBorder="1" applyAlignment="1">
      <alignment/>
    </xf>
    <xf numFmtId="43" fontId="7" fillId="0" borderId="0" xfId="0" applyNumberFormat="1" applyFont="1" applyAlignment="1">
      <alignment horizontal="center"/>
    </xf>
    <xf numFmtId="37" fontId="6" fillId="0" borderId="6" xfId="0" applyNumberFormat="1" applyFont="1" applyBorder="1" applyAlignment="1" applyProtection="1">
      <alignment horizontal="centerContinuous"/>
      <protection/>
    </xf>
    <xf numFmtId="37" fontId="6" fillId="0" borderId="7" xfId="0" applyNumberFormat="1" applyFont="1" applyBorder="1" applyAlignment="1" applyProtection="1">
      <alignment horizontal="centerContinuous"/>
      <protection/>
    </xf>
    <xf numFmtId="37" fontId="6" fillId="0" borderId="8" xfId="0" applyNumberFormat="1" applyFont="1" applyBorder="1" applyAlignment="1" applyProtection="1">
      <alignment horizontal="centerContinuous"/>
      <protection/>
    </xf>
    <xf numFmtId="37" fontId="6" fillId="0" borderId="9" xfId="0" applyNumberFormat="1" applyFont="1" applyBorder="1" applyAlignment="1" applyProtection="1">
      <alignment horizontal="centerContinuous"/>
      <protection/>
    </xf>
    <xf numFmtId="37" fontId="6" fillId="0" borderId="10" xfId="0" applyNumberFormat="1" applyFont="1" applyBorder="1" applyAlignment="1" applyProtection="1">
      <alignment horizontal="right"/>
      <protection/>
    </xf>
    <xf numFmtId="37" fontId="6" fillId="2" borderId="11" xfId="0" applyNumberFormat="1" applyFont="1" applyFill="1" applyBorder="1" applyAlignment="1" applyProtection="1">
      <alignment horizontal="right"/>
      <protection/>
    </xf>
    <xf numFmtId="0" fontId="6" fillId="0" borderId="12" xfId="0" applyFont="1" applyBorder="1" applyAlignment="1" applyProtection="1">
      <alignment horizontal="centerContinuous"/>
      <protection/>
    </xf>
    <xf numFmtId="37" fontId="6" fillId="0" borderId="13" xfId="0" applyNumberFormat="1" applyFont="1" applyBorder="1" applyAlignment="1" applyProtection="1">
      <alignment horizontal="centerContinuous"/>
      <protection/>
    </xf>
    <xf numFmtId="0" fontId="6" fillId="0" borderId="0" xfId="0" applyFont="1" applyBorder="1" applyAlignment="1" applyProtection="1">
      <alignment horizontal="centerContinuous"/>
      <protection/>
    </xf>
    <xf numFmtId="37" fontId="6" fillId="0" borderId="0" xfId="0" applyNumberFormat="1" applyFont="1" applyBorder="1" applyAlignment="1" applyProtection="1">
      <alignment horizontal="centerContinuous"/>
      <protection/>
    </xf>
    <xf numFmtId="43" fontId="7" fillId="0" borderId="14" xfId="0" applyNumberFormat="1" applyFont="1" applyBorder="1" applyAlignment="1">
      <alignment/>
    </xf>
    <xf numFmtId="43" fontId="7" fillId="0" borderId="14" xfId="0" applyNumberFormat="1" applyFont="1" applyBorder="1" applyAlignment="1">
      <alignment horizontal="right"/>
    </xf>
    <xf numFmtId="165" fontId="2" fillId="0" borderId="0" xfId="15" applyNumberFormat="1" applyFont="1" applyAlignment="1">
      <alignment/>
    </xf>
    <xf numFmtId="165" fontId="1" fillId="0" borderId="0" xfId="15" applyNumberFormat="1" applyFont="1" applyAlignment="1">
      <alignment/>
    </xf>
    <xf numFmtId="165" fontId="8" fillId="0" borderId="0" xfId="15" applyNumberFormat="1" applyFont="1" applyAlignment="1">
      <alignment/>
    </xf>
    <xf numFmtId="165" fontId="7" fillId="0" borderId="0" xfId="15" applyNumberFormat="1" applyFont="1" applyFill="1" applyAlignment="1">
      <alignment/>
    </xf>
    <xf numFmtId="165" fontId="0" fillId="0" borderId="0" xfId="15" applyNumberFormat="1" applyFill="1" applyAlignment="1">
      <alignment/>
    </xf>
    <xf numFmtId="165" fontId="6" fillId="0" borderId="0" xfId="15" applyNumberFormat="1" applyFont="1" applyAlignment="1" applyProtection="1">
      <alignment/>
      <protection/>
    </xf>
    <xf numFmtId="165" fontId="5" fillId="0" borderId="0" xfId="15" applyNumberFormat="1" applyFont="1" applyAlignment="1" applyProtection="1">
      <alignment horizontal="centerContinuous"/>
      <protection/>
    </xf>
    <xf numFmtId="165" fontId="10" fillId="0" borderId="0" xfId="15" applyNumberFormat="1" applyFont="1" applyAlignment="1" applyProtection="1" quotePrefix="1">
      <alignment horizontal="left"/>
      <protection/>
    </xf>
    <xf numFmtId="165" fontId="6" fillId="0" borderId="0" xfId="15" applyNumberFormat="1" applyFont="1" applyAlignment="1" applyProtection="1">
      <alignment horizontal="center"/>
      <protection/>
    </xf>
    <xf numFmtId="165" fontId="5" fillId="0" borderId="0" xfId="15" applyNumberFormat="1" applyFont="1" applyAlignment="1" applyProtection="1">
      <alignment horizontal="center"/>
      <protection/>
    </xf>
    <xf numFmtId="165" fontId="9" fillId="0" borderId="0" xfId="15" applyNumberFormat="1" applyFont="1" applyAlignment="1" applyProtection="1">
      <alignment horizontal="left"/>
      <protection/>
    </xf>
    <xf numFmtId="165" fontId="7" fillId="0" borderId="0" xfId="15" applyNumberFormat="1" applyFont="1" applyAlignment="1" quotePrefix="1">
      <alignment/>
    </xf>
    <xf numFmtId="9" fontId="7" fillId="0" borderId="0" xfId="21" applyFont="1" applyAlignment="1">
      <alignment/>
    </xf>
    <xf numFmtId="165" fontId="6" fillId="0" borderId="0" xfId="15" applyNumberFormat="1" applyFont="1" applyFill="1" applyAlignment="1" applyProtection="1">
      <alignment horizontal="left"/>
      <protection/>
    </xf>
    <xf numFmtId="0" fontId="7" fillId="0" borderId="0" xfId="0" applyFont="1" applyFill="1" applyAlignment="1">
      <alignment/>
    </xf>
    <xf numFmtId="0" fontId="0" fillId="0" borderId="0" xfId="0" applyFill="1" applyAlignment="1">
      <alignment/>
    </xf>
    <xf numFmtId="9" fontId="0" fillId="0" borderId="0" xfId="21" applyAlignment="1">
      <alignment/>
    </xf>
    <xf numFmtId="165" fontId="7" fillId="0" borderId="1" xfId="15" applyNumberFormat="1" applyFont="1" applyBorder="1" applyAlignment="1">
      <alignment/>
    </xf>
    <xf numFmtId="165" fontId="8" fillId="0" borderId="0" xfId="15" applyNumberFormat="1" applyFont="1" applyFill="1" applyAlignment="1">
      <alignmen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 fillId="0" borderId="0" xfId="0" applyFont="1" applyBorder="1" applyAlignment="1">
      <alignment horizontal="center"/>
    </xf>
    <xf numFmtId="0" fontId="1" fillId="0" borderId="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161925</xdr:rowOff>
    </xdr:from>
    <xdr:to>
      <xdr:col>7</xdr:col>
      <xdr:colOff>723900</xdr:colOff>
      <xdr:row>15</xdr:row>
      <xdr:rowOff>95250</xdr:rowOff>
    </xdr:to>
    <xdr:sp>
      <xdr:nvSpPr>
        <xdr:cNvPr id="1" name="TextBox 1"/>
        <xdr:cNvSpPr txBox="1">
          <a:spLocks noChangeArrowheads="1"/>
        </xdr:cNvSpPr>
      </xdr:nvSpPr>
      <xdr:spPr>
        <a:xfrm>
          <a:off x="552450" y="1095375"/>
          <a:ext cx="5895975" cy="1743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 is unaudited and has been prepared in compliance with MASB 26, Interim Financial Reporting.
The interim financial statement should be read in conjuction with the audited financial statements of the Group for the year ended 31 December 2004.
The accounting policies and methods of computations adopted by the Group in this interim financial statement are consistent with those adopted in the financial statements for the year ended 31 December 2004.
</a:t>
          </a:r>
        </a:p>
      </xdr:txBody>
    </xdr:sp>
    <xdr:clientData/>
  </xdr:twoCellAnchor>
  <xdr:twoCellAnchor>
    <xdr:from>
      <xdr:col>2</xdr:col>
      <xdr:colOff>0</xdr:colOff>
      <xdr:row>18</xdr:row>
      <xdr:rowOff>0</xdr:rowOff>
    </xdr:from>
    <xdr:to>
      <xdr:col>7</xdr:col>
      <xdr:colOff>723900</xdr:colOff>
      <xdr:row>21</xdr:row>
      <xdr:rowOff>0</xdr:rowOff>
    </xdr:to>
    <xdr:sp>
      <xdr:nvSpPr>
        <xdr:cNvPr id="2" name="TextBox 2"/>
        <xdr:cNvSpPr txBox="1">
          <a:spLocks noChangeArrowheads="1"/>
        </xdr:cNvSpPr>
      </xdr:nvSpPr>
      <xdr:spPr>
        <a:xfrm>
          <a:off x="552450" y="3295650"/>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 report of the Group's most recent annual audited financial statements for the year ended 31 December 2004 was not qualified.</a:t>
          </a:r>
        </a:p>
      </xdr:txBody>
    </xdr:sp>
    <xdr:clientData/>
  </xdr:twoCellAnchor>
  <xdr:twoCellAnchor>
    <xdr:from>
      <xdr:col>2</xdr:col>
      <xdr:colOff>0</xdr:colOff>
      <xdr:row>23</xdr:row>
      <xdr:rowOff>0</xdr:rowOff>
    </xdr:from>
    <xdr:to>
      <xdr:col>7</xdr:col>
      <xdr:colOff>723900</xdr:colOff>
      <xdr:row>26</xdr:row>
      <xdr:rowOff>0</xdr:rowOff>
    </xdr:to>
    <xdr:sp>
      <xdr:nvSpPr>
        <xdr:cNvPr id="3" name="TextBox 3"/>
        <xdr:cNvSpPr txBox="1">
          <a:spLocks noChangeArrowheads="1"/>
        </xdr:cNvSpPr>
      </xdr:nvSpPr>
      <xdr:spPr>
        <a:xfrm>
          <a:off x="552450" y="4210050"/>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operation were not significantly affected by any significant seasonal or cyclical factors for the current financial period ended 30 June 2005.
June
 2005.</a:t>
          </a:r>
        </a:p>
      </xdr:txBody>
    </xdr:sp>
    <xdr:clientData/>
  </xdr:twoCellAnchor>
  <xdr:twoCellAnchor>
    <xdr:from>
      <xdr:col>2</xdr:col>
      <xdr:colOff>0</xdr:colOff>
      <xdr:row>28</xdr:row>
      <xdr:rowOff>0</xdr:rowOff>
    </xdr:from>
    <xdr:to>
      <xdr:col>7</xdr:col>
      <xdr:colOff>723900</xdr:colOff>
      <xdr:row>31</xdr:row>
      <xdr:rowOff>9525</xdr:rowOff>
    </xdr:to>
    <xdr:sp>
      <xdr:nvSpPr>
        <xdr:cNvPr id="4" name="TextBox 4"/>
        <xdr:cNvSpPr txBox="1">
          <a:spLocks noChangeArrowheads="1"/>
        </xdr:cNvSpPr>
      </xdr:nvSpPr>
      <xdr:spPr>
        <a:xfrm>
          <a:off x="552450" y="5124450"/>
          <a:ext cx="5895975"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that have a material effect on the assets, liabilities, equity, net income, or cashflow during the financial period under review.</a:t>
          </a:r>
        </a:p>
      </xdr:txBody>
    </xdr:sp>
    <xdr:clientData/>
  </xdr:twoCellAnchor>
  <xdr:twoCellAnchor>
    <xdr:from>
      <xdr:col>2</xdr:col>
      <xdr:colOff>0</xdr:colOff>
      <xdr:row>33</xdr:row>
      <xdr:rowOff>0</xdr:rowOff>
    </xdr:from>
    <xdr:to>
      <xdr:col>7</xdr:col>
      <xdr:colOff>723900</xdr:colOff>
      <xdr:row>36</xdr:row>
      <xdr:rowOff>161925</xdr:rowOff>
    </xdr:to>
    <xdr:sp>
      <xdr:nvSpPr>
        <xdr:cNvPr id="5" name="TextBox 5"/>
        <xdr:cNvSpPr txBox="1">
          <a:spLocks noChangeArrowheads="1"/>
        </xdr:cNvSpPr>
      </xdr:nvSpPr>
      <xdr:spPr>
        <a:xfrm>
          <a:off x="552450" y="6038850"/>
          <a:ext cx="5895975" cy="704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228600</xdr:colOff>
      <xdr:row>40</xdr:row>
      <xdr:rowOff>161925</xdr:rowOff>
    </xdr:from>
    <xdr:to>
      <xdr:col>7</xdr:col>
      <xdr:colOff>714375</xdr:colOff>
      <xdr:row>58</xdr:row>
      <xdr:rowOff>0</xdr:rowOff>
    </xdr:to>
    <xdr:sp>
      <xdr:nvSpPr>
        <xdr:cNvPr id="6" name="TextBox 6"/>
        <xdr:cNvSpPr txBox="1">
          <a:spLocks noChangeArrowheads="1"/>
        </xdr:cNvSpPr>
      </xdr:nvSpPr>
      <xdr:spPr>
        <a:xfrm>
          <a:off x="542925" y="7477125"/>
          <a:ext cx="5895975" cy="30956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issued 15,190,060 warrants on 11 September 2000.  Each warrant is 
exercisable into one A&amp;M ordinary share at an exercise price of RM1.45.
Subsequent to adjustment arising from Capital Distribution and Share Consolidation of A &amp; M, on 21 February 2005, the existing 15,190,060 warrants were debited and 7,595,030 adjusted warrants were credited directly by Bursa Depository into the same CDS account in which the existing warrants are deposited.  Each warrant is exercisable into one A&amp;M ordinary share at an exercise price of RM1.94.  
All the warrants expire on the market day immediately preceeding 10 September 2010. 
As at 30 June 2005, there were no warrants exercised.
Save as disclosed above ,there were no issuances and repayments of debt and equity securities, share buy-backs and share cancellations, shares held as treasury shares and resale of treasury shares for the current financial period ended 30 June 2005.</a:t>
          </a:r>
        </a:p>
      </xdr:txBody>
    </xdr:sp>
    <xdr:clientData/>
  </xdr:twoCellAnchor>
  <xdr:twoCellAnchor>
    <xdr:from>
      <xdr:col>2</xdr:col>
      <xdr:colOff>0</xdr:colOff>
      <xdr:row>61</xdr:row>
      <xdr:rowOff>0</xdr:rowOff>
    </xdr:from>
    <xdr:to>
      <xdr:col>7</xdr:col>
      <xdr:colOff>723900</xdr:colOff>
      <xdr:row>64</xdr:row>
      <xdr:rowOff>0</xdr:rowOff>
    </xdr:to>
    <xdr:sp>
      <xdr:nvSpPr>
        <xdr:cNvPr id="7" name="TextBox 7"/>
        <xdr:cNvSpPr txBox="1">
          <a:spLocks noChangeArrowheads="1"/>
        </xdr:cNvSpPr>
      </xdr:nvSpPr>
      <xdr:spPr>
        <a:xfrm>
          <a:off x="552450" y="11125200"/>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was paid during the current financial period ended 30 June 2005 (nil for the previous financial year ended 31 December 2004).</a:t>
          </a:r>
        </a:p>
      </xdr:txBody>
    </xdr:sp>
    <xdr:clientData/>
  </xdr:twoCellAnchor>
  <xdr:twoCellAnchor>
    <xdr:from>
      <xdr:col>2</xdr:col>
      <xdr:colOff>0</xdr:colOff>
      <xdr:row>67</xdr:row>
      <xdr:rowOff>0</xdr:rowOff>
    </xdr:from>
    <xdr:to>
      <xdr:col>7</xdr:col>
      <xdr:colOff>723900</xdr:colOff>
      <xdr:row>70</xdr:row>
      <xdr:rowOff>0</xdr:rowOff>
    </xdr:to>
    <xdr:sp>
      <xdr:nvSpPr>
        <xdr:cNvPr id="8" name="TextBox 8"/>
        <xdr:cNvSpPr txBox="1">
          <a:spLocks noChangeArrowheads="1"/>
        </xdr:cNvSpPr>
      </xdr:nvSpPr>
      <xdr:spPr>
        <a:xfrm>
          <a:off x="552450" y="12220575"/>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Analysis of the Group's results by the various activities for the current financial period are as follows:-</a:t>
          </a:r>
        </a:p>
      </xdr:txBody>
    </xdr:sp>
    <xdr:clientData/>
  </xdr:twoCellAnchor>
  <xdr:twoCellAnchor>
    <xdr:from>
      <xdr:col>2</xdr:col>
      <xdr:colOff>0</xdr:colOff>
      <xdr:row>119</xdr:row>
      <xdr:rowOff>9525</xdr:rowOff>
    </xdr:from>
    <xdr:to>
      <xdr:col>7</xdr:col>
      <xdr:colOff>723900</xdr:colOff>
      <xdr:row>122</xdr:row>
      <xdr:rowOff>9525</xdr:rowOff>
    </xdr:to>
    <xdr:sp>
      <xdr:nvSpPr>
        <xdr:cNvPr id="9" name="TextBox 9"/>
        <xdr:cNvSpPr txBox="1">
          <a:spLocks noChangeArrowheads="1"/>
        </xdr:cNvSpPr>
      </xdr:nvSpPr>
      <xdr:spPr>
        <a:xfrm>
          <a:off x="552450" y="21745575"/>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land and buildings have been brought forward, without amendment from the previous financial statements.</a:t>
          </a:r>
        </a:p>
      </xdr:txBody>
    </xdr:sp>
    <xdr:clientData/>
  </xdr:twoCellAnchor>
  <xdr:twoCellAnchor>
    <xdr:from>
      <xdr:col>2</xdr:col>
      <xdr:colOff>9525</xdr:colOff>
      <xdr:row>124</xdr:row>
      <xdr:rowOff>9525</xdr:rowOff>
    </xdr:from>
    <xdr:to>
      <xdr:col>7</xdr:col>
      <xdr:colOff>733425</xdr:colOff>
      <xdr:row>127</xdr:row>
      <xdr:rowOff>9525</xdr:rowOff>
    </xdr:to>
    <xdr:sp>
      <xdr:nvSpPr>
        <xdr:cNvPr id="10" name="TextBox 10"/>
        <xdr:cNvSpPr txBox="1">
          <a:spLocks noChangeArrowheads="1"/>
        </xdr:cNvSpPr>
      </xdr:nvSpPr>
      <xdr:spPr>
        <a:xfrm>
          <a:off x="561975" y="22659975"/>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material events subsequent to the end of the period under review that have not been reflected in the quarterly financial statements.</a:t>
          </a:r>
        </a:p>
      </xdr:txBody>
    </xdr:sp>
    <xdr:clientData/>
  </xdr:twoCellAnchor>
  <xdr:twoCellAnchor>
    <xdr:from>
      <xdr:col>2</xdr:col>
      <xdr:colOff>0</xdr:colOff>
      <xdr:row>128</xdr:row>
      <xdr:rowOff>171450</xdr:rowOff>
    </xdr:from>
    <xdr:to>
      <xdr:col>7</xdr:col>
      <xdr:colOff>723900</xdr:colOff>
      <xdr:row>131</xdr:row>
      <xdr:rowOff>161925</xdr:rowOff>
    </xdr:to>
    <xdr:sp>
      <xdr:nvSpPr>
        <xdr:cNvPr id="11" name="TextBox 11"/>
        <xdr:cNvSpPr txBox="1">
          <a:spLocks noChangeArrowheads="1"/>
        </xdr:cNvSpPr>
      </xdr:nvSpPr>
      <xdr:spPr>
        <a:xfrm>
          <a:off x="552450" y="23555325"/>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other changes in composition of the Group during the current financial period ended 30 June 2005, other than as mentioned below:-</a:t>
          </a:r>
        </a:p>
      </xdr:txBody>
    </xdr:sp>
    <xdr:clientData/>
  </xdr:twoCellAnchor>
  <xdr:twoCellAnchor>
    <xdr:from>
      <xdr:col>2</xdr:col>
      <xdr:colOff>28575</xdr:colOff>
      <xdr:row>133</xdr:row>
      <xdr:rowOff>171450</xdr:rowOff>
    </xdr:from>
    <xdr:to>
      <xdr:col>8</xdr:col>
      <xdr:colOff>0</xdr:colOff>
      <xdr:row>137</xdr:row>
      <xdr:rowOff>114300</xdr:rowOff>
    </xdr:to>
    <xdr:sp>
      <xdr:nvSpPr>
        <xdr:cNvPr id="12" name="TextBox 12"/>
        <xdr:cNvSpPr txBox="1">
          <a:spLocks noChangeArrowheads="1"/>
        </xdr:cNvSpPr>
      </xdr:nvSpPr>
      <xdr:spPr>
        <a:xfrm>
          <a:off x="581025" y="24469725"/>
          <a:ext cx="5895975"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9525</xdr:colOff>
      <xdr:row>138</xdr:row>
      <xdr:rowOff>0</xdr:rowOff>
    </xdr:from>
    <xdr:to>
      <xdr:col>7</xdr:col>
      <xdr:colOff>733425</xdr:colOff>
      <xdr:row>146</xdr:row>
      <xdr:rowOff>38100</xdr:rowOff>
    </xdr:to>
    <xdr:sp>
      <xdr:nvSpPr>
        <xdr:cNvPr id="13" name="TextBox 13"/>
        <xdr:cNvSpPr txBox="1">
          <a:spLocks noChangeArrowheads="1"/>
        </xdr:cNvSpPr>
      </xdr:nvSpPr>
      <xdr:spPr>
        <a:xfrm>
          <a:off x="561975" y="25203150"/>
          <a:ext cx="5895975" cy="1485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
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0</xdr:colOff>
      <xdr:row>153</xdr:row>
      <xdr:rowOff>9525</xdr:rowOff>
    </xdr:from>
    <xdr:to>
      <xdr:col>7</xdr:col>
      <xdr:colOff>723900</xdr:colOff>
      <xdr:row>157</xdr:row>
      <xdr:rowOff>133350</xdr:rowOff>
    </xdr:to>
    <xdr:sp>
      <xdr:nvSpPr>
        <xdr:cNvPr id="14" name="TextBox 14"/>
        <xdr:cNvSpPr txBox="1">
          <a:spLocks noChangeArrowheads="1"/>
        </xdr:cNvSpPr>
      </xdr:nvSpPr>
      <xdr:spPr>
        <a:xfrm>
          <a:off x="552450" y="27936825"/>
          <a:ext cx="5895975" cy="8477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5</xdr:col>
      <xdr:colOff>76200</xdr:colOff>
      <xdr:row>209</xdr:row>
      <xdr:rowOff>114300</xdr:rowOff>
    </xdr:from>
    <xdr:to>
      <xdr:col>13</xdr:col>
      <xdr:colOff>438150</xdr:colOff>
      <xdr:row>214</xdr:row>
      <xdr:rowOff>152400</xdr:rowOff>
    </xdr:to>
    <xdr:sp>
      <xdr:nvSpPr>
        <xdr:cNvPr id="15" name="TextBox 15"/>
        <xdr:cNvSpPr txBox="1">
          <a:spLocks noChangeArrowheads="1"/>
        </xdr:cNvSpPr>
      </xdr:nvSpPr>
      <xdr:spPr>
        <a:xfrm>
          <a:off x="4067175" y="37957125"/>
          <a:ext cx="5895975" cy="84772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158</xdr:row>
      <xdr:rowOff>9525</xdr:rowOff>
    </xdr:from>
    <xdr:to>
      <xdr:col>7</xdr:col>
      <xdr:colOff>723900</xdr:colOff>
      <xdr:row>162</xdr:row>
      <xdr:rowOff>19050</xdr:rowOff>
    </xdr:to>
    <xdr:sp>
      <xdr:nvSpPr>
        <xdr:cNvPr id="16" name="TextBox 16"/>
        <xdr:cNvSpPr txBox="1">
          <a:spLocks noChangeArrowheads="1"/>
        </xdr:cNvSpPr>
      </xdr:nvSpPr>
      <xdr:spPr>
        <a:xfrm>
          <a:off x="552450" y="28841700"/>
          <a:ext cx="5895975"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for a total cash consideration of  RM8,933,000;</a:t>
          </a:r>
        </a:p>
      </xdr:txBody>
    </xdr:sp>
    <xdr:clientData/>
  </xdr:twoCellAnchor>
  <xdr:twoCellAnchor>
    <xdr:from>
      <xdr:col>2</xdr:col>
      <xdr:colOff>0</xdr:colOff>
      <xdr:row>162</xdr:row>
      <xdr:rowOff>9525</xdr:rowOff>
    </xdr:from>
    <xdr:to>
      <xdr:col>7</xdr:col>
      <xdr:colOff>723900</xdr:colOff>
      <xdr:row>166</xdr:row>
      <xdr:rowOff>19050</xdr:rowOff>
    </xdr:to>
    <xdr:sp>
      <xdr:nvSpPr>
        <xdr:cNvPr id="17" name="TextBox 17"/>
        <xdr:cNvSpPr txBox="1">
          <a:spLocks noChangeArrowheads="1"/>
        </xdr:cNvSpPr>
      </xdr:nvSpPr>
      <xdr:spPr>
        <a:xfrm>
          <a:off x="552450" y="29565600"/>
          <a:ext cx="5895975"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a:t>
          </a:r>
        </a:p>
      </xdr:txBody>
    </xdr:sp>
    <xdr:clientData/>
  </xdr:twoCellAnchor>
  <xdr:twoCellAnchor>
    <xdr:from>
      <xdr:col>1</xdr:col>
      <xdr:colOff>219075</xdr:colOff>
      <xdr:row>166</xdr:row>
      <xdr:rowOff>9525</xdr:rowOff>
    </xdr:from>
    <xdr:to>
      <xdr:col>7</xdr:col>
      <xdr:colOff>723900</xdr:colOff>
      <xdr:row>169</xdr:row>
      <xdr:rowOff>0</xdr:rowOff>
    </xdr:to>
    <xdr:sp>
      <xdr:nvSpPr>
        <xdr:cNvPr id="18" name="TextBox 18"/>
        <xdr:cNvSpPr txBox="1">
          <a:spLocks noChangeArrowheads="1"/>
        </xdr:cNvSpPr>
      </xdr:nvSpPr>
      <xdr:spPr>
        <a:xfrm>
          <a:off x="533400" y="30289500"/>
          <a:ext cx="5915025"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and</a:t>
          </a:r>
        </a:p>
      </xdr:txBody>
    </xdr:sp>
    <xdr:clientData/>
  </xdr:twoCellAnchor>
  <xdr:twoCellAnchor>
    <xdr:from>
      <xdr:col>2</xdr:col>
      <xdr:colOff>0</xdr:colOff>
      <xdr:row>172</xdr:row>
      <xdr:rowOff>0</xdr:rowOff>
    </xdr:from>
    <xdr:to>
      <xdr:col>7</xdr:col>
      <xdr:colOff>723900</xdr:colOff>
      <xdr:row>189</xdr:row>
      <xdr:rowOff>9525</xdr:rowOff>
    </xdr:to>
    <xdr:sp>
      <xdr:nvSpPr>
        <xdr:cNvPr id="19" name="TextBox 19"/>
        <xdr:cNvSpPr txBox="1">
          <a:spLocks noChangeArrowheads="1"/>
        </xdr:cNvSpPr>
      </xdr:nvSpPr>
      <xdr:spPr>
        <a:xfrm>
          <a:off x="552450" y="31365825"/>
          <a:ext cx="5895975" cy="3086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Subsequent to the completion of the above proposals, PBJ, TGIP, TH and TS will be made subsidiaries of A&amp;M Group.</a:t>
          </a:r>
        </a:p>
      </xdr:txBody>
    </xdr:sp>
    <xdr:clientData/>
  </xdr:twoCellAnchor>
  <xdr:twoCellAnchor>
    <xdr:from>
      <xdr:col>1</xdr:col>
      <xdr:colOff>219075</xdr:colOff>
      <xdr:row>168</xdr:row>
      <xdr:rowOff>171450</xdr:rowOff>
    </xdr:from>
    <xdr:to>
      <xdr:col>8</xdr:col>
      <xdr:colOff>0</xdr:colOff>
      <xdr:row>172</xdr:row>
      <xdr:rowOff>0</xdr:rowOff>
    </xdr:to>
    <xdr:sp>
      <xdr:nvSpPr>
        <xdr:cNvPr id="20" name="TextBox 21"/>
        <xdr:cNvSpPr txBox="1">
          <a:spLocks noChangeArrowheads="1"/>
        </xdr:cNvSpPr>
      </xdr:nvSpPr>
      <xdr:spPr>
        <a:xfrm>
          <a:off x="533400" y="30813375"/>
          <a:ext cx="594360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abovementioned proposals has been approved by the shareholders at the Extraordinary General Meeting held on 12 May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171450</xdr:rowOff>
    </xdr:from>
    <xdr:to>
      <xdr:col>7</xdr:col>
      <xdr:colOff>590550</xdr:colOff>
      <xdr:row>18</xdr:row>
      <xdr:rowOff>38100</xdr:rowOff>
    </xdr:to>
    <xdr:sp>
      <xdr:nvSpPr>
        <xdr:cNvPr id="1" name="TextBox 1"/>
        <xdr:cNvSpPr txBox="1">
          <a:spLocks noChangeArrowheads="1"/>
        </xdr:cNvSpPr>
      </xdr:nvSpPr>
      <xdr:spPr>
        <a:xfrm>
          <a:off x="514350" y="1104900"/>
          <a:ext cx="6134100" cy="2219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RM43,293 million revenue and RM3.883 million profit after taxation and minority interests for the current financial period ended 30 June 2005 as compared to RM74.435 million revenue and RM2.554 million profit after taxation and minority interests for the corresponding financial period of the preceding year.
The lower revenue reported in the current quarter as compared to the preceeding quarter was due to completion of the Capital Distribution and Share Consolidation, whereby Hil Industries Berhad ceased to be a subsidiary of the Group. However, upon completion of the Capital Distribution and Share Consolidation, the Group still reports a higher profit after taxation as compared to the corresponding period of the preceding year due to improved margin in the property division.</a:t>
          </a:r>
        </a:p>
      </xdr:txBody>
    </xdr:sp>
    <xdr:clientData/>
  </xdr:twoCellAnchor>
  <xdr:twoCellAnchor>
    <xdr:from>
      <xdr:col>2</xdr:col>
      <xdr:colOff>19050</xdr:colOff>
      <xdr:row>20</xdr:row>
      <xdr:rowOff>0</xdr:rowOff>
    </xdr:from>
    <xdr:to>
      <xdr:col>7</xdr:col>
      <xdr:colOff>619125</xdr:colOff>
      <xdr:row>24</xdr:row>
      <xdr:rowOff>38100</xdr:rowOff>
    </xdr:to>
    <xdr:sp>
      <xdr:nvSpPr>
        <xdr:cNvPr id="2" name="TextBox 2"/>
        <xdr:cNvSpPr txBox="1">
          <a:spLocks noChangeArrowheads="1"/>
        </xdr:cNvSpPr>
      </xdr:nvSpPr>
      <xdr:spPr>
        <a:xfrm>
          <a:off x="542925" y="3657600"/>
          <a:ext cx="6134100" cy="7620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reported RM3.642 million profit before taxation for the current quarter as compared to RM2.666 million profit before taxation for the preceding quarter. The higher profit before taxation for this quarter is mainly due to improved margin in the property division</a:t>
          </a:r>
        </a:p>
      </xdr:txBody>
    </xdr:sp>
    <xdr:clientData/>
  </xdr:twoCellAnchor>
  <xdr:twoCellAnchor>
    <xdr:from>
      <xdr:col>2</xdr:col>
      <xdr:colOff>9525</xdr:colOff>
      <xdr:row>27</xdr:row>
      <xdr:rowOff>9525</xdr:rowOff>
    </xdr:from>
    <xdr:to>
      <xdr:col>7</xdr:col>
      <xdr:colOff>609600</xdr:colOff>
      <xdr:row>29</xdr:row>
      <xdr:rowOff>161925</xdr:rowOff>
    </xdr:to>
    <xdr:sp>
      <xdr:nvSpPr>
        <xdr:cNvPr id="3" name="TextBox 3"/>
        <xdr:cNvSpPr txBox="1">
          <a:spLocks noChangeArrowheads="1"/>
        </xdr:cNvSpPr>
      </xdr:nvSpPr>
      <xdr:spPr>
        <a:xfrm>
          <a:off x="533400" y="4943475"/>
          <a:ext cx="61341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expect that with the successful launching of certain development, the Group's performance will be better for this current financial year.</a:t>
          </a:r>
        </a:p>
      </xdr:txBody>
    </xdr:sp>
    <xdr:clientData/>
  </xdr:twoCellAnchor>
  <xdr:twoCellAnchor>
    <xdr:from>
      <xdr:col>2</xdr:col>
      <xdr:colOff>9525</xdr:colOff>
      <xdr:row>45</xdr:row>
      <xdr:rowOff>0</xdr:rowOff>
    </xdr:from>
    <xdr:to>
      <xdr:col>7</xdr:col>
      <xdr:colOff>609600</xdr:colOff>
      <xdr:row>48</xdr:row>
      <xdr:rowOff>0</xdr:rowOff>
    </xdr:to>
    <xdr:sp>
      <xdr:nvSpPr>
        <xdr:cNvPr id="4" name="TextBox 4"/>
        <xdr:cNvSpPr txBox="1">
          <a:spLocks noChangeArrowheads="1"/>
        </xdr:cNvSpPr>
      </xdr:nvSpPr>
      <xdr:spPr>
        <a:xfrm>
          <a:off x="533400" y="8229600"/>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is lower than the statutory tax rate mainly due to the utilisation of tax benefits by certain of its subsidiaries.</a:t>
          </a:r>
        </a:p>
      </xdr:txBody>
    </xdr:sp>
    <xdr:clientData/>
  </xdr:twoCellAnchor>
  <xdr:twoCellAnchor>
    <xdr:from>
      <xdr:col>2</xdr:col>
      <xdr:colOff>9525</xdr:colOff>
      <xdr:row>62</xdr:row>
      <xdr:rowOff>171450</xdr:rowOff>
    </xdr:from>
    <xdr:to>
      <xdr:col>7</xdr:col>
      <xdr:colOff>609600</xdr:colOff>
      <xdr:row>65</xdr:row>
      <xdr:rowOff>171450</xdr:rowOff>
    </xdr:to>
    <xdr:sp>
      <xdr:nvSpPr>
        <xdr:cNvPr id="5" name="TextBox 5"/>
        <xdr:cNvSpPr txBox="1">
          <a:spLocks noChangeArrowheads="1"/>
        </xdr:cNvSpPr>
      </xdr:nvSpPr>
      <xdr:spPr>
        <a:xfrm>
          <a:off x="533400" y="11525250"/>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purchases or disposals of quoted securities for the current financial quarter and current financial year-to-date.</a:t>
          </a:r>
        </a:p>
      </xdr:txBody>
    </xdr:sp>
    <xdr:clientData/>
  </xdr:twoCellAnchor>
  <xdr:twoCellAnchor>
    <xdr:from>
      <xdr:col>2</xdr:col>
      <xdr:colOff>0</xdr:colOff>
      <xdr:row>66</xdr:row>
      <xdr:rowOff>9525</xdr:rowOff>
    </xdr:from>
    <xdr:to>
      <xdr:col>7</xdr:col>
      <xdr:colOff>600075</xdr:colOff>
      <xdr:row>69</xdr:row>
      <xdr:rowOff>9525</xdr:rowOff>
    </xdr:to>
    <xdr:sp>
      <xdr:nvSpPr>
        <xdr:cNvPr id="6" name="TextBox 6"/>
        <xdr:cNvSpPr txBox="1">
          <a:spLocks noChangeArrowheads="1"/>
        </xdr:cNvSpPr>
      </xdr:nvSpPr>
      <xdr:spPr>
        <a:xfrm>
          <a:off x="523875" y="12087225"/>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investments in quoted shares (other than securities in existing subsidiary and associated companies) as at the end of the reporting period:-</a:t>
          </a:r>
        </a:p>
      </xdr:txBody>
    </xdr:sp>
    <xdr:clientData/>
  </xdr:twoCellAnchor>
  <xdr:twoCellAnchor>
    <xdr:from>
      <xdr:col>2</xdr:col>
      <xdr:colOff>9525</xdr:colOff>
      <xdr:row>76</xdr:row>
      <xdr:rowOff>9525</xdr:rowOff>
    </xdr:from>
    <xdr:to>
      <xdr:col>7</xdr:col>
      <xdr:colOff>609600</xdr:colOff>
      <xdr:row>79</xdr:row>
      <xdr:rowOff>9525</xdr:rowOff>
    </xdr:to>
    <xdr:sp>
      <xdr:nvSpPr>
        <xdr:cNvPr id="7" name="TextBox 7"/>
        <xdr:cNvSpPr txBox="1">
          <a:spLocks noChangeArrowheads="1"/>
        </xdr:cNvSpPr>
      </xdr:nvSpPr>
      <xdr:spPr>
        <a:xfrm>
          <a:off x="533400" y="13858875"/>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provision for diminution in value is made as the Board of Directors is of the opinion that the diminution is temporary in nature.</a:t>
          </a:r>
        </a:p>
      </xdr:txBody>
    </xdr:sp>
    <xdr:clientData/>
  </xdr:twoCellAnchor>
  <xdr:twoCellAnchor>
    <xdr:from>
      <xdr:col>2</xdr:col>
      <xdr:colOff>9525</xdr:colOff>
      <xdr:row>81</xdr:row>
      <xdr:rowOff>0</xdr:rowOff>
    </xdr:from>
    <xdr:to>
      <xdr:col>7</xdr:col>
      <xdr:colOff>609600</xdr:colOff>
      <xdr:row>84</xdr:row>
      <xdr:rowOff>0</xdr:rowOff>
    </xdr:to>
    <xdr:sp>
      <xdr:nvSpPr>
        <xdr:cNvPr id="8" name="TextBox 8"/>
        <xdr:cNvSpPr txBox="1">
          <a:spLocks noChangeArrowheads="1"/>
        </xdr:cNvSpPr>
      </xdr:nvSpPr>
      <xdr:spPr>
        <a:xfrm>
          <a:off x="533400" y="14763750"/>
          <a:ext cx="6134100" cy="485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Except for the corporate proposals as per Note A11 which had been completed , there are no other corporate exercises in progress in this quarter.</a:t>
          </a:r>
        </a:p>
      </xdr:txBody>
    </xdr:sp>
    <xdr:clientData/>
  </xdr:twoCellAnchor>
  <xdr:twoCellAnchor>
    <xdr:from>
      <xdr:col>2</xdr:col>
      <xdr:colOff>9525</xdr:colOff>
      <xdr:row>96</xdr:row>
      <xdr:rowOff>171450</xdr:rowOff>
    </xdr:from>
    <xdr:to>
      <xdr:col>7</xdr:col>
      <xdr:colOff>590550</xdr:colOff>
      <xdr:row>100</xdr:row>
      <xdr:rowOff>0</xdr:rowOff>
    </xdr:to>
    <xdr:sp>
      <xdr:nvSpPr>
        <xdr:cNvPr id="9" name="TextBox 18"/>
        <xdr:cNvSpPr txBox="1">
          <a:spLocks noChangeArrowheads="1"/>
        </xdr:cNvSpPr>
      </xdr:nvSpPr>
      <xdr:spPr>
        <a:xfrm>
          <a:off x="533400" y="17630775"/>
          <a:ext cx="61150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has no financial instruments with off balance sheet risks as at the date of this announcement.</a:t>
          </a:r>
        </a:p>
      </xdr:txBody>
    </xdr:sp>
    <xdr:clientData/>
  </xdr:twoCellAnchor>
  <xdr:twoCellAnchor>
    <xdr:from>
      <xdr:col>2</xdr:col>
      <xdr:colOff>9525</xdr:colOff>
      <xdr:row>102</xdr:row>
      <xdr:rowOff>9525</xdr:rowOff>
    </xdr:from>
    <xdr:to>
      <xdr:col>7</xdr:col>
      <xdr:colOff>609600</xdr:colOff>
      <xdr:row>105</xdr:row>
      <xdr:rowOff>133350</xdr:rowOff>
    </xdr:to>
    <xdr:sp>
      <xdr:nvSpPr>
        <xdr:cNvPr id="10" name="TextBox 19"/>
        <xdr:cNvSpPr txBox="1">
          <a:spLocks noChangeArrowheads="1"/>
        </xdr:cNvSpPr>
      </xdr:nvSpPr>
      <xdr:spPr>
        <a:xfrm>
          <a:off x="533400" y="18564225"/>
          <a:ext cx="6134100"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two of its subsidiaries in automotive parts distribution division and certain directors and employees of those companies for damages by virtue of the breach of duty of good faith and fidelity as former employees to that third party.</a:t>
          </a:r>
        </a:p>
      </xdr:txBody>
    </xdr:sp>
    <xdr:clientData/>
  </xdr:twoCellAnchor>
  <xdr:twoCellAnchor>
    <xdr:from>
      <xdr:col>2</xdr:col>
      <xdr:colOff>9525</xdr:colOff>
      <xdr:row>105</xdr:row>
      <xdr:rowOff>171450</xdr:rowOff>
    </xdr:from>
    <xdr:to>
      <xdr:col>7</xdr:col>
      <xdr:colOff>609600</xdr:colOff>
      <xdr:row>109</xdr:row>
      <xdr:rowOff>0</xdr:rowOff>
    </xdr:to>
    <xdr:sp>
      <xdr:nvSpPr>
        <xdr:cNvPr id="11" name="TextBox 20"/>
        <xdr:cNvSpPr txBox="1">
          <a:spLocks noChangeArrowheads="1"/>
        </xdr:cNvSpPr>
      </xdr:nvSpPr>
      <xdr:spPr>
        <a:xfrm>
          <a:off x="533400" y="19269075"/>
          <a:ext cx="613410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subsidiaries denied such allegation and had appointed legal counsels to defend themselves in the event the matter proceeds to trial.</a:t>
          </a:r>
        </a:p>
      </xdr:txBody>
    </xdr:sp>
    <xdr:clientData/>
  </xdr:twoCellAnchor>
  <xdr:twoCellAnchor>
    <xdr:from>
      <xdr:col>2</xdr:col>
      <xdr:colOff>19050</xdr:colOff>
      <xdr:row>109</xdr:row>
      <xdr:rowOff>19050</xdr:rowOff>
    </xdr:from>
    <xdr:to>
      <xdr:col>7</xdr:col>
      <xdr:colOff>600075</xdr:colOff>
      <xdr:row>112</xdr:row>
      <xdr:rowOff>28575</xdr:rowOff>
    </xdr:to>
    <xdr:sp>
      <xdr:nvSpPr>
        <xdr:cNvPr id="12" name="TextBox 21"/>
        <xdr:cNvSpPr txBox="1">
          <a:spLocks noChangeArrowheads="1"/>
        </xdr:cNvSpPr>
      </xdr:nvSpPr>
      <xdr:spPr>
        <a:xfrm>
          <a:off x="542925" y="19840575"/>
          <a:ext cx="61150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one of its subsidiary in automotive parts distribution division for damages arising from the act of passing off, breach of registered trademark belonging to the third party.</a:t>
          </a:r>
        </a:p>
      </xdr:txBody>
    </xdr:sp>
    <xdr:clientData/>
  </xdr:twoCellAnchor>
  <xdr:twoCellAnchor>
    <xdr:from>
      <xdr:col>2</xdr:col>
      <xdr:colOff>9525</xdr:colOff>
      <xdr:row>113</xdr:row>
      <xdr:rowOff>9525</xdr:rowOff>
    </xdr:from>
    <xdr:to>
      <xdr:col>7</xdr:col>
      <xdr:colOff>590550</xdr:colOff>
      <xdr:row>116</xdr:row>
      <xdr:rowOff>19050</xdr:rowOff>
    </xdr:to>
    <xdr:sp>
      <xdr:nvSpPr>
        <xdr:cNvPr id="13" name="TextBox 22"/>
        <xdr:cNvSpPr txBox="1">
          <a:spLocks noChangeArrowheads="1"/>
        </xdr:cNvSpPr>
      </xdr:nvSpPr>
      <xdr:spPr>
        <a:xfrm>
          <a:off x="533400" y="20554950"/>
          <a:ext cx="61150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subsidiary denied committing such an offence and legal counsel had been appointed to dispute this claim.</a:t>
          </a:r>
        </a:p>
      </xdr:txBody>
    </xdr:sp>
    <xdr:clientData/>
  </xdr:twoCellAnchor>
  <xdr:twoCellAnchor>
    <xdr:from>
      <xdr:col>2</xdr:col>
      <xdr:colOff>9525</xdr:colOff>
      <xdr:row>123</xdr:row>
      <xdr:rowOff>95250</xdr:rowOff>
    </xdr:from>
    <xdr:to>
      <xdr:col>7</xdr:col>
      <xdr:colOff>590550</xdr:colOff>
      <xdr:row>127</xdr:row>
      <xdr:rowOff>76200</xdr:rowOff>
    </xdr:to>
    <xdr:sp>
      <xdr:nvSpPr>
        <xdr:cNvPr id="14" name="TextBox 23"/>
        <xdr:cNvSpPr txBox="1">
          <a:spLocks noChangeArrowheads="1"/>
        </xdr:cNvSpPr>
      </xdr:nvSpPr>
      <xdr:spPr>
        <a:xfrm>
          <a:off x="533400" y="22479000"/>
          <a:ext cx="6115050" cy="619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basic earnings per share for the financial period has been calculated based on the Group's net profit for the period and divided by the weighted average number of ordinary shares in issue during the financial period.</a:t>
          </a:r>
        </a:p>
      </xdr:txBody>
    </xdr:sp>
    <xdr:clientData/>
  </xdr:twoCellAnchor>
  <xdr:twoCellAnchor>
    <xdr:from>
      <xdr:col>2</xdr:col>
      <xdr:colOff>9525</xdr:colOff>
      <xdr:row>149</xdr:row>
      <xdr:rowOff>9525</xdr:rowOff>
    </xdr:from>
    <xdr:to>
      <xdr:col>7</xdr:col>
      <xdr:colOff>590550</xdr:colOff>
      <xdr:row>152</xdr:row>
      <xdr:rowOff>123825</xdr:rowOff>
    </xdr:to>
    <xdr:sp>
      <xdr:nvSpPr>
        <xdr:cNvPr id="15" name="TextBox 24"/>
        <xdr:cNvSpPr txBox="1">
          <a:spLocks noChangeArrowheads="1"/>
        </xdr:cNvSpPr>
      </xdr:nvSpPr>
      <xdr:spPr>
        <a:xfrm>
          <a:off x="533400" y="26784300"/>
          <a:ext cx="611505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earnings per share, the net profit for the period and the weighted average number ordinary shares in issue during the period have been adjusted for the dilutive effects of warrants.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LerLum_Data\Excel%20Data\Consol%20-%202002\A&amp;M\A&amp;Mconsol2K2\a&amp;mconsl2k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amp; M cashflow"/>
      <sheetName val="pp &amp; up"/>
      <sheetName val="Sheet1"/>
      <sheetName val=" A &amp;M consol"/>
      <sheetName val="AMJH"/>
      <sheetName val="Hil details"/>
      <sheetName val="Note to cash flo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9"/>
  <sheetViews>
    <sheetView workbookViewId="0" topLeftCell="A25">
      <selection activeCell="F42" sqref="F42"/>
    </sheetView>
  </sheetViews>
  <sheetFormatPr defaultColWidth="9.140625" defaultRowHeight="12.75"/>
  <cols>
    <col min="1" max="1" width="28.57421875" style="0" customWidth="1"/>
    <col min="2" max="2" width="2.7109375" style="0" customWidth="1"/>
    <col min="3" max="4" width="14.28125" style="0" customWidth="1"/>
    <col min="5" max="5" width="2.7109375" style="0" customWidth="1"/>
    <col min="6" max="7" width="14.28125" style="0" customWidth="1"/>
  </cols>
  <sheetData>
    <row r="1" spans="1:7" ht="15">
      <c r="A1" s="82" t="s">
        <v>115</v>
      </c>
      <c r="B1" s="82"/>
      <c r="C1" s="82"/>
      <c r="D1" s="82"/>
      <c r="E1" s="82"/>
      <c r="F1" s="82"/>
      <c r="G1" s="82"/>
    </row>
    <row r="2" spans="1:7" ht="14.25">
      <c r="A2" s="83" t="s">
        <v>116</v>
      </c>
      <c r="B2" s="83"/>
      <c r="C2" s="83"/>
      <c r="D2" s="83"/>
      <c r="E2" s="83"/>
      <c r="F2" s="83"/>
      <c r="G2" s="83"/>
    </row>
    <row r="3" spans="1:7" ht="14.25">
      <c r="A3" s="83" t="s">
        <v>129</v>
      </c>
      <c r="B3" s="83"/>
      <c r="C3" s="83"/>
      <c r="D3" s="83"/>
      <c r="E3" s="83"/>
      <c r="F3" s="83"/>
      <c r="G3" s="83"/>
    </row>
    <row r="4" spans="1:7" ht="14.25">
      <c r="A4" s="10"/>
      <c r="B4" s="10"/>
      <c r="C4" s="10"/>
      <c r="D4" s="10"/>
      <c r="E4" s="10"/>
      <c r="F4" s="10"/>
      <c r="G4" s="10"/>
    </row>
    <row r="5" spans="1:7" ht="15">
      <c r="A5" s="82" t="s">
        <v>11</v>
      </c>
      <c r="B5" s="82"/>
      <c r="C5" s="82"/>
      <c r="D5" s="82"/>
      <c r="E5" s="82"/>
      <c r="F5" s="82"/>
      <c r="G5" s="82"/>
    </row>
    <row r="6" spans="1:7" ht="14.25">
      <c r="A6" s="83" t="s">
        <v>237</v>
      </c>
      <c r="B6" s="83"/>
      <c r="C6" s="83"/>
      <c r="D6" s="83"/>
      <c r="E6" s="83"/>
      <c r="F6" s="83"/>
      <c r="G6" s="83"/>
    </row>
    <row r="7" spans="1:7" ht="14.25">
      <c r="A7" s="17"/>
      <c r="B7" s="17"/>
      <c r="C7" s="17"/>
      <c r="D7" s="17"/>
      <c r="E7" s="17"/>
      <c r="F7" s="17"/>
      <c r="G7" s="17"/>
    </row>
    <row r="8" spans="1:7" ht="14.25">
      <c r="A8" s="10"/>
      <c r="B8" s="10"/>
      <c r="C8" s="84" t="s">
        <v>195</v>
      </c>
      <c r="D8" s="84"/>
      <c r="E8" s="10"/>
      <c r="F8" s="84" t="s">
        <v>196</v>
      </c>
      <c r="G8" s="84"/>
    </row>
    <row r="9" spans="1:7" ht="15">
      <c r="A9" s="10"/>
      <c r="B9" s="18"/>
      <c r="C9" s="82" t="s">
        <v>12</v>
      </c>
      <c r="D9" s="82"/>
      <c r="E9" s="18"/>
      <c r="F9" s="82" t="s">
        <v>239</v>
      </c>
      <c r="G9" s="82"/>
    </row>
    <row r="10" spans="1:7" ht="15">
      <c r="A10" s="10"/>
      <c r="B10" s="18"/>
      <c r="C10" s="19" t="s">
        <v>240</v>
      </c>
      <c r="D10" s="19" t="s">
        <v>241</v>
      </c>
      <c r="E10" s="3"/>
      <c r="F10" s="19" t="str">
        <f>+C10</f>
        <v>30.6.2005</v>
      </c>
      <c r="G10" s="19" t="str">
        <f>+D10</f>
        <v>30.6.2004</v>
      </c>
    </row>
    <row r="11" spans="1:7" ht="15">
      <c r="A11" s="10"/>
      <c r="B11" s="18"/>
      <c r="C11" s="17" t="s">
        <v>164</v>
      </c>
      <c r="D11" s="17" t="s">
        <v>164</v>
      </c>
      <c r="E11" s="3"/>
      <c r="F11" s="17" t="s">
        <v>164</v>
      </c>
      <c r="G11" s="17" t="s">
        <v>164</v>
      </c>
    </row>
    <row r="12" spans="1:7" ht="15">
      <c r="A12" s="10"/>
      <c r="B12" s="18"/>
      <c r="C12" s="3" t="s">
        <v>13</v>
      </c>
      <c r="D12" s="3" t="s">
        <v>13</v>
      </c>
      <c r="E12" s="3"/>
      <c r="F12" s="3" t="s">
        <v>13</v>
      </c>
      <c r="G12" s="3" t="s">
        <v>13</v>
      </c>
    </row>
    <row r="13" spans="1:7" ht="14.25">
      <c r="A13" s="10"/>
      <c r="B13" s="10"/>
      <c r="C13" s="10"/>
      <c r="D13" s="10"/>
      <c r="E13" s="10"/>
      <c r="F13" s="10"/>
      <c r="G13" s="10"/>
    </row>
    <row r="14" spans="1:7" ht="15.75" thickBot="1">
      <c r="A14" s="18" t="s">
        <v>14</v>
      </c>
      <c r="B14" s="18"/>
      <c r="C14" s="20">
        <v>18092</v>
      </c>
      <c r="D14" s="20">
        <v>40634</v>
      </c>
      <c r="E14" s="21"/>
      <c r="F14" s="20">
        <v>43293</v>
      </c>
      <c r="G14" s="20">
        <v>74435</v>
      </c>
    </row>
    <row r="15" spans="1:7" ht="15" thickTop="1">
      <c r="A15" s="10"/>
      <c r="B15" s="10"/>
      <c r="C15" s="12"/>
      <c r="D15" s="12"/>
      <c r="E15" s="12"/>
      <c r="F15" s="12"/>
      <c r="G15" s="12"/>
    </row>
    <row r="16" spans="1:7" ht="14.25">
      <c r="A16" s="10" t="s">
        <v>198</v>
      </c>
      <c r="B16" s="10"/>
      <c r="C16" s="12">
        <f>3642-C18-C20</f>
        <v>3590</v>
      </c>
      <c r="D16" s="12">
        <v>1491</v>
      </c>
      <c r="E16" s="12"/>
      <c r="F16" s="12">
        <f>6306-F18-F20</f>
        <v>6176</v>
      </c>
      <c r="G16" s="12">
        <v>3404</v>
      </c>
    </row>
    <row r="17" spans="1:7" ht="14.25">
      <c r="A17" s="10"/>
      <c r="B17" s="10"/>
      <c r="C17" s="12"/>
      <c r="D17" s="12"/>
      <c r="E17" s="12"/>
      <c r="F17" s="12"/>
      <c r="G17" s="12"/>
    </row>
    <row r="18" spans="1:7" ht="14.25">
      <c r="A18" s="10" t="s">
        <v>52</v>
      </c>
      <c r="B18" s="10"/>
      <c r="C18" s="12">
        <v>0</v>
      </c>
      <c r="D18" s="12">
        <v>-16</v>
      </c>
      <c r="E18" s="12"/>
      <c r="F18" s="12">
        <v>-8</v>
      </c>
      <c r="G18" s="12">
        <v>-28</v>
      </c>
    </row>
    <row r="19" spans="1:8" ht="14.25">
      <c r="A19" s="10"/>
      <c r="B19" s="10"/>
      <c r="C19" s="22"/>
      <c r="D19" s="22"/>
      <c r="E19" s="22"/>
      <c r="F19" s="22"/>
      <c r="G19" s="22"/>
      <c r="H19" s="2"/>
    </row>
    <row r="20" spans="1:8" ht="14.25">
      <c r="A20" s="10" t="s">
        <v>15</v>
      </c>
      <c r="B20" s="10"/>
      <c r="C20" s="12">
        <v>52</v>
      </c>
      <c r="D20" s="12">
        <v>165</v>
      </c>
      <c r="E20" s="12"/>
      <c r="F20" s="12">
        <v>138</v>
      </c>
      <c r="G20" s="12">
        <v>389</v>
      </c>
      <c r="H20" s="2"/>
    </row>
    <row r="21" spans="1:7" ht="14.25">
      <c r="A21" s="10"/>
      <c r="B21" s="10"/>
      <c r="C21" s="23"/>
      <c r="D21" s="23"/>
      <c r="E21" s="12"/>
      <c r="F21" s="23"/>
      <c r="G21" s="23"/>
    </row>
    <row r="22" spans="1:7" ht="14.25">
      <c r="A22" s="10"/>
      <c r="B22" s="10"/>
      <c r="C22" s="12"/>
      <c r="D22" s="12"/>
      <c r="E22" s="12"/>
      <c r="F22" s="12"/>
      <c r="G22" s="12"/>
    </row>
    <row r="23" spans="1:7" ht="14.25">
      <c r="A23" s="10" t="s">
        <v>194</v>
      </c>
      <c r="B23" s="10"/>
      <c r="C23" s="12">
        <f>SUM(C16:C20)</f>
        <v>3642</v>
      </c>
      <c r="D23" s="12">
        <f>SUM(D16:D20)</f>
        <v>1640</v>
      </c>
      <c r="E23" s="12"/>
      <c r="F23" s="12">
        <f>SUM(F16:F20)</f>
        <v>6306</v>
      </c>
      <c r="G23" s="12">
        <f>SUM(G16:G20)</f>
        <v>3765</v>
      </c>
    </row>
    <row r="24" spans="1:7" ht="14.25">
      <c r="A24" s="10"/>
      <c r="B24" s="10"/>
      <c r="C24" s="12"/>
      <c r="D24" s="12"/>
      <c r="E24" s="12"/>
      <c r="F24" s="12"/>
      <c r="G24" s="12"/>
    </row>
    <row r="25" spans="1:7" ht="14.25">
      <c r="A25" s="10" t="s">
        <v>118</v>
      </c>
      <c r="B25" s="10"/>
      <c r="C25" s="12">
        <v>-851</v>
      </c>
      <c r="D25" s="12">
        <v>-233</v>
      </c>
      <c r="E25" s="12"/>
      <c r="F25" s="12">
        <v>-1582</v>
      </c>
      <c r="G25" s="12">
        <v>-1067</v>
      </c>
    </row>
    <row r="26" spans="1:10" ht="14.25">
      <c r="A26" s="75"/>
      <c r="B26" s="10"/>
      <c r="C26" s="23"/>
      <c r="D26" s="23"/>
      <c r="E26" s="12"/>
      <c r="F26" s="23"/>
      <c r="G26" s="23"/>
      <c r="I26" s="79">
        <f>+C25/C23</f>
        <v>-0.23366282262493135</v>
      </c>
      <c r="J26" s="79">
        <f>+D25/D23</f>
        <v>-0.1420731707317073</v>
      </c>
    </row>
    <row r="27" spans="1:7" ht="14.25">
      <c r="A27" s="10"/>
      <c r="B27" s="10"/>
      <c r="C27" s="12"/>
      <c r="D27" s="12"/>
      <c r="E27" s="12"/>
      <c r="F27" s="12"/>
      <c r="G27" s="12"/>
    </row>
    <row r="28" spans="1:7" ht="14.25">
      <c r="A28" s="10" t="s">
        <v>193</v>
      </c>
      <c r="B28" s="10"/>
      <c r="C28" s="12">
        <f>SUM(C23:C25)</f>
        <v>2791</v>
      </c>
      <c r="D28" s="12">
        <f>SUM(D23:D25)</f>
        <v>1407</v>
      </c>
      <c r="E28" s="12"/>
      <c r="F28" s="12">
        <f>SUM(F23:F25)</f>
        <v>4724</v>
      </c>
      <c r="G28" s="12">
        <f>SUM(G23:G25)</f>
        <v>2698</v>
      </c>
    </row>
    <row r="29" spans="1:7" ht="14.25">
      <c r="A29" s="10"/>
      <c r="B29" s="10"/>
      <c r="C29" s="12"/>
      <c r="D29" s="12"/>
      <c r="E29" s="12"/>
      <c r="F29" s="12"/>
      <c r="G29" s="12"/>
    </row>
    <row r="30" spans="1:7" ht="14.25">
      <c r="A30" s="10" t="s">
        <v>17</v>
      </c>
      <c r="B30" s="10"/>
      <c r="C30" s="12">
        <v>-258</v>
      </c>
      <c r="D30" s="12">
        <v>-101</v>
      </c>
      <c r="E30" s="12"/>
      <c r="F30" s="12">
        <v>-841</v>
      </c>
      <c r="G30" s="12">
        <v>-144</v>
      </c>
    </row>
    <row r="31" spans="1:7" ht="14.25">
      <c r="A31" s="10"/>
      <c r="B31" s="10"/>
      <c r="C31" s="12"/>
      <c r="D31" s="12"/>
      <c r="E31" s="12"/>
      <c r="F31" s="12"/>
      <c r="G31" s="12"/>
    </row>
    <row r="32" spans="1:7" ht="14.25">
      <c r="A32" s="10" t="s">
        <v>252</v>
      </c>
      <c r="B32" s="10"/>
      <c r="C32" s="12">
        <v>0</v>
      </c>
      <c r="D32" s="12">
        <v>0</v>
      </c>
      <c r="E32" s="12"/>
      <c r="F32" s="12">
        <v>0</v>
      </c>
      <c r="G32" s="12">
        <v>0</v>
      </c>
    </row>
    <row r="33" spans="1:7" ht="14.25">
      <c r="A33" s="10"/>
      <c r="B33" s="10"/>
      <c r="C33" s="23"/>
      <c r="D33" s="23"/>
      <c r="E33" s="12"/>
      <c r="F33" s="23"/>
      <c r="G33" s="23"/>
    </row>
    <row r="34" spans="1:7" ht="14.25">
      <c r="A34" s="10"/>
      <c r="B34" s="10"/>
      <c r="C34" s="12"/>
      <c r="D34" s="12"/>
      <c r="E34" s="12"/>
      <c r="F34" s="12"/>
      <c r="G34" s="12"/>
    </row>
    <row r="35" spans="1:7" ht="14.25">
      <c r="A35" s="10" t="s">
        <v>192</v>
      </c>
      <c r="B35" s="10"/>
      <c r="C35" s="12">
        <f>SUM(C28:C33)</f>
        <v>2533</v>
      </c>
      <c r="D35" s="12">
        <f>SUM(D28:D33)</f>
        <v>1306</v>
      </c>
      <c r="E35" s="12"/>
      <c r="F35" s="12">
        <f>SUM(F28:F33)</f>
        <v>3883</v>
      </c>
      <c r="G35" s="12">
        <f>SUM(G28:G33)</f>
        <v>2554</v>
      </c>
    </row>
    <row r="36" spans="1:7" ht="15" thickBot="1">
      <c r="A36" s="10"/>
      <c r="B36" s="10"/>
      <c r="C36" s="24"/>
      <c r="D36" s="24"/>
      <c r="E36" s="12"/>
      <c r="F36" s="24"/>
      <c r="G36" s="24"/>
    </row>
    <row r="37" spans="1:7" ht="15" thickTop="1">
      <c r="A37" s="10"/>
      <c r="B37" s="10"/>
      <c r="C37" s="10"/>
      <c r="D37" s="10"/>
      <c r="E37" s="10"/>
      <c r="F37" s="10"/>
      <c r="G37" s="10"/>
    </row>
    <row r="38" spans="1:7" ht="14.25">
      <c r="A38" s="10"/>
      <c r="B38" s="10"/>
      <c r="C38" s="10"/>
      <c r="D38" s="10"/>
      <c r="E38" s="10"/>
      <c r="F38" s="10"/>
      <c r="G38" s="10"/>
    </row>
    <row r="39" spans="1:7" ht="15">
      <c r="A39" s="18" t="s">
        <v>119</v>
      </c>
      <c r="B39" s="10"/>
      <c r="C39" s="17"/>
      <c r="D39" s="17"/>
      <c r="E39" s="17"/>
      <c r="F39" s="17"/>
      <c r="G39" s="17"/>
    </row>
    <row r="40" spans="1:7" ht="14.25">
      <c r="A40" s="10"/>
      <c r="B40" s="10"/>
      <c r="C40" s="10"/>
      <c r="D40" s="10"/>
      <c r="E40" s="10"/>
      <c r="F40" s="10"/>
      <c r="G40" s="10"/>
    </row>
    <row r="41" spans="1:7" ht="14.25">
      <c r="A41" s="10" t="s">
        <v>18</v>
      </c>
      <c r="B41" s="10"/>
      <c r="C41" s="25">
        <f>+C35/'balance sheet'!C64*100</f>
        <v>2.797071522432889</v>
      </c>
      <c r="D41" s="25">
        <f>+D35/'balance sheet'!E64*100</f>
        <v>0.7210768670148743</v>
      </c>
      <c r="E41" s="25"/>
      <c r="F41" s="25">
        <f>+F35/'balance sheet'!C64*100</f>
        <v>4.28781236541923</v>
      </c>
      <c r="G41" s="25">
        <f>+G35/'balance sheet'!E64*100</f>
        <v>1.4101304122174494</v>
      </c>
    </row>
    <row r="42" spans="1:7" ht="14.25">
      <c r="A42" s="10"/>
      <c r="B42" s="10"/>
      <c r="C42" s="25"/>
      <c r="D42" s="25"/>
      <c r="E42" s="25"/>
      <c r="F42" s="25"/>
      <c r="G42" s="25"/>
    </row>
    <row r="43" spans="1:7" ht="14.25">
      <c r="A43" s="10" t="s">
        <v>217</v>
      </c>
      <c r="B43" s="10"/>
      <c r="C43" s="34" t="str">
        <f>+'notes b'!E148</f>
        <v>N/A</v>
      </c>
      <c r="D43" s="34">
        <f>+'notes b'!F148</f>
        <v>0.7206789612510899</v>
      </c>
      <c r="E43" s="25"/>
      <c r="F43" s="34" t="str">
        <f>+'notes b'!G148</f>
        <v>N/A</v>
      </c>
      <c r="G43" s="34">
        <f>+'notes b'!H148</f>
        <v>1.4045932509129306</v>
      </c>
    </row>
    <row r="44" spans="1:7" ht="14.25">
      <c r="A44" s="10"/>
      <c r="B44" s="10"/>
      <c r="C44" s="26"/>
      <c r="D44" s="26"/>
      <c r="E44" s="26"/>
      <c r="F44" s="26"/>
      <c r="G44" s="26"/>
    </row>
    <row r="45" spans="1:7" ht="14.25">
      <c r="A45" s="10"/>
      <c r="B45" s="10"/>
      <c r="C45" s="10"/>
      <c r="D45" s="10"/>
      <c r="E45" s="10"/>
      <c r="F45" s="10"/>
      <c r="G45" s="10"/>
    </row>
    <row r="46" spans="1:7" ht="14.25">
      <c r="A46" s="10"/>
      <c r="B46" s="10"/>
      <c r="C46" s="10"/>
      <c r="D46" s="10"/>
      <c r="E46" s="10"/>
      <c r="F46" s="10"/>
      <c r="G46" s="10"/>
    </row>
    <row r="47" spans="1:7" ht="15">
      <c r="A47" s="18" t="s">
        <v>4</v>
      </c>
      <c r="B47" s="10"/>
      <c r="C47" s="10"/>
      <c r="D47" s="10"/>
      <c r="E47" s="10"/>
      <c r="F47" s="10"/>
      <c r="G47" s="10"/>
    </row>
    <row r="48" spans="1:7" ht="15">
      <c r="A48" s="18" t="s">
        <v>5</v>
      </c>
      <c r="B48" s="10"/>
      <c r="C48" s="10"/>
      <c r="D48" s="10"/>
      <c r="E48" s="10"/>
      <c r="F48" s="10"/>
      <c r="G48" s="10"/>
    </row>
    <row r="49" ht="15">
      <c r="A49" s="18" t="s">
        <v>234</v>
      </c>
    </row>
  </sheetData>
  <mergeCells count="9">
    <mergeCell ref="C9:D9"/>
    <mergeCell ref="F9:G9"/>
    <mergeCell ref="A1:G1"/>
    <mergeCell ref="A2:G2"/>
    <mergeCell ref="A5:G5"/>
    <mergeCell ref="A6:G6"/>
    <mergeCell ref="A3:G3"/>
    <mergeCell ref="C8:D8"/>
    <mergeCell ref="F8:G8"/>
  </mergeCells>
  <printOptions horizontalCentered="1"/>
  <pageMargins left="0.75" right="0.75" top="1" bottom="1" header="0.5" footer="0.5"/>
  <pageSetup horizontalDpi="600" verticalDpi="600" orientation="portrait" paperSize="9" scale="95"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G90"/>
  <sheetViews>
    <sheetView workbookViewId="0" topLeftCell="A66">
      <selection activeCell="C69" sqref="C69"/>
    </sheetView>
  </sheetViews>
  <sheetFormatPr defaultColWidth="9.140625" defaultRowHeight="12.75"/>
  <cols>
    <col min="1" max="1" width="45.28125" style="0" customWidth="1"/>
    <col min="3" max="3" width="13.8515625" style="0" customWidth="1"/>
    <col min="4" max="4" width="3.28125" style="0" customWidth="1"/>
    <col min="5" max="5" width="13.8515625" style="0" customWidth="1"/>
  </cols>
  <sheetData>
    <row r="1" spans="1:5" ht="15">
      <c r="A1" s="82" t="s">
        <v>115</v>
      </c>
      <c r="B1" s="82"/>
      <c r="C1" s="82"/>
      <c r="D1" s="82"/>
      <c r="E1" s="82"/>
    </row>
    <row r="2" spans="1:5" ht="14.25">
      <c r="A2" s="83" t="s">
        <v>116</v>
      </c>
      <c r="B2" s="83"/>
      <c r="C2" s="83"/>
      <c r="D2" s="83"/>
      <c r="E2" s="83"/>
    </row>
    <row r="3" spans="1:5" ht="14.25">
      <c r="A3" s="83" t="s">
        <v>129</v>
      </c>
      <c r="B3" s="83"/>
      <c r="C3" s="83"/>
      <c r="D3" s="83"/>
      <c r="E3" s="83"/>
    </row>
    <row r="4" spans="1:5" ht="14.25">
      <c r="A4" s="10"/>
      <c r="B4" s="10"/>
      <c r="C4" s="10"/>
      <c r="D4" s="10"/>
      <c r="E4" s="10"/>
    </row>
    <row r="5" spans="1:5" ht="15">
      <c r="A5" s="82" t="s">
        <v>19</v>
      </c>
      <c r="B5" s="82"/>
      <c r="C5" s="82"/>
      <c r="D5" s="82"/>
      <c r="E5" s="82"/>
    </row>
    <row r="6" spans="1:5" ht="14.25">
      <c r="A6" s="83" t="s">
        <v>238</v>
      </c>
      <c r="B6" s="83"/>
      <c r="C6" s="83"/>
      <c r="D6" s="83"/>
      <c r="E6" s="83"/>
    </row>
    <row r="7" spans="1:5" ht="14.25">
      <c r="A7" s="10"/>
      <c r="B7" s="10"/>
      <c r="C7" s="10"/>
      <c r="D7" s="10"/>
      <c r="E7" s="10"/>
    </row>
    <row r="8" spans="1:5" ht="15">
      <c r="A8" s="10"/>
      <c r="B8" s="18"/>
      <c r="C8" s="3" t="s">
        <v>36</v>
      </c>
      <c r="D8" s="18"/>
      <c r="E8" s="3" t="s">
        <v>36</v>
      </c>
    </row>
    <row r="9" spans="1:5" ht="15">
      <c r="A9" s="10"/>
      <c r="B9" s="18"/>
      <c r="C9" s="19" t="str">
        <f>+'p&amp;l'!F10</f>
        <v>30.6.2005</v>
      </c>
      <c r="D9" s="3"/>
      <c r="E9" s="19" t="s">
        <v>226</v>
      </c>
    </row>
    <row r="10" spans="1:5" ht="15">
      <c r="A10" s="10"/>
      <c r="B10" s="18"/>
      <c r="C10" s="17" t="s">
        <v>164</v>
      </c>
      <c r="D10" s="3"/>
      <c r="E10" s="17" t="s">
        <v>158</v>
      </c>
    </row>
    <row r="11" spans="1:5" ht="15">
      <c r="A11" s="10"/>
      <c r="B11" s="18"/>
      <c r="C11" s="3" t="s">
        <v>13</v>
      </c>
      <c r="D11" s="3"/>
      <c r="E11" s="3" t="s">
        <v>13</v>
      </c>
    </row>
    <row r="12" spans="1:5" ht="14.25">
      <c r="A12" s="10"/>
      <c r="B12" s="10"/>
      <c r="C12" s="10"/>
      <c r="D12" s="10"/>
      <c r="E12" s="10"/>
    </row>
    <row r="13" spans="1:5" ht="14.25">
      <c r="A13" s="10" t="s">
        <v>21</v>
      </c>
      <c r="B13" s="10"/>
      <c r="C13" s="10"/>
      <c r="D13" s="10"/>
      <c r="E13" s="10"/>
    </row>
    <row r="14" spans="1:5" ht="14.25">
      <c r="A14" s="10"/>
      <c r="B14" s="10"/>
      <c r="C14" s="10"/>
      <c r="D14" s="10"/>
      <c r="E14" s="10"/>
    </row>
    <row r="15" spans="1:7" ht="14.25">
      <c r="A15" s="10" t="s">
        <v>20</v>
      </c>
      <c r="B15" s="10"/>
      <c r="C15" s="12">
        <v>99501</v>
      </c>
      <c r="D15" s="12"/>
      <c r="E15" s="12">
        <v>210408</v>
      </c>
      <c r="G15" s="39"/>
    </row>
    <row r="16" spans="1:7" ht="14.25">
      <c r="A16" s="27" t="s">
        <v>122</v>
      </c>
      <c r="B16" s="10"/>
      <c r="C16" s="66">
        <v>13950</v>
      </c>
      <c r="D16" s="12"/>
      <c r="E16" s="12">
        <v>13950</v>
      </c>
      <c r="G16" s="39"/>
    </row>
    <row r="17" spans="1:7" ht="14.25">
      <c r="A17" s="27" t="s">
        <v>123</v>
      </c>
      <c r="B17" s="10"/>
      <c r="C17" s="12">
        <v>1478</v>
      </c>
      <c r="D17" s="12"/>
      <c r="E17" s="12">
        <v>1478</v>
      </c>
      <c r="G17" s="39"/>
    </row>
    <row r="18" spans="1:7" ht="14.25">
      <c r="A18" s="27" t="s">
        <v>125</v>
      </c>
      <c r="B18" s="10"/>
      <c r="C18" s="12">
        <f>3108+65</f>
        <v>3173</v>
      </c>
      <c r="D18" s="12"/>
      <c r="E18" s="12">
        <v>3109</v>
      </c>
      <c r="G18" s="39"/>
    </row>
    <row r="19" spans="1:7" ht="14.25">
      <c r="A19" s="27" t="s">
        <v>124</v>
      </c>
      <c r="B19" s="10"/>
      <c r="C19" s="12">
        <v>137942</v>
      </c>
      <c r="D19" s="12"/>
      <c r="E19" s="12">
        <v>137820</v>
      </c>
      <c r="G19" s="39"/>
    </row>
    <row r="20" spans="1:5" ht="14.25">
      <c r="A20" s="10"/>
      <c r="B20" s="10"/>
      <c r="C20" s="12"/>
      <c r="D20" s="12"/>
      <c r="E20" s="12"/>
    </row>
    <row r="21" spans="1:5" ht="14.25">
      <c r="A21" s="10"/>
      <c r="B21" s="10"/>
      <c r="C21" s="28">
        <f>SUM(C15:C19)</f>
        <v>256044</v>
      </c>
      <c r="D21" s="12"/>
      <c r="E21" s="28">
        <f>SUM(E15:E19)</f>
        <v>366765</v>
      </c>
    </row>
    <row r="22" spans="1:5" ht="14.25">
      <c r="A22" s="10"/>
      <c r="B22" s="10"/>
      <c r="C22" s="12"/>
      <c r="D22" s="12"/>
      <c r="E22" s="12"/>
    </row>
    <row r="23" spans="1:5" ht="14.25">
      <c r="A23" s="10" t="s">
        <v>22</v>
      </c>
      <c r="B23" s="10"/>
      <c r="C23" s="12"/>
      <c r="D23" s="12"/>
      <c r="E23" s="12"/>
    </row>
    <row r="24" spans="1:5" ht="14.25">
      <c r="A24" s="10"/>
      <c r="B24" s="10"/>
      <c r="C24" s="12"/>
      <c r="D24" s="12"/>
      <c r="E24" s="12"/>
    </row>
    <row r="25" spans="1:7" ht="14.25">
      <c r="A25" s="10" t="s">
        <v>27</v>
      </c>
      <c r="B25" s="10"/>
      <c r="C25" s="22">
        <v>55380</v>
      </c>
      <c r="D25" s="22"/>
      <c r="E25" s="22">
        <v>64741</v>
      </c>
      <c r="G25" s="39"/>
    </row>
    <row r="26" spans="1:7" ht="14.25">
      <c r="A26" s="27" t="s">
        <v>124</v>
      </c>
      <c r="B26" s="10"/>
      <c r="C26" s="22">
        <v>88314</v>
      </c>
      <c r="D26" s="22"/>
      <c r="E26" s="22">
        <f>170696+580-19300</f>
        <v>151976</v>
      </c>
      <c r="G26" s="39"/>
    </row>
    <row r="27" spans="1:7" ht="14.25">
      <c r="A27" s="27" t="s">
        <v>120</v>
      </c>
      <c r="B27" s="10"/>
      <c r="C27" s="22">
        <v>17786</v>
      </c>
      <c r="D27" s="22"/>
      <c r="E27" s="22">
        <v>15318</v>
      </c>
      <c r="G27" s="39"/>
    </row>
    <row r="28" spans="1:7" ht="14.25">
      <c r="A28" s="10" t="s">
        <v>126</v>
      </c>
      <c r="B28" s="10"/>
      <c r="C28" s="22">
        <f>13057+13200</f>
        <v>26257</v>
      </c>
      <c r="D28" s="22"/>
      <c r="E28" s="22">
        <f>26654+18974</f>
        <v>45628</v>
      </c>
      <c r="G28" s="39"/>
    </row>
    <row r="29" spans="1:7" ht="14.25">
      <c r="A29" s="10" t="s">
        <v>162</v>
      </c>
      <c r="B29" s="10"/>
      <c r="C29" s="22">
        <v>807</v>
      </c>
      <c r="D29" s="22"/>
      <c r="E29" s="22">
        <v>3717</v>
      </c>
      <c r="G29" s="39"/>
    </row>
    <row r="30" spans="1:7" ht="14.25">
      <c r="A30" s="10" t="s">
        <v>28</v>
      </c>
      <c r="B30" s="10"/>
      <c r="C30" s="22">
        <v>15439</v>
      </c>
      <c r="D30" s="22"/>
      <c r="E30" s="22">
        <v>19419</v>
      </c>
      <c r="G30" s="39"/>
    </row>
    <row r="31" spans="1:7" ht="14.25">
      <c r="A31" s="10" t="s">
        <v>29</v>
      </c>
      <c r="B31" s="10"/>
      <c r="C31" s="22">
        <v>11522</v>
      </c>
      <c r="D31" s="22"/>
      <c r="E31" s="22">
        <v>11885</v>
      </c>
      <c r="G31" s="39"/>
    </row>
    <row r="32" spans="1:5" ht="14.25">
      <c r="A32" s="10"/>
      <c r="B32" s="10"/>
      <c r="C32" s="22"/>
      <c r="D32" s="22"/>
      <c r="E32" s="22"/>
    </row>
    <row r="33" spans="1:5" ht="14.25">
      <c r="A33" s="10"/>
      <c r="B33" s="10"/>
      <c r="C33" s="28">
        <f>SUM(C25:C31)</f>
        <v>215505</v>
      </c>
      <c r="D33" s="22"/>
      <c r="E33" s="28">
        <f>SUM(E25:E31)</f>
        <v>312684</v>
      </c>
    </row>
    <row r="34" spans="1:5" ht="14.25">
      <c r="A34" s="10"/>
      <c r="B34" s="10"/>
      <c r="C34" s="22"/>
      <c r="D34" s="22"/>
      <c r="E34" s="22"/>
    </row>
    <row r="35" spans="1:5" ht="14.25">
      <c r="A35" s="10" t="s">
        <v>23</v>
      </c>
      <c r="B35" s="10"/>
      <c r="C35" s="22"/>
      <c r="D35" s="22"/>
      <c r="E35" s="22"/>
    </row>
    <row r="36" spans="1:5" ht="14.25">
      <c r="A36" s="10"/>
      <c r="B36" s="10"/>
      <c r="C36" s="22"/>
      <c r="D36" s="22"/>
      <c r="E36" s="22"/>
    </row>
    <row r="37" spans="1:5" ht="14.25">
      <c r="A37" s="27" t="s">
        <v>121</v>
      </c>
      <c r="B37" s="10"/>
      <c r="C37" s="22">
        <v>11004</v>
      </c>
      <c r="D37" s="22"/>
      <c r="E37" s="22">
        <v>7621</v>
      </c>
    </row>
    <row r="38" spans="1:5" ht="14.25">
      <c r="A38" s="10" t="s">
        <v>127</v>
      </c>
      <c r="B38" s="10"/>
      <c r="C38" s="22">
        <f>4631+39031+11</f>
        <v>43673</v>
      </c>
      <c r="D38" s="22"/>
      <c r="E38" s="22">
        <f>23013+46679+11</f>
        <v>69703</v>
      </c>
    </row>
    <row r="39" spans="1:5" ht="14.25">
      <c r="A39" s="10" t="s">
        <v>257</v>
      </c>
      <c r="B39" s="10"/>
      <c r="C39" s="22">
        <f>7.467*12-16.52458</f>
        <v>73.07942</v>
      </c>
      <c r="D39" s="22"/>
      <c r="E39" s="22">
        <v>0</v>
      </c>
    </row>
    <row r="40" spans="1:5" ht="14.25">
      <c r="A40" s="10" t="s">
        <v>128</v>
      </c>
      <c r="B40" s="10"/>
      <c r="C40" s="22">
        <v>710</v>
      </c>
      <c r="D40" s="22"/>
      <c r="E40" s="22">
        <v>561</v>
      </c>
    </row>
    <row r="41" spans="1:5" ht="14.25">
      <c r="A41" s="10" t="s">
        <v>163</v>
      </c>
      <c r="B41" s="10"/>
      <c r="C41" s="22">
        <v>0</v>
      </c>
      <c r="D41" s="22"/>
      <c r="E41" s="22">
        <v>3787</v>
      </c>
    </row>
    <row r="42" spans="1:5" ht="14.25">
      <c r="A42" s="10" t="s">
        <v>30</v>
      </c>
      <c r="B42" s="10"/>
      <c r="C42" s="22">
        <v>1031</v>
      </c>
      <c r="D42" s="22"/>
      <c r="E42" s="22">
        <v>333</v>
      </c>
    </row>
    <row r="43" spans="1:5" ht="14.25">
      <c r="A43" s="10"/>
      <c r="B43" s="10"/>
      <c r="C43" s="22"/>
      <c r="D43" s="22"/>
      <c r="E43" s="22"/>
    </row>
    <row r="44" spans="1:5" ht="14.25">
      <c r="A44" s="10"/>
      <c r="B44" s="10"/>
      <c r="C44" s="28">
        <f>SUM(C37:C43)</f>
        <v>56491.07942</v>
      </c>
      <c r="D44" s="22"/>
      <c r="E44" s="28">
        <f>SUM(E37:E43)</f>
        <v>82005</v>
      </c>
    </row>
    <row r="45" spans="1:5" ht="14.25">
      <c r="A45" s="10"/>
      <c r="B45" s="10"/>
      <c r="C45" s="12"/>
      <c r="D45" s="12"/>
      <c r="E45" s="12"/>
    </row>
    <row r="46" spans="1:5" ht="14.25">
      <c r="A46" s="10" t="s">
        <v>24</v>
      </c>
      <c r="B46" s="10"/>
      <c r="C46" s="12">
        <f>C33-C44</f>
        <v>159013.92058</v>
      </c>
      <c r="D46" s="12"/>
      <c r="E46" s="12">
        <f>E33-E44</f>
        <v>230679</v>
      </c>
    </row>
    <row r="47" spans="1:5" ht="14.25">
      <c r="A47" s="10"/>
      <c r="B47" s="10"/>
      <c r="C47" s="23"/>
      <c r="D47" s="12"/>
      <c r="E47" s="23"/>
    </row>
    <row r="48" spans="1:5" ht="14.25">
      <c r="A48" s="10"/>
      <c r="B48" s="10"/>
      <c r="C48" s="12"/>
      <c r="D48" s="12"/>
      <c r="E48" s="12"/>
    </row>
    <row r="49" spans="1:5" ht="14.25">
      <c r="A49" s="10"/>
      <c r="B49" s="10"/>
      <c r="C49" s="12">
        <f>C21+C46</f>
        <v>415057.92058000003</v>
      </c>
      <c r="D49" s="12"/>
      <c r="E49" s="12">
        <f>E21+E46</f>
        <v>597444</v>
      </c>
    </row>
    <row r="50" spans="1:5" ht="15" thickBot="1">
      <c r="A50" s="10"/>
      <c r="B50" s="10"/>
      <c r="C50" s="24"/>
      <c r="D50" s="12"/>
      <c r="E50" s="24"/>
    </row>
    <row r="51" spans="1:5" ht="15" thickTop="1">
      <c r="A51" s="10"/>
      <c r="B51" s="10"/>
      <c r="C51" s="12"/>
      <c r="D51" s="12"/>
      <c r="E51" s="12"/>
    </row>
    <row r="52" spans="1:5" ht="15">
      <c r="A52" s="82" t="s">
        <v>115</v>
      </c>
      <c r="B52" s="82"/>
      <c r="C52" s="82"/>
      <c r="D52" s="82"/>
      <c r="E52" s="82"/>
    </row>
    <row r="53" spans="1:5" ht="14.25">
      <c r="A53" s="83" t="s">
        <v>116</v>
      </c>
      <c r="B53" s="83"/>
      <c r="C53" s="83"/>
      <c r="D53" s="83"/>
      <c r="E53" s="83"/>
    </row>
    <row r="54" spans="1:5" ht="14.25">
      <c r="A54" s="83" t="s">
        <v>129</v>
      </c>
      <c r="B54" s="83"/>
      <c r="C54" s="83"/>
      <c r="D54" s="83"/>
      <c r="E54" s="83"/>
    </row>
    <row r="55" spans="1:5" ht="14.25">
      <c r="A55" s="10"/>
      <c r="B55" s="10"/>
      <c r="C55" s="10"/>
      <c r="D55" s="10"/>
      <c r="E55" s="10"/>
    </row>
    <row r="56" spans="1:5" ht="15">
      <c r="A56" s="82" t="s">
        <v>197</v>
      </c>
      <c r="B56" s="82"/>
      <c r="C56" s="82"/>
      <c r="D56" s="82"/>
      <c r="E56" s="82"/>
    </row>
    <row r="57" spans="1:5" ht="14.25">
      <c r="A57" s="83" t="str">
        <f>+A6</f>
        <v>As at 30 June 2005</v>
      </c>
      <c r="B57" s="83"/>
      <c r="C57" s="83"/>
      <c r="D57" s="83"/>
      <c r="E57" s="83"/>
    </row>
    <row r="58" spans="1:5" ht="14.25">
      <c r="A58" s="10"/>
      <c r="B58" s="10"/>
      <c r="C58" s="10"/>
      <c r="D58" s="10"/>
      <c r="E58" s="10"/>
    </row>
    <row r="59" spans="1:5" ht="15">
      <c r="A59" s="10"/>
      <c r="B59" s="18"/>
      <c r="C59" s="3" t="s">
        <v>36</v>
      </c>
      <c r="D59" s="18"/>
      <c r="E59" s="3" t="s">
        <v>36</v>
      </c>
    </row>
    <row r="60" spans="1:5" ht="15">
      <c r="A60" s="10"/>
      <c r="B60" s="18"/>
      <c r="C60" s="19" t="str">
        <f>+C9</f>
        <v>30.6.2005</v>
      </c>
      <c r="D60" s="3"/>
      <c r="E60" s="19" t="str">
        <f>+E9</f>
        <v>31.12.2004</v>
      </c>
    </row>
    <row r="61" spans="1:5" ht="15">
      <c r="A61" s="10"/>
      <c r="B61" s="18"/>
      <c r="C61" s="17" t="s">
        <v>164</v>
      </c>
      <c r="D61" s="3"/>
      <c r="E61" s="17" t="s">
        <v>158</v>
      </c>
    </row>
    <row r="62" spans="1:5" ht="15">
      <c r="A62" s="10"/>
      <c r="B62" s="18"/>
      <c r="C62" s="3" t="s">
        <v>13</v>
      </c>
      <c r="D62" s="3"/>
      <c r="E62" s="3" t="s">
        <v>13</v>
      </c>
    </row>
    <row r="63" spans="1:5" ht="14.25">
      <c r="A63" s="10"/>
      <c r="B63" s="10"/>
      <c r="C63" s="12"/>
      <c r="D63" s="12"/>
      <c r="E63" s="12"/>
    </row>
    <row r="64" spans="1:5" ht="14.25">
      <c r="A64" s="10" t="s">
        <v>32</v>
      </c>
      <c r="B64" s="10"/>
      <c r="C64" s="12">
        <v>90559</v>
      </c>
      <c r="D64" s="12"/>
      <c r="E64" s="12">
        <v>181118</v>
      </c>
    </row>
    <row r="65" spans="1:5" ht="14.25">
      <c r="A65" s="10" t="s">
        <v>31</v>
      </c>
      <c r="B65" s="10"/>
      <c r="C65" s="12">
        <v>126423</v>
      </c>
      <c r="D65" s="12"/>
      <c r="E65" s="12">
        <v>142687</v>
      </c>
    </row>
    <row r="66" spans="1:5" ht="14.25">
      <c r="A66" s="10" t="s">
        <v>33</v>
      </c>
      <c r="B66" s="10"/>
      <c r="C66" s="12">
        <v>28450</v>
      </c>
      <c r="D66" s="12"/>
      <c r="E66" s="12">
        <v>5632</v>
      </c>
    </row>
    <row r="67" spans="1:5" ht="14.25">
      <c r="A67" s="10" t="s">
        <v>253</v>
      </c>
      <c r="B67" s="10"/>
      <c r="C67" s="12">
        <v>0</v>
      </c>
      <c r="D67" s="12"/>
      <c r="E67" s="12">
        <v>8</v>
      </c>
    </row>
    <row r="68" spans="1:5" ht="14.25">
      <c r="A68" s="10" t="s">
        <v>34</v>
      </c>
      <c r="B68" s="10"/>
      <c r="C68" s="12">
        <v>124162</v>
      </c>
      <c r="D68" s="12"/>
      <c r="E68" s="12">
        <f>134118+1</f>
        <v>134119</v>
      </c>
    </row>
    <row r="69" spans="1:5" ht="14.25">
      <c r="A69" s="10"/>
      <c r="B69" s="10"/>
      <c r="C69" s="23"/>
      <c r="D69" s="12"/>
      <c r="E69" s="23"/>
    </row>
    <row r="70" spans="1:5" ht="14.25">
      <c r="A70" s="10"/>
      <c r="B70" s="10"/>
      <c r="C70" s="12"/>
      <c r="D70" s="12"/>
      <c r="E70" s="12"/>
    </row>
    <row r="71" spans="1:6" ht="14.25">
      <c r="A71" s="10" t="s">
        <v>35</v>
      </c>
      <c r="B71" s="10"/>
      <c r="C71" s="12">
        <f>SUM(C64:C68)</f>
        <v>369594</v>
      </c>
      <c r="D71" s="12"/>
      <c r="E71" s="12">
        <f>SUM(E64:E68)</f>
        <v>463564</v>
      </c>
      <c r="F71" s="39"/>
    </row>
    <row r="72" spans="1:5" ht="14.25">
      <c r="A72" s="10"/>
      <c r="B72" s="10"/>
      <c r="C72" s="12"/>
      <c r="D72" s="12"/>
      <c r="E72" s="12"/>
    </row>
    <row r="73" spans="1:5" ht="14.25">
      <c r="A73" s="10" t="s">
        <v>25</v>
      </c>
      <c r="B73" s="10"/>
      <c r="C73" s="12">
        <v>15556</v>
      </c>
      <c r="D73" s="12"/>
      <c r="E73" s="12">
        <v>83305</v>
      </c>
    </row>
    <row r="74" spans="1:5" ht="14.25">
      <c r="A74" s="10"/>
      <c r="B74" s="10"/>
      <c r="C74" s="12"/>
      <c r="D74" s="12"/>
      <c r="E74" s="12"/>
    </row>
    <row r="75" spans="1:5" ht="14.25">
      <c r="A75" s="10" t="s">
        <v>277</v>
      </c>
      <c r="B75" s="10"/>
      <c r="C75" s="22">
        <f>433-45-C39</f>
        <v>314.92058</v>
      </c>
      <c r="D75" s="12"/>
      <c r="E75" s="12">
        <v>0</v>
      </c>
    </row>
    <row r="76" spans="1:5" ht="14.25">
      <c r="A76" s="10"/>
      <c r="B76" s="10"/>
      <c r="C76" s="12"/>
      <c r="D76" s="12"/>
      <c r="E76" s="12"/>
    </row>
    <row r="77" spans="1:5" ht="14.25">
      <c r="A77" s="10" t="s">
        <v>26</v>
      </c>
      <c r="B77" s="10"/>
      <c r="C77" s="12">
        <v>29593</v>
      </c>
      <c r="D77" s="12"/>
      <c r="E77" s="12">
        <v>50575</v>
      </c>
    </row>
    <row r="78" spans="1:5" ht="14.25">
      <c r="A78" s="10"/>
      <c r="B78" s="10"/>
      <c r="C78" s="23"/>
      <c r="D78" s="12"/>
      <c r="E78" s="23"/>
    </row>
    <row r="79" spans="1:5" ht="14.25">
      <c r="A79" s="10"/>
      <c r="B79" s="10"/>
      <c r="C79" s="12"/>
      <c r="D79" s="12"/>
      <c r="E79" s="12"/>
    </row>
    <row r="80" spans="1:5" ht="14.25">
      <c r="A80" s="10"/>
      <c r="B80" s="10"/>
      <c r="C80" s="12">
        <f>SUM(C71:C77)</f>
        <v>415057.92058</v>
      </c>
      <c r="D80" s="12"/>
      <c r="E80" s="12">
        <f>SUM(E71:E77)</f>
        <v>597444</v>
      </c>
    </row>
    <row r="81" spans="1:5" ht="15" thickBot="1">
      <c r="A81" s="10"/>
      <c r="B81" s="10"/>
      <c r="C81" s="24"/>
      <c r="D81" s="12"/>
      <c r="E81" s="24"/>
    </row>
    <row r="82" spans="1:5" ht="15" thickTop="1">
      <c r="A82" s="10"/>
      <c r="B82" s="10"/>
      <c r="C82" s="22">
        <f>+C80-C49</f>
        <v>0</v>
      </c>
      <c r="D82" s="12"/>
      <c r="E82" s="22">
        <f>+E80-E49</f>
        <v>0</v>
      </c>
    </row>
    <row r="83" spans="1:5" ht="14.25">
      <c r="A83" s="10"/>
      <c r="B83" s="10"/>
      <c r="C83" s="10"/>
      <c r="D83" s="10"/>
      <c r="E83" s="10"/>
    </row>
    <row r="84" spans="1:5" ht="15">
      <c r="A84" s="18" t="s">
        <v>207</v>
      </c>
      <c r="B84" s="10"/>
      <c r="C84" s="25">
        <f>(C71)/C64</f>
        <v>4.081250897205137</v>
      </c>
      <c r="D84" s="10"/>
      <c r="E84" s="25">
        <f>(E71)/E64</f>
        <v>2.5594584745856293</v>
      </c>
    </row>
    <row r="85" spans="1:5" ht="14.25">
      <c r="A85" s="10"/>
      <c r="B85" s="10"/>
      <c r="C85" s="10"/>
      <c r="D85" s="10"/>
      <c r="E85" s="10"/>
    </row>
    <row r="86" spans="1:5" ht="14.25">
      <c r="A86" s="10"/>
      <c r="B86" s="10"/>
      <c r="C86" s="10"/>
      <c r="D86" s="10"/>
      <c r="E86" s="10"/>
    </row>
    <row r="87" spans="1:5" ht="15">
      <c r="A87" s="18" t="s">
        <v>6</v>
      </c>
      <c r="B87" s="10"/>
      <c r="C87" s="10"/>
      <c r="D87" s="10"/>
      <c r="E87" s="10"/>
    </row>
    <row r="88" spans="1:5" ht="15">
      <c r="A88" s="18" t="s">
        <v>7</v>
      </c>
      <c r="B88" s="10"/>
      <c r="C88" s="10"/>
      <c r="D88" s="10"/>
      <c r="E88" s="10"/>
    </row>
    <row r="89" spans="1:5" ht="15">
      <c r="A89" s="18" t="s">
        <v>8</v>
      </c>
      <c r="B89" s="10"/>
      <c r="C89" s="10"/>
      <c r="D89" s="10"/>
      <c r="E89" s="10"/>
    </row>
    <row r="90" spans="1:5" ht="14.25">
      <c r="A90" s="10"/>
      <c r="B90" s="10"/>
      <c r="C90" s="10"/>
      <c r="D90" s="10"/>
      <c r="E90" s="10"/>
    </row>
  </sheetData>
  <mergeCells count="10">
    <mergeCell ref="A1:E1"/>
    <mergeCell ref="A2:E2"/>
    <mergeCell ref="A5:E5"/>
    <mergeCell ref="A6:E6"/>
    <mergeCell ref="A3:E3"/>
    <mergeCell ref="A57:E57"/>
    <mergeCell ref="A52:E52"/>
    <mergeCell ref="A53:E53"/>
    <mergeCell ref="A54:E54"/>
    <mergeCell ref="A56:E56"/>
  </mergeCells>
  <printOptions horizontalCentered="1"/>
  <pageMargins left="0.75" right="0.75" top="1" bottom="1" header="0.5" footer="0.5"/>
  <pageSetup horizontalDpi="600" verticalDpi="600" orientation="portrait" paperSize="9" scale="95" r:id="rId1"/>
  <headerFooter alignWithMargins="0">
    <oddFooter>&amp;C&amp;A</oddFooter>
  </headerFooter>
  <rowBreaks count="1" manualBreakCount="1">
    <brk id="51" max="4" man="1"/>
  </rowBreaks>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zoomScaleSheetLayoutView="100" workbookViewId="0" topLeftCell="C19">
      <selection activeCell="J27" sqref="J27"/>
    </sheetView>
  </sheetViews>
  <sheetFormatPr defaultColWidth="9.140625" defaultRowHeight="12.75"/>
  <cols>
    <col min="1" max="1" width="30.00390625" style="0" customWidth="1"/>
    <col min="2" max="2" width="19.140625" style="0" customWidth="1"/>
    <col min="3" max="3" width="2.7109375" style="0" customWidth="1"/>
    <col min="4" max="4" width="19.140625" style="0" customWidth="1"/>
    <col min="5" max="5" width="18.7109375" style="0" customWidth="1"/>
    <col min="6" max="6" width="19.7109375" style="0" customWidth="1"/>
    <col min="7" max="7" width="2.7109375" style="0" customWidth="1"/>
    <col min="8" max="8" width="19.7109375" style="0" customWidth="1"/>
    <col min="9" max="9" width="2.7109375" style="0" customWidth="1"/>
    <col min="10" max="10" width="19.7109375" style="0" customWidth="1"/>
  </cols>
  <sheetData>
    <row r="1" spans="1:11" ht="15.75" customHeight="1">
      <c r="A1" s="82" t="s">
        <v>115</v>
      </c>
      <c r="B1" s="82"/>
      <c r="C1" s="82"/>
      <c r="D1" s="82"/>
      <c r="E1" s="82"/>
      <c r="F1" s="82"/>
      <c r="G1" s="82"/>
      <c r="H1" s="82"/>
      <c r="I1" s="82"/>
      <c r="J1" s="82"/>
      <c r="K1" s="10"/>
    </row>
    <row r="2" spans="1:11" ht="14.25">
      <c r="A2" s="83" t="s">
        <v>116</v>
      </c>
      <c r="B2" s="83"/>
      <c r="C2" s="83"/>
      <c r="D2" s="83"/>
      <c r="E2" s="83"/>
      <c r="F2" s="83"/>
      <c r="G2" s="83"/>
      <c r="H2" s="83"/>
      <c r="I2" s="83"/>
      <c r="J2" s="83"/>
      <c r="K2" s="10"/>
    </row>
    <row r="3" spans="1:11" ht="14.25">
      <c r="A3" s="83" t="s">
        <v>129</v>
      </c>
      <c r="B3" s="83"/>
      <c r="C3" s="83"/>
      <c r="D3" s="83"/>
      <c r="E3" s="83"/>
      <c r="F3" s="83"/>
      <c r="G3" s="83"/>
      <c r="H3" s="83"/>
      <c r="I3" s="83"/>
      <c r="J3" s="83"/>
      <c r="K3" s="10"/>
    </row>
    <row r="4" spans="1:11" ht="14.25">
      <c r="A4" s="10"/>
      <c r="B4" s="10"/>
      <c r="C4" s="10"/>
      <c r="D4" s="10"/>
      <c r="E4" s="10"/>
      <c r="F4" s="10"/>
      <c r="G4" s="10"/>
      <c r="H4" s="10"/>
      <c r="I4" s="10"/>
      <c r="J4" s="10"/>
      <c r="K4" s="10"/>
    </row>
    <row r="5" spans="1:11" ht="15">
      <c r="A5" s="82" t="s">
        <v>37</v>
      </c>
      <c r="B5" s="82"/>
      <c r="C5" s="82"/>
      <c r="D5" s="82"/>
      <c r="E5" s="82"/>
      <c r="F5" s="82"/>
      <c r="G5" s="82"/>
      <c r="H5" s="82"/>
      <c r="I5" s="82"/>
      <c r="J5" s="82"/>
      <c r="K5" s="82"/>
    </row>
    <row r="6" spans="1:11" ht="14.25">
      <c r="A6" s="83" t="s">
        <v>237</v>
      </c>
      <c r="B6" s="83"/>
      <c r="C6" s="83"/>
      <c r="D6" s="83"/>
      <c r="E6" s="83"/>
      <c r="F6" s="83"/>
      <c r="G6" s="83"/>
      <c r="H6" s="83"/>
      <c r="I6" s="83"/>
      <c r="J6" s="83"/>
      <c r="K6" s="83"/>
    </row>
    <row r="7" spans="1:11" ht="14.25">
      <c r="A7" s="10"/>
      <c r="B7" s="10"/>
      <c r="C7" s="10"/>
      <c r="D7" s="85" t="s">
        <v>38</v>
      </c>
      <c r="E7" s="85"/>
      <c r="F7" s="85"/>
      <c r="G7" s="10"/>
      <c r="H7" s="10"/>
      <c r="I7" s="10"/>
      <c r="J7" s="10"/>
      <c r="K7" s="10"/>
    </row>
    <row r="8" spans="1:11" ht="15">
      <c r="A8" s="10"/>
      <c r="B8" s="18"/>
      <c r="C8" s="18"/>
      <c r="D8" s="86"/>
      <c r="E8" s="86"/>
      <c r="F8" s="86"/>
      <c r="G8" s="30"/>
      <c r="H8" s="29" t="s">
        <v>39</v>
      </c>
      <c r="I8" s="30"/>
      <c r="J8" s="18"/>
      <c r="K8" s="10"/>
    </row>
    <row r="9" spans="1:11" ht="15">
      <c r="A9" s="10"/>
      <c r="B9" s="18"/>
      <c r="C9" s="18"/>
      <c r="D9" s="18"/>
      <c r="E9" s="18"/>
      <c r="F9" s="18"/>
      <c r="G9" s="18"/>
      <c r="H9" s="18"/>
      <c r="I9" s="18"/>
      <c r="J9" s="18"/>
      <c r="K9" s="10"/>
    </row>
    <row r="10" spans="1:11" ht="15">
      <c r="A10" s="10"/>
      <c r="B10" s="3" t="s">
        <v>40</v>
      </c>
      <c r="C10" s="3"/>
      <c r="D10" s="3" t="s">
        <v>40</v>
      </c>
      <c r="E10" s="3" t="s">
        <v>43</v>
      </c>
      <c r="F10" s="3" t="s">
        <v>254</v>
      </c>
      <c r="G10" s="3"/>
      <c r="H10" s="3" t="s">
        <v>45</v>
      </c>
      <c r="I10" s="3"/>
      <c r="J10" s="3"/>
      <c r="K10" s="10"/>
    </row>
    <row r="11" spans="1:11" ht="15">
      <c r="A11" s="10"/>
      <c r="B11" s="3" t="s">
        <v>41</v>
      </c>
      <c r="C11" s="3"/>
      <c r="D11" s="3" t="s">
        <v>42</v>
      </c>
      <c r="E11" s="3" t="s">
        <v>44</v>
      </c>
      <c r="F11" s="3" t="s">
        <v>204</v>
      </c>
      <c r="G11" s="3"/>
      <c r="H11" s="3" t="s">
        <v>46</v>
      </c>
      <c r="I11" s="3"/>
      <c r="J11" s="3" t="s">
        <v>47</v>
      </c>
      <c r="K11" s="10"/>
    </row>
    <row r="12" spans="1:11" ht="15">
      <c r="A12" s="10"/>
      <c r="B12" s="18"/>
      <c r="C12" s="18"/>
      <c r="D12" s="18"/>
      <c r="E12" s="18"/>
      <c r="F12" s="18"/>
      <c r="G12" s="18"/>
      <c r="H12" s="18"/>
      <c r="I12" s="18"/>
      <c r="J12" s="18"/>
      <c r="K12" s="10"/>
    </row>
    <row r="13" spans="1:11" ht="15">
      <c r="A13" s="10"/>
      <c r="B13" s="3" t="s">
        <v>13</v>
      </c>
      <c r="C13" s="3"/>
      <c r="D13" s="3" t="s">
        <v>13</v>
      </c>
      <c r="E13" s="3" t="s">
        <v>13</v>
      </c>
      <c r="F13" s="3" t="s">
        <v>13</v>
      </c>
      <c r="G13" s="18"/>
      <c r="H13" s="3" t="s">
        <v>13</v>
      </c>
      <c r="I13" s="18"/>
      <c r="J13" s="3" t="s">
        <v>13</v>
      </c>
      <c r="K13" s="10"/>
    </row>
    <row r="14" spans="1:11" ht="15">
      <c r="A14" s="10"/>
      <c r="B14" s="3"/>
      <c r="C14" s="3"/>
      <c r="D14" s="3"/>
      <c r="E14" s="3"/>
      <c r="F14" s="3"/>
      <c r="G14" s="18"/>
      <c r="H14" s="3"/>
      <c r="I14" s="18"/>
      <c r="J14" s="3"/>
      <c r="K14" s="10"/>
    </row>
    <row r="15" spans="1:11" ht="14.25">
      <c r="A15" s="77" t="s">
        <v>228</v>
      </c>
      <c r="B15" s="12">
        <f>+'balance sheet'!E64</f>
        <v>181118</v>
      </c>
      <c r="C15" s="12"/>
      <c r="D15" s="12">
        <f>+'balance sheet'!E65</f>
        <v>142687</v>
      </c>
      <c r="E15" s="12">
        <f>+'balance sheet'!E66</f>
        <v>5632</v>
      </c>
      <c r="F15" s="12">
        <f>+'balance sheet'!E67</f>
        <v>8</v>
      </c>
      <c r="G15" s="12"/>
      <c r="H15" s="12">
        <f>+'balance sheet'!E68</f>
        <v>134119</v>
      </c>
      <c r="I15" s="12"/>
      <c r="J15" s="12">
        <f>SUM(B15:H15)</f>
        <v>463564</v>
      </c>
      <c r="K15" s="10"/>
    </row>
    <row r="16" spans="1:11" ht="14.25">
      <c r="A16" s="10"/>
      <c r="B16" s="12"/>
      <c r="C16" s="12"/>
      <c r="D16" s="12"/>
      <c r="E16" s="12"/>
      <c r="F16" s="12"/>
      <c r="G16" s="12"/>
      <c r="H16" s="12"/>
      <c r="I16" s="12"/>
      <c r="J16" s="12"/>
      <c r="K16" s="10"/>
    </row>
    <row r="17" spans="1:11" ht="14.25">
      <c r="A17" s="10" t="s">
        <v>208</v>
      </c>
      <c r="B17" s="12">
        <v>0</v>
      </c>
      <c r="C17" s="12"/>
      <c r="D17" s="12">
        <v>0</v>
      </c>
      <c r="E17" s="12">
        <v>0</v>
      </c>
      <c r="F17" s="12">
        <v>0</v>
      </c>
      <c r="G17" s="12"/>
      <c r="H17" s="12">
        <f>+'p&amp;l'!F35</f>
        <v>3883</v>
      </c>
      <c r="I17" s="12"/>
      <c r="J17" s="12">
        <f>SUM(B17:H17)</f>
        <v>3883</v>
      </c>
      <c r="K17" s="10"/>
    </row>
    <row r="18" spans="1:11" ht="14.25">
      <c r="A18" s="10"/>
      <c r="B18" s="12"/>
      <c r="C18" s="12"/>
      <c r="D18" s="12"/>
      <c r="E18" s="12"/>
      <c r="F18" s="12"/>
      <c r="G18" s="12"/>
      <c r="H18" s="12"/>
      <c r="I18" s="12"/>
      <c r="J18" s="12"/>
      <c r="K18" s="10"/>
    </row>
    <row r="19" spans="1:11" ht="14.25">
      <c r="A19" s="10" t="s">
        <v>243</v>
      </c>
      <c r="B19" s="12">
        <v>0</v>
      </c>
      <c r="C19" s="12"/>
      <c r="D19" s="12">
        <v>0</v>
      </c>
      <c r="E19" s="12">
        <v>-14</v>
      </c>
      <c r="F19" s="12">
        <v>0</v>
      </c>
      <c r="G19" s="12"/>
      <c r="H19" s="12">
        <v>0</v>
      </c>
      <c r="I19" s="12"/>
      <c r="J19" s="12">
        <f>SUM(B19:H19)</f>
        <v>-14</v>
      </c>
      <c r="K19" s="10"/>
    </row>
    <row r="20" spans="1:11" ht="14.25">
      <c r="A20" s="10"/>
      <c r="B20" s="12"/>
      <c r="C20" s="12"/>
      <c r="D20" s="12"/>
      <c r="E20" s="12"/>
      <c r="F20" s="12"/>
      <c r="G20" s="12"/>
      <c r="H20" s="12"/>
      <c r="I20" s="12"/>
      <c r="J20" s="12"/>
      <c r="K20" s="10"/>
    </row>
    <row r="21" spans="1:11" ht="14.25">
      <c r="A21" s="10" t="s">
        <v>255</v>
      </c>
      <c r="B21" s="12">
        <v>0</v>
      </c>
      <c r="C21" s="12"/>
      <c r="D21" s="12">
        <v>0</v>
      </c>
      <c r="E21" s="12">
        <v>0</v>
      </c>
      <c r="F21" s="12">
        <v>-8</v>
      </c>
      <c r="G21" s="12"/>
      <c r="H21" s="12">
        <v>0</v>
      </c>
      <c r="I21" s="12"/>
      <c r="J21" s="12">
        <f>SUM(B21:H21)</f>
        <v>-8</v>
      </c>
      <c r="K21" s="10"/>
    </row>
    <row r="22" spans="1:11" ht="14.25">
      <c r="A22" s="10"/>
      <c r="B22" s="12"/>
      <c r="C22" s="12"/>
      <c r="D22" s="12"/>
      <c r="E22" s="12"/>
      <c r="F22" s="12"/>
      <c r="G22" s="12"/>
      <c r="H22" s="12"/>
      <c r="I22" s="12"/>
      <c r="J22" s="12"/>
      <c r="K22" s="10"/>
    </row>
    <row r="23" spans="1:11" ht="14.25">
      <c r="A23" s="10" t="s">
        <v>230</v>
      </c>
      <c r="B23" s="12"/>
      <c r="C23" s="12"/>
      <c r="D23" s="12"/>
      <c r="E23" s="12"/>
      <c r="F23" s="12"/>
      <c r="G23" s="12"/>
      <c r="H23" s="12"/>
      <c r="I23" s="12"/>
      <c r="J23" s="12"/>
      <c r="K23" s="10"/>
    </row>
    <row r="24" spans="1:11" ht="14.25">
      <c r="A24" s="10" t="s">
        <v>231</v>
      </c>
      <c r="B24" s="12">
        <v>-90559</v>
      </c>
      <c r="C24" s="12"/>
      <c r="D24" s="12">
        <v>-16264</v>
      </c>
      <c r="E24" s="12">
        <v>22832</v>
      </c>
      <c r="F24" s="12">
        <v>0</v>
      </c>
      <c r="G24" s="12"/>
      <c r="H24" s="12">
        <v>-13840</v>
      </c>
      <c r="I24" s="12"/>
      <c r="J24" s="12">
        <f>SUM(B24:H24)</f>
        <v>-97831</v>
      </c>
      <c r="K24" s="10"/>
    </row>
    <row r="25" spans="1:11" ht="14.25">
      <c r="A25" s="10"/>
      <c r="B25" s="23"/>
      <c r="C25" s="12"/>
      <c r="D25" s="23"/>
      <c r="E25" s="23"/>
      <c r="F25" s="23"/>
      <c r="G25" s="12"/>
      <c r="H25" s="23"/>
      <c r="I25" s="12"/>
      <c r="J25" s="23"/>
      <c r="K25" s="10"/>
    </row>
    <row r="26" spans="1:11" ht="14.25">
      <c r="A26" s="10"/>
      <c r="B26" s="12"/>
      <c r="C26" s="12"/>
      <c r="D26" s="12"/>
      <c r="E26" s="12"/>
      <c r="F26" s="12"/>
      <c r="G26" s="12"/>
      <c r="H26" s="12"/>
      <c r="I26" s="12"/>
      <c r="J26" s="12"/>
      <c r="K26" s="10"/>
    </row>
    <row r="27" spans="1:11" ht="14.25">
      <c r="A27" s="10" t="s">
        <v>238</v>
      </c>
      <c r="B27" s="12">
        <f>SUM(B15:B25)</f>
        <v>90559</v>
      </c>
      <c r="C27" s="12"/>
      <c r="D27" s="12">
        <f>SUM(D15:D25)</f>
        <v>126423</v>
      </c>
      <c r="E27" s="12">
        <f>SUM(E15:E25)</f>
        <v>28450</v>
      </c>
      <c r="F27" s="12">
        <f>SUM(F15:F25)</f>
        <v>0</v>
      </c>
      <c r="G27" s="12"/>
      <c r="H27" s="12">
        <f>SUM(H15:H25)</f>
        <v>124162</v>
      </c>
      <c r="I27" s="12"/>
      <c r="J27" s="12">
        <f>SUM(J15:J25)</f>
        <v>369594</v>
      </c>
      <c r="K27" s="10"/>
    </row>
    <row r="28" spans="1:11" ht="15" thickBot="1">
      <c r="A28" s="10"/>
      <c r="B28" s="24"/>
      <c r="C28" s="12"/>
      <c r="D28" s="24"/>
      <c r="E28" s="24"/>
      <c r="F28" s="24"/>
      <c r="G28" s="12"/>
      <c r="H28" s="24"/>
      <c r="I28" s="12"/>
      <c r="J28" s="24"/>
      <c r="K28" s="10"/>
    </row>
    <row r="29" spans="1:11" ht="15" thickTop="1">
      <c r="A29" s="10"/>
      <c r="B29" s="12">
        <f>+B27-'balance sheet'!C64</f>
        <v>0</v>
      </c>
      <c r="C29" s="12"/>
      <c r="D29" s="12">
        <f>+D27-'balance sheet'!C65</f>
        <v>0</v>
      </c>
      <c r="E29" s="12">
        <f>+E27-'balance sheet'!C66</f>
        <v>0</v>
      </c>
      <c r="F29" s="12">
        <f>+F27-'balance sheet'!C67</f>
        <v>0</v>
      </c>
      <c r="G29" s="12"/>
      <c r="H29" s="12">
        <f>+H27-'balance sheet'!C68</f>
        <v>0</v>
      </c>
      <c r="I29" s="12"/>
      <c r="J29" s="12">
        <f>+J27-'balance sheet'!C71</f>
        <v>0</v>
      </c>
      <c r="K29" s="10"/>
    </row>
    <row r="30" spans="1:11" ht="14.25">
      <c r="A30" s="10"/>
      <c r="B30" s="12"/>
      <c r="C30" s="12"/>
      <c r="D30" s="12"/>
      <c r="E30" s="12"/>
      <c r="F30" s="12"/>
      <c r="G30" s="12"/>
      <c r="H30" s="12"/>
      <c r="I30" s="12"/>
      <c r="J30" s="12"/>
      <c r="K30" s="10"/>
    </row>
    <row r="31" spans="1:11" ht="14.25">
      <c r="A31" s="10" t="s">
        <v>202</v>
      </c>
      <c r="B31" s="12">
        <v>181118</v>
      </c>
      <c r="C31" s="12"/>
      <c r="D31" s="12">
        <v>142687</v>
      </c>
      <c r="E31" s="12">
        <v>5626</v>
      </c>
      <c r="F31" s="12">
        <v>0</v>
      </c>
      <c r="G31" s="12"/>
      <c r="H31" s="12">
        <v>127142</v>
      </c>
      <c r="I31" s="12"/>
      <c r="J31" s="12">
        <f>SUM(B31:H31)</f>
        <v>456573</v>
      </c>
      <c r="K31" s="10"/>
    </row>
    <row r="32" spans="1:11" ht="14.25">
      <c r="A32" s="10"/>
      <c r="B32" s="12"/>
      <c r="C32" s="12"/>
      <c r="D32" s="12"/>
      <c r="E32" s="12"/>
      <c r="F32" s="12"/>
      <c r="G32" s="12"/>
      <c r="H32" s="12"/>
      <c r="I32" s="12"/>
      <c r="J32" s="12"/>
      <c r="K32" s="10"/>
    </row>
    <row r="33" spans="1:11" ht="14.25">
      <c r="A33" s="10" t="s">
        <v>208</v>
      </c>
      <c r="B33" s="12">
        <v>0</v>
      </c>
      <c r="C33" s="12"/>
      <c r="D33" s="12">
        <v>0</v>
      </c>
      <c r="E33" s="12">
        <v>0</v>
      </c>
      <c r="F33" s="12">
        <v>0</v>
      </c>
      <c r="G33" s="12"/>
      <c r="H33" s="12">
        <f>+'p&amp;l'!G35</f>
        <v>2554</v>
      </c>
      <c r="I33" s="12"/>
      <c r="J33" s="12">
        <f>SUM(B33:H33)</f>
        <v>2554</v>
      </c>
      <c r="K33" s="10"/>
    </row>
    <row r="34" spans="1:11" ht="14.25">
      <c r="A34" s="10"/>
      <c r="B34" s="12"/>
      <c r="C34" s="12"/>
      <c r="D34" s="12"/>
      <c r="E34" s="12"/>
      <c r="F34" s="12"/>
      <c r="G34" s="12"/>
      <c r="H34" s="12"/>
      <c r="I34" s="12"/>
      <c r="J34" s="12"/>
      <c r="K34" s="10"/>
    </row>
    <row r="35" spans="1:11" ht="14.25">
      <c r="A35" s="10" t="s">
        <v>243</v>
      </c>
      <c r="B35" s="12">
        <v>0</v>
      </c>
      <c r="C35" s="12"/>
      <c r="D35" s="12">
        <v>0</v>
      </c>
      <c r="E35" s="12">
        <v>-139</v>
      </c>
      <c r="F35" s="12"/>
      <c r="G35" s="12"/>
      <c r="H35" s="12"/>
      <c r="I35" s="12"/>
      <c r="J35" s="12">
        <f>SUM(B35:H35)</f>
        <v>-139</v>
      </c>
      <c r="K35" s="10"/>
    </row>
    <row r="36" spans="1:11" ht="14.25">
      <c r="A36" s="10"/>
      <c r="B36" s="12"/>
      <c r="C36" s="12"/>
      <c r="D36" s="12"/>
      <c r="E36" s="12"/>
      <c r="F36" s="12"/>
      <c r="G36" s="12"/>
      <c r="H36" s="12"/>
      <c r="I36" s="12"/>
      <c r="J36" s="12"/>
      <c r="K36" s="10"/>
    </row>
    <row r="37" spans="1:11" ht="14.25">
      <c r="A37" s="10" t="s">
        <v>244</v>
      </c>
      <c r="B37" s="12"/>
      <c r="C37" s="12"/>
      <c r="D37" s="12">
        <v>-144</v>
      </c>
      <c r="E37" s="12"/>
      <c r="F37" s="12"/>
      <c r="G37" s="12"/>
      <c r="H37" s="12"/>
      <c r="I37" s="12"/>
      <c r="J37" s="12">
        <f>SUM(B37:H37)</f>
        <v>-144</v>
      </c>
      <c r="K37" s="10"/>
    </row>
    <row r="38" spans="1:11" ht="14.25">
      <c r="A38" s="10"/>
      <c r="B38" s="12"/>
      <c r="C38" s="12"/>
      <c r="D38" s="12"/>
      <c r="E38" s="12"/>
      <c r="F38" s="12"/>
      <c r="G38" s="12"/>
      <c r="H38" s="12"/>
      <c r="I38" s="12"/>
      <c r="J38" s="12"/>
      <c r="K38" s="10"/>
    </row>
    <row r="39" spans="1:11" ht="14.25">
      <c r="A39" s="10" t="s">
        <v>209</v>
      </c>
      <c r="B39" s="12">
        <v>0</v>
      </c>
      <c r="C39" s="12"/>
      <c r="D39" s="12">
        <v>0</v>
      </c>
      <c r="E39" s="12">
        <v>0</v>
      </c>
      <c r="F39" s="12">
        <v>-267</v>
      </c>
      <c r="G39" s="12"/>
      <c r="H39" s="12">
        <v>0</v>
      </c>
      <c r="I39" s="12"/>
      <c r="J39" s="12">
        <f>SUM(B39:H39)</f>
        <v>-267</v>
      </c>
      <c r="K39" s="10"/>
    </row>
    <row r="40" spans="1:11" ht="14.25">
      <c r="A40" s="10" t="s">
        <v>210</v>
      </c>
      <c r="B40" s="12"/>
      <c r="C40" s="12"/>
      <c r="D40" s="12"/>
      <c r="E40" s="12"/>
      <c r="F40" s="12"/>
      <c r="G40" s="12"/>
      <c r="H40" s="12"/>
      <c r="I40" s="12"/>
      <c r="J40" s="12"/>
      <c r="K40" s="10"/>
    </row>
    <row r="41" spans="1:11" ht="14.25">
      <c r="A41" s="10"/>
      <c r="B41" s="23"/>
      <c r="C41" s="12"/>
      <c r="D41" s="23"/>
      <c r="E41" s="23"/>
      <c r="F41" s="23"/>
      <c r="G41" s="12"/>
      <c r="H41" s="23"/>
      <c r="I41" s="12"/>
      <c r="J41" s="23"/>
      <c r="K41" s="10"/>
    </row>
    <row r="42" spans="1:11" ht="14.25">
      <c r="A42" s="10"/>
      <c r="B42" s="12"/>
      <c r="C42" s="12"/>
      <c r="D42" s="12"/>
      <c r="E42" s="12"/>
      <c r="F42" s="12"/>
      <c r="G42" s="12"/>
      <c r="H42" s="12"/>
      <c r="I42" s="12"/>
      <c r="J42" s="12"/>
      <c r="K42" s="10"/>
    </row>
    <row r="43" spans="1:11" ht="14.25">
      <c r="A43" s="10" t="s">
        <v>242</v>
      </c>
      <c r="B43" s="12">
        <f>SUM(B31:B41)</f>
        <v>181118</v>
      </c>
      <c r="C43" s="12"/>
      <c r="D43" s="12">
        <f aca="true" t="shared" si="0" ref="D43:J43">SUM(D31:D41)</f>
        <v>142543</v>
      </c>
      <c r="E43" s="12">
        <f t="shared" si="0"/>
        <v>5487</v>
      </c>
      <c r="F43" s="12">
        <f t="shared" si="0"/>
        <v>-267</v>
      </c>
      <c r="G43" s="12"/>
      <c r="H43" s="12">
        <f t="shared" si="0"/>
        <v>129696</v>
      </c>
      <c r="I43" s="12"/>
      <c r="J43" s="12">
        <f t="shared" si="0"/>
        <v>458577</v>
      </c>
      <c r="K43" s="10"/>
    </row>
    <row r="44" spans="1:11" ht="15" thickBot="1">
      <c r="A44" s="10"/>
      <c r="B44" s="24"/>
      <c r="C44" s="12"/>
      <c r="D44" s="24"/>
      <c r="E44" s="24"/>
      <c r="F44" s="24"/>
      <c r="G44" s="12"/>
      <c r="H44" s="24"/>
      <c r="I44" s="12"/>
      <c r="J44" s="24"/>
      <c r="K44" s="10"/>
    </row>
    <row r="45" spans="1:11" ht="15" thickTop="1">
      <c r="A45" s="10"/>
      <c r="B45" s="12"/>
      <c r="C45" s="12"/>
      <c r="D45" s="12"/>
      <c r="E45" s="12"/>
      <c r="F45" s="12"/>
      <c r="G45" s="12"/>
      <c r="H45" s="12"/>
      <c r="I45" s="12"/>
      <c r="J45" s="12"/>
      <c r="K45" s="10"/>
    </row>
    <row r="46" spans="1:11" ht="15">
      <c r="A46" s="18" t="s">
        <v>48</v>
      </c>
      <c r="B46" s="10"/>
      <c r="C46" s="10"/>
      <c r="D46" s="10"/>
      <c r="E46" s="10"/>
      <c r="F46" s="10"/>
      <c r="G46" s="10"/>
      <c r="H46" s="10"/>
      <c r="I46" s="10"/>
      <c r="J46" s="10"/>
      <c r="K46" s="10"/>
    </row>
    <row r="47" spans="1:11" ht="15">
      <c r="A47" s="18" t="s">
        <v>229</v>
      </c>
      <c r="B47" s="10"/>
      <c r="C47" s="10"/>
      <c r="D47" s="10"/>
      <c r="E47" s="10"/>
      <c r="F47" s="10"/>
      <c r="G47" s="10"/>
      <c r="H47" s="10"/>
      <c r="I47" s="10"/>
      <c r="J47" s="10"/>
      <c r="K47" s="10"/>
    </row>
    <row r="48" spans="1:11" ht="14.25">
      <c r="A48" s="10"/>
      <c r="B48" s="10"/>
      <c r="C48" s="10"/>
      <c r="D48" s="10"/>
      <c r="E48" s="10"/>
      <c r="F48" s="10"/>
      <c r="G48" s="10"/>
      <c r="H48" s="10"/>
      <c r="I48" s="10"/>
      <c r="J48" s="10"/>
      <c r="K48" s="10"/>
    </row>
  </sheetData>
  <mergeCells count="6">
    <mergeCell ref="D7:F8"/>
    <mergeCell ref="A1:J1"/>
    <mergeCell ref="A2:J2"/>
    <mergeCell ref="A5:K5"/>
    <mergeCell ref="A6:K6"/>
    <mergeCell ref="A3:J3"/>
  </mergeCells>
  <printOptions horizontalCentered="1"/>
  <pageMargins left="0.75" right="0.75" top="0.78" bottom="0.57" header="0.5" footer="0.36"/>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D74"/>
  <sheetViews>
    <sheetView zoomScaleSheetLayoutView="100" workbookViewId="0" topLeftCell="A55">
      <selection activeCell="C68" sqref="C68"/>
    </sheetView>
  </sheetViews>
  <sheetFormatPr defaultColWidth="9.140625" defaultRowHeight="12.75"/>
  <cols>
    <col min="1" max="1" width="64.7109375" style="0" customWidth="1"/>
    <col min="2" max="2" width="5.00390625" style="0" customWidth="1"/>
    <col min="3" max="3" width="14.00390625" style="0" customWidth="1"/>
    <col min="4" max="4" width="13.28125" style="0" customWidth="1"/>
    <col min="5" max="5" width="2.7109375" style="0" customWidth="1"/>
  </cols>
  <sheetData>
    <row r="1" spans="1:4" ht="15">
      <c r="A1" s="82" t="s">
        <v>115</v>
      </c>
      <c r="B1" s="82"/>
      <c r="C1" s="82"/>
      <c r="D1" s="82"/>
    </row>
    <row r="2" spans="1:4" ht="14.25">
      <c r="A2" s="83" t="s">
        <v>116</v>
      </c>
      <c r="B2" s="83"/>
      <c r="C2" s="83"/>
      <c r="D2" s="83"/>
    </row>
    <row r="3" spans="1:4" ht="14.25">
      <c r="A3" s="83" t="s">
        <v>129</v>
      </c>
      <c r="B3" s="83"/>
      <c r="C3" s="83"/>
      <c r="D3" s="83"/>
    </row>
    <row r="4" spans="1:4" ht="14.25">
      <c r="A4" s="10"/>
      <c r="B4" s="10"/>
      <c r="C4" s="10"/>
      <c r="D4" s="10"/>
    </row>
    <row r="5" spans="1:4" ht="15">
      <c r="A5" s="82" t="s">
        <v>49</v>
      </c>
      <c r="B5" s="82"/>
      <c r="C5" s="82"/>
      <c r="D5" s="82"/>
    </row>
    <row r="6" spans="1:4" ht="14.25">
      <c r="A6" s="83" t="s">
        <v>237</v>
      </c>
      <c r="B6" s="83"/>
      <c r="C6" s="83"/>
      <c r="D6" s="83"/>
    </row>
    <row r="7" spans="1:4" ht="14.25">
      <c r="A7" s="10"/>
      <c r="B7" s="10"/>
      <c r="C7" s="10"/>
      <c r="D7" s="10"/>
    </row>
    <row r="8" spans="1:4" ht="15">
      <c r="A8" s="10"/>
      <c r="B8" s="18"/>
      <c r="C8" s="3" t="s">
        <v>245</v>
      </c>
      <c r="D8" s="3" t="str">
        <f>+C8</f>
        <v>6 months</v>
      </c>
    </row>
    <row r="9" spans="1:4" ht="15">
      <c r="A9" s="10"/>
      <c r="B9" s="18"/>
      <c r="C9" s="3" t="s">
        <v>50</v>
      </c>
      <c r="D9" s="3" t="s">
        <v>50</v>
      </c>
    </row>
    <row r="10" spans="1:4" ht="15">
      <c r="A10" s="10"/>
      <c r="B10" s="18"/>
      <c r="C10" s="19" t="str">
        <f>+'p&amp;l'!C10</f>
        <v>30.6.2005</v>
      </c>
      <c r="D10" s="19" t="str">
        <f>+'p&amp;l'!D10</f>
        <v>30.6.2004</v>
      </c>
    </row>
    <row r="11" spans="1:4" ht="15">
      <c r="A11" s="10"/>
      <c r="B11" s="18"/>
      <c r="C11" s="17" t="s">
        <v>164</v>
      </c>
      <c r="D11" s="17" t="s">
        <v>164</v>
      </c>
    </row>
    <row r="12" spans="1:4" ht="15">
      <c r="A12" s="10"/>
      <c r="B12" s="18"/>
      <c r="C12" s="3" t="s">
        <v>13</v>
      </c>
      <c r="D12" s="3" t="s">
        <v>13</v>
      </c>
    </row>
    <row r="13" spans="1:4" ht="14.25">
      <c r="A13" s="10"/>
      <c r="B13" s="10"/>
      <c r="C13" s="10"/>
      <c r="D13" s="10"/>
    </row>
    <row r="14" spans="1:4" ht="14.25">
      <c r="A14" s="10" t="s">
        <v>194</v>
      </c>
      <c r="B14" s="10"/>
      <c r="C14" s="22">
        <v>6306</v>
      </c>
      <c r="D14" s="22">
        <v>3765</v>
      </c>
    </row>
    <row r="15" spans="1:4" ht="14.25">
      <c r="A15" s="10"/>
      <c r="B15" s="10"/>
      <c r="C15" s="12"/>
      <c r="D15" s="12"/>
    </row>
    <row r="16" spans="1:4" ht="14.25">
      <c r="A16" s="10" t="s">
        <v>51</v>
      </c>
      <c r="B16" s="10"/>
      <c r="C16" s="12"/>
      <c r="D16" s="12"/>
    </row>
    <row r="17" spans="1:4" ht="14.25">
      <c r="A17" s="10"/>
      <c r="B17" s="10"/>
      <c r="C17" s="12"/>
      <c r="D17" s="12"/>
    </row>
    <row r="18" spans="1:4" ht="14.25">
      <c r="A18" s="10" t="s">
        <v>131</v>
      </c>
      <c r="B18" s="10"/>
      <c r="C18" s="12">
        <v>2191</v>
      </c>
      <c r="D18" s="12">
        <v>4323</v>
      </c>
    </row>
    <row r="19" spans="1:4" ht="14.25">
      <c r="A19" s="10" t="s">
        <v>132</v>
      </c>
      <c r="B19" s="10"/>
      <c r="C19" s="12">
        <v>-130</v>
      </c>
      <c r="D19" s="12">
        <v>53</v>
      </c>
    </row>
    <row r="20" spans="1:4" ht="14.25">
      <c r="A20" s="10"/>
      <c r="B20" s="10"/>
      <c r="C20" s="23"/>
      <c r="D20" s="23"/>
    </row>
    <row r="21" spans="1:4" ht="14.25">
      <c r="A21" s="10"/>
      <c r="B21" s="10"/>
      <c r="C21" s="22"/>
      <c r="D21" s="22"/>
    </row>
    <row r="22" spans="1:4" ht="14.25">
      <c r="A22" s="10" t="s">
        <v>211</v>
      </c>
      <c r="B22" s="10"/>
      <c r="C22" s="22">
        <v>8367</v>
      </c>
      <c r="D22" s="22">
        <v>8141</v>
      </c>
    </row>
    <row r="23" spans="1:4" ht="14.25">
      <c r="A23" s="10"/>
      <c r="B23" s="10"/>
      <c r="C23" s="22"/>
      <c r="D23" s="22"/>
    </row>
    <row r="24" spans="1:4" ht="14.25">
      <c r="A24" s="10" t="s">
        <v>53</v>
      </c>
      <c r="B24" s="10"/>
      <c r="C24" s="22"/>
      <c r="D24" s="22"/>
    </row>
    <row r="25" spans="1:4" ht="14.25">
      <c r="A25" s="10"/>
      <c r="B25" s="10"/>
      <c r="C25" s="22"/>
      <c r="D25" s="22"/>
    </row>
    <row r="26" spans="1:4" ht="14.25">
      <c r="A26" s="27" t="s">
        <v>133</v>
      </c>
      <c r="B26" s="10"/>
      <c r="C26" s="22">
        <v>2721</v>
      </c>
      <c r="D26" s="22">
        <v>-12074</v>
      </c>
    </row>
    <row r="27" spans="1:4" ht="14.25">
      <c r="A27" s="10" t="s">
        <v>134</v>
      </c>
      <c r="B27" s="10"/>
      <c r="C27" s="22">
        <v>2306</v>
      </c>
      <c r="D27" s="22">
        <v>5388</v>
      </c>
    </row>
    <row r="28" spans="1:4" ht="14.25">
      <c r="A28" s="10" t="s">
        <v>130</v>
      </c>
      <c r="B28" s="10"/>
      <c r="C28" s="22">
        <v>-475</v>
      </c>
      <c r="D28" s="22">
        <v>-5113</v>
      </c>
    </row>
    <row r="29" spans="1:4" ht="14.25">
      <c r="A29" s="10" t="s">
        <v>60</v>
      </c>
      <c r="B29" s="10"/>
      <c r="C29" s="22">
        <v>-8</v>
      </c>
      <c r="D29" s="22">
        <v>-28</v>
      </c>
    </row>
    <row r="30" spans="1:4" ht="14.25">
      <c r="A30" s="31" t="s">
        <v>15</v>
      </c>
      <c r="B30" s="10"/>
      <c r="C30" s="22">
        <v>138</v>
      </c>
      <c r="D30" s="22">
        <v>389</v>
      </c>
    </row>
    <row r="31" spans="1:4" ht="14.25">
      <c r="A31" s="10"/>
      <c r="B31" s="10"/>
      <c r="C31" s="22"/>
      <c r="D31" s="22"/>
    </row>
    <row r="32" spans="1:4" ht="14.25">
      <c r="A32" s="10" t="s">
        <v>54</v>
      </c>
      <c r="B32" s="10"/>
      <c r="C32" s="28">
        <v>13049</v>
      </c>
      <c r="D32" s="28">
        <v>-3297</v>
      </c>
    </row>
    <row r="33" spans="1:4" ht="14.25">
      <c r="A33" s="10"/>
      <c r="B33" s="10"/>
      <c r="C33" s="12"/>
      <c r="D33" s="12"/>
    </row>
    <row r="34" spans="1:4" ht="14.25">
      <c r="A34" s="10" t="s">
        <v>55</v>
      </c>
      <c r="B34" s="10"/>
      <c r="C34" s="12"/>
      <c r="D34" s="12"/>
    </row>
    <row r="35" spans="1:4" ht="14.25">
      <c r="A35" s="10"/>
      <c r="B35" s="10"/>
      <c r="C35" s="22"/>
      <c r="D35" s="22"/>
    </row>
    <row r="36" spans="1:4" ht="14.25">
      <c r="A36" s="10" t="s">
        <v>56</v>
      </c>
      <c r="B36" s="10"/>
      <c r="C36" s="22">
        <v>-2570</v>
      </c>
      <c r="D36" s="22">
        <v>-2325</v>
      </c>
    </row>
    <row r="37" spans="1:4" ht="14.25">
      <c r="A37" s="10" t="s">
        <v>203</v>
      </c>
      <c r="B37" s="10"/>
      <c r="C37" s="22">
        <v>-3</v>
      </c>
      <c r="D37" s="22">
        <v>-10</v>
      </c>
    </row>
    <row r="38" spans="1:4" ht="14.25">
      <c r="A38" s="10" t="s">
        <v>256</v>
      </c>
      <c r="B38" s="10"/>
      <c r="C38" s="22">
        <v>31</v>
      </c>
      <c r="D38" s="22">
        <v>0</v>
      </c>
    </row>
    <row r="39" spans="1:4" ht="14.25">
      <c r="A39" s="10" t="s">
        <v>3</v>
      </c>
      <c r="B39" s="10"/>
      <c r="C39" s="22">
        <v>-11090</v>
      </c>
      <c r="D39" s="22">
        <v>0</v>
      </c>
    </row>
    <row r="40" spans="1:4" ht="14.25">
      <c r="A40" s="10" t="s">
        <v>57</v>
      </c>
      <c r="B40" s="10"/>
      <c r="C40" s="22">
        <v>0</v>
      </c>
      <c r="D40" s="22">
        <v>-915</v>
      </c>
    </row>
    <row r="41" spans="1:4" ht="14.25">
      <c r="A41" s="10" t="s">
        <v>58</v>
      </c>
      <c r="B41" s="10"/>
      <c r="C41" s="22">
        <v>0</v>
      </c>
      <c r="D41" s="22">
        <v>2143</v>
      </c>
    </row>
    <row r="42" spans="1:4" ht="14.25">
      <c r="A42" s="10" t="s">
        <v>160</v>
      </c>
      <c r="B42" s="10"/>
      <c r="C42" s="22">
        <v>-122</v>
      </c>
      <c r="D42" s="22">
        <v>-1</v>
      </c>
    </row>
    <row r="43" spans="1:4" ht="14.25">
      <c r="A43" s="10"/>
      <c r="B43" s="10"/>
      <c r="C43" s="22"/>
      <c r="D43" s="22"/>
    </row>
    <row r="44" spans="1:4" ht="14.25">
      <c r="A44" s="10" t="s">
        <v>136</v>
      </c>
      <c r="B44" s="10"/>
      <c r="C44" s="28">
        <v>-13754</v>
      </c>
      <c r="D44" s="28">
        <v>-1108</v>
      </c>
    </row>
    <row r="45" spans="1:4" ht="14.25">
      <c r="A45" s="10"/>
      <c r="B45" s="10"/>
      <c r="C45" s="22"/>
      <c r="D45" s="22"/>
    </row>
    <row r="46" spans="1:4" ht="14.25">
      <c r="A46" s="10" t="s">
        <v>59</v>
      </c>
      <c r="B46" s="10"/>
      <c r="C46" s="12"/>
      <c r="D46" s="12"/>
    </row>
    <row r="47" spans="1:4" ht="14.25">
      <c r="A47" s="10"/>
      <c r="B47" s="10"/>
      <c r="C47" s="12"/>
      <c r="D47" s="12"/>
    </row>
    <row r="48" spans="1:4" ht="14.25">
      <c r="A48" s="10" t="s">
        <v>161</v>
      </c>
      <c r="B48" s="10"/>
      <c r="C48" s="12">
        <v>149</v>
      </c>
      <c r="D48" s="12">
        <v>160</v>
      </c>
    </row>
    <row r="49" spans="1:4" ht="14.25">
      <c r="A49" s="10" t="s">
        <v>227</v>
      </c>
      <c r="B49" s="10"/>
      <c r="C49" s="22">
        <v>0</v>
      </c>
      <c r="D49" s="12">
        <v>1188</v>
      </c>
    </row>
    <row r="50" spans="1:4" ht="14.25">
      <c r="A50" s="10" t="s">
        <v>220</v>
      </c>
      <c r="B50" s="10"/>
      <c r="C50" s="12">
        <v>0</v>
      </c>
      <c r="D50" s="12">
        <v>-144</v>
      </c>
    </row>
    <row r="51" spans="1:4" ht="14.25">
      <c r="A51" s="10"/>
      <c r="B51" s="10"/>
      <c r="C51" s="22"/>
      <c r="D51" s="22"/>
    </row>
    <row r="52" spans="1:4" ht="14.25">
      <c r="A52" s="10" t="s">
        <v>135</v>
      </c>
      <c r="B52" s="10"/>
      <c r="C52" s="28">
        <v>149</v>
      </c>
      <c r="D52" s="28">
        <v>1204</v>
      </c>
    </row>
    <row r="53" spans="1:4" ht="14.25">
      <c r="A53" s="10"/>
      <c r="B53" s="10"/>
      <c r="C53" s="12"/>
      <c r="D53" s="12"/>
    </row>
    <row r="54" spans="1:4" ht="15">
      <c r="A54" s="82" t="s">
        <v>115</v>
      </c>
      <c r="B54" s="82"/>
      <c r="C54" s="82"/>
      <c r="D54" s="82"/>
    </row>
    <row r="55" spans="1:4" ht="14.25">
      <c r="A55" s="83" t="s">
        <v>116</v>
      </c>
      <c r="B55" s="83"/>
      <c r="C55" s="83"/>
      <c r="D55" s="83"/>
    </row>
    <row r="56" spans="1:4" ht="14.25">
      <c r="A56" s="83" t="s">
        <v>129</v>
      </c>
      <c r="B56" s="83"/>
      <c r="C56" s="83"/>
      <c r="D56" s="83"/>
    </row>
    <row r="57" spans="1:4" ht="14.25">
      <c r="A57" s="10"/>
      <c r="B57" s="10"/>
      <c r="C57" s="10"/>
      <c r="D57" s="10"/>
    </row>
    <row r="58" spans="1:4" ht="15">
      <c r="A58" s="82" t="s">
        <v>2</v>
      </c>
      <c r="B58" s="82"/>
      <c r="C58" s="82"/>
      <c r="D58" s="82"/>
    </row>
    <row r="59" spans="1:4" ht="14.25">
      <c r="A59" s="83" t="s">
        <v>237</v>
      </c>
      <c r="B59" s="83"/>
      <c r="C59" s="83"/>
      <c r="D59" s="83"/>
    </row>
    <row r="60" spans="1:4" ht="14.25">
      <c r="A60" s="10"/>
      <c r="B60" s="10"/>
      <c r="C60" s="12"/>
      <c r="D60" s="12"/>
    </row>
    <row r="61" spans="1:4" ht="14.25">
      <c r="A61" s="10" t="s">
        <v>205</v>
      </c>
      <c r="B61" s="10"/>
      <c r="C61" s="12">
        <v>0</v>
      </c>
      <c r="D61" s="12">
        <v>-88</v>
      </c>
    </row>
    <row r="62" spans="1:4" ht="14.25">
      <c r="A62" s="10"/>
      <c r="B62" s="10"/>
      <c r="C62" s="12"/>
      <c r="D62" s="12"/>
    </row>
    <row r="63" spans="1:4" ht="14.25">
      <c r="A63" s="10" t="s">
        <v>221</v>
      </c>
      <c r="B63" s="10"/>
      <c r="C63" s="12">
        <v>-556</v>
      </c>
      <c r="D63" s="12">
        <v>-3289</v>
      </c>
    </row>
    <row r="64" spans="1:4" ht="14.25">
      <c r="A64" s="10"/>
      <c r="B64" s="10"/>
      <c r="C64" s="12"/>
      <c r="D64" s="12"/>
    </row>
    <row r="65" spans="1:4" ht="14.25">
      <c r="A65" s="10" t="s">
        <v>61</v>
      </c>
      <c r="B65" s="10"/>
      <c r="C65" s="12">
        <v>27517</v>
      </c>
      <c r="D65" s="12">
        <v>30077</v>
      </c>
    </row>
    <row r="66" spans="1:4" ht="14.25">
      <c r="A66" s="10"/>
      <c r="B66" s="10"/>
      <c r="C66" s="23"/>
      <c r="D66" s="23"/>
    </row>
    <row r="67" spans="1:4" ht="14.25">
      <c r="A67" s="10"/>
      <c r="B67" s="10"/>
      <c r="C67" s="12"/>
      <c r="D67" s="12"/>
    </row>
    <row r="68" spans="1:4" ht="14.25">
      <c r="A68" s="10" t="s">
        <v>246</v>
      </c>
      <c r="B68" s="10"/>
      <c r="C68" s="12">
        <v>26961</v>
      </c>
      <c r="D68" s="12">
        <v>26788</v>
      </c>
    </row>
    <row r="69" spans="1:4" ht="15" thickBot="1">
      <c r="A69" s="10"/>
      <c r="B69" s="10"/>
      <c r="C69" s="24"/>
      <c r="D69" s="24"/>
    </row>
    <row r="70" spans="1:4" ht="15" thickTop="1">
      <c r="A70" s="10"/>
      <c r="B70" s="10"/>
      <c r="C70" s="10"/>
      <c r="D70" s="10"/>
    </row>
    <row r="71" spans="1:4" ht="14.25">
      <c r="A71" s="10"/>
      <c r="B71" s="10"/>
      <c r="C71" s="10"/>
      <c r="D71" s="10"/>
    </row>
    <row r="72" spans="1:4" ht="15">
      <c r="A72" s="18" t="s">
        <v>0</v>
      </c>
      <c r="B72" s="10"/>
      <c r="C72" s="10"/>
      <c r="D72" s="10"/>
    </row>
    <row r="73" spans="1:4" ht="15">
      <c r="A73" s="18" t="s">
        <v>1</v>
      </c>
      <c r="B73" s="10"/>
      <c r="C73" s="10"/>
      <c r="D73" s="10"/>
    </row>
    <row r="74" ht="15">
      <c r="A74" s="18" t="s">
        <v>236</v>
      </c>
    </row>
  </sheetData>
  <mergeCells count="10">
    <mergeCell ref="A6:D6"/>
    <mergeCell ref="A1:D1"/>
    <mergeCell ref="A2:D2"/>
    <mergeCell ref="A3:D3"/>
    <mergeCell ref="A5:D5"/>
    <mergeCell ref="A58:D58"/>
    <mergeCell ref="A56:D56"/>
    <mergeCell ref="A59:D59"/>
    <mergeCell ref="A54:D54"/>
    <mergeCell ref="A55:D55"/>
  </mergeCells>
  <printOptions/>
  <pageMargins left="0.75" right="0.75" top="1" bottom="1" header="0.5" footer="0.5"/>
  <pageSetup horizontalDpi="600" verticalDpi="600" orientation="portrait" paperSize="9" scale="90" r:id="rId1"/>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P197"/>
  <sheetViews>
    <sheetView zoomScaleSheetLayoutView="100" workbookViewId="0" topLeftCell="A181">
      <selection activeCell="C196" sqref="C196"/>
    </sheetView>
  </sheetViews>
  <sheetFormatPr defaultColWidth="9.140625" defaultRowHeight="12.75"/>
  <cols>
    <col min="1" max="1" width="4.7109375" style="38" customWidth="1"/>
    <col min="2" max="2" width="3.57421875" style="38" customWidth="1"/>
    <col min="3" max="3" width="22.7109375" style="38" customWidth="1"/>
    <col min="4" max="6" width="14.421875" style="38" customWidth="1"/>
    <col min="7" max="7" width="11.57421875" style="38" customWidth="1"/>
    <col min="8" max="8" width="11.28125" style="38" customWidth="1"/>
    <col min="9" max="16384" width="9.140625" style="38" customWidth="1"/>
  </cols>
  <sheetData>
    <row r="1" spans="1:6" ht="15">
      <c r="A1" s="63" t="s">
        <v>117</v>
      </c>
      <c r="B1" s="12"/>
      <c r="C1" s="12"/>
      <c r="D1" s="12"/>
      <c r="E1" s="12"/>
      <c r="F1" s="12"/>
    </row>
    <row r="2" spans="1:6" ht="14.25">
      <c r="A2" s="12"/>
      <c r="B2" s="12"/>
      <c r="C2" s="12"/>
      <c r="D2" s="12"/>
      <c r="E2" s="12"/>
      <c r="F2" s="12"/>
    </row>
    <row r="3" spans="1:6" ht="15">
      <c r="A3" s="64" t="s">
        <v>138</v>
      </c>
      <c r="B3" s="12"/>
      <c r="C3" s="12"/>
      <c r="D3" s="12"/>
      <c r="E3" s="12"/>
      <c r="F3" s="12"/>
    </row>
    <row r="4" spans="1:6" ht="14.25">
      <c r="A4" s="12"/>
      <c r="B4" s="12"/>
      <c r="C4" s="12"/>
      <c r="D4" s="12"/>
      <c r="E4" s="12"/>
      <c r="F4" s="12"/>
    </row>
    <row r="5" spans="1:6" ht="15">
      <c r="A5" s="64" t="s">
        <v>62</v>
      </c>
      <c r="B5" s="12"/>
      <c r="C5" s="63" t="s">
        <v>139</v>
      </c>
      <c r="D5" s="12"/>
      <c r="E5" s="12"/>
      <c r="F5" s="12"/>
    </row>
    <row r="6" spans="1:6" ht="14.25">
      <c r="A6" s="12"/>
      <c r="B6" s="12"/>
      <c r="C6" s="12"/>
      <c r="D6" s="12"/>
      <c r="E6" s="12"/>
      <c r="F6" s="12"/>
    </row>
    <row r="7" spans="1:6" ht="14.25">
      <c r="A7" s="12"/>
      <c r="B7" s="12"/>
      <c r="C7" s="12"/>
      <c r="D7" s="12"/>
      <c r="E7" s="12"/>
      <c r="F7" s="12"/>
    </row>
    <row r="8" spans="1:6" ht="14.25">
      <c r="A8" s="12"/>
      <c r="B8" s="12"/>
      <c r="C8" s="12"/>
      <c r="D8" s="12"/>
      <c r="E8" s="12"/>
      <c r="F8" s="12"/>
    </row>
    <row r="9" spans="1:6" ht="14.25">
      <c r="A9" s="12"/>
      <c r="B9" s="12"/>
      <c r="C9" s="12"/>
      <c r="D9" s="12"/>
      <c r="E9" s="12"/>
      <c r="F9" s="12"/>
    </row>
    <row r="10" spans="1:6" ht="14.25">
      <c r="A10" s="12"/>
      <c r="B10" s="12"/>
      <c r="C10" s="12"/>
      <c r="D10" s="12"/>
      <c r="E10" s="12"/>
      <c r="F10" s="12"/>
    </row>
    <row r="11" spans="1:6" ht="14.25">
      <c r="A11" s="12"/>
      <c r="B11" s="12"/>
      <c r="C11" s="12"/>
      <c r="D11" s="12"/>
      <c r="E11" s="12"/>
      <c r="F11" s="12"/>
    </row>
    <row r="12" spans="1:6" ht="14.25">
      <c r="A12" s="12"/>
      <c r="B12" s="12"/>
      <c r="C12" s="12"/>
      <c r="D12" s="12"/>
      <c r="E12" s="12"/>
      <c r="F12" s="12"/>
    </row>
    <row r="13" spans="1:6" ht="14.25">
      <c r="A13" s="12"/>
      <c r="B13" s="12"/>
      <c r="C13" s="12"/>
      <c r="D13" s="12"/>
      <c r="E13" s="12"/>
      <c r="F13" s="12"/>
    </row>
    <row r="14" spans="1:6" ht="14.25">
      <c r="A14" s="12"/>
      <c r="B14" s="12"/>
      <c r="C14" s="12"/>
      <c r="D14" s="12"/>
      <c r="E14" s="12"/>
      <c r="F14" s="12"/>
    </row>
    <row r="15" spans="1:6" ht="14.25">
      <c r="A15" s="12"/>
      <c r="B15" s="12"/>
      <c r="C15" s="12"/>
      <c r="D15" s="12"/>
      <c r="E15" s="12"/>
      <c r="F15" s="12"/>
    </row>
    <row r="16" spans="1:6" ht="14.25">
      <c r="A16" s="12"/>
      <c r="B16" s="12"/>
      <c r="C16" s="12"/>
      <c r="D16" s="12"/>
      <c r="E16" s="12"/>
      <c r="F16" s="12"/>
    </row>
    <row r="17" spans="1:6" ht="15">
      <c r="A17" s="64" t="s">
        <v>66</v>
      </c>
      <c r="B17" s="12"/>
      <c r="C17" s="63" t="s">
        <v>166</v>
      </c>
      <c r="D17" s="12"/>
      <c r="E17" s="12"/>
      <c r="F17" s="12"/>
    </row>
    <row r="18" spans="1:6" ht="14.25">
      <c r="A18" s="12"/>
      <c r="B18" s="12"/>
      <c r="C18" s="12"/>
      <c r="D18" s="12"/>
      <c r="E18" s="12"/>
      <c r="F18" s="12"/>
    </row>
    <row r="19" spans="1:10" ht="14.25">
      <c r="A19" s="12"/>
      <c r="B19" s="12"/>
      <c r="D19" s="12"/>
      <c r="E19" s="12"/>
      <c r="F19" s="12"/>
      <c r="J19" s="12"/>
    </row>
    <row r="20" spans="1:10" ht="14.25">
      <c r="A20" s="12"/>
      <c r="B20" s="12"/>
      <c r="D20" s="12"/>
      <c r="E20" s="12"/>
      <c r="F20" s="12"/>
      <c r="J20" s="12"/>
    </row>
    <row r="21" spans="1:6" ht="14.25">
      <c r="A21" s="12"/>
      <c r="B21" s="12"/>
      <c r="C21" s="12"/>
      <c r="D21" s="12"/>
      <c r="E21" s="12"/>
      <c r="F21" s="12"/>
    </row>
    <row r="22" spans="1:6" ht="15">
      <c r="A22" s="64" t="s">
        <v>67</v>
      </c>
      <c r="B22" s="12"/>
      <c r="C22" s="63" t="s">
        <v>63</v>
      </c>
      <c r="D22" s="12"/>
      <c r="E22" s="12"/>
      <c r="F22" s="12"/>
    </row>
    <row r="23" spans="1:6" ht="14.25">
      <c r="A23" s="12"/>
      <c r="B23" s="12"/>
      <c r="C23" s="12"/>
      <c r="D23" s="12"/>
      <c r="E23" s="12"/>
      <c r="F23" s="12"/>
    </row>
    <row r="24" spans="1:6" ht="14.25">
      <c r="A24" s="12"/>
      <c r="B24" s="12"/>
      <c r="D24" s="12"/>
      <c r="E24" s="12"/>
      <c r="F24" s="12"/>
    </row>
    <row r="25" spans="1:6" ht="14.25">
      <c r="A25" s="12"/>
      <c r="B25" s="12"/>
      <c r="C25" s="40"/>
      <c r="D25" s="12"/>
      <c r="E25" s="12"/>
      <c r="F25" s="12"/>
    </row>
    <row r="26" spans="1:6" ht="14.25">
      <c r="A26" s="12"/>
      <c r="B26" s="12"/>
      <c r="C26" s="12"/>
      <c r="D26" s="12"/>
      <c r="E26" s="12"/>
      <c r="F26" s="12"/>
    </row>
    <row r="27" spans="1:6" ht="15">
      <c r="A27" s="64" t="s">
        <v>68</v>
      </c>
      <c r="B27" s="12"/>
      <c r="C27" s="63" t="s">
        <v>64</v>
      </c>
      <c r="D27" s="12"/>
      <c r="E27" s="12"/>
      <c r="F27" s="12"/>
    </row>
    <row r="28" spans="1:6" ht="14.25">
      <c r="A28" s="12"/>
      <c r="B28" s="12"/>
      <c r="C28" s="12"/>
      <c r="D28" s="12"/>
      <c r="E28" s="12"/>
      <c r="F28" s="12"/>
    </row>
    <row r="29" spans="1:6" ht="14.25">
      <c r="A29" s="12"/>
      <c r="B29" s="12"/>
      <c r="D29" s="12"/>
      <c r="E29" s="12"/>
      <c r="F29" s="12"/>
    </row>
    <row r="30" spans="1:6" ht="14.25">
      <c r="A30" s="12"/>
      <c r="B30" s="12"/>
      <c r="C30" s="12"/>
      <c r="D30" s="12"/>
      <c r="E30" s="12"/>
      <c r="F30" s="12"/>
    </row>
    <row r="31" spans="1:6" ht="14.25">
      <c r="A31" s="12"/>
      <c r="B31" s="12"/>
      <c r="C31" s="12"/>
      <c r="D31" s="12"/>
      <c r="E31" s="12"/>
      <c r="F31" s="12"/>
    </row>
    <row r="32" spans="1:6" ht="15">
      <c r="A32" s="64" t="s">
        <v>69</v>
      </c>
      <c r="B32" s="12"/>
      <c r="C32" s="63" t="s">
        <v>65</v>
      </c>
      <c r="D32" s="12"/>
      <c r="E32" s="12"/>
      <c r="F32" s="12"/>
    </row>
    <row r="33" spans="1:6" ht="14.25">
      <c r="A33" s="12"/>
      <c r="B33" s="12"/>
      <c r="C33" s="12"/>
      <c r="D33" s="12"/>
      <c r="E33" s="12"/>
      <c r="F33" s="12"/>
    </row>
    <row r="34" spans="1:6" ht="14.25">
      <c r="A34" s="12"/>
      <c r="B34" s="12"/>
      <c r="D34" s="12"/>
      <c r="E34" s="12"/>
      <c r="F34" s="12"/>
    </row>
    <row r="35" spans="1:6" ht="14.25">
      <c r="A35" s="12"/>
      <c r="B35" s="12"/>
      <c r="C35" s="12"/>
      <c r="D35" s="12"/>
      <c r="E35" s="12"/>
      <c r="F35" s="12"/>
    </row>
    <row r="36" spans="1:6" ht="14.25">
      <c r="A36" s="12"/>
      <c r="B36" s="12"/>
      <c r="C36" s="12"/>
      <c r="D36" s="12"/>
      <c r="E36" s="12"/>
      <c r="F36" s="12"/>
    </row>
    <row r="37" spans="1:6" ht="14.25">
      <c r="A37" s="12"/>
      <c r="B37" s="12"/>
      <c r="C37" s="12"/>
      <c r="D37" s="12"/>
      <c r="E37" s="12"/>
      <c r="F37" s="12"/>
    </row>
    <row r="38" spans="1:6" ht="15">
      <c r="A38" s="64" t="s">
        <v>70</v>
      </c>
      <c r="B38" s="12"/>
      <c r="C38" s="63" t="s">
        <v>71</v>
      </c>
      <c r="D38" s="12"/>
      <c r="E38" s="12"/>
      <c r="F38" s="12"/>
    </row>
    <row r="39" spans="1:6" ht="14.25">
      <c r="A39" s="12"/>
      <c r="B39" s="12"/>
      <c r="C39" s="12"/>
      <c r="D39" s="12"/>
      <c r="E39" s="12"/>
      <c r="F39" s="12"/>
    </row>
    <row r="40" spans="1:16" ht="14.25">
      <c r="A40" s="12"/>
      <c r="B40" s="12"/>
      <c r="C40" s="65" t="s">
        <v>140</v>
      </c>
      <c r="D40" s="12"/>
      <c r="E40" s="12"/>
      <c r="F40" s="12"/>
      <c r="J40" s="81"/>
      <c r="K40" s="66"/>
      <c r="L40" s="66"/>
      <c r="M40" s="66"/>
      <c r="N40" s="67"/>
      <c r="O40" s="67"/>
      <c r="P40" s="67"/>
    </row>
    <row r="41" spans="1:16" ht="14.25">
      <c r="A41" s="12"/>
      <c r="B41" s="12"/>
      <c r="D41" s="12"/>
      <c r="E41" s="12"/>
      <c r="F41" s="12"/>
      <c r="J41" s="76"/>
      <c r="K41" s="66"/>
      <c r="L41" s="66"/>
      <c r="M41" s="66"/>
      <c r="N41" s="67"/>
      <c r="O41" s="67"/>
      <c r="P41" s="67"/>
    </row>
    <row r="42" spans="1:16" ht="14.25">
      <c r="A42" s="12"/>
      <c r="B42" s="12"/>
      <c r="D42" s="12"/>
      <c r="E42" s="12"/>
      <c r="F42" s="12"/>
      <c r="J42" s="76"/>
      <c r="K42" s="66"/>
      <c r="L42" s="66"/>
      <c r="M42" s="66"/>
      <c r="N42" s="67"/>
      <c r="O42" s="67"/>
      <c r="P42" s="67"/>
    </row>
    <row r="43" spans="1:16" ht="14.25">
      <c r="A43" s="12"/>
      <c r="B43" s="12"/>
      <c r="C43" s="12"/>
      <c r="D43" s="12"/>
      <c r="E43" s="12"/>
      <c r="F43" s="12"/>
      <c r="J43" s="76"/>
      <c r="K43" s="66"/>
      <c r="L43" s="66"/>
      <c r="M43" s="66"/>
      <c r="N43" s="67"/>
      <c r="O43" s="67"/>
      <c r="P43" s="67"/>
    </row>
    <row r="44" spans="1:16" ht="14.25">
      <c r="A44" s="12"/>
      <c r="B44" s="12"/>
      <c r="C44" s="12"/>
      <c r="D44" s="12"/>
      <c r="E44" s="12"/>
      <c r="F44" s="12"/>
      <c r="J44" s="76"/>
      <c r="K44" s="66"/>
      <c r="L44" s="66"/>
      <c r="M44" s="66"/>
      <c r="N44" s="67"/>
      <c r="O44" s="67"/>
      <c r="P44" s="67"/>
    </row>
    <row r="45" spans="1:16" ht="14.25">
      <c r="A45" s="12"/>
      <c r="B45" s="12"/>
      <c r="C45" s="40"/>
      <c r="D45" s="12"/>
      <c r="E45" s="12"/>
      <c r="F45" s="12"/>
      <c r="J45" s="76"/>
      <c r="K45" s="66"/>
      <c r="L45" s="66"/>
      <c r="M45" s="66"/>
      <c r="N45" s="67"/>
      <c r="O45" s="67"/>
      <c r="P45" s="67"/>
    </row>
    <row r="46" spans="1:16" ht="14.25">
      <c r="A46" s="12"/>
      <c r="B46" s="12"/>
      <c r="C46" s="40"/>
      <c r="D46" s="12"/>
      <c r="E46" s="12"/>
      <c r="F46" s="12"/>
      <c r="J46" s="76"/>
      <c r="K46" s="66"/>
      <c r="L46" s="66"/>
      <c r="M46" s="66"/>
      <c r="N46" s="67"/>
      <c r="O46" s="67"/>
      <c r="P46" s="67"/>
    </row>
    <row r="47" spans="1:16" ht="14.25">
      <c r="A47" s="12"/>
      <c r="B47" s="12"/>
      <c r="C47" s="40"/>
      <c r="D47" s="12"/>
      <c r="E47" s="12"/>
      <c r="F47" s="12"/>
      <c r="J47" s="76"/>
      <c r="K47" s="66"/>
      <c r="L47" s="66"/>
      <c r="M47" s="66"/>
      <c r="N47" s="67"/>
      <c r="O47" s="67"/>
      <c r="P47" s="67"/>
    </row>
    <row r="48" spans="1:16" ht="14.25">
      <c r="A48" s="12"/>
      <c r="B48" s="12"/>
      <c r="C48" s="40"/>
      <c r="D48" s="12"/>
      <c r="E48" s="12"/>
      <c r="F48" s="12"/>
      <c r="J48" s="76"/>
      <c r="K48" s="66"/>
      <c r="L48" s="66"/>
      <c r="M48" s="66"/>
      <c r="N48" s="67"/>
      <c r="O48" s="67"/>
      <c r="P48" s="67"/>
    </row>
    <row r="49" spans="1:16" ht="14.25">
      <c r="A49" s="12"/>
      <c r="B49" s="12"/>
      <c r="C49" s="40"/>
      <c r="D49" s="12"/>
      <c r="E49" s="12"/>
      <c r="F49" s="12"/>
      <c r="J49" s="76"/>
      <c r="K49" s="66"/>
      <c r="L49" s="66"/>
      <c r="M49" s="66"/>
      <c r="N49" s="67"/>
      <c r="O49" s="67"/>
      <c r="P49" s="67"/>
    </row>
    <row r="50" spans="1:6" ht="14.25">
      <c r="A50" s="12"/>
      <c r="B50" s="12"/>
      <c r="C50" s="40"/>
      <c r="D50" s="12"/>
      <c r="E50" s="12"/>
      <c r="F50" s="12"/>
    </row>
    <row r="51" spans="1:6" ht="14.25">
      <c r="A51" s="12"/>
      <c r="B51" s="12"/>
      <c r="C51" s="40"/>
      <c r="D51" s="12"/>
      <c r="E51" s="12"/>
      <c r="F51" s="12"/>
    </row>
    <row r="52" spans="1:6" ht="14.25">
      <c r="A52" s="12"/>
      <c r="B52" s="12"/>
      <c r="C52" s="40"/>
      <c r="D52" s="12"/>
      <c r="E52" s="12"/>
      <c r="F52" s="12"/>
    </row>
    <row r="53" spans="1:6" ht="14.25">
      <c r="A53" s="12"/>
      <c r="B53" s="12"/>
      <c r="C53" s="40"/>
      <c r="D53" s="12"/>
      <c r="E53" s="12"/>
      <c r="F53" s="12"/>
    </row>
    <row r="54" spans="1:8" ht="14.25">
      <c r="A54" s="12"/>
      <c r="B54" s="12"/>
      <c r="C54" s="66"/>
      <c r="D54" s="66"/>
      <c r="E54" s="66"/>
      <c r="F54" s="66"/>
      <c r="G54" s="67"/>
      <c r="H54" s="67"/>
    </row>
    <row r="55" spans="1:8" ht="14.25">
      <c r="A55" s="12"/>
      <c r="B55" s="12"/>
      <c r="C55" s="66"/>
      <c r="D55" s="66"/>
      <c r="E55" s="66"/>
      <c r="F55" s="66"/>
      <c r="G55" s="67"/>
      <c r="H55" s="67"/>
    </row>
    <row r="56" spans="1:8" ht="14.25">
      <c r="A56" s="12"/>
      <c r="B56" s="12"/>
      <c r="C56" s="66"/>
      <c r="D56" s="66"/>
      <c r="E56" s="66"/>
      <c r="F56" s="66"/>
      <c r="G56" s="67"/>
      <c r="H56" s="67"/>
    </row>
    <row r="57" spans="1:6" ht="14.25">
      <c r="A57" s="12"/>
      <c r="B57" s="12"/>
      <c r="C57" s="12"/>
      <c r="D57" s="12"/>
      <c r="E57" s="12"/>
      <c r="F57" s="12"/>
    </row>
    <row r="58" spans="1:6" ht="14.25">
      <c r="A58" s="12"/>
      <c r="B58" s="12"/>
      <c r="C58" s="12"/>
      <c r="D58" s="12"/>
      <c r="E58" s="12"/>
      <c r="F58" s="12"/>
    </row>
    <row r="59" spans="1:6" ht="14.25">
      <c r="A59" s="12"/>
      <c r="B59" s="12"/>
      <c r="C59" s="12"/>
      <c r="D59" s="12"/>
      <c r="E59" s="12"/>
      <c r="F59" s="12"/>
    </row>
    <row r="60" spans="1:6" ht="15">
      <c r="A60" s="64" t="s">
        <v>72</v>
      </c>
      <c r="B60" s="12"/>
      <c r="C60" s="63" t="s">
        <v>73</v>
      </c>
      <c r="D60" s="12"/>
      <c r="E60" s="12"/>
      <c r="F60" s="12"/>
    </row>
    <row r="61" spans="1:6" ht="14.25">
      <c r="A61" s="12"/>
      <c r="B61" s="12"/>
      <c r="C61" s="12"/>
      <c r="D61" s="12"/>
      <c r="E61" s="12"/>
      <c r="F61" s="12"/>
    </row>
    <row r="62" spans="1:6" ht="14.25">
      <c r="A62" s="12"/>
      <c r="B62" s="12"/>
      <c r="C62" s="12"/>
      <c r="D62" s="12"/>
      <c r="E62" s="12"/>
      <c r="F62" s="12"/>
    </row>
    <row r="63" spans="1:6" ht="14.25">
      <c r="A63" s="12"/>
      <c r="B63" s="12"/>
      <c r="C63" s="12"/>
      <c r="D63" s="12"/>
      <c r="E63" s="12"/>
      <c r="F63" s="12"/>
    </row>
    <row r="64" spans="1:6" ht="14.25">
      <c r="A64" s="12"/>
      <c r="B64" s="12"/>
      <c r="C64" s="12"/>
      <c r="D64" s="12"/>
      <c r="E64" s="12"/>
      <c r="F64" s="12"/>
    </row>
    <row r="65" spans="1:6" ht="14.25">
      <c r="A65" s="12"/>
      <c r="B65" s="12"/>
      <c r="C65" s="12"/>
      <c r="D65" s="12"/>
      <c r="E65" s="12"/>
      <c r="F65" s="12"/>
    </row>
    <row r="66" spans="1:6" ht="15">
      <c r="A66" s="64" t="s">
        <v>77</v>
      </c>
      <c r="B66" s="12"/>
      <c r="C66" s="63" t="s">
        <v>74</v>
      </c>
      <c r="D66" s="12"/>
      <c r="E66" s="12"/>
      <c r="F66" s="12"/>
    </row>
    <row r="67" spans="1:6" ht="14.25">
      <c r="A67" s="12"/>
      <c r="B67" s="12"/>
      <c r="C67" s="12"/>
      <c r="D67" s="12"/>
      <c r="E67" s="12"/>
      <c r="F67" s="12"/>
    </row>
    <row r="68" spans="2:9" ht="14.25">
      <c r="B68" s="68" t="s">
        <v>75</v>
      </c>
      <c r="C68" s="40"/>
      <c r="D68" s="43"/>
      <c r="E68" s="43"/>
      <c r="F68" s="43"/>
      <c r="G68" s="69"/>
      <c r="H68" s="69"/>
      <c r="I68" s="69"/>
    </row>
    <row r="69" spans="1:9" ht="14.25">
      <c r="A69" s="68"/>
      <c r="B69" s="12"/>
      <c r="C69" s="40"/>
      <c r="D69" s="43"/>
      <c r="E69" s="43"/>
      <c r="F69" s="43"/>
      <c r="G69" s="69"/>
      <c r="H69" s="69"/>
      <c r="I69" s="69"/>
    </row>
    <row r="70" spans="1:9" ht="14.25">
      <c r="A70" s="68"/>
      <c r="B70" s="12"/>
      <c r="C70" s="40"/>
      <c r="D70" s="43"/>
      <c r="E70" s="43"/>
      <c r="F70" s="43"/>
      <c r="G70" s="69"/>
      <c r="H70" s="69"/>
      <c r="I70" s="69"/>
    </row>
    <row r="71" spans="1:9" ht="15">
      <c r="A71" s="68"/>
      <c r="B71" s="12"/>
      <c r="C71" s="70" t="s">
        <v>247</v>
      </c>
      <c r="D71" s="71" t="s">
        <v>185</v>
      </c>
      <c r="E71" s="43"/>
      <c r="G71" s="69"/>
      <c r="H71" s="69"/>
      <c r="I71" s="69"/>
    </row>
    <row r="72" spans="1:9" ht="14.25">
      <c r="A72" s="68"/>
      <c r="B72" s="12"/>
      <c r="C72" s="40"/>
      <c r="D72" s="71" t="s">
        <v>184</v>
      </c>
      <c r="E72" s="43"/>
      <c r="G72" s="69"/>
      <c r="H72" s="69"/>
      <c r="I72" s="69"/>
    </row>
    <row r="73" spans="1:9" ht="14.25">
      <c r="A73" s="68"/>
      <c r="B73" s="12"/>
      <c r="C73" s="40"/>
      <c r="D73" s="71" t="s">
        <v>172</v>
      </c>
      <c r="E73" s="43"/>
      <c r="F73" s="71" t="s">
        <v>173</v>
      </c>
      <c r="G73" s="69"/>
      <c r="H73" s="69"/>
      <c r="I73" s="69"/>
    </row>
    <row r="74" spans="1:9" ht="14.25">
      <c r="A74" s="68"/>
      <c r="B74" s="12"/>
      <c r="C74" s="40"/>
      <c r="D74" s="71" t="s">
        <v>186</v>
      </c>
      <c r="E74" s="71" t="s">
        <v>171</v>
      </c>
      <c r="F74" s="71" t="s">
        <v>188</v>
      </c>
      <c r="G74" s="69"/>
      <c r="H74" s="69"/>
      <c r="I74" s="69"/>
    </row>
    <row r="75" spans="1:9" ht="14.25">
      <c r="A75" s="68"/>
      <c r="B75" s="12"/>
      <c r="C75" s="40"/>
      <c r="D75" s="71" t="s">
        <v>187</v>
      </c>
      <c r="E75" s="71" t="s">
        <v>170</v>
      </c>
      <c r="F75" s="71" t="s">
        <v>187</v>
      </c>
      <c r="G75" s="72" t="s">
        <v>174</v>
      </c>
      <c r="H75" s="72" t="s">
        <v>47</v>
      </c>
      <c r="I75" s="69"/>
    </row>
    <row r="76" spans="1:9" ht="14.25">
      <c r="A76" s="68"/>
      <c r="B76" s="12"/>
      <c r="C76" s="40"/>
      <c r="D76" s="71" t="s">
        <v>13</v>
      </c>
      <c r="E76" s="71" t="s">
        <v>13</v>
      </c>
      <c r="F76" s="71" t="s">
        <v>13</v>
      </c>
      <c r="G76" s="71" t="s">
        <v>13</v>
      </c>
      <c r="H76" s="71" t="s">
        <v>13</v>
      </c>
      <c r="I76" s="69"/>
    </row>
    <row r="77" spans="1:9" ht="14.25">
      <c r="A77" s="68"/>
      <c r="B77" s="12"/>
      <c r="C77" s="73" t="s">
        <v>175</v>
      </c>
      <c r="D77" s="43"/>
      <c r="E77" s="43"/>
      <c r="F77" s="43"/>
      <c r="G77" s="69"/>
      <c r="H77" s="69"/>
      <c r="I77" s="69"/>
    </row>
    <row r="78" spans="1:9" ht="14.25">
      <c r="A78" s="68"/>
      <c r="B78" s="12"/>
      <c r="C78" s="40" t="s">
        <v>176</v>
      </c>
      <c r="D78" s="41">
        <f>+'p&amp;l'!F14-'notes a'!E78-'notes a'!F78</f>
        <v>15295</v>
      </c>
      <c r="E78" s="41">
        <f>9361+15554</f>
        <v>24915</v>
      </c>
      <c r="F78" s="41">
        <f>610+255+219+1999</f>
        <v>3083</v>
      </c>
      <c r="G78" s="41">
        <v>0</v>
      </c>
      <c r="H78" s="41">
        <f>SUM(D78:G78)</f>
        <v>43293</v>
      </c>
      <c r="I78" s="69"/>
    </row>
    <row r="79" spans="1:9" ht="14.25">
      <c r="A79" s="68"/>
      <c r="B79" s="12"/>
      <c r="C79" s="40" t="s">
        <v>177</v>
      </c>
      <c r="D79" s="41">
        <f>+-G79</f>
        <v>2412</v>
      </c>
      <c r="E79" s="41">
        <v>0</v>
      </c>
      <c r="F79" s="41">
        <v>0</v>
      </c>
      <c r="G79" s="41">
        <v>-2412</v>
      </c>
      <c r="H79" s="41">
        <f>SUM(D79:G79)</f>
        <v>0</v>
      </c>
      <c r="I79" s="69"/>
    </row>
    <row r="80" spans="1:9" ht="15" thickBot="1">
      <c r="A80" s="68"/>
      <c r="B80" s="12"/>
      <c r="C80" s="40" t="s">
        <v>178</v>
      </c>
      <c r="D80" s="42">
        <f>SUM(D78:D79)</f>
        <v>17707</v>
      </c>
      <c r="E80" s="42">
        <f>SUM(E78:E79)</f>
        <v>24915</v>
      </c>
      <c r="F80" s="42">
        <f>SUM(F78:F79)</f>
        <v>3083</v>
      </c>
      <c r="G80" s="42">
        <f>SUM(G78:G79)</f>
        <v>-2412</v>
      </c>
      <c r="H80" s="44">
        <f>SUM(H78:H79)</f>
        <v>43293</v>
      </c>
      <c r="I80" s="69"/>
    </row>
    <row r="81" spans="1:9" ht="15" thickTop="1">
      <c r="A81" s="68"/>
      <c r="B81" s="12"/>
      <c r="C81" s="40"/>
      <c r="D81" s="41"/>
      <c r="E81" s="41"/>
      <c r="F81" s="41"/>
      <c r="G81" s="41"/>
      <c r="H81" s="41"/>
      <c r="I81" s="69"/>
    </row>
    <row r="82" spans="1:9" ht="14.25">
      <c r="A82" s="68"/>
      <c r="B82" s="12"/>
      <c r="C82" s="73" t="s">
        <v>179</v>
      </c>
      <c r="D82" s="43"/>
      <c r="E82" s="43"/>
      <c r="F82" s="43"/>
      <c r="G82" s="43"/>
      <c r="H82" s="45"/>
      <c r="I82" s="69"/>
    </row>
    <row r="83" spans="1:9" ht="14.25">
      <c r="A83" s="68"/>
      <c r="B83" s="12"/>
      <c r="C83" s="40" t="s">
        <v>180</v>
      </c>
      <c r="D83" s="43">
        <f>+'p&amp;l'!F16-'notes a'!E83-'notes a'!F83</f>
        <v>4498</v>
      </c>
      <c r="E83" s="41">
        <f>457-16+756</f>
        <v>1197</v>
      </c>
      <c r="F83" s="76">
        <f>99-16-35+448-15</f>
        <v>481</v>
      </c>
      <c r="G83" s="43"/>
      <c r="H83" s="45">
        <f>SUM(D83:G83)</f>
        <v>6176</v>
      </c>
      <c r="I83" s="69"/>
    </row>
    <row r="84" spans="1:9" ht="14.25">
      <c r="A84" s="68"/>
      <c r="B84" s="12"/>
      <c r="C84" s="40" t="s">
        <v>181</v>
      </c>
      <c r="D84" s="43"/>
      <c r="E84" s="43"/>
      <c r="F84" s="43"/>
      <c r="G84" s="43"/>
      <c r="H84" s="46">
        <f>+'p&amp;l'!F20</f>
        <v>138</v>
      </c>
      <c r="I84" s="69"/>
    </row>
    <row r="85" spans="1:9" ht="14.25">
      <c r="A85" s="68"/>
      <c r="B85" s="12"/>
      <c r="C85" s="40" t="s">
        <v>189</v>
      </c>
      <c r="D85" s="43"/>
      <c r="E85" s="43"/>
      <c r="F85" s="43"/>
      <c r="G85" s="43"/>
      <c r="H85" s="45">
        <f>SUM(H83:H84)</f>
        <v>6314</v>
      </c>
      <c r="I85" s="69"/>
    </row>
    <row r="86" spans="1:9" ht="14.25">
      <c r="A86" s="68"/>
      <c r="B86" s="12"/>
      <c r="C86" s="40" t="s">
        <v>182</v>
      </c>
      <c r="D86" s="43"/>
      <c r="E86" s="43"/>
      <c r="F86" s="43"/>
      <c r="G86" s="43"/>
      <c r="H86" s="46">
        <f>+'p&amp;l'!F18</f>
        <v>-8</v>
      </c>
      <c r="I86" s="69"/>
    </row>
    <row r="87" spans="1:9" ht="14.25">
      <c r="A87" s="68"/>
      <c r="B87" s="12"/>
      <c r="C87" s="40" t="s">
        <v>190</v>
      </c>
      <c r="D87" s="43"/>
      <c r="E87" s="43"/>
      <c r="F87" s="43"/>
      <c r="G87" s="43"/>
      <c r="H87" s="45">
        <f>+H85+H86</f>
        <v>6306</v>
      </c>
      <c r="I87" s="69"/>
    </row>
    <row r="88" spans="1:9" ht="14.25">
      <c r="A88" s="68"/>
      <c r="B88" s="12"/>
      <c r="C88" s="40" t="s">
        <v>16</v>
      </c>
      <c r="D88" s="43"/>
      <c r="E88" s="43"/>
      <c r="F88" s="43"/>
      <c r="G88" s="43"/>
      <c r="H88" s="46">
        <f>+'p&amp;l'!F25</f>
        <v>-1582</v>
      </c>
      <c r="I88" s="69"/>
    </row>
    <row r="89" spans="1:9" ht="14.25">
      <c r="A89" s="68"/>
      <c r="B89" s="12"/>
      <c r="C89" s="40" t="s">
        <v>191</v>
      </c>
      <c r="D89" s="43"/>
      <c r="E89" s="43"/>
      <c r="F89" s="43"/>
      <c r="G89" s="43"/>
      <c r="H89" s="45">
        <f>SUM(H87:H88)</f>
        <v>4724</v>
      </c>
      <c r="I89" s="69"/>
    </row>
    <row r="90" spans="1:9" ht="14.25">
      <c r="A90" s="68"/>
      <c r="B90" s="12"/>
      <c r="C90" s="40" t="s">
        <v>183</v>
      </c>
      <c r="D90" s="43"/>
      <c r="E90" s="43"/>
      <c r="F90" s="43"/>
      <c r="G90" s="43"/>
      <c r="H90" s="46">
        <f>+'p&amp;l'!F30</f>
        <v>-841</v>
      </c>
      <c r="I90" s="69"/>
    </row>
    <row r="91" spans="1:9" ht="15" thickBot="1">
      <c r="A91" s="68"/>
      <c r="B91" s="12"/>
      <c r="C91" s="40" t="s">
        <v>192</v>
      </c>
      <c r="D91" s="43"/>
      <c r="E91" s="43"/>
      <c r="F91" s="43"/>
      <c r="G91" s="43"/>
      <c r="H91" s="47">
        <f>SUM(H89:H90)</f>
        <v>3883</v>
      </c>
      <c r="I91" s="69"/>
    </row>
    <row r="92" spans="1:9" ht="15" thickTop="1">
      <c r="A92" s="68"/>
      <c r="B92" s="12"/>
      <c r="C92" s="40"/>
      <c r="D92" s="43"/>
      <c r="E92" s="43"/>
      <c r="F92" s="43"/>
      <c r="G92" s="69"/>
      <c r="H92" s="69"/>
      <c r="I92" s="69"/>
    </row>
    <row r="93" spans="1:9" ht="15">
      <c r="A93" s="68"/>
      <c r="B93" s="12"/>
      <c r="C93" s="70" t="s">
        <v>248</v>
      </c>
      <c r="D93" s="71" t="s">
        <v>185</v>
      </c>
      <c r="E93" s="43"/>
      <c r="G93" s="69"/>
      <c r="H93" s="69"/>
      <c r="I93" s="69"/>
    </row>
    <row r="94" spans="1:9" ht="14.25">
      <c r="A94" s="68"/>
      <c r="B94" s="12"/>
      <c r="C94" s="40"/>
      <c r="D94" s="71" t="s">
        <v>184</v>
      </c>
      <c r="E94" s="43"/>
      <c r="G94" s="69"/>
      <c r="H94" s="69"/>
      <c r="I94" s="69"/>
    </row>
    <row r="95" spans="1:9" ht="14.25">
      <c r="A95" s="68"/>
      <c r="B95" s="12"/>
      <c r="C95" s="40"/>
      <c r="D95" s="71" t="s">
        <v>172</v>
      </c>
      <c r="E95" s="43"/>
      <c r="F95" s="71" t="s">
        <v>173</v>
      </c>
      <c r="G95" s="69"/>
      <c r="H95" s="69"/>
      <c r="I95" s="69"/>
    </row>
    <row r="96" spans="1:9" ht="14.25">
      <c r="A96" s="68"/>
      <c r="B96" s="12"/>
      <c r="C96" s="40"/>
      <c r="D96" s="71" t="s">
        <v>186</v>
      </c>
      <c r="E96" s="71" t="s">
        <v>171</v>
      </c>
      <c r="F96" s="71" t="s">
        <v>188</v>
      </c>
      <c r="G96" s="69"/>
      <c r="H96" s="69"/>
      <c r="I96" s="69"/>
    </row>
    <row r="97" spans="1:9" ht="14.25">
      <c r="A97" s="68"/>
      <c r="B97" s="12"/>
      <c r="C97" s="40"/>
      <c r="D97" s="71" t="s">
        <v>187</v>
      </c>
      <c r="E97" s="71" t="s">
        <v>170</v>
      </c>
      <c r="F97" s="71" t="s">
        <v>187</v>
      </c>
      <c r="G97" s="72" t="s">
        <v>174</v>
      </c>
      <c r="H97" s="72" t="s">
        <v>47</v>
      </c>
      <c r="I97" s="69"/>
    </row>
    <row r="98" spans="1:9" ht="14.25">
      <c r="A98" s="68"/>
      <c r="B98" s="12"/>
      <c r="C98" s="40"/>
      <c r="D98" s="71" t="s">
        <v>13</v>
      </c>
      <c r="E98" s="71" t="s">
        <v>13</v>
      </c>
      <c r="F98" s="71" t="s">
        <v>13</v>
      </c>
      <c r="G98" s="71" t="s">
        <v>13</v>
      </c>
      <c r="H98" s="71" t="s">
        <v>13</v>
      </c>
      <c r="I98" s="69"/>
    </row>
    <row r="99" spans="1:9" ht="14.25">
      <c r="A99" s="68"/>
      <c r="B99" s="12"/>
      <c r="C99" s="73" t="s">
        <v>175</v>
      </c>
      <c r="D99" s="43"/>
      <c r="E99" s="43"/>
      <c r="F99" s="43"/>
      <c r="G99" s="69"/>
      <c r="H99" s="69"/>
      <c r="I99" s="69"/>
    </row>
    <row r="100" spans="1:9" ht="14.25">
      <c r="A100" s="68"/>
      <c r="B100" s="12"/>
      <c r="C100" s="40" t="s">
        <v>176</v>
      </c>
      <c r="D100" s="41">
        <v>36929</v>
      </c>
      <c r="E100" s="41">
        <v>33952</v>
      </c>
      <c r="F100" s="41">
        <v>3554</v>
      </c>
      <c r="G100" s="41">
        <v>0</v>
      </c>
      <c r="H100" s="41">
        <f>SUM(D100:G100)</f>
        <v>74435</v>
      </c>
      <c r="I100" s="69"/>
    </row>
    <row r="101" spans="1:9" ht="14.25">
      <c r="A101" s="68"/>
      <c r="B101" s="12"/>
      <c r="C101" s="40" t="s">
        <v>177</v>
      </c>
      <c r="D101" s="41">
        <v>631</v>
      </c>
      <c r="E101" s="41">
        <v>0</v>
      </c>
      <c r="F101" s="41">
        <v>0</v>
      </c>
      <c r="G101" s="41">
        <f>-D101</f>
        <v>-631</v>
      </c>
      <c r="H101" s="41">
        <f>SUM(D101:G101)</f>
        <v>0</v>
      </c>
      <c r="I101" s="69"/>
    </row>
    <row r="102" spans="1:9" ht="15" thickBot="1">
      <c r="A102" s="68"/>
      <c r="B102" s="12"/>
      <c r="C102" s="40" t="s">
        <v>178</v>
      </c>
      <c r="D102" s="42">
        <f>SUM(D100:D101)</f>
        <v>37560</v>
      </c>
      <c r="E102" s="42">
        <f>SUM(E100:E101)</f>
        <v>33952</v>
      </c>
      <c r="F102" s="42">
        <f>SUM(F100:F101)</f>
        <v>3554</v>
      </c>
      <c r="G102" s="42">
        <f>SUM(G100:G101)</f>
        <v>-631</v>
      </c>
      <c r="H102" s="44">
        <f>SUM(H100:H101)</f>
        <v>74435</v>
      </c>
      <c r="I102" s="69"/>
    </row>
    <row r="103" spans="1:9" ht="15" thickTop="1">
      <c r="A103" s="68"/>
      <c r="B103" s="12"/>
      <c r="C103" s="40"/>
      <c r="D103" s="41"/>
      <c r="E103" s="41"/>
      <c r="F103" s="41"/>
      <c r="G103" s="41"/>
      <c r="H103" s="41"/>
      <c r="I103" s="69"/>
    </row>
    <row r="104" spans="1:9" ht="14.25">
      <c r="A104" s="68"/>
      <c r="B104" s="12"/>
      <c r="C104" s="73" t="s">
        <v>179</v>
      </c>
      <c r="D104" s="43"/>
      <c r="E104" s="43"/>
      <c r="F104" s="43"/>
      <c r="G104" s="43"/>
      <c r="H104" s="45"/>
      <c r="I104" s="69"/>
    </row>
    <row r="105" spans="1:9" ht="14.25">
      <c r="A105" s="68"/>
      <c r="B105" s="12"/>
      <c r="C105" s="40" t="s">
        <v>180</v>
      </c>
      <c r="D105" s="43">
        <v>2894</v>
      </c>
      <c r="E105" s="41">
        <v>-252</v>
      </c>
      <c r="F105" s="40">
        <v>762</v>
      </c>
      <c r="G105" s="43">
        <v>0</v>
      </c>
      <c r="H105" s="45">
        <f>SUM(D105:G105)</f>
        <v>3404</v>
      </c>
      <c r="I105" s="69"/>
    </row>
    <row r="106" spans="1:9" ht="14.25">
      <c r="A106" s="68"/>
      <c r="B106" s="12"/>
      <c r="C106" s="40" t="s">
        <v>181</v>
      </c>
      <c r="D106" s="43"/>
      <c r="E106" s="43"/>
      <c r="F106" s="43"/>
      <c r="G106" s="43"/>
      <c r="H106" s="46">
        <f>+'p&amp;l'!G20</f>
        <v>389</v>
      </c>
      <c r="I106" s="69"/>
    </row>
    <row r="107" spans="1:9" ht="14.25">
      <c r="A107" s="68"/>
      <c r="B107" s="12"/>
      <c r="C107" s="40" t="s">
        <v>189</v>
      </c>
      <c r="D107" s="43"/>
      <c r="E107" s="43"/>
      <c r="F107" s="43"/>
      <c r="G107" s="43"/>
      <c r="H107" s="45">
        <f>+H105+H106</f>
        <v>3793</v>
      </c>
      <c r="I107" s="69"/>
    </row>
    <row r="108" spans="1:9" ht="14.25">
      <c r="A108" s="68"/>
      <c r="B108" s="12"/>
      <c r="C108" s="40" t="s">
        <v>182</v>
      </c>
      <c r="D108" s="43"/>
      <c r="E108" s="43"/>
      <c r="F108" s="43"/>
      <c r="G108" s="43"/>
      <c r="H108" s="46">
        <f>+'p&amp;l'!G18</f>
        <v>-28</v>
      </c>
      <c r="I108" s="69"/>
    </row>
    <row r="109" spans="1:9" ht="14.25">
      <c r="A109" s="68"/>
      <c r="B109" s="12"/>
      <c r="C109" s="40" t="s">
        <v>190</v>
      </c>
      <c r="D109" s="43"/>
      <c r="E109" s="43"/>
      <c r="F109" s="43"/>
      <c r="G109" s="43"/>
      <c r="H109" s="45">
        <f>+H107+H108</f>
        <v>3765</v>
      </c>
      <c r="I109" s="69"/>
    </row>
    <row r="110" spans="1:9" ht="14.25">
      <c r="A110" s="68"/>
      <c r="B110" s="12"/>
      <c r="C110" s="40" t="s">
        <v>16</v>
      </c>
      <c r="D110" s="43"/>
      <c r="E110" s="43"/>
      <c r="F110" s="43"/>
      <c r="G110" s="43"/>
      <c r="H110" s="46">
        <f>+'p&amp;l'!G25</f>
        <v>-1067</v>
      </c>
      <c r="I110" s="69"/>
    </row>
    <row r="111" spans="1:9" ht="14.25">
      <c r="A111" s="68"/>
      <c r="B111" s="12"/>
      <c r="C111" s="40" t="s">
        <v>191</v>
      </c>
      <c r="D111" s="43"/>
      <c r="E111" s="43"/>
      <c r="F111" s="43"/>
      <c r="G111" s="43"/>
      <c r="H111" s="45">
        <f>+H109+H110</f>
        <v>2698</v>
      </c>
      <c r="I111" s="69"/>
    </row>
    <row r="112" spans="1:9" ht="14.25">
      <c r="A112" s="68"/>
      <c r="B112" s="12"/>
      <c r="C112" s="40" t="s">
        <v>183</v>
      </c>
      <c r="D112" s="43"/>
      <c r="E112" s="43"/>
      <c r="F112" s="43"/>
      <c r="G112" s="43"/>
      <c r="H112" s="46">
        <f>+'p&amp;l'!G30</f>
        <v>-144</v>
      </c>
      <c r="I112" s="69"/>
    </row>
    <row r="113" spans="1:9" ht="15" thickBot="1">
      <c r="A113" s="68"/>
      <c r="B113" s="12"/>
      <c r="C113" s="40" t="s">
        <v>192</v>
      </c>
      <c r="D113" s="43"/>
      <c r="E113" s="43"/>
      <c r="F113" s="43"/>
      <c r="G113" s="43"/>
      <c r="H113" s="47">
        <f>+H111+H112</f>
        <v>2554</v>
      </c>
      <c r="I113" s="69"/>
    </row>
    <row r="114" spans="1:9" ht="15" thickTop="1">
      <c r="A114" s="68"/>
      <c r="B114" s="12"/>
      <c r="C114" s="40"/>
      <c r="D114" s="43"/>
      <c r="E114" s="43"/>
      <c r="F114" s="43"/>
      <c r="G114" s="69"/>
      <c r="H114" s="69"/>
      <c r="I114" s="69"/>
    </row>
    <row r="115" spans="1:9" ht="14.25">
      <c r="A115" s="68" t="s">
        <v>76</v>
      </c>
      <c r="B115" s="12"/>
      <c r="C115" s="40" t="s">
        <v>206</v>
      </c>
      <c r="D115" s="43"/>
      <c r="E115" s="43"/>
      <c r="F115" s="43"/>
      <c r="G115" s="69"/>
      <c r="H115" s="69"/>
      <c r="I115" s="69"/>
    </row>
    <row r="116" spans="1:9" ht="14.25">
      <c r="A116" s="68"/>
      <c r="B116" s="12"/>
      <c r="C116" s="40" t="s">
        <v>169</v>
      </c>
      <c r="D116" s="43"/>
      <c r="E116" s="43"/>
      <c r="F116" s="43"/>
      <c r="G116" s="69"/>
      <c r="H116" s="69"/>
      <c r="I116" s="69"/>
    </row>
    <row r="117" spans="1:8" ht="14.25">
      <c r="A117" s="68"/>
      <c r="B117" s="40"/>
      <c r="C117" s="43"/>
      <c r="D117" s="43"/>
      <c r="E117" s="43"/>
      <c r="F117" s="43"/>
      <c r="G117" s="69"/>
      <c r="H117" s="69"/>
    </row>
    <row r="118" spans="1:6" ht="15">
      <c r="A118" s="64" t="s">
        <v>78</v>
      </c>
      <c r="B118" s="12"/>
      <c r="C118" s="63" t="s">
        <v>20</v>
      </c>
      <c r="D118" s="12"/>
      <c r="E118" s="12"/>
      <c r="F118" s="12"/>
    </row>
    <row r="119" spans="1:6" ht="14.25">
      <c r="A119" s="12"/>
      <c r="B119" s="12"/>
      <c r="C119" s="12"/>
      <c r="D119" s="12"/>
      <c r="E119" s="12"/>
      <c r="F119" s="12"/>
    </row>
    <row r="120" spans="1:6" ht="14.25">
      <c r="A120" s="12"/>
      <c r="B120" s="12"/>
      <c r="C120" s="12"/>
      <c r="D120" s="12"/>
      <c r="E120" s="12"/>
      <c r="F120" s="12"/>
    </row>
    <row r="121" spans="1:6" ht="14.25">
      <c r="A121" s="12"/>
      <c r="B121" s="12"/>
      <c r="C121" s="12"/>
      <c r="D121" s="12"/>
      <c r="E121" s="12"/>
      <c r="F121" s="12"/>
    </row>
    <row r="122" spans="1:6" ht="14.25">
      <c r="A122" s="12"/>
      <c r="B122" s="12"/>
      <c r="C122" s="12"/>
      <c r="D122" s="12"/>
      <c r="E122" s="12"/>
      <c r="F122" s="12"/>
    </row>
    <row r="123" spans="1:6" ht="15">
      <c r="A123" s="64" t="s">
        <v>79</v>
      </c>
      <c r="B123" s="12"/>
      <c r="C123" s="63" t="s">
        <v>141</v>
      </c>
      <c r="D123" s="12"/>
      <c r="E123" s="12"/>
      <c r="F123" s="12"/>
    </row>
    <row r="124" spans="1:6" ht="14.25">
      <c r="A124" s="12"/>
      <c r="B124" s="12"/>
      <c r="C124" s="12"/>
      <c r="D124" s="12"/>
      <c r="E124" s="12"/>
      <c r="F124" s="12"/>
    </row>
    <row r="125" spans="1:6" ht="14.25">
      <c r="A125" s="12"/>
      <c r="B125" s="12"/>
      <c r="C125" s="12"/>
      <c r="D125" s="12"/>
      <c r="E125" s="12"/>
      <c r="F125" s="12"/>
    </row>
    <row r="126" spans="1:6" ht="14.25">
      <c r="A126" s="12"/>
      <c r="B126" s="12"/>
      <c r="C126" s="12"/>
      <c r="D126" s="12"/>
      <c r="E126" s="12"/>
      <c r="F126" s="12"/>
    </row>
    <row r="127" spans="1:6" ht="14.25">
      <c r="A127" s="12"/>
      <c r="B127" s="12"/>
      <c r="C127" s="12"/>
      <c r="D127" s="12"/>
      <c r="E127" s="12"/>
      <c r="F127" s="12"/>
    </row>
    <row r="128" spans="1:6" ht="15">
      <c r="A128" s="64" t="s">
        <v>81</v>
      </c>
      <c r="B128" s="12"/>
      <c r="C128" s="63" t="s">
        <v>80</v>
      </c>
      <c r="D128" s="12"/>
      <c r="E128" s="12"/>
      <c r="F128" s="12"/>
    </row>
    <row r="129" spans="1:6" ht="15">
      <c r="A129" s="12"/>
      <c r="B129" s="12"/>
      <c r="C129" s="64"/>
      <c r="D129" s="12"/>
      <c r="E129" s="12"/>
      <c r="F129" s="12"/>
    </row>
    <row r="130" spans="1:6" ht="14.25">
      <c r="A130" s="12"/>
      <c r="B130" s="12"/>
      <c r="C130" s="12"/>
      <c r="D130" s="12"/>
      <c r="E130" s="12"/>
      <c r="F130" s="12"/>
    </row>
    <row r="131" spans="1:6" ht="14.25">
      <c r="A131" s="12"/>
      <c r="B131" s="12"/>
      <c r="C131" s="12"/>
      <c r="D131" s="12"/>
      <c r="E131" s="12"/>
      <c r="F131" s="12"/>
    </row>
    <row r="132" spans="1:6" ht="14.25">
      <c r="A132" s="12"/>
      <c r="B132" s="12"/>
      <c r="C132" s="12"/>
      <c r="D132" s="12"/>
      <c r="E132" s="12"/>
      <c r="F132" s="12"/>
    </row>
    <row r="133" spans="1:6" ht="14.25">
      <c r="A133" s="12"/>
      <c r="B133" s="12" t="s">
        <v>199</v>
      </c>
      <c r="C133" s="12" t="s">
        <v>232</v>
      </c>
      <c r="D133" s="12"/>
      <c r="E133" s="12"/>
      <c r="F133" s="12"/>
    </row>
    <row r="134" spans="1:6" ht="14.25">
      <c r="A134" s="12"/>
      <c r="B134" s="12"/>
      <c r="C134" s="12"/>
      <c r="D134" s="12"/>
      <c r="E134" s="12"/>
      <c r="F134" s="12"/>
    </row>
    <row r="135" spans="1:6" ht="14.25">
      <c r="A135" s="12"/>
      <c r="B135" s="12" t="s">
        <v>222</v>
      </c>
      <c r="C135" s="12"/>
      <c r="D135" s="12"/>
      <c r="E135" s="12"/>
      <c r="F135" s="12"/>
    </row>
    <row r="136" spans="1:6" ht="14.25">
      <c r="A136" s="12"/>
      <c r="B136" s="12"/>
      <c r="C136" s="12"/>
      <c r="D136" s="12"/>
      <c r="E136" s="12"/>
      <c r="F136" s="12"/>
    </row>
    <row r="137" spans="1:6" ht="14.25">
      <c r="A137" s="12"/>
      <c r="B137" s="12"/>
      <c r="C137" s="12"/>
      <c r="D137" s="12"/>
      <c r="E137" s="12"/>
      <c r="F137" s="12"/>
    </row>
    <row r="138" spans="1:6" ht="14.25">
      <c r="A138" s="12"/>
      <c r="B138" s="12"/>
      <c r="C138" s="12"/>
      <c r="D138" s="12"/>
      <c r="E138" s="12"/>
      <c r="F138" s="12"/>
    </row>
    <row r="139" spans="1:6" ht="14.25">
      <c r="A139" s="12"/>
      <c r="B139" s="12" t="s">
        <v>223</v>
      </c>
      <c r="C139" s="12"/>
      <c r="D139" s="12"/>
      <c r="E139" s="12"/>
      <c r="F139" s="12"/>
    </row>
    <row r="140" spans="1:6" ht="14.25">
      <c r="A140" s="12"/>
      <c r="B140" s="12"/>
      <c r="C140" s="12"/>
      <c r="D140" s="12"/>
      <c r="E140" s="12"/>
      <c r="F140" s="12"/>
    </row>
    <row r="141" spans="1:6" ht="14.25">
      <c r="A141" s="12"/>
      <c r="B141" s="74"/>
      <c r="C141" s="12"/>
      <c r="D141" s="12"/>
      <c r="E141" s="12"/>
      <c r="F141" s="12"/>
    </row>
    <row r="142" spans="1:6" ht="14.25">
      <c r="A142" s="12"/>
      <c r="B142" s="12"/>
      <c r="C142" s="12"/>
      <c r="D142" s="12"/>
      <c r="E142" s="12"/>
      <c r="F142" s="12"/>
    </row>
    <row r="143" spans="1:6" ht="14.25">
      <c r="A143" s="12"/>
      <c r="B143" s="12"/>
      <c r="C143" s="12"/>
      <c r="D143" s="12"/>
      <c r="E143" s="12"/>
      <c r="F143" s="12"/>
    </row>
    <row r="144" spans="1:6" ht="14.25">
      <c r="A144" s="12"/>
      <c r="B144" s="12"/>
      <c r="C144" s="12"/>
      <c r="D144" s="12"/>
      <c r="E144" s="12"/>
      <c r="F144" s="12"/>
    </row>
    <row r="145" spans="1:6" ht="14.25">
      <c r="A145" s="12"/>
      <c r="B145" s="12"/>
      <c r="C145" s="12"/>
      <c r="D145" s="12"/>
      <c r="E145" s="12"/>
      <c r="F145" s="12"/>
    </row>
    <row r="146" spans="1:6" ht="14.25">
      <c r="A146" s="12"/>
      <c r="B146" s="12"/>
      <c r="C146" s="12"/>
      <c r="D146" s="12"/>
      <c r="E146" s="12"/>
      <c r="F146" s="12"/>
    </row>
    <row r="147" spans="1:6" ht="14.25">
      <c r="A147" s="12"/>
      <c r="B147" s="12"/>
      <c r="C147" s="12"/>
      <c r="D147" s="12"/>
      <c r="E147" s="12"/>
      <c r="F147" s="12"/>
    </row>
    <row r="148" spans="1:6" ht="14.25">
      <c r="A148" s="12"/>
      <c r="B148" s="12"/>
      <c r="C148" s="12" t="s">
        <v>266</v>
      </c>
      <c r="D148" s="12"/>
      <c r="E148" s="12"/>
      <c r="F148" s="12"/>
    </row>
    <row r="149" spans="1:6" ht="14.25">
      <c r="A149" s="12"/>
      <c r="B149" s="12"/>
      <c r="C149" s="12"/>
      <c r="D149" s="12"/>
      <c r="E149" s="12"/>
      <c r="F149" s="12"/>
    </row>
    <row r="150" spans="1:6" ht="15">
      <c r="A150" s="64" t="s">
        <v>81</v>
      </c>
      <c r="B150" s="12"/>
      <c r="C150" s="63" t="s">
        <v>235</v>
      </c>
      <c r="D150" s="12"/>
      <c r="E150" s="12"/>
      <c r="F150" s="12"/>
    </row>
    <row r="151" spans="1:6" ht="14.25">
      <c r="A151" s="12"/>
      <c r="B151" s="12"/>
      <c r="C151" s="12"/>
      <c r="D151" s="12"/>
      <c r="E151" s="12"/>
      <c r="F151" s="12"/>
    </row>
    <row r="152" spans="1:6" ht="14.25">
      <c r="A152" s="12"/>
      <c r="B152" s="10" t="s">
        <v>200</v>
      </c>
      <c r="C152" s="4" t="s">
        <v>219</v>
      </c>
      <c r="D152" s="12"/>
      <c r="E152" s="12"/>
      <c r="F152" s="12"/>
    </row>
    <row r="153" spans="1:6" ht="14.25">
      <c r="A153" s="12"/>
      <c r="B153" s="10"/>
      <c r="C153" s="10"/>
      <c r="D153" s="12"/>
      <c r="E153" s="12"/>
      <c r="F153" s="12"/>
    </row>
    <row r="154" spans="1:6" ht="14.25">
      <c r="A154" s="12"/>
      <c r="B154" s="10" t="s">
        <v>222</v>
      </c>
      <c r="C154" s="10"/>
      <c r="D154" s="12"/>
      <c r="E154" s="12"/>
      <c r="F154" s="12"/>
    </row>
    <row r="155" spans="1:6" ht="14.25">
      <c r="A155" s="12"/>
      <c r="B155" s="10"/>
      <c r="C155" s="10"/>
      <c r="D155" s="12"/>
      <c r="E155" s="12"/>
      <c r="F155" s="12"/>
    </row>
    <row r="156" spans="1:6" ht="14.25">
      <c r="A156" s="12"/>
      <c r="B156" s="10"/>
      <c r="C156" s="10"/>
      <c r="D156" s="12"/>
      <c r="E156" s="12"/>
      <c r="F156" s="12"/>
    </row>
    <row r="157" spans="1:6" ht="14.25">
      <c r="A157" s="12"/>
      <c r="B157" s="10"/>
      <c r="C157" s="10"/>
      <c r="D157" s="12"/>
      <c r="E157" s="12"/>
      <c r="F157" s="12"/>
    </row>
    <row r="158" spans="1:6" ht="14.25">
      <c r="A158" s="12"/>
      <c r="B158" s="10"/>
      <c r="C158" s="10"/>
      <c r="D158" s="12"/>
      <c r="E158" s="12"/>
      <c r="F158" s="12"/>
    </row>
    <row r="159" spans="1:6" ht="14.25">
      <c r="A159" s="12"/>
      <c r="B159" s="10" t="s">
        <v>223</v>
      </c>
      <c r="C159" s="10"/>
      <c r="D159" s="12"/>
      <c r="E159" s="12"/>
      <c r="F159" s="12"/>
    </row>
    <row r="160" spans="1:6" ht="14.25">
      <c r="A160" s="12"/>
      <c r="B160" s="10"/>
      <c r="C160" s="10"/>
      <c r="D160" s="12"/>
      <c r="E160" s="12"/>
      <c r="F160" s="12"/>
    </row>
    <row r="161" spans="1:6" ht="14.25">
      <c r="A161" s="12"/>
      <c r="B161" s="10"/>
      <c r="C161" s="10"/>
      <c r="D161" s="12"/>
      <c r="E161" s="12"/>
      <c r="F161" s="12"/>
    </row>
    <row r="162" spans="1:6" ht="14.25">
      <c r="A162" s="12"/>
      <c r="B162" s="10"/>
      <c r="C162" s="10"/>
      <c r="D162" s="12"/>
      <c r="E162" s="12"/>
      <c r="F162" s="12"/>
    </row>
    <row r="163" spans="1:6" ht="14.25">
      <c r="A163" s="12"/>
      <c r="B163" s="10" t="s">
        <v>224</v>
      </c>
      <c r="C163" s="10"/>
      <c r="D163" s="12"/>
      <c r="E163" s="12"/>
      <c r="F163" s="12"/>
    </row>
    <row r="164" spans="1:6" ht="14.25">
      <c r="A164" s="12"/>
      <c r="B164" s="10"/>
      <c r="C164" s="10"/>
      <c r="D164" s="12"/>
      <c r="E164" s="12"/>
      <c r="F164" s="12"/>
    </row>
    <row r="165" spans="1:6" ht="14.25">
      <c r="A165" s="12"/>
      <c r="B165" s="10"/>
      <c r="C165" s="10"/>
      <c r="D165" s="12"/>
      <c r="E165" s="12"/>
      <c r="F165" s="12"/>
    </row>
    <row r="166" spans="1:6" ht="14.25">
      <c r="A166" s="12"/>
      <c r="B166" s="10"/>
      <c r="C166" s="10"/>
      <c r="D166" s="12"/>
      <c r="E166" s="12"/>
      <c r="F166" s="12"/>
    </row>
    <row r="167" spans="1:6" ht="14.25">
      <c r="A167" s="12"/>
      <c r="B167" s="10" t="s">
        <v>225</v>
      </c>
      <c r="C167" s="10"/>
      <c r="D167" s="12"/>
      <c r="E167" s="12"/>
      <c r="F167" s="12"/>
    </row>
    <row r="168" spans="1:6" ht="14.25">
      <c r="A168" s="12"/>
      <c r="B168" s="10"/>
      <c r="C168" s="10"/>
      <c r="D168" s="12"/>
      <c r="E168" s="12"/>
      <c r="F168" s="12"/>
    </row>
    <row r="169" spans="1:6" ht="14.25">
      <c r="A169" s="12"/>
      <c r="D169" s="12"/>
      <c r="E169" s="12"/>
      <c r="F169" s="12"/>
    </row>
    <row r="170" spans="1:6" ht="14.25">
      <c r="A170" s="12"/>
      <c r="C170" s="12"/>
      <c r="D170" s="12"/>
      <c r="E170" s="12"/>
      <c r="F170" s="12"/>
    </row>
    <row r="171" spans="1:6" ht="14.25">
      <c r="A171" s="12"/>
      <c r="C171" s="12"/>
      <c r="D171" s="12"/>
      <c r="E171" s="12"/>
      <c r="F171" s="12"/>
    </row>
    <row r="172" spans="1:6" ht="14.25">
      <c r="A172" s="12"/>
      <c r="C172" s="12"/>
      <c r="D172" s="12"/>
      <c r="E172" s="12"/>
      <c r="F172" s="12"/>
    </row>
    <row r="173" spans="1:6" ht="14.25">
      <c r="A173" s="12"/>
      <c r="C173" s="10"/>
      <c r="D173" s="12"/>
      <c r="E173" s="12"/>
      <c r="F173" s="12"/>
    </row>
    <row r="174" spans="1:6" ht="14.25">
      <c r="A174" s="12"/>
      <c r="B174" s="12"/>
      <c r="C174" s="10"/>
      <c r="D174" s="12"/>
      <c r="E174" s="12"/>
      <c r="F174" s="12"/>
    </row>
    <row r="175" spans="1:6" ht="14.25">
      <c r="A175" s="12"/>
      <c r="B175" s="12"/>
      <c r="C175" s="10"/>
      <c r="D175" s="12"/>
      <c r="E175" s="12"/>
      <c r="F175" s="12"/>
    </row>
    <row r="176" spans="1:6" ht="14.25">
      <c r="A176" s="12"/>
      <c r="B176" s="12" t="s">
        <v>262</v>
      </c>
      <c r="C176" s="12" t="s">
        <v>258</v>
      </c>
      <c r="D176" s="12"/>
      <c r="E176" s="12"/>
      <c r="F176" s="12"/>
    </row>
    <row r="177" spans="1:6" ht="14.25">
      <c r="A177" s="12"/>
      <c r="B177" s="12"/>
      <c r="C177" s="12" t="s">
        <v>259</v>
      </c>
      <c r="D177" s="12"/>
      <c r="E177" s="12"/>
      <c r="F177" s="12"/>
    </row>
    <row r="178" spans="1:6" ht="14.25">
      <c r="A178" s="12"/>
      <c r="B178" s="12"/>
      <c r="C178" s="12" t="s">
        <v>260</v>
      </c>
      <c r="D178" s="12"/>
      <c r="E178" s="12"/>
      <c r="F178" s="12"/>
    </row>
    <row r="179" spans="1:6" ht="14.25">
      <c r="A179" s="12"/>
      <c r="B179" s="12"/>
      <c r="C179" s="12" t="s">
        <v>261</v>
      </c>
      <c r="D179" s="12"/>
      <c r="E179" s="12"/>
      <c r="F179" s="12"/>
    </row>
    <row r="180" spans="1:6" ht="14.25">
      <c r="A180" s="12"/>
      <c r="B180" s="12"/>
      <c r="C180" s="12"/>
      <c r="D180" s="12"/>
      <c r="E180" s="12"/>
      <c r="F180" s="12"/>
    </row>
    <row r="181" spans="1:6" ht="14.25">
      <c r="A181" s="12"/>
      <c r="B181" s="12" t="s">
        <v>270</v>
      </c>
      <c r="C181" s="12" t="s">
        <v>263</v>
      </c>
      <c r="D181" s="12"/>
      <c r="E181" s="12"/>
      <c r="F181" s="12"/>
    </row>
    <row r="182" spans="1:6" ht="14.25">
      <c r="A182" s="12"/>
      <c r="B182" s="12"/>
      <c r="C182" s="12" t="s">
        <v>264</v>
      </c>
      <c r="D182" s="12"/>
      <c r="E182" s="12"/>
      <c r="F182" s="12"/>
    </row>
    <row r="183" spans="1:6" ht="14.25">
      <c r="A183" s="12"/>
      <c r="B183" s="12"/>
      <c r="C183" s="12" t="s">
        <v>265</v>
      </c>
      <c r="D183" s="12"/>
      <c r="E183" s="12"/>
      <c r="F183" s="12"/>
    </row>
    <row r="184" spans="1:6" ht="14.25">
      <c r="A184" s="12"/>
      <c r="B184" s="12"/>
      <c r="C184" s="12"/>
      <c r="D184" s="12"/>
      <c r="E184" s="12"/>
      <c r="F184" s="12"/>
    </row>
    <row r="185" spans="1:6" ht="14.25">
      <c r="A185" s="12"/>
      <c r="B185" s="12"/>
      <c r="C185" s="12" t="s">
        <v>276</v>
      </c>
      <c r="D185" s="12"/>
      <c r="E185" s="12"/>
      <c r="F185" s="12"/>
    </row>
    <row r="186" spans="1:6" ht="14.25">
      <c r="A186" s="12"/>
      <c r="B186" s="12"/>
      <c r="C186" s="12" t="s">
        <v>267</v>
      </c>
      <c r="D186" s="12"/>
      <c r="E186" s="12"/>
      <c r="F186" s="12"/>
    </row>
    <row r="187" spans="1:6" ht="14.25">
      <c r="A187" s="12"/>
      <c r="B187" s="12"/>
      <c r="C187" s="12" t="s">
        <v>268</v>
      </c>
      <c r="D187" s="12"/>
      <c r="E187" s="12"/>
      <c r="F187" s="12"/>
    </row>
    <row r="188" spans="1:6" ht="14.25">
      <c r="A188" s="12"/>
      <c r="B188" s="12"/>
      <c r="C188" s="12" t="s">
        <v>269</v>
      </c>
      <c r="D188" s="12"/>
      <c r="E188" s="12"/>
      <c r="F188" s="12"/>
    </row>
    <row r="189" spans="1:6" ht="14.25">
      <c r="A189" s="12"/>
      <c r="B189" s="12"/>
      <c r="C189" s="10"/>
      <c r="D189" s="12"/>
      <c r="E189" s="12"/>
      <c r="F189" s="12"/>
    </row>
    <row r="190" spans="1:6" ht="15">
      <c r="A190" s="64" t="s">
        <v>82</v>
      </c>
      <c r="B190" s="12"/>
      <c r="C190" s="63" t="s">
        <v>83</v>
      </c>
      <c r="D190" s="12"/>
      <c r="E190" s="12"/>
      <c r="F190" s="12"/>
    </row>
    <row r="191" spans="1:6" ht="14.25">
      <c r="A191" s="12"/>
      <c r="B191" s="12"/>
      <c r="C191" s="12"/>
      <c r="D191" s="12"/>
      <c r="E191" s="12"/>
      <c r="F191" s="12"/>
    </row>
    <row r="192" spans="1:6" ht="14.25">
      <c r="A192" s="12"/>
      <c r="B192" s="12"/>
      <c r="C192" s="12" t="s">
        <v>9</v>
      </c>
      <c r="D192" s="12"/>
      <c r="E192" s="12"/>
      <c r="F192" s="12"/>
    </row>
    <row r="193" spans="1:6" ht="14.25">
      <c r="A193" s="12"/>
      <c r="B193" s="12"/>
      <c r="C193" s="12" t="s">
        <v>10</v>
      </c>
      <c r="D193" s="12"/>
      <c r="E193" s="12"/>
      <c r="F193" s="12"/>
    </row>
    <row r="194" spans="1:6" ht="14.25">
      <c r="A194" s="12"/>
      <c r="B194" s="12"/>
      <c r="C194" s="12"/>
      <c r="D194" s="12"/>
      <c r="E194" s="12"/>
      <c r="F194" s="12"/>
    </row>
    <row r="195" spans="1:6" ht="14.25">
      <c r="A195" s="12"/>
      <c r="B195" s="12"/>
      <c r="C195" s="12"/>
      <c r="D195" s="12"/>
      <c r="E195" s="12"/>
      <c r="F195" s="12"/>
    </row>
    <row r="196" spans="1:6" ht="14.25">
      <c r="A196" s="12"/>
      <c r="B196" s="12"/>
      <c r="C196" s="12" t="s">
        <v>218</v>
      </c>
      <c r="D196" s="12"/>
      <c r="E196" s="12"/>
      <c r="F196" s="12"/>
    </row>
    <row r="197" spans="1:6" ht="14.25">
      <c r="A197" s="12"/>
      <c r="B197" s="12"/>
      <c r="C197" s="12"/>
      <c r="D197" s="12"/>
      <c r="E197" s="12"/>
      <c r="F197" s="12"/>
    </row>
  </sheetData>
  <printOptions/>
  <pageMargins left="0.75" right="0.75" top="0.86" bottom="1" header="0.5" footer="0.5"/>
  <pageSetup fitToHeight="0" horizontalDpi="600" verticalDpi="600" orientation="portrait" paperSize="9" scale="90" r:id="rId2"/>
  <rowBreaks count="4" manualBreakCount="4">
    <brk id="37" max="7" man="1"/>
    <brk id="65" max="7" man="1"/>
    <brk id="116" max="7" man="1"/>
    <brk id="149" max="7" man="1"/>
  </rowBreaks>
  <drawing r:id="rId1"/>
</worksheet>
</file>

<file path=xl/worksheets/sheet6.xml><?xml version="1.0" encoding="utf-8"?>
<worksheet xmlns="http://schemas.openxmlformats.org/spreadsheetml/2006/main" xmlns:r="http://schemas.openxmlformats.org/officeDocument/2006/relationships">
  <dimension ref="A1:J175"/>
  <sheetViews>
    <sheetView tabSelected="1" zoomScaleSheetLayoutView="100" workbookViewId="0" topLeftCell="A154">
      <selection activeCell="F164" sqref="F164"/>
    </sheetView>
  </sheetViews>
  <sheetFormatPr defaultColWidth="9.140625" defaultRowHeight="12.75"/>
  <cols>
    <col min="1" max="1" width="4.57421875" style="0" customWidth="1"/>
    <col min="2" max="2" width="3.28125" style="0" customWidth="1"/>
    <col min="3" max="3" width="20.421875" style="0" customWidth="1"/>
    <col min="4" max="4" width="19.140625" style="0" customWidth="1"/>
    <col min="5" max="5" width="14.140625" style="0" customWidth="1"/>
    <col min="6" max="6" width="15.28125" style="0" customWidth="1"/>
    <col min="7" max="7" width="14.00390625" style="0" customWidth="1"/>
    <col min="8" max="8" width="9.57421875" style="0" customWidth="1"/>
    <col min="9" max="9" width="12.28125" style="0" customWidth="1"/>
  </cols>
  <sheetData>
    <row r="1" spans="1:9" ht="15">
      <c r="A1" s="1" t="s">
        <v>117</v>
      </c>
      <c r="B1" s="10"/>
      <c r="C1" s="10"/>
      <c r="D1" s="10"/>
      <c r="E1" s="10"/>
      <c r="F1" s="10"/>
      <c r="G1" s="10"/>
      <c r="H1" s="10"/>
      <c r="I1" s="10"/>
    </row>
    <row r="2" spans="1:9" ht="14.25">
      <c r="A2" s="10"/>
      <c r="B2" s="10"/>
      <c r="C2" s="10"/>
      <c r="D2" s="10"/>
      <c r="E2" s="10"/>
      <c r="F2" s="10"/>
      <c r="G2" s="10"/>
      <c r="H2" s="10"/>
      <c r="I2" s="10"/>
    </row>
    <row r="3" spans="1:9" ht="15">
      <c r="A3" s="18" t="s">
        <v>137</v>
      </c>
      <c r="B3" s="10"/>
      <c r="C3" s="10"/>
      <c r="D3" s="10"/>
      <c r="E3" s="10"/>
      <c r="F3" s="10"/>
      <c r="G3" s="10"/>
      <c r="H3" s="10"/>
      <c r="I3" s="10"/>
    </row>
    <row r="4" spans="1:9" ht="14.25">
      <c r="A4" s="10"/>
      <c r="B4" s="10"/>
      <c r="C4" s="10"/>
      <c r="D4" s="10"/>
      <c r="E4" s="10"/>
      <c r="F4" s="10"/>
      <c r="G4" s="10"/>
      <c r="H4" s="10"/>
      <c r="I4" s="10"/>
    </row>
    <row r="5" spans="1:9" ht="15">
      <c r="A5" s="18" t="s">
        <v>84</v>
      </c>
      <c r="B5" s="10"/>
      <c r="C5" s="1" t="s">
        <v>85</v>
      </c>
      <c r="D5" s="10"/>
      <c r="E5" s="10"/>
      <c r="F5" s="10"/>
      <c r="G5" s="10"/>
      <c r="H5" s="10"/>
      <c r="I5" s="10"/>
    </row>
    <row r="6" spans="1:9" ht="14.25">
      <c r="A6" s="10"/>
      <c r="B6" s="10"/>
      <c r="C6" s="10"/>
      <c r="D6" s="10"/>
      <c r="E6" s="10"/>
      <c r="F6" s="10"/>
      <c r="G6" s="10"/>
      <c r="H6" s="10"/>
      <c r="I6" s="10"/>
    </row>
    <row r="7" spans="1:9" ht="14.25">
      <c r="A7" s="10"/>
      <c r="B7" s="10"/>
      <c r="C7" s="48"/>
      <c r="D7" s="77"/>
      <c r="E7" s="77"/>
      <c r="F7" s="77"/>
      <c r="G7" s="77"/>
      <c r="H7" s="77"/>
      <c r="I7" s="10"/>
    </row>
    <row r="8" spans="1:9" ht="14.25">
      <c r="A8" s="10"/>
      <c r="B8" s="10"/>
      <c r="C8" s="48"/>
      <c r="D8" s="77"/>
      <c r="E8" s="77"/>
      <c r="F8" s="77"/>
      <c r="G8" s="77"/>
      <c r="H8" s="77"/>
      <c r="I8" s="10"/>
    </row>
    <row r="9" spans="1:9" ht="14.25">
      <c r="A9" s="10"/>
      <c r="B9" s="10"/>
      <c r="C9" s="48"/>
      <c r="D9" s="77"/>
      <c r="E9" s="77"/>
      <c r="F9" s="77"/>
      <c r="G9" s="77"/>
      <c r="H9" s="77"/>
      <c r="I9" s="10"/>
    </row>
    <row r="10" spans="1:9" ht="14.25">
      <c r="A10" s="10"/>
      <c r="B10" s="10"/>
      <c r="C10" s="48"/>
      <c r="D10" s="77"/>
      <c r="E10" s="77"/>
      <c r="F10" s="77"/>
      <c r="G10" s="77"/>
      <c r="H10" s="77"/>
      <c r="I10" s="10"/>
    </row>
    <row r="11" spans="1:9" ht="14.25">
      <c r="A11" s="10"/>
      <c r="B11" s="10"/>
      <c r="C11" s="48"/>
      <c r="D11" s="77"/>
      <c r="E11" s="77"/>
      <c r="F11" s="77"/>
      <c r="G11" s="77"/>
      <c r="H11" s="77"/>
      <c r="I11" s="10"/>
    </row>
    <row r="12" spans="1:9" ht="14.25">
      <c r="A12" s="10"/>
      <c r="B12" s="10"/>
      <c r="C12" s="48"/>
      <c r="D12" s="77"/>
      <c r="E12" s="77"/>
      <c r="F12" s="77"/>
      <c r="G12" s="77"/>
      <c r="H12" s="77"/>
      <c r="I12" s="10"/>
    </row>
    <row r="13" spans="1:9" ht="14.25">
      <c r="A13" s="10"/>
      <c r="B13" s="10"/>
      <c r="C13" s="48"/>
      <c r="D13" s="77"/>
      <c r="E13" s="77"/>
      <c r="F13" s="77"/>
      <c r="G13" s="77"/>
      <c r="H13" s="77"/>
      <c r="I13" s="10"/>
    </row>
    <row r="14" spans="1:9" ht="14.25">
      <c r="A14" s="10"/>
      <c r="B14" s="10"/>
      <c r="C14" s="48"/>
      <c r="D14" s="77"/>
      <c r="E14" s="77"/>
      <c r="F14" s="77"/>
      <c r="G14" s="77"/>
      <c r="H14" s="77"/>
      <c r="I14" s="10"/>
    </row>
    <row r="15" spans="1:9" ht="14.25">
      <c r="A15" s="10"/>
      <c r="B15" s="10"/>
      <c r="C15" s="48"/>
      <c r="D15" s="77"/>
      <c r="E15" s="77"/>
      <c r="F15" s="77"/>
      <c r="G15" s="77"/>
      <c r="H15" s="77"/>
      <c r="I15" s="10"/>
    </row>
    <row r="16" spans="1:9" ht="14.25">
      <c r="A16" s="10"/>
      <c r="B16" s="10"/>
      <c r="C16" s="48"/>
      <c r="D16" s="77"/>
      <c r="E16" s="77"/>
      <c r="F16" s="77"/>
      <c r="G16" s="77"/>
      <c r="H16" s="77"/>
      <c r="I16" s="10"/>
    </row>
    <row r="17" spans="1:9" ht="14.25">
      <c r="A17" s="10"/>
      <c r="B17" s="10"/>
      <c r="C17" s="48"/>
      <c r="D17" s="77"/>
      <c r="E17" s="77"/>
      <c r="F17" s="77"/>
      <c r="G17" s="77"/>
      <c r="H17" s="77"/>
      <c r="I17" s="10"/>
    </row>
    <row r="18" spans="1:9" ht="14.25">
      <c r="A18" s="10"/>
      <c r="B18" s="10"/>
      <c r="C18" s="48"/>
      <c r="D18" s="77"/>
      <c r="E18" s="77"/>
      <c r="F18" s="77"/>
      <c r="G18" s="77"/>
      <c r="H18" s="77"/>
      <c r="I18" s="10"/>
    </row>
    <row r="19" spans="1:9" ht="15">
      <c r="A19" s="18" t="s">
        <v>98</v>
      </c>
      <c r="B19" s="10"/>
      <c r="C19" s="1" t="s">
        <v>86</v>
      </c>
      <c r="D19" s="10"/>
      <c r="E19" s="10"/>
      <c r="F19" s="10"/>
      <c r="G19" s="10"/>
      <c r="H19" s="10"/>
      <c r="I19" s="10"/>
    </row>
    <row r="20" spans="4:9" ht="14.25">
      <c r="D20" s="10"/>
      <c r="E20" s="10"/>
      <c r="F20" s="10"/>
      <c r="G20" s="10"/>
      <c r="H20" s="10"/>
      <c r="I20" s="10"/>
    </row>
    <row r="21" spans="1:9" ht="14.25">
      <c r="A21" s="10"/>
      <c r="B21" s="10"/>
      <c r="C21" s="48"/>
      <c r="D21" s="77"/>
      <c r="E21" s="77"/>
      <c r="F21" s="77"/>
      <c r="G21" s="77"/>
      <c r="H21" s="77"/>
      <c r="I21" s="10"/>
    </row>
    <row r="22" spans="1:9" ht="14.25">
      <c r="A22" s="10"/>
      <c r="B22" s="10"/>
      <c r="C22" s="48"/>
      <c r="D22" s="77"/>
      <c r="E22" s="77"/>
      <c r="F22" s="77"/>
      <c r="G22" s="77"/>
      <c r="H22" s="77"/>
      <c r="I22" s="10"/>
    </row>
    <row r="23" spans="1:9" ht="14.25">
      <c r="A23" s="10"/>
      <c r="B23" s="10"/>
      <c r="C23" s="48"/>
      <c r="D23" s="77"/>
      <c r="E23" s="77"/>
      <c r="F23" s="77"/>
      <c r="G23" s="77"/>
      <c r="H23" s="77"/>
      <c r="I23" s="10"/>
    </row>
    <row r="24" spans="1:9" ht="14.25">
      <c r="A24" s="10"/>
      <c r="B24" s="10"/>
      <c r="C24" s="78"/>
      <c r="D24" s="77"/>
      <c r="E24" s="77"/>
      <c r="F24" s="77"/>
      <c r="G24" s="77"/>
      <c r="H24" s="77"/>
      <c r="I24" s="10"/>
    </row>
    <row r="25" spans="1:9" ht="14.25">
      <c r="A25" s="10"/>
      <c r="B25" s="10"/>
      <c r="C25" s="78"/>
      <c r="D25" s="77"/>
      <c r="E25" s="77"/>
      <c r="F25" s="77"/>
      <c r="G25" s="77"/>
      <c r="H25" s="77"/>
      <c r="I25" s="10"/>
    </row>
    <row r="26" spans="1:9" ht="15">
      <c r="A26" s="18" t="s">
        <v>99</v>
      </c>
      <c r="B26" s="10"/>
      <c r="C26" s="1" t="s">
        <v>87</v>
      </c>
      <c r="D26" s="10"/>
      <c r="E26" s="10"/>
      <c r="F26" s="10"/>
      <c r="G26" s="10"/>
      <c r="H26" s="10"/>
      <c r="I26" s="10"/>
    </row>
    <row r="27" spans="1:9" ht="14.25">
      <c r="A27" s="10"/>
      <c r="B27" s="10"/>
      <c r="C27" s="10"/>
      <c r="D27" s="10"/>
      <c r="E27" s="10"/>
      <c r="F27" s="10"/>
      <c r="G27" s="10"/>
      <c r="H27" s="10"/>
      <c r="I27" s="10"/>
    </row>
    <row r="28" spans="1:9" ht="14.25">
      <c r="A28" s="10"/>
      <c r="B28" s="10"/>
      <c r="C28" s="48"/>
      <c r="D28" s="77"/>
      <c r="E28" s="77"/>
      <c r="F28" s="77"/>
      <c r="G28" s="77"/>
      <c r="H28" s="77"/>
      <c r="I28" s="10"/>
    </row>
    <row r="29" spans="1:9" ht="14.25">
      <c r="A29" s="10"/>
      <c r="B29" s="10"/>
      <c r="C29" s="48"/>
      <c r="D29" s="77"/>
      <c r="E29" s="77"/>
      <c r="F29" s="77"/>
      <c r="G29" s="77"/>
      <c r="H29" s="77"/>
      <c r="I29" s="10"/>
    </row>
    <row r="30" spans="1:9" ht="14.25">
      <c r="A30" s="10"/>
      <c r="B30" s="10"/>
      <c r="C30" s="48"/>
      <c r="D30" s="77"/>
      <c r="E30" s="77"/>
      <c r="F30" s="77"/>
      <c r="G30" s="77"/>
      <c r="H30" s="77"/>
      <c r="I30" s="10"/>
    </row>
    <row r="31" spans="1:9" ht="14.25">
      <c r="A31" s="10"/>
      <c r="B31" s="10"/>
      <c r="C31" s="4"/>
      <c r="D31" s="10"/>
      <c r="E31" s="10"/>
      <c r="F31" s="10"/>
      <c r="G31" s="10"/>
      <c r="H31" s="10"/>
      <c r="I31" s="10"/>
    </row>
    <row r="32" spans="1:9" ht="15">
      <c r="A32" s="18" t="s">
        <v>100</v>
      </c>
      <c r="B32" s="10"/>
      <c r="C32" s="1" t="s">
        <v>88</v>
      </c>
      <c r="D32" s="10"/>
      <c r="E32" s="10"/>
      <c r="F32" s="10"/>
      <c r="G32" s="10"/>
      <c r="H32" s="10"/>
      <c r="I32" s="10"/>
    </row>
    <row r="33" spans="1:9" ht="14.25">
      <c r="A33" s="10"/>
      <c r="B33" s="10"/>
      <c r="C33" s="10"/>
      <c r="D33" s="10"/>
      <c r="E33" s="10"/>
      <c r="F33" s="10"/>
      <c r="G33" s="10"/>
      <c r="H33" s="10"/>
      <c r="I33" s="10"/>
    </row>
    <row r="34" spans="1:9" ht="14.25">
      <c r="A34" s="10"/>
      <c r="B34" s="10"/>
      <c r="C34" s="10" t="s">
        <v>142</v>
      </c>
      <c r="D34" s="10"/>
      <c r="E34" s="10"/>
      <c r="F34" s="10"/>
      <c r="G34" s="10"/>
      <c r="H34" s="10"/>
      <c r="I34" s="10"/>
    </row>
    <row r="35" spans="1:9" ht="14.25">
      <c r="A35" s="10"/>
      <c r="B35" s="10"/>
      <c r="C35" s="10"/>
      <c r="D35" s="10"/>
      <c r="E35" s="10"/>
      <c r="F35" s="10"/>
      <c r="G35" s="10"/>
      <c r="H35" s="10"/>
      <c r="I35" s="10"/>
    </row>
    <row r="36" spans="1:9" ht="15">
      <c r="A36" s="18" t="s">
        <v>101</v>
      </c>
      <c r="B36" s="10"/>
      <c r="C36" s="1" t="s">
        <v>16</v>
      </c>
      <c r="D36" s="10"/>
      <c r="E36" s="10"/>
      <c r="F36" s="10"/>
      <c r="G36" s="10"/>
      <c r="H36" s="10"/>
      <c r="I36" s="10"/>
    </row>
    <row r="37" spans="1:9" ht="14.25">
      <c r="A37" s="10"/>
      <c r="B37" s="10"/>
      <c r="C37" s="10"/>
      <c r="D37" s="10"/>
      <c r="E37" s="10"/>
      <c r="F37" s="10"/>
      <c r="G37" s="10"/>
      <c r="H37" s="10"/>
      <c r="I37" s="10"/>
    </row>
    <row r="38" spans="1:9" ht="14.25">
      <c r="A38" s="10"/>
      <c r="B38" s="10"/>
      <c r="C38" s="4"/>
      <c r="D38" s="5"/>
      <c r="E38" s="5"/>
      <c r="F38" s="6"/>
      <c r="G38" s="32" t="s">
        <v>168</v>
      </c>
      <c r="I38" s="10"/>
    </row>
    <row r="39" spans="1:9" ht="14.25">
      <c r="A39" s="10"/>
      <c r="B39" s="10"/>
      <c r="C39" s="4"/>
      <c r="D39" s="5"/>
      <c r="E39" s="5"/>
      <c r="F39" s="32" t="s">
        <v>143</v>
      </c>
      <c r="G39" s="32" t="s">
        <v>167</v>
      </c>
      <c r="I39" s="10"/>
    </row>
    <row r="40" spans="1:9" ht="14.25">
      <c r="A40" s="10"/>
      <c r="B40" s="10"/>
      <c r="C40" s="4"/>
      <c r="D40" s="5"/>
      <c r="E40" s="5"/>
      <c r="F40" s="6" t="s">
        <v>13</v>
      </c>
      <c r="G40" s="6" t="s">
        <v>13</v>
      </c>
      <c r="I40" s="10"/>
    </row>
    <row r="41" spans="1:9" ht="14.25">
      <c r="A41" s="10"/>
      <c r="B41" s="10"/>
      <c r="C41" s="4" t="s">
        <v>89</v>
      </c>
      <c r="D41" s="5"/>
      <c r="E41" s="5"/>
      <c r="F41" s="6"/>
      <c r="G41" s="6"/>
      <c r="I41" s="10"/>
    </row>
    <row r="42" spans="1:9" ht="14.25">
      <c r="A42" s="10"/>
      <c r="B42" s="10"/>
      <c r="C42" s="4" t="s">
        <v>144</v>
      </c>
      <c r="D42" s="5"/>
      <c r="E42" s="5"/>
      <c r="F42" s="7">
        <f>-'p&amp;l'!C25-F43</f>
        <v>851</v>
      </c>
      <c r="G42" s="7">
        <f>-'p&amp;l'!F25-G43</f>
        <v>1502</v>
      </c>
      <c r="I42" s="10"/>
    </row>
    <row r="43" spans="1:9" ht="14.25">
      <c r="A43" s="10"/>
      <c r="B43" s="10"/>
      <c r="C43" s="4" t="s">
        <v>233</v>
      </c>
      <c r="D43" s="5"/>
      <c r="E43" s="5"/>
      <c r="F43" s="7">
        <v>0</v>
      </c>
      <c r="G43" s="7">
        <v>80</v>
      </c>
      <c r="I43" s="10"/>
    </row>
    <row r="44" spans="1:9" ht="15" thickBot="1">
      <c r="A44" s="10"/>
      <c r="B44" s="10"/>
      <c r="C44" s="4"/>
      <c r="D44" s="5"/>
      <c r="E44" s="5"/>
      <c r="F44" s="8">
        <f>SUM(F42:F43)</f>
        <v>851</v>
      </c>
      <c r="G44" s="8">
        <f>SUM(G42:G43)</f>
        <v>1582</v>
      </c>
      <c r="I44" s="10"/>
    </row>
    <row r="45" spans="1:9" ht="15" thickTop="1">
      <c r="A45" s="10"/>
      <c r="B45" s="10"/>
      <c r="C45" s="4"/>
      <c r="D45" s="5"/>
      <c r="E45" s="5"/>
      <c r="F45" s="5"/>
      <c r="G45" s="9"/>
      <c r="H45" s="6"/>
      <c r="I45" s="10"/>
    </row>
    <row r="46" spans="1:9" ht="14.25">
      <c r="A46" s="10"/>
      <c r="B46" s="10"/>
      <c r="C46" s="4"/>
      <c r="D46" s="5"/>
      <c r="E46" s="5"/>
      <c r="F46" s="5"/>
      <c r="G46" s="9"/>
      <c r="H46" s="6"/>
      <c r="I46" s="10"/>
    </row>
    <row r="47" spans="1:9" ht="14.25">
      <c r="A47" s="10"/>
      <c r="B47" s="10"/>
      <c r="C47" s="4"/>
      <c r="D47" s="5"/>
      <c r="E47" s="5"/>
      <c r="F47" s="5"/>
      <c r="G47" s="9"/>
      <c r="H47" s="6"/>
      <c r="I47" s="10"/>
    </row>
    <row r="48" spans="1:9" ht="14.25">
      <c r="A48" s="10"/>
      <c r="B48" s="10"/>
      <c r="C48" s="4"/>
      <c r="D48" s="5"/>
      <c r="E48" s="5"/>
      <c r="F48" s="5"/>
      <c r="G48" s="9"/>
      <c r="H48" s="6"/>
      <c r="I48" s="10"/>
    </row>
    <row r="49" spans="1:9" ht="15">
      <c r="A49" s="18" t="s">
        <v>102</v>
      </c>
      <c r="B49" s="10"/>
      <c r="C49" s="1" t="s">
        <v>165</v>
      </c>
      <c r="D49" s="10"/>
      <c r="E49" s="10"/>
      <c r="F49" s="10"/>
      <c r="G49" s="10"/>
      <c r="H49" s="10"/>
      <c r="I49" s="10"/>
    </row>
    <row r="50" spans="1:9" ht="15">
      <c r="A50" s="10"/>
      <c r="B50" s="10"/>
      <c r="C50" s="18" t="s">
        <v>146</v>
      </c>
      <c r="D50" s="10"/>
      <c r="E50" s="10"/>
      <c r="F50" s="10"/>
      <c r="G50" s="10"/>
      <c r="H50" s="10"/>
      <c r="I50" s="10"/>
    </row>
    <row r="51" spans="1:10" ht="14.25">
      <c r="A51" s="10"/>
      <c r="B51" s="10"/>
      <c r="C51" s="4" t="s">
        <v>272</v>
      </c>
      <c r="D51" s="5"/>
      <c r="E51" s="5"/>
      <c r="F51" s="5"/>
      <c r="G51" s="5"/>
      <c r="H51" s="6"/>
      <c r="I51" s="6"/>
      <c r="J51" s="10"/>
    </row>
    <row r="52" spans="1:10" ht="14.25">
      <c r="A52" s="10"/>
      <c r="B52" s="10"/>
      <c r="C52" s="4" t="s">
        <v>271</v>
      </c>
      <c r="D52" s="5"/>
      <c r="E52" s="5"/>
      <c r="F52" s="5"/>
      <c r="G52" s="5"/>
      <c r="H52" s="6"/>
      <c r="I52" s="6"/>
      <c r="J52" s="10"/>
    </row>
    <row r="53" spans="1:10" ht="14.25">
      <c r="A53" s="10"/>
      <c r="B53" s="10"/>
      <c r="C53" s="4"/>
      <c r="D53" s="5"/>
      <c r="E53" s="5"/>
      <c r="F53" s="5"/>
      <c r="G53" s="32" t="s">
        <v>168</v>
      </c>
      <c r="H53" s="6"/>
      <c r="I53" s="6"/>
      <c r="J53" s="10"/>
    </row>
    <row r="54" spans="1:10" ht="14.25">
      <c r="A54" s="10"/>
      <c r="B54" s="10"/>
      <c r="C54" s="4"/>
      <c r="D54" s="5"/>
      <c r="E54" s="5"/>
      <c r="F54" s="6" t="s">
        <v>143</v>
      </c>
      <c r="G54" s="32" t="s">
        <v>167</v>
      </c>
      <c r="J54" s="10"/>
    </row>
    <row r="55" spans="1:10" ht="14.25">
      <c r="A55" s="10"/>
      <c r="B55" s="10"/>
      <c r="C55" s="4"/>
      <c r="D55" s="5"/>
      <c r="E55" s="5"/>
      <c r="F55" s="6" t="s">
        <v>13</v>
      </c>
      <c r="G55" s="6" t="s">
        <v>13</v>
      </c>
      <c r="J55" s="10"/>
    </row>
    <row r="56" spans="1:10" ht="14.25">
      <c r="A56" s="10"/>
      <c r="B56" s="10"/>
      <c r="C56" s="4"/>
      <c r="D56" s="5"/>
      <c r="E56" s="5"/>
      <c r="F56" s="6"/>
      <c r="G56" s="6"/>
      <c r="J56" s="10"/>
    </row>
    <row r="57" spans="1:10" ht="14.25">
      <c r="A57" s="10"/>
      <c r="B57" s="10"/>
      <c r="C57" s="10" t="s">
        <v>273</v>
      </c>
      <c r="D57" s="5"/>
      <c r="E57" s="5"/>
      <c r="F57" s="12">
        <v>1182</v>
      </c>
      <c r="G57" s="12">
        <f>+F57</f>
        <v>1182</v>
      </c>
      <c r="J57" s="10"/>
    </row>
    <row r="58" spans="1:10" ht="14.25">
      <c r="A58" s="10"/>
      <c r="B58" s="10"/>
      <c r="C58" s="10" t="s">
        <v>275</v>
      </c>
      <c r="D58" s="5"/>
      <c r="E58" s="5"/>
      <c r="F58" s="12">
        <v>-1128</v>
      </c>
      <c r="G58" s="12">
        <f>+F58</f>
        <v>-1128</v>
      </c>
      <c r="J58" s="10"/>
    </row>
    <row r="59" spans="1:10" ht="14.25">
      <c r="A59" s="10"/>
      <c r="B59" s="10"/>
      <c r="C59" s="10" t="s">
        <v>145</v>
      </c>
      <c r="D59" s="5"/>
      <c r="E59" s="5"/>
      <c r="F59" s="12">
        <v>0</v>
      </c>
      <c r="G59" s="12">
        <f>+F59</f>
        <v>0</v>
      </c>
      <c r="J59" s="10"/>
    </row>
    <row r="60" spans="1:10" ht="15" thickBot="1">
      <c r="A60" s="10"/>
      <c r="B60" s="10"/>
      <c r="C60" s="10" t="s">
        <v>274</v>
      </c>
      <c r="D60" s="5"/>
      <c r="E60" s="5"/>
      <c r="F60" s="80">
        <f>SUM(F57:F59)</f>
        <v>54</v>
      </c>
      <c r="G60" s="8">
        <f>SUM(G57:G59)</f>
        <v>54</v>
      </c>
      <c r="J60" s="10"/>
    </row>
    <row r="61" spans="1:10" ht="15" thickTop="1">
      <c r="A61" s="10"/>
      <c r="B61" s="10"/>
      <c r="C61" s="4"/>
      <c r="D61" s="5"/>
      <c r="E61" s="5"/>
      <c r="F61" s="5"/>
      <c r="G61" s="5"/>
      <c r="H61" s="6"/>
      <c r="I61" s="6"/>
      <c r="J61" s="10"/>
    </row>
    <row r="62" spans="1:9" ht="15">
      <c r="A62" s="18" t="s">
        <v>103</v>
      </c>
      <c r="B62" s="10"/>
      <c r="C62" s="1" t="s">
        <v>90</v>
      </c>
      <c r="D62" s="10"/>
      <c r="E62" s="10"/>
      <c r="F62" s="10"/>
      <c r="G62" s="10"/>
      <c r="H62" s="10"/>
      <c r="I62" s="10"/>
    </row>
    <row r="63" spans="1:9" ht="14.25">
      <c r="A63" s="10"/>
      <c r="B63" s="10"/>
      <c r="C63" s="10"/>
      <c r="D63" s="10"/>
      <c r="E63" s="10"/>
      <c r="F63" s="10"/>
      <c r="G63" s="10"/>
      <c r="H63" s="10"/>
      <c r="I63" s="10"/>
    </row>
    <row r="64" spans="1:9" ht="14.25">
      <c r="A64" s="10"/>
      <c r="B64" s="10" t="s">
        <v>75</v>
      </c>
      <c r="C64" s="11"/>
      <c r="D64" s="5"/>
      <c r="E64" s="5"/>
      <c r="F64" s="5"/>
      <c r="G64" s="6"/>
      <c r="H64" s="6"/>
      <c r="I64" s="10"/>
    </row>
    <row r="65" spans="1:9" ht="14.25">
      <c r="A65" s="10"/>
      <c r="B65" s="10"/>
      <c r="C65" s="11"/>
      <c r="D65" s="5"/>
      <c r="E65" s="5"/>
      <c r="F65" s="5"/>
      <c r="G65" s="6"/>
      <c r="H65" s="6"/>
      <c r="I65" s="10"/>
    </row>
    <row r="66" spans="1:9" ht="14.25">
      <c r="A66" s="10"/>
      <c r="B66" s="10"/>
      <c r="C66" s="4"/>
      <c r="D66" s="5"/>
      <c r="E66" s="5"/>
      <c r="F66" s="5"/>
      <c r="G66" s="6"/>
      <c r="H66" s="6"/>
      <c r="I66" s="10"/>
    </row>
    <row r="67" spans="1:9" ht="14.25">
      <c r="A67" s="10"/>
      <c r="B67" s="10" t="s">
        <v>76</v>
      </c>
      <c r="C67" s="4"/>
      <c r="D67" s="5"/>
      <c r="E67" s="5"/>
      <c r="F67" s="5"/>
      <c r="G67" s="6"/>
      <c r="H67" s="6"/>
      <c r="I67" s="10"/>
    </row>
    <row r="68" spans="1:9" ht="14.25">
      <c r="A68" s="10"/>
      <c r="B68" s="10"/>
      <c r="C68" s="4"/>
      <c r="D68" s="5"/>
      <c r="E68" s="5"/>
      <c r="F68" s="5"/>
      <c r="G68" s="6"/>
      <c r="H68" s="6"/>
      <c r="I68" s="10"/>
    </row>
    <row r="69" spans="1:9" ht="14.25">
      <c r="A69" s="10"/>
      <c r="B69" s="10"/>
      <c r="C69" s="4"/>
      <c r="D69" s="5"/>
      <c r="E69" s="5"/>
      <c r="F69" s="5"/>
      <c r="G69" s="7" t="s">
        <v>13</v>
      </c>
      <c r="H69" s="6" t="s">
        <v>146</v>
      </c>
      <c r="I69" s="10"/>
    </row>
    <row r="70" spans="1:9" ht="6.75" customHeight="1">
      <c r="A70" s="10"/>
      <c r="B70" s="10"/>
      <c r="C70" s="4"/>
      <c r="D70" s="5"/>
      <c r="E70" s="5"/>
      <c r="F70" s="5"/>
      <c r="G70" s="6"/>
      <c r="H70" s="6"/>
      <c r="I70" s="10"/>
    </row>
    <row r="71" spans="1:9" ht="15" thickBot="1">
      <c r="A71" s="10"/>
      <c r="B71" s="10"/>
      <c r="C71" s="4" t="s">
        <v>147</v>
      </c>
      <c r="D71" s="5"/>
      <c r="E71" s="5"/>
      <c r="F71" s="5"/>
      <c r="G71" s="13">
        <v>145.2380699999988</v>
      </c>
      <c r="H71" s="6"/>
      <c r="I71" s="10"/>
    </row>
    <row r="72" spans="1:9" ht="15" thickTop="1">
      <c r="A72" s="10"/>
      <c r="B72" s="10"/>
      <c r="C72" s="4"/>
      <c r="D72" s="5"/>
      <c r="E72" s="5"/>
      <c r="F72" s="5"/>
      <c r="G72" s="14"/>
      <c r="H72" s="6"/>
      <c r="I72" s="10"/>
    </row>
    <row r="73" spans="1:9" ht="15" thickBot="1">
      <c r="A73" s="10"/>
      <c r="B73" s="10"/>
      <c r="C73" s="4" t="s">
        <v>148</v>
      </c>
      <c r="D73" s="5"/>
      <c r="E73" s="5"/>
      <c r="F73" s="5"/>
      <c r="G73" s="15">
        <v>145.2380699999988</v>
      </c>
      <c r="H73" s="6"/>
      <c r="I73" s="10"/>
    </row>
    <row r="74" spans="1:9" ht="15" thickTop="1">
      <c r="A74" s="10"/>
      <c r="B74" s="10"/>
      <c r="C74" s="4"/>
      <c r="D74" s="5"/>
      <c r="E74" s="5"/>
      <c r="F74" s="5"/>
      <c r="G74" s="7"/>
      <c r="H74" s="6"/>
      <c r="I74" s="10"/>
    </row>
    <row r="75" spans="1:9" ht="15" thickBot="1">
      <c r="A75" s="10"/>
      <c r="B75" s="10"/>
      <c r="C75" s="4" t="s">
        <v>149</v>
      </c>
      <c r="D75" s="5"/>
      <c r="E75" s="5"/>
      <c r="F75" s="5"/>
      <c r="G75" s="13">
        <v>78.9412</v>
      </c>
      <c r="H75" s="6"/>
      <c r="I75" s="10"/>
    </row>
    <row r="76" spans="1:9" ht="15" thickTop="1">
      <c r="A76" s="10"/>
      <c r="B76" s="10"/>
      <c r="C76" s="10"/>
      <c r="D76" s="10"/>
      <c r="E76" s="10"/>
      <c r="F76" s="10"/>
      <c r="G76" s="10"/>
      <c r="H76" s="10"/>
      <c r="I76" s="10"/>
    </row>
    <row r="77" spans="1:9" ht="14.25">
      <c r="A77" s="10"/>
      <c r="B77" s="10"/>
      <c r="C77" s="10"/>
      <c r="D77" s="10"/>
      <c r="E77" s="10"/>
      <c r="F77" s="10"/>
      <c r="G77" s="10"/>
      <c r="H77" s="10"/>
      <c r="I77" s="10"/>
    </row>
    <row r="78" spans="1:9" ht="14.25">
      <c r="A78" s="10"/>
      <c r="B78" s="10"/>
      <c r="C78" s="10"/>
      <c r="D78" s="10"/>
      <c r="E78" s="10"/>
      <c r="F78" s="10"/>
      <c r="G78" s="10"/>
      <c r="H78" s="10"/>
      <c r="I78" s="10"/>
    </row>
    <row r="79" spans="1:9" ht="14.25">
      <c r="A79" s="10"/>
      <c r="B79" s="10"/>
      <c r="C79" s="10"/>
      <c r="D79" s="10"/>
      <c r="E79" s="10"/>
      <c r="F79" s="10"/>
      <c r="G79" s="10"/>
      <c r="H79" s="10"/>
      <c r="I79" s="10"/>
    </row>
    <row r="80" spans="1:9" ht="15">
      <c r="A80" s="18" t="s">
        <v>104</v>
      </c>
      <c r="B80" s="10"/>
      <c r="C80" s="1" t="s">
        <v>91</v>
      </c>
      <c r="D80" s="10"/>
      <c r="E80" s="10"/>
      <c r="F80" s="10"/>
      <c r="G80" s="10"/>
      <c r="H80" s="10"/>
      <c r="I80" s="10"/>
    </row>
    <row r="81" spans="1:9" ht="14.25">
      <c r="A81" s="10"/>
      <c r="B81" s="10"/>
      <c r="C81" s="10"/>
      <c r="D81" s="10"/>
      <c r="E81" s="10"/>
      <c r="F81" s="10"/>
      <c r="G81" s="10"/>
      <c r="H81" s="10"/>
      <c r="I81" s="10"/>
    </row>
    <row r="82" spans="1:9" ht="14.25">
      <c r="A82" s="10"/>
      <c r="B82" s="10"/>
      <c r="C82" s="10"/>
      <c r="D82" s="10"/>
      <c r="E82" s="10"/>
      <c r="F82" s="10"/>
      <c r="G82" s="10"/>
      <c r="H82" s="10"/>
      <c r="I82" s="10"/>
    </row>
    <row r="83" spans="1:9" ht="14.25">
      <c r="A83" s="10"/>
      <c r="B83" s="10"/>
      <c r="C83" s="4"/>
      <c r="D83" s="10"/>
      <c r="E83" s="10"/>
      <c r="F83" s="10"/>
      <c r="G83" s="10"/>
      <c r="H83" s="10"/>
      <c r="I83" s="10"/>
    </row>
    <row r="84" spans="1:9" ht="9.75" customHeight="1">
      <c r="A84" s="10"/>
      <c r="B84" s="10"/>
      <c r="C84" s="4"/>
      <c r="D84" s="10"/>
      <c r="E84" s="10"/>
      <c r="F84" s="10"/>
      <c r="G84" s="10"/>
      <c r="H84" s="10"/>
      <c r="I84" s="10"/>
    </row>
    <row r="85" spans="1:9" ht="14.25">
      <c r="A85" s="10"/>
      <c r="B85" s="10"/>
      <c r="C85" s="10"/>
      <c r="D85" s="10"/>
      <c r="E85" s="10"/>
      <c r="F85" s="10"/>
      <c r="G85" s="10"/>
      <c r="H85" s="10"/>
      <c r="I85" s="10"/>
    </row>
    <row r="86" spans="1:9" ht="15">
      <c r="A86" s="18" t="s">
        <v>105</v>
      </c>
      <c r="B86" s="10"/>
      <c r="C86" s="1" t="s">
        <v>93</v>
      </c>
      <c r="D86" s="10"/>
      <c r="E86" s="10"/>
      <c r="F86" s="10"/>
      <c r="G86" s="10"/>
      <c r="H86" s="10"/>
      <c r="I86" s="10"/>
    </row>
    <row r="87" spans="1:9" ht="14.25">
      <c r="A87" s="10"/>
      <c r="B87" s="10"/>
      <c r="C87" s="10"/>
      <c r="D87" s="10"/>
      <c r="E87" s="10"/>
      <c r="F87" s="10"/>
      <c r="G87" s="10"/>
      <c r="H87" s="10"/>
      <c r="I87" s="10"/>
    </row>
    <row r="88" spans="1:9" ht="14.25">
      <c r="A88" s="10"/>
      <c r="B88" s="10"/>
      <c r="C88" s="4"/>
      <c r="D88" s="5"/>
      <c r="E88" s="5"/>
      <c r="F88" s="51" t="s">
        <v>150</v>
      </c>
      <c r="G88" s="52" t="s">
        <v>92</v>
      </c>
      <c r="I88" s="10"/>
    </row>
    <row r="89" spans="1:9" ht="14.25">
      <c r="A89" s="10"/>
      <c r="B89" s="10"/>
      <c r="C89" s="4"/>
      <c r="D89" s="5"/>
      <c r="E89" s="5"/>
      <c r="F89" s="53" t="s">
        <v>13</v>
      </c>
      <c r="G89" s="54" t="s">
        <v>13</v>
      </c>
      <c r="I89" s="10"/>
    </row>
    <row r="90" spans="1:9" ht="14.25">
      <c r="A90" s="10"/>
      <c r="B90" s="10"/>
      <c r="C90" s="4"/>
      <c r="D90" s="5"/>
      <c r="E90" s="5"/>
      <c r="F90" s="53"/>
      <c r="G90" s="54"/>
      <c r="I90" s="10"/>
    </row>
    <row r="91" spans="1:9" ht="15" thickBot="1">
      <c r="A91" s="10"/>
      <c r="B91" s="10"/>
      <c r="C91" s="4" t="s">
        <v>151</v>
      </c>
      <c r="D91" s="5"/>
      <c r="E91" s="5"/>
      <c r="F91" s="55">
        <v>0.16200000000003456</v>
      </c>
      <c r="G91" s="56">
        <v>709.838</v>
      </c>
      <c r="I91" s="10"/>
    </row>
    <row r="92" spans="1:9" ht="15" thickTop="1">
      <c r="A92" s="10"/>
      <c r="B92" s="10"/>
      <c r="C92" s="4"/>
      <c r="D92" s="5"/>
      <c r="E92" s="5"/>
      <c r="F92" s="57"/>
      <c r="G92" s="58"/>
      <c r="H92" s="6"/>
      <c r="I92" s="10"/>
    </row>
    <row r="93" spans="1:9" ht="14.25">
      <c r="A93" s="10"/>
      <c r="B93" s="10"/>
      <c r="C93" s="4"/>
      <c r="D93" s="5"/>
      <c r="E93" s="5"/>
      <c r="F93" s="59"/>
      <c r="G93" s="60"/>
      <c r="H93" s="6"/>
      <c r="I93" s="10"/>
    </row>
    <row r="94" spans="1:9" ht="14.25">
      <c r="A94" s="10"/>
      <c r="B94" s="10"/>
      <c r="C94" s="4" t="s">
        <v>249</v>
      </c>
      <c r="D94" s="5"/>
      <c r="E94" s="5"/>
      <c r="F94" s="5"/>
      <c r="G94" s="6"/>
      <c r="H94" s="6"/>
      <c r="I94" s="10"/>
    </row>
    <row r="95" spans="1:9" ht="14.25">
      <c r="A95" s="10"/>
      <c r="B95" s="10"/>
      <c r="C95" s="10"/>
      <c r="D95" s="10"/>
      <c r="E95" s="10"/>
      <c r="F95" s="10"/>
      <c r="G95" s="10"/>
      <c r="H95" s="10"/>
      <c r="I95" s="10"/>
    </row>
    <row r="96" spans="1:9" ht="15">
      <c r="A96" s="18" t="s">
        <v>106</v>
      </c>
      <c r="B96" s="10"/>
      <c r="C96" s="1" t="s">
        <v>94</v>
      </c>
      <c r="D96" s="10"/>
      <c r="E96" s="10"/>
      <c r="F96" s="10"/>
      <c r="G96" s="10"/>
      <c r="H96" s="10"/>
      <c r="I96" s="10"/>
    </row>
    <row r="97" spans="1:9" ht="14.25">
      <c r="A97" s="10"/>
      <c r="B97" s="10"/>
      <c r="C97" s="10"/>
      <c r="D97" s="10"/>
      <c r="E97" s="10"/>
      <c r="F97" s="10"/>
      <c r="G97" s="10"/>
      <c r="H97" s="10"/>
      <c r="I97" s="10"/>
    </row>
    <row r="98" spans="1:9" ht="14.25">
      <c r="A98" s="10"/>
      <c r="B98" s="10"/>
      <c r="C98" s="10"/>
      <c r="D98" s="10"/>
      <c r="E98" s="10"/>
      <c r="F98" s="10"/>
      <c r="G98" s="10"/>
      <c r="H98" s="10"/>
      <c r="I98" s="10"/>
    </row>
    <row r="99" spans="1:9" ht="14.25">
      <c r="A99" s="10"/>
      <c r="B99" s="10"/>
      <c r="C99" s="10"/>
      <c r="D99" s="10"/>
      <c r="E99" s="10"/>
      <c r="F99" s="10"/>
      <c r="G99" s="10"/>
      <c r="H99" s="10"/>
      <c r="I99" s="10"/>
    </row>
    <row r="100" spans="1:9" ht="14.25">
      <c r="A100" s="10"/>
      <c r="B100" s="10"/>
      <c r="C100" s="10"/>
      <c r="D100" s="10"/>
      <c r="E100" s="10"/>
      <c r="F100" s="10"/>
      <c r="G100" s="10"/>
      <c r="H100" s="10"/>
      <c r="I100" s="10"/>
    </row>
    <row r="101" spans="1:9" ht="15">
      <c r="A101" s="18" t="s">
        <v>107</v>
      </c>
      <c r="B101" s="10"/>
      <c r="C101" s="1" t="s">
        <v>212</v>
      </c>
      <c r="D101" s="10"/>
      <c r="E101" s="10"/>
      <c r="F101" s="10"/>
      <c r="G101" s="10"/>
      <c r="H101" s="10"/>
      <c r="I101" s="10"/>
    </row>
    <row r="102" spans="1:9" ht="14.25">
      <c r="A102" s="10"/>
      <c r="B102" s="10"/>
      <c r="C102" s="10"/>
      <c r="D102" s="10"/>
      <c r="E102" s="10"/>
      <c r="F102" s="10"/>
      <c r="G102" s="10"/>
      <c r="H102" s="10"/>
      <c r="I102" s="10"/>
    </row>
    <row r="103" spans="2:9" ht="14.25">
      <c r="B103" s="16" t="s">
        <v>152</v>
      </c>
      <c r="C103" s="4"/>
      <c r="D103" s="10"/>
      <c r="E103" s="10"/>
      <c r="F103" s="10"/>
      <c r="G103" s="10"/>
      <c r="H103" s="10"/>
      <c r="I103" s="10"/>
    </row>
    <row r="104" spans="2:9" ht="14.25">
      <c r="B104" s="16"/>
      <c r="C104" s="4"/>
      <c r="D104" s="10"/>
      <c r="E104" s="10"/>
      <c r="F104" s="10"/>
      <c r="G104" s="10"/>
      <c r="H104" s="10"/>
      <c r="I104" s="10"/>
    </row>
    <row r="105" spans="2:9" ht="14.25">
      <c r="B105" s="16"/>
      <c r="C105" s="4"/>
      <c r="D105" s="10"/>
      <c r="E105" s="10"/>
      <c r="F105" s="10"/>
      <c r="G105" s="10"/>
      <c r="H105" s="10"/>
      <c r="I105" s="10"/>
    </row>
    <row r="106" spans="2:9" ht="14.25">
      <c r="B106" s="16"/>
      <c r="C106" s="4"/>
      <c r="D106" s="10"/>
      <c r="E106" s="10"/>
      <c r="F106" s="10"/>
      <c r="G106" s="10"/>
      <c r="H106" s="10"/>
      <c r="I106" s="10"/>
    </row>
    <row r="107" spans="2:9" ht="14.25">
      <c r="B107" s="16" t="s">
        <v>146</v>
      </c>
      <c r="C107" s="4"/>
      <c r="D107" s="10"/>
      <c r="E107" s="10"/>
      <c r="F107" s="10"/>
      <c r="G107" s="10"/>
      <c r="H107" s="10"/>
      <c r="I107" s="10"/>
    </row>
    <row r="108" spans="2:9" ht="14.25">
      <c r="B108" s="16"/>
      <c r="C108" s="4"/>
      <c r="D108" s="10"/>
      <c r="E108" s="10"/>
      <c r="F108" s="10"/>
      <c r="G108" s="10"/>
      <c r="H108" s="10"/>
      <c r="I108" s="10"/>
    </row>
    <row r="109" spans="2:9" ht="14.25">
      <c r="B109" s="16"/>
      <c r="C109" s="4"/>
      <c r="D109" s="10"/>
      <c r="E109" s="10"/>
      <c r="F109" s="10"/>
      <c r="G109" s="10"/>
      <c r="H109" s="10"/>
      <c r="I109" s="10"/>
    </row>
    <row r="110" spans="2:9" ht="14.25">
      <c r="B110" s="16" t="s">
        <v>153</v>
      </c>
      <c r="C110" s="4"/>
      <c r="D110" s="10"/>
      <c r="E110" s="10"/>
      <c r="F110" s="10"/>
      <c r="G110" s="10"/>
      <c r="H110" s="10"/>
      <c r="I110" s="10"/>
    </row>
    <row r="111" spans="1:9" ht="14.25">
      <c r="A111" s="10"/>
      <c r="B111" s="10"/>
      <c r="C111" s="4"/>
      <c r="D111" s="10"/>
      <c r="E111" s="10"/>
      <c r="F111" s="10"/>
      <c r="G111" s="10"/>
      <c r="H111" s="10"/>
      <c r="I111" s="10"/>
    </row>
    <row r="112" spans="1:9" ht="14.25">
      <c r="A112" s="10"/>
      <c r="B112" s="10"/>
      <c r="C112" s="4"/>
      <c r="D112" s="10"/>
      <c r="E112" s="10"/>
      <c r="F112" s="10"/>
      <c r="G112" s="10"/>
      <c r="H112" s="10"/>
      <c r="I112" s="10"/>
    </row>
    <row r="113" spans="1:9" ht="14.25">
      <c r="A113" s="10"/>
      <c r="B113" s="10"/>
      <c r="C113" s="4"/>
      <c r="D113" s="10"/>
      <c r="E113" s="10"/>
      <c r="F113" s="10"/>
      <c r="G113" s="10"/>
      <c r="H113" s="10"/>
      <c r="I113" s="10"/>
    </row>
    <row r="114" spans="1:9" ht="14.25">
      <c r="A114" s="10"/>
      <c r="B114" s="10"/>
      <c r="C114" s="4"/>
      <c r="D114" s="10"/>
      <c r="E114" s="10"/>
      <c r="F114" s="10"/>
      <c r="G114" s="10"/>
      <c r="H114" s="10"/>
      <c r="I114" s="10"/>
    </row>
    <row r="115" spans="1:9" ht="14.25">
      <c r="A115" s="10"/>
      <c r="B115" s="10"/>
      <c r="C115" s="4"/>
      <c r="D115" s="10"/>
      <c r="E115" s="10"/>
      <c r="F115" s="10"/>
      <c r="G115" s="10"/>
      <c r="H115" s="10"/>
      <c r="I115" s="10"/>
    </row>
    <row r="116" spans="1:9" ht="14.25">
      <c r="A116" s="10"/>
      <c r="B116" s="10"/>
      <c r="C116" s="10"/>
      <c r="D116" s="10"/>
      <c r="E116" s="10"/>
      <c r="F116" s="10"/>
      <c r="G116" s="10"/>
      <c r="H116" s="10"/>
      <c r="I116" s="10"/>
    </row>
    <row r="117" spans="1:9" ht="15">
      <c r="A117" s="18" t="s">
        <v>108</v>
      </c>
      <c r="B117" s="10"/>
      <c r="C117" s="1" t="s">
        <v>95</v>
      </c>
      <c r="D117" s="10"/>
      <c r="E117" s="10"/>
      <c r="F117" s="10"/>
      <c r="G117" s="10"/>
      <c r="H117" s="10"/>
      <c r="I117" s="10"/>
    </row>
    <row r="118" spans="1:9" ht="14.25">
      <c r="A118" s="10"/>
      <c r="B118" s="10"/>
      <c r="C118" s="10"/>
      <c r="D118" s="10"/>
      <c r="E118" s="10"/>
      <c r="F118" s="10"/>
      <c r="G118" s="10"/>
      <c r="H118" s="10"/>
      <c r="I118" s="10"/>
    </row>
    <row r="119" spans="1:9" ht="14.25">
      <c r="A119" s="10"/>
      <c r="B119" s="10"/>
      <c r="C119" s="10" t="s">
        <v>96</v>
      </c>
      <c r="D119" s="10"/>
      <c r="E119" s="10"/>
      <c r="F119" s="10"/>
      <c r="G119" s="10"/>
      <c r="H119" s="10"/>
      <c r="I119" s="10"/>
    </row>
    <row r="120" spans="1:9" ht="14.25">
      <c r="A120" s="10"/>
      <c r="B120" s="10"/>
      <c r="C120" s="10"/>
      <c r="D120" s="10"/>
      <c r="E120" s="10"/>
      <c r="F120" s="10"/>
      <c r="G120" s="10"/>
      <c r="H120" s="10"/>
      <c r="I120" s="10"/>
    </row>
    <row r="121" spans="1:9" ht="15">
      <c r="A121" s="18" t="s">
        <v>109</v>
      </c>
      <c r="B121" s="10"/>
      <c r="C121" s="1" t="s">
        <v>213</v>
      </c>
      <c r="D121" s="10"/>
      <c r="E121" s="10"/>
      <c r="F121" s="10"/>
      <c r="G121" s="10"/>
      <c r="H121" s="10"/>
      <c r="I121" s="10"/>
    </row>
    <row r="122" spans="1:9" ht="14.25">
      <c r="A122" s="10"/>
      <c r="B122" s="10"/>
      <c r="C122" s="10"/>
      <c r="D122" s="10"/>
      <c r="E122" s="10"/>
      <c r="F122" s="10"/>
      <c r="G122" s="10"/>
      <c r="H122" s="10"/>
      <c r="I122" s="10"/>
    </row>
    <row r="123" spans="1:9" ht="15">
      <c r="A123" s="10"/>
      <c r="B123" s="35" t="s">
        <v>75</v>
      </c>
      <c r="C123" s="18" t="s">
        <v>214</v>
      </c>
      <c r="D123" s="10"/>
      <c r="E123" s="10"/>
      <c r="F123" s="10"/>
      <c r="G123" s="10"/>
      <c r="H123" s="10"/>
      <c r="I123" s="10"/>
    </row>
    <row r="124" spans="1:9" ht="7.5" customHeight="1">
      <c r="A124" s="10"/>
      <c r="B124" s="35"/>
      <c r="C124" s="10"/>
      <c r="D124" s="10"/>
      <c r="E124" s="10"/>
      <c r="F124" s="10"/>
      <c r="G124" s="10"/>
      <c r="H124" s="10"/>
      <c r="I124" s="10"/>
    </row>
    <row r="125" spans="1:9" ht="14.25">
      <c r="A125" s="10"/>
      <c r="C125" s="10"/>
      <c r="D125" s="10"/>
      <c r="E125" s="10"/>
      <c r="F125" s="10"/>
      <c r="G125" s="10"/>
      <c r="H125" s="10"/>
      <c r="I125" s="10"/>
    </row>
    <row r="126" spans="1:9" ht="14.25">
      <c r="A126" s="10"/>
      <c r="B126" s="10"/>
      <c r="C126" s="10"/>
      <c r="D126" s="10"/>
      <c r="E126" s="10"/>
      <c r="F126" s="10"/>
      <c r="G126" s="10"/>
      <c r="H126" s="10"/>
      <c r="I126" s="10"/>
    </row>
    <row r="127" spans="1:9" ht="14.25">
      <c r="A127" s="10"/>
      <c r="B127" s="10"/>
      <c r="C127" s="10"/>
      <c r="D127" s="10"/>
      <c r="E127" s="10"/>
      <c r="F127" s="10"/>
      <c r="G127" s="10"/>
      <c r="H127" s="10"/>
      <c r="I127" s="10"/>
    </row>
    <row r="128" spans="1:9" ht="6" customHeight="1">
      <c r="A128" s="10"/>
      <c r="B128" s="10"/>
      <c r="C128" s="10"/>
      <c r="D128" s="10"/>
      <c r="E128" s="10"/>
      <c r="F128" s="10"/>
      <c r="G128" s="10"/>
      <c r="H128" s="10"/>
      <c r="I128" s="10"/>
    </row>
    <row r="129" spans="1:9" ht="14.25">
      <c r="A129" s="10"/>
      <c r="B129" s="10"/>
      <c r="C129" s="10"/>
      <c r="D129" s="10"/>
      <c r="E129" s="83" t="s">
        <v>12</v>
      </c>
      <c r="F129" s="83"/>
      <c r="G129" s="83" t="s">
        <v>239</v>
      </c>
      <c r="H129" s="83"/>
      <c r="I129" s="10"/>
    </row>
    <row r="130" spans="1:9" ht="14.25">
      <c r="A130" s="10"/>
      <c r="B130" s="10"/>
      <c r="C130" s="10"/>
      <c r="D130" s="10"/>
      <c r="E130" s="17" t="str">
        <f>+'p&amp;l'!C10</f>
        <v>30.6.2005</v>
      </c>
      <c r="F130" s="17" t="str">
        <f>+'p&amp;l'!D10</f>
        <v>30.6.2004</v>
      </c>
      <c r="G130" s="17" t="str">
        <f>+'p&amp;l'!F10</f>
        <v>30.6.2005</v>
      </c>
      <c r="H130" s="17" t="str">
        <f>+'p&amp;l'!G10</f>
        <v>30.6.2004</v>
      </c>
      <c r="I130" s="10"/>
    </row>
    <row r="131" spans="1:9" ht="14.25">
      <c r="A131" s="10"/>
      <c r="B131" s="10"/>
      <c r="C131" s="10"/>
      <c r="D131" s="10"/>
      <c r="E131" s="10"/>
      <c r="F131" s="10"/>
      <c r="G131" s="10"/>
      <c r="H131" s="10"/>
      <c r="I131" s="10"/>
    </row>
    <row r="132" spans="1:9" ht="14.25">
      <c r="A132" s="10"/>
      <c r="B132" s="35"/>
      <c r="C132" s="10" t="s">
        <v>215</v>
      </c>
      <c r="D132" s="10"/>
      <c r="E132" s="12">
        <f>+'p&amp;l'!C35</f>
        <v>2533</v>
      </c>
      <c r="F132" s="12">
        <f>+'p&amp;l'!D35</f>
        <v>1306</v>
      </c>
      <c r="G132" s="12">
        <f>+'p&amp;l'!F35</f>
        <v>3883</v>
      </c>
      <c r="H132" s="12">
        <f>+'p&amp;l'!G35</f>
        <v>2554</v>
      </c>
      <c r="I132" s="10"/>
    </row>
    <row r="133" spans="1:9" ht="14.25">
      <c r="A133" s="10"/>
      <c r="B133" s="35"/>
      <c r="C133" s="10"/>
      <c r="D133" s="10"/>
      <c r="E133" s="10"/>
      <c r="F133" s="10"/>
      <c r="G133" s="10"/>
      <c r="H133" s="10"/>
      <c r="I133" s="10"/>
    </row>
    <row r="134" spans="1:9" ht="14.25">
      <c r="A134" s="10"/>
      <c r="B134" s="35"/>
      <c r="C134" s="10" t="s">
        <v>111</v>
      </c>
      <c r="D134" s="10"/>
      <c r="E134" s="10"/>
      <c r="F134" s="10"/>
      <c r="G134" s="10"/>
      <c r="H134" s="10"/>
      <c r="I134" s="10"/>
    </row>
    <row r="135" spans="1:9" ht="14.25">
      <c r="A135" s="10"/>
      <c r="B135" s="35"/>
      <c r="C135" s="10" t="s">
        <v>112</v>
      </c>
      <c r="D135" s="10"/>
      <c r="E135" s="12">
        <f>+'balance sheet'!C64</f>
        <v>90559</v>
      </c>
      <c r="F135" s="36">
        <v>181118</v>
      </c>
      <c r="G135" s="36">
        <f>+E135</f>
        <v>90559</v>
      </c>
      <c r="H135" s="36">
        <f>+F135</f>
        <v>181118</v>
      </c>
      <c r="I135" s="10"/>
    </row>
    <row r="136" spans="1:9" ht="14.25">
      <c r="A136" s="10"/>
      <c r="B136" s="35"/>
      <c r="C136" s="10"/>
      <c r="D136" s="10"/>
      <c r="E136" s="10"/>
      <c r="F136" s="10"/>
      <c r="G136" s="10"/>
      <c r="H136" s="10"/>
      <c r="I136" s="10"/>
    </row>
    <row r="137" spans="1:9" ht="15" thickBot="1">
      <c r="A137" s="10"/>
      <c r="B137" s="35"/>
      <c r="C137" s="10" t="s">
        <v>159</v>
      </c>
      <c r="D137" s="10"/>
      <c r="E137" s="61">
        <f>+E132/E135*100</f>
        <v>2.797071522432889</v>
      </c>
      <c r="F137" s="61">
        <f>+F132/F135*100</f>
        <v>0.7210768670148743</v>
      </c>
      <c r="G137" s="61">
        <f>+G132/G135*100</f>
        <v>4.28781236541923</v>
      </c>
      <c r="H137" s="61">
        <f>+H132/H135*100</f>
        <v>1.4101304122174494</v>
      </c>
      <c r="I137" s="10"/>
    </row>
    <row r="138" spans="1:9" ht="9" customHeight="1">
      <c r="A138" s="10"/>
      <c r="B138" s="35"/>
      <c r="C138" s="10"/>
      <c r="D138" s="10"/>
      <c r="E138" s="10"/>
      <c r="F138" s="10"/>
      <c r="G138" s="10"/>
      <c r="H138" s="10"/>
      <c r="I138" s="10"/>
    </row>
    <row r="139" spans="1:9" ht="15">
      <c r="A139" s="10"/>
      <c r="B139" s="35" t="s">
        <v>76</v>
      </c>
      <c r="C139" s="18" t="s">
        <v>217</v>
      </c>
      <c r="D139" s="10"/>
      <c r="E139" s="10"/>
      <c r="F139" s="10"/>
      <c r="G139" s="10"/>
      <c r="H139" s="10"/>
      <c r="I139" s="10"/>
    </row>
    <row r="140" spans="1:9" ht="7.5" customHeight="1">
      <c r="A140" s="10"/>
      <c r="B140" s="35"/>
      <c r="C140" s="10"/>
      <c r="D140" s="10"/>
      <c r="E140" s="10"/>
      <c r="F140" s="10"/>
      <c r="G140" s="10"/>
      <c r="H140" s="10"/>
      <c r="I140" s="10"/>
    </row>
    <row r="141" spans="1:9" ht="14.25">
      <c r="A141" s="10"/>
      <c r="B141" s="35"/>
      <c r="C141" s="10" t="s">
        <v>215</v>
      </c>
      <c r="D141" s="10"/>
      <c r="E141" s="36">
        <f>+E132</f>
        <v>2533</v>
      </c>
      <c r="F141" s="36">
        <f>+F132</f>
        <v>1306</v>
      </c>
      <c r="G141" s="36">
        <f>+G132</f>
        <v>3883</v>
      </c>
      <c r="H141" s="36">
        <f>+H132</f>
        <v>2554</v>
      </c>
      <c r="I141" s="10"/>
    </row>
    <row r="142" spans="1:9" ht="14.25">
      <c r="A142" s="10"/>
      <c r="B142" s="35"/>
      <c r="C142" s="10"/>
      <c r="D142" s="10"/>
      <c r="E142" s="10"/>
      <c r="F142" s="10"/>
      <c r="G142" s="10"/>
      <c r="H142" s="10"/>
      <c r="I142" s="10"/>
    </row>
    <row r="143" spans="1:9" ht="14.25">
      <c r="A143" s="10"/>
      <c r="B143" s="35"/>
      <c r="C143" s="10" t="s">
        <v>111</v>
      </c>
      <c r="D143" s="10"/>
      <c r="I143" s="10"/>
    </row>
    <row r="144" spans="1:9" ht="14.25">
      <c r="A144" s="10"/>
      <c r="B144" s="35"/>
      <c r="C144" s="10" t="s">
        <v>112</v>
      </c>
      <c r="D144" s="10"/>
      <c r="E144" s="36">
        <f>+E135</f>
        <v>90559</v>
      </c>
      <c r="F144" s="36">
        <f>+F135</f>
        <v>181118</v>
      </c>
      <c r="G144" s="36">
        <f>+G135</f>
        <v>90559</v>
      </c>
      <c r="H144" s="36">
        <f>+H135</f>
        <v>181118</v>
      </c>
      <c r="I144" s="10"/>
    </row>
    <row r="145" spans="1:9" ht="14.25">
      <c r="A145" s="10"/>
      <c r="B145" s="35"/>
      <c r="C145" s="10" t="s">
        <v>201</v>
      </c>
      <c r="D145" s="10"/>
      <c r="E145" s="12">
        <v>0</v>
      </c>
      <c r="F145" s="12">
        <v>100</v>
      </c>
      <c r="G145" s="12">
        <v>0</v>
      </c>
      <c r="H145" s="12">
        <v>714</v>
      </c>
      <c r="I145" s="10"/>
    </row>
    <row r="146" spans="1:9" ht="14.25">
      <c r="A146" s="10"/>
      <c r="B146" s="35"/>
      <c r="C146" s="10"/>
      <c r="D146" s="10"/>
      <c r="E146" s="49">
        <f>SUM(E144:E145)</f>
        <v>90559</v>
      </c>
      <c r="F146" s="49">
        <f>SUM(F144:F145)</f>
        <v>181218</v>
      </c>
      <c r="G146" s="49">
        <f>SUM(G144:G145)</f>
        <v>90559</v>
      </c>
      <c r="H146" s="49">
        <f>SUM(H144:H145)</f>
        <v>181832</v>
      </c>
      <c r="I146" s="10"/>
    </row>
    <row r="147" spans="1:9" ht="14.25">
      <c r="A147" s="10"/>
      <c r="B147" s="35"/>
      <c r="C147" s="35"/>
      <c r="D147" s="35"/>
      <c r="E147" s="10"/>
      <c r="F147" s="10"/>
      <c r="G147" s="10"/>
      <c r="H147" s="10"/>
      <c r="I147" s="10"/>
    </row>
    <row r="148" spans="1:9" ht="15" thickBot="1">
      <c r="A148" s="10"/>
      <c r="B148" s="35"/>
      <c r="C148" s="10" t="s">
        <v>216</v>
      </c>
      <c r="D148" s="35"/>
      <c r="E148" s="62" t="str">
        <f>+G148</f>
        <v>N/A</v>
      </c>
      <c r="F148" s="61">
        <f>+F141/F146*100</f>
        <v>0.7206789612510899</v>
      </c>
      <c r="G148" s="62" t="s">
        <v>157</v>
      </c>
      <c r="H148" s="61">
        <f>+H141/H146*100</f>
        <v>1.4045932509129306</v>
      </c>
      <c r="I148" s="10"/>
    </row>
    <row r="149" spans="1:9" ht="14.25">
      <c r="A149" s="10"/>
      <c r="B149" s="35"/>
      <c r="C149" s="35"/>
      <c r="D149" s="35"/>
      <c r="E149" s="37"/>
      <c r="F149" s="50"/>
      <c r="G149" s="37"/>
      <c r="H149" s="50"/>
      <c r="I149" s="10"/>
    </row>
    <row r="150" spans="1:9" ht="14.25">
      <c r="A150" s="10"/>
      <c r="B150" s="35"/>
      <c r="C150" s="10"/>
      <c r="D150" s="35"/>
      <c r="E150" s="37"/>
      <c r="F150" s="50"/>
      <c r="G150" s="37"/>
      <c r="H150" s="50"/>
      <c r="I150" s="10"/>
    </row>
    <row r="151" spans="1:9" ht="14.25">
      <c r="A151" s="10"/>
      <c r="B151" s="35"/>
      <c r="C151" s="10"/>
      <c r="D151" s="35"/>
      <c r="E151" s="37"/>
      <c r="F151" s="50"/>
      <c r="G151" s="37"/>
      <c r="H151" s="50"/>
      <c r="I151" s="10"/>
    </row>
    <row r="152" spans="1:9" ht="14.25">
      <c r="A152" s="10"/>
      <c r="B152" s="35"/>
      <c r="C152" s="10"/>
      <c r="D152" s="35"/>
      <c r="E152" s="37"/>
      <c r="F152" s="50"/>
      <c r="G152" s="37"/>
      <c r="H152" s="50"/>
      <c r="I152" s="10"/>
    </row>
    <row r="153" spans="1:9" ht="14.25">
      <c r="A153" s="10"/>
      <c r="B153" s="10"/>
      <c r="C153" s="10"/>
      <c r="D153" s="10"/>
      <c r="E153" s="10"/>
      <c r="F153" s="10"/>
      <c r="G153" s="10"/>
      <c r="H153" s="10"/>
      <c r="I153" s="10"/>
    </row>
    <row r="154" spans="1:9" ht="15">
      <c r="A154" s="18" t="s">
        <v>110</v>
      </c>
      <c r="B154" s="10"/>
      <c r="C154" s="1" t="s">
        <v>97</v>
      </c>
      <c r="D154" s="10"/>
      <c r="E154" s="10"/>
      <c r="F154" s="10"/>
      <c r="G154" s="10"/>
      <c r="H154" s="10"/>
      <c r="I154" s="10"/>
    </row>
    <row r="155" spans="1:9" ht="14.25">
      <c r="A155" s="10"/>
      <c r="B155" s="10"/>
      <c r="C155" s="10"/>
      <c r="D155" s="10"/>
      <c r="E155" s="10"/>
      <c r="F155" s="10"/>
      <c r="G155" s="10"/>
      <c r="H155" s="10"/>
      <c r="I155" s="10"/>
    </row>
    <row r="156" spans="1:9" ht="14.25">
      <c r="A156" s="10"/>
      <c r="B156" s="10"/>
      <c r="C156" s="4" t="s">
        <v>156</v>
      </c>
      <c r="D156" s="10"/>
      <c r="E156" s="10"/>
      <c r="F156" s="10"/>
      <c r="G156" s="10"/>
      <c r="H156" s="10"/>
      <c r="I156" s="10"/>
    </row>
    <row r="157" spans="1:9" ht="14.25">
      <c r="A157" s="10"/>
      <c r="B157" s="10"/>
      <c r="C157" s="10"/>
      <c r="D157" s="10"/>
      <c r="E157" s="10"/>
      <c r="F157" s="10"/>
      <c r="G157" s="10"/>
      <c r="H157" s="10"/>
      <c r="I157" s="10"/>
    </row>
    <row r="158" spans="1:9" ht="14.25">
      <c r="A158" s="10"/>
      <c r="B158" s="10"/>
      <c r="C158" s="10"/>
      <c r="D158" s="10"/>
      <c r="E158" s="10"/>
      <c r="F158" s="10"/>
      <c r="G158" s="10"/>
      <c r="H158" s="10"/>
      <c r="I158" s="10"/>
    </row>
    <row r="159" spans="1:9" ht="14.25">
      <c r="A159" s="10"/>
      <c r="B159" s="10"/>
      <c r="C159" s="10"/>
      <c r="D159" s="10"/>
      <c r="E159" s="10"/>
      <c r="F159" s="10"/>
      <c r="G159" s="10"/>
      <c r="H159" s="10"/>
      <c r="I159" s="10"/>
    </row>
    <row r="160" spans="1:9" ht="14.25">
      <c r="A160" s="10"/>
      <c r="B160" s="10"/>
      <c r="C160" s="10" t="s">
        <v>113</v>
      </c>
      <c r="D160" s="10"/>
      <c r="E160" s="10"/>
      <c r="F160" s="10"/>
      <c r="G160" s="10"/>
      <c r="H160" s="10"/>
      <c r="I160" s="10"/>
    </row>
    <row r="161" spans="1:9" ht="14.25">
      <c r="A161" s="10"/>
      <c r="B161" s="10"/>
      <c r="C161" s="10"/>
      <c r="D161" s="10"/>
      <c r="E161" s="10"/>
      <c r="F161" s="10"/>
      <c r="G161" s="10"/>
      <c r="H161" s="10"/>
      <c r="I161" s="10"/>
    </row>
    <row r="162" spans="1:9" ht="14.25">
      <c r="A162" s="10"/>
      <c r="B162" s="10"/>
      <c r="C162" s="10"/>
      <c r="D162" s="10"/>
      <c r="E162" s="10"/>
      <c r="F162" s="10"/>
      <c r="G162" s="10"/>
      <c r="H162" s="10"/>
      <c r="I162" s="10"/>
    </row>
    <row r="163" spans="1:9" ht="14.25">
      <c r="A163" s="10"/>
      <c r="B163" s="10"/>
      <c r="C163" s="10"/>
      <c r="D163" s="10"/>
      <c r="E163" s="10"/>
      <c r="F163" s="10"/>
      <c r="G163" s="10"/>
      <c r="H163" s="10"/>
      <c r="I163" s="10"/>
    </row>
    <row r="164" spans="1:9" ht="14.25">
      <c r="A164" s="10"/>
      <c r="B164" s="10"/>
      <c r="C164" s="10" t="s">
        <v>114</v>
      </c>
      <c r="D164" s="10"/>
      <c r="E164" s="10"/>
      <c r="F164" s="10"/>
      <c r="G164" s="10"/>
      <c r="H164" s="10"/>
      <c r="I164" s="10"/>
    </row>
    <row r="165" spans="1:9" ht="14.25">
      <c r="A165" s="10"/>
      <c r="B165" s="10"/>
      <c r="C165" s="10" t="s">
        <v>250</v>
      </c>
      <c r="D165" s="10"/>
      <c r="E165" s="10"/>
      <c r="F165" s="10"/>
      <c r="G165" s="10"/>
      <c r="H165" s="10"/>
      <c r="I165" s="10"/>
    </row>
    <row r="166" spans="1:9" ht="14.25">
      <c r="A166" s="10"/>
      <c r="B166" s="10"/>
      <c r="C166" s="10" t="s">
        <v>155</v>
      </c>
      <c r="D166" s="10"/>
      <c r="E166" s="10"/>
      <c r="F166" s="10"/>
      <c r="G166" s="10"/>
      <c r="H166" s="10"/>
      <c r="I166" s="10"/>
    </row>
    <row r="167" spans="1:9" ht="14.25">
      <c r="A167" s="10"/>
      <c r="B167" s="10"/>
      <c r="C167" s="10"/>
      <c r="D167" s="10"/>
      <c r="E167" s="10"/>
      <c r="F167" s="10"/>
      <c r="G167" s="10"/>
      <c r="H167" s="10"/>
      <c r="I167" s="10"/>
    </row>
    <row r="168" spans="1:9" ht="14.25">
      <c r="A168" s="10"/>
      <c r="B168" s="10"/>
      <c r="C168" s="10" t="s">
        <v>154</v>
      </c>
      <c r="D168" s="10"/>
      <c r="E168" s="10"/>
      <c r="F168" s="10"/>
      <c r="G168" s="10"/>
      <c r="H168" s="10"/>
      <c r="I168" s="10"/>
    </row>
    <row r="169" spans="1:9" ht="14.25">
      <c r="A169" s="10"/>
      <c r="B169" s="10"/>
      <c r="C169" s="33" t="s">
        <v>251</v>
      </c>
      <c r="D169" s="10"/>
      <c r="E169" s="10"/>
      <c r="F169" s="10"/>
      <c r="G169" s="10"/>
      <c r="H169" s="10"/>
      <c r="I169" s="10"/>
    </row>
    <row r="170" spans="1:9" ht="14.25">
      <c r="A170" s="10"/>
      <c r="B170" s="10"/>
      <c r="C170" s="10"/>
      <c r="D170" s="10"/>
      <c r="E170" s="10"/>
      <c r="F170" s="10"/>
      <c r="G170" s="10"/>
      <c r="H170" s="10"/>
      <c r="I170" s="10"/>
    </row>
    <row r="171" spans="1:9" ht="14.25">
      <c r="A171" s="10"/>
      <c r="B171" s="10"/>
      <c r="C171" s="10"/>
      <c r="D171" s="10"/>
      <c r="E171" s="10"/>
      <c r="F171" s="10"/>
      <c r="G171" s="10"/>
      <c r="H171" s="10"/>
      <c r="I171" s="10"/>
    </row>
    <row r="172" spans="1:9" ht="14.25">
      <c r="A172" s="10"/>
      <c r="B172" s="10"/>
      <c r="C172" s="10"/>
      <c r="D172" s="10"/>
      <c r="E172" s="10"/>
      <c r="F172" s="10"/>
      <c r="G172" s="10"/>
      <c r="H172" s="10"/>
      <c r="I172" s="10"/>
    </row>
    <row r="173" spans="1:9" ht="14.25">
      <c r="A173" s="10"/>
      <c r="B173" s="10"/>
      <c r="C173" s="10"/>
      <c r="D173" s="10"/>
      <c r="E173" s="10"/>
      <c r="F173" s="10"/>
      <c r="G173" s="10"/>
      <c r="H173" s="10"/>
      <c r="I173" s="10"/>
    </row>
    <row r="174" spans="1:9" ht="14.25">
      <c r="A174" s="10"/>
      <c r="B174" s="10"/>
      <c r="C174" s="10"/>
      <c r="D174" s="10"/>
      <c r="E174" s="10"/>
      <c r="F174" s="10"/>
      <c r="G174" s="10"/>
      <c r="H174" s="10"/>
      <c r="I174" s="10"/>
    </row>
    <row r="175" spans="1:9" ht="14.25">
      <c r="A175" s="10"/>
      <c r="B175" s="10"/>
      <c r="C175" s="10"/>
      <c r="D175" s="10"/>
      <c r="E175" s="10"/>
      <c r="F175" s="10"/>
      <c r="G175" s="10"/>
      <c r="H175" s="10"/>
      <c r="I175" s="10"/>
    </row>
  </sheetData>
  <mergeCells count="2">
    <mergeCell ref="E129:F129"/>
    <mergeCell ref="G129:H129"/>
  </mergeCells>
  <printOptions/>
  <pageMargins left="0.75" right="0.56" top="1" bottom="1" header="0.5" footer="0.5"/>
  <pageSetup fitToHeight="0" horizontalDpi="600" verticalDpi="600" orientation="portrait" paperSize="9" scale="90" r:id="rId2"/>
  <rowBreaks count="3" manualBreakCount="3">
    <brk id="48" max="7" man="1"/>
    <brk id="99" max="7" man="1"/>
    <brk id="15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&amp; M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&amp; M Realty</dc:creator>
  <cp:keywords/>
  <dc:description/>
  <cp:lastModifiedBy>A &amp; M User</cp:lastModifiedBy>
  <cp:lastPrinted>2005-08-29T05:33:40Z</cp:lastPrinted>
  <dcterms:created xsi:type="dcterms:W3CDTF">2002-11-13T01:31:38Z</dcterms:created>
  <dcterms:modified xsi:type="dcterms:W3CDTF">2005-08-29T05:34:20Z</dcterms:modified>
  <cp:category/>
  <cp:version/>
  <cp:contentType/>
  <cp:contentStatus/>
</cp:coreProperties>
</file>