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200" activeTab="0"/>
  </bookViews>
  <sheets>
    <sheet name="BSheet" sheetId="1" r:id="rId1"/>
    <sheet name="p&amp;l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<sst xmlns="http://schemas.openxmlformats.org/spreadsheetml/2006/main" count="162" uniqueCount="129">
  <si>
    <t>SAP HOLDINGS BERHAD - 14546 - H</t>
  </si>
  <si>
    <t>ANNOUNCEMENT OF UNAUDITED 4th QUARTER RESULTS</t>
  </si>
  <si>
    <t>FOR THE TWELVE MONTHS ENDED 31ST DECEMBER 1999</t>
  </si>
  <si>
    <t xml:space="preserve">The Board of Directors of SAP Holdings Berhad is pleased to announce the unaudited 4th quarter report on the </t>
  </si>
  <si>
    <t>consolidated results for the twelve months ended 31st December 1999 as follows :</t>
  </si>
  <si>
    <t>(B)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</si>
  <si>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</si>
  <si>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</si>
  <si>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</si>
  <si>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</si>
  <si>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</si>
  <si>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</si>
  <si>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</si>
  <si>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</si>
  <si>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31.12.1999</t>
  </si>
  <si>
    <t>31.12.1998</t>
  </si>
  <si>
    <t>RM'000</t>
  </si>
  <si>
    <t>1)</t>
  </si>
  <si>
    <t>Fixed Assets</t>
  </si>
  <si>
    <t>2)</t>
  </si>
  <si>
    <t>Other Investment</t>
  </si>
  <si>
    <t>5)</t>
  </si>
  <si>
    <t>Long Term Receivable</t>
  </si>
  <si>
    <t>6)</t>
  </si>
  <si>
    <t>Land &amp; Development Expenditure</t>
  </si>
  <si>
    <t>7)</t>
  </si>
  <si>
    <t>Deferred Expenditure</t>
  </si>
  <si>
    <t>8)</t>
  </si>
  <si>
    <t>Intangible Assets</t>
  </si>
  <si>
    <t>9)</t>
  </si>
  <si>
    <t>Current Assets</t>
  </si>
  <si>
    <t>Stocks</t>
  </si>
  <si>
    <t>Trade Debtors</t>
  </si>
  <si>
    <t>Other Debtors</t>
  </si>
  <si>
    <t>Investment in Subsidiaries</t>
  </si>
  <si>
    <t>Amount Due from Holdings</t>
  </si>
  <si>
    <t>Amount Due from Related Co.</t>
  </si>
  <si>
    <t>Amount Due from Subsidiaries</t>
  </si>
  <si>
    <t>Development properties and contracts-in-progress</t>
  </si>
  <si>
    <t>Fixed deposits with licensed banks</t>
  </si>
  <si>
    <t>Cash</t>
  </si>
  <si>
    <t>Others</t>
  </si>
  <si>
    <t>10)</t>
  </si>
  <si>
    <t>Current Liabilities</t>
  </si>
  <si>
    <t>Short Term Borrowings</t>
  </si>
  <si>
    <t>Trade Creditors</t>
  </si>
  <si>
    <t>Others Creditors</t>
  </si>
  <si>
    <t>Provision for Taxation</t>
  </si>
  <si>
    <t>Proposed dividend</t>
  </si>
  <si>
    <t>Amount Due to Holdings</t>
  </si>
  <si>
    <t>Amount Due to Related Co.</t>
  </si>
  <si>
    <t>Amount Due to Subsidiaries</t>
  </si>
  <si>
    <t>11)</t>
  </si>
  <si>
    <t>Net Current Liabilities</t>
  </si>
  <si>
    <t>12)</t>
  </si>
  <si>
    <t>Shareholders' Funds</t>
  </si>
  <si>
    <t>Share Capital</t>
  </si>
  <si>
    <t>Reserves</t>
  </si>
  <si>
    <t>Share Premium</t>
  </si>
  <si>
    <t>Revaluation Reserve</t>
  </si>
  <si>
    <t>Capital Reserve</t>
  </si>
  <si>
    <t>General Reserve</t>
  </si>
  <si>
    <t>Retained Profit</t>
  </si>
  <si>
    <t>13)</t>
  </si>
  <si>
    <t>Minority Interests</t>
  </si>
  <si>
    <t>14)</t>
  </si>
  <si>
    <t>Deferred Taxation</t>
  </si>
  <si>
    <t>15)</t>
  </si>
  <si>
    <t>Deferred Income</t>
  </si>
  <si>
    <t>16)</t>
  </si>
  <si>
    <t>Long Term Borrowings</t>
  </si>
  <si>
    <t>17)</t>
  </si>
  <si>
    <t>Other Long Term Liabilities</t>
  </si>
  <si>
    <t>Net tangible assets per share (RM)</t>
  </si>
  <si>
    <r>
      <t>Note</t>
    </r>
    <r>
      <rPr>
        <sz val="10"/>
        <rFont val="Footlight MT Light"/>
        <family val="1"/>
      </rPr>
      <t xml:space="preserve"> : Share Capital for the particular period was base on weighted average - 60,753,000 shares</t>
    </r>
  </si>
  <si>
    <t>(A)</t>
  </si>
  <si>
    <t>CONSOLIDATED INCOME STATEMENT</t>
  </si>
  <si>
    <t>INDIVIDUAL</t>
  </si>
  <si>
    <t>CUMULATIVE</t>
  </si>
  <si>
    <t>YEAR</t>
  </si>
  <si>
    <t>CORRESPONDING</t>
  </si>
  <si>
    <t>Oct - Dec 99</t>
  </si>
  <si>
    <t>Oct - Dec 98</t>
  </si>
  <si>
    <t>Jan-Dec 99</t>
  </si>
  <si>
    <t>Jan-Dec 98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</si>
  <si>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</si>
  <si>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</si>
  <si>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</si>
  <si>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</si>
  <si>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</si>
  <si>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</si>
  <si>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 interest on borrowings,</t>
  </si>
  <si>
    <t>depreciation and amortisation, exceptional items,</t>
  </si>
  <si>
    <t>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</si>
  <si>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</si>
  <si>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</si>
  <si>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</si>
  <si>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</si>
  <si>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</si>
  <si>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interest on borrowings, </t>
  </si>
  <si>
    <t>depreciation and amortisation and exceptional items</t>
  </si>
  <si>
    <t xml:space="preserve">but before income tax, minority interests and </t>
  </si>
  <si>
    <t>extraordinary items</t>
  </si>
  <si>
    <t>(f)</t>
  </si>
  <si>
    <t>Share in the results of associated companies</t>
  </si>
  <si>
    <t>(g)</t>
  </si>
  <si>
    <t xml:space="preserve">Profit/(loss) before taxation, minority interest and </t>
  </si>
  <si>
    <t>(h)</t>
  </si>
  <si>
    <t>Taxation</t>
  </si>
  <si>
    <t>(i)</t>
  </si>
  <si>
    <t xml:space="preserve">i) Profit/(Loss) after taxation before deducting </t>
  </si>
  <si>
    <t xml:space="preserve">    minority interests</t>
  </si>
  <si>
    <t>ii) Less minority interest</t>
  </si>
  <si>
    <t>(j)</t>
  </si>
  <si>
    <t>Profit/(Loss) after taxation attributable to members</t>
  </si>
  <si>
    <t xml:space="preserve"> of the Company</t>
  </si>
  <si>
    <t>(k)</t>
  </si>
  <si>
    <t>i)   Extraordinary items</t>
  </si>
  <si>
    <t>ii)  Less : Minority Interest</t>
  </si>
  <si>
    <t>iii) Extraordinary items attributable to members of the</t>
  </si>
  <si>
    <t xml:space="preserve">      Company</t>
  </si>
  <si>
    <t>(l)</t>
  </si>
  <si>
    <t>Profit/(loss) after taxation and extraordinary items</t>
  </si>
  <si>
    <t>attributable to members of the company</t>
  </si>
  <si>
    <t>Earnings per share based on 2 (j) above after deducting</t>
  </si>
  <si>
    <t>any provision for preference dividend, if any :-</t>
  </si>
  <si>
    <t>(i) Basic ( based on weighted average number of ordinary</t>
  </si>
  <si>
    <t xml:space="preserve">    shares in issue of 60,753,000 )</t>
  </si>
  <si>
    <t>(ii) Fully diluted (based on 100,000,000 ordinary shares ) (sen)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</si>
</sst>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Footlight MT Light"/>
      <family val="1"/>
    </font>
    <font>
      <sz val="10"/>
      <name val="Footlight MT Light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164" fontId="7" fillId="0" borderId="2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164" fontId="7" fillId="0" borderId="0" xfId="15" applyNumberFormat="1" applyFont="1" applyBorder="1" applyAlignment="1">
      <alignment/>
    </xf>
    <xf numFmtId="43" fontId="7" fillId="0" borderId="0" xfId="15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7" fillId="0" borderId="0" xfId="15" applyNumberFormat="1" applyFont="1" applyFill="1" applyAlignment="1">
      <alignment/>
    </xf>
    <xf numFmtId="164" fontId="7" fillId="0" borderId="1" xfId="15" applyNumberFormat="1" applyFont="1" applyBorder="1" applyAlignment="1">
      <alignment/>
    </xf>
    <xf numFmtId="164" fontId="7" fillId="0" borderId="3" xfId="15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43" fontId="7" fillId="0" borderId="0" xfId="15" applyFont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SOFFICE\EXCEL\KLSE\KL4Q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july-sept99"/>
      <sheetName val="july-sept98"/>
      <sheetName val="bs-98"/>
      <sheetName val="bs-99"/>
    </sheetNames>
    <sheetDataSet>
      <sheetData sheetId="1">
        <row r="32">
          <cell r="AT32">
            <v>-2051</v>
          </cell>
        </row>
        <row r="36">
          <cell r="AT36">
            <v>-146</v>
          </cell>
        </row>
      </sheetData>
      <sheetData sheetId="4">
        <row r="24">
          <cell r="M24">
            <v>0</v>
          </cell>
        </row>
        <row r="25">
          <cell r="M25">
            <v>0</v>
          </cell>
        </row>
        <row r="27">
          <cell r="M27">
            <v>0</v>
          </cell>
        </row>
        <row r="31">
          <cell r="M3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56">
          <cell r="M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66">
      <selection activeCell="A78" sqref="A78:B78"/>
    </sheetView>
  </sheetViews>
  <sheetFormatPr defaultColWidth="9.140625" defaultRowHeight="12.75"/>
  <cols>
    <col min="1" max="1" width="4.00390625" style="0" customWidth="1"/>
    <col min="2" max="2" width="3.8515625" style="0" customWidth="1"/>
    <col min="6" max="6" width="16.57421875" style="0" customWidth="1"/>
    <col min="7" max="7" width="14.140625" style="0" customWidth="1"/>
    <col min="8" max="8" width="1.7109375" style="0" customWidth="1"/>
    <col min="9" max="9" width="12.57421875" style="0" customWidth="1"/>
  </cols>
  <sheetData>
    <row r="1" spans="1:10" ht="15.75">
      <c r="A1" s="23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8" t="s">
        <v>5</v>
      </c>
      <c r="B10" s="8" t="s">
        <v>6</v>
      </c>
      <c r="C10" s="6"/>
      <c r="D10" s="6"/>
      <c r="E10" s="6"/>
      <c r="F10" s="6"/>
      <c r="G10" s="6"/>
      <c r="H10" s="6"/>
      <c r="I10" s="6"/>
      <c r="J10" s="6"/>
    </row>
    <row r="11" spans="1:10" ht="12.75">
      <c r="A11" s="8"/>
      <c r="B11" s="8"/>
      <c r="C11" s="6"/>
      <c r="D11" s="6"/>
      <c r="E11" s="6"/>
      <c r="F11" s="6"/>
      <c r="G11" s="6"/>
      <c r="H11" s="6"/>
      <c r="I11" s="6"/>
      <c r="J11" s="6"/>
    </row>
    <row r="12" spans="1:10" ht="12.75">
      <c r="A12" s="6"/>
      <c r="B12" s="6"/>
      <c r="C12" s="6"/>
      <c r="D12" s="6"/>
      <c r="E12" s="6"/>
      <c r="F12" s="6"/>
      <c r="G12" s="16" t="s">
        <v>7</v>
      </c>
      <c r="H12" s="16"/>
      <c r="I12" s="16" t="s">
        <v>7</v>
      </c>
      <c r="J12" s="6"/>
    </row>
    <row r="13" spans="1:10" ht="12.75">
      <c r="A13" s="6"/>
      <c r="B13" s="6"/>
      <c r="C13" s="6"/>
      <c r="D13" s="6"/>
      <c r="E13" s="6"/>
      <c r="F13" s="6"/>
      <c r="G13" s="16" t="s">
        <v>8</v>
      </c>
      <c r="H13" s="16"/>
      <c r="I13" s="16" t="s">
        <v>9</v>
      </c>
      <c r="J13" s="6"/>
    </row>
    <row r="14" spans="1:10" ht="12.75">
      <c r="A14" s="6"/>
      <c r="B14" s="6"/>
      <c r="C14" s="6"/>
      <c r="D14" s="6"/>
      <c r="E14" s="6"/>
      <c r="F14" s="6"/>
      <c r="G14" s="16" t="s">
        <v>10</v>
      </c>
      <c r="H14" s="16"/>
      <c r="I14" s="16" t="s">
        <v>11</v>
      </c>
      <c r="J14" s="6"/>
    </row>
    <row r="15" spans="1:10" ht="12.75">
      <c r="A15" s="6"/>
      <c r="B15" s="6"/>
      <c r="C15" s="6"/>
      <c r="D15" s="6"/>
      <c r="E15" s="6"/>
      <c r="F15" s="6"/>
      <c r="G15" s="16" t="s">
        <v>12</v>
      </c>
      <c r="H15" s="16"/>
      <c r="I15" s="16" t="s">
        <v>13</v>
      </c>
      <c r="J15" s="6"/>
    </row>
    <row r="16" spans="1:10" ht="12.75">
      <c r="A16" s="6"/>
      <c r="B16" s="6"/>
      <c r="C16" s="6"/>
      <c r="D16" s="6"/>
      <c r="E16" s="6"/>
      <c r="F16" s="6"/>
      <c r="G16" s="5" t="s">
        <v>14</v>
      </c>
      <c r="H16" s="17"/>
      <c r="I16" s="5" t="s">
        <v>15</v>
      </c>
      <c r="J16" s="6"/>
    </row>
    <row r="17" spans="1:10" ht="12.75">
      <c r="A17" s="6"/>
      <c r="B17" s="6"/>
      <c r="C17" s="6"/>
      <c r="D17" s="6"/>
      <c r="E17" s="6"/>
      <c r="F17" s="6"/>
      <c r="G17" s="16" t="s">
        <v>16</v>
      </c>
      <c r="H17" s="16"/>
      <c r="I17" s="16" t="s">
        <v>16</v>
      </c>
      <c r="J17" s="6"/>
    </row>
    <row r="18" spans="1:10" ht="12.75">
      <c r="A18" s="6"/>
      <c r="B18" s="6"/>
      <c r="C18" s="6"/>
      <c r="D18" s="6"/>
      <c r="E18" s="6"/>
      <c r="F18" s="6"/>
      <c r="G18" s="11"/>
      <c r="H18" s="11"/>
      <c r="I18" s="6"/>
      <c r="J18" s="6"/>
    </row>
    <row r="19" spans="1:10" ht="12.75">
      <c r="A19" s="6" t="s">
        <v>17</v>
      </c>
      <c r="B19" s="6" t="s">
        <v>18</v>
      </c>
      <c r="C19" s="6"/>
      <c r="D19" s="6"/>
      <c r="E19" s="6"/>
      <c r="F19" s="6"/>
      <c r="G19" s="13">
        <v>70796</v>
      </c>
      <c r="H19" s="13"/>
      <c r="I19" s="18">
        <v>89993</v>
      </c>
      <c r="J19" s="6"/>
    </row>
    <row r="20" spans="1:10" ht="12.75">
      <c r="A20" s="6" t="s">
        <v>19</v>
      </c>
      <c r="B20" s="6" t="s">
        <v>20</v>
      </c>
      <c r="C20" s="6"/>
      <c r="D20" s="6"/>
      <c r="E20" s="6"/>
      <c r="F20" s="6"/>
      <c r="G20" s="13">
        <v>13699</v>
      </c>
      <c r="H20" s="13"/>
      <c r="I20" s="18">
        <v>16245</v>
      </c>
      <c r="J20" s="6"/>
    </row>
    <row r="21" spans="1:10" ht="12.75">
      <c r="A21" s="6" t="s">
        <v>21</v>
      </c>
      <c r="B21" s="6" t="s">
        <v>22</v>
      </c>
      <c r="C21" s="6"/>
      <c r="D21" s="6"/>
      <c r="E21" s="6"/>
      <c r="F21" s="6"/>
      <c r="G21" s="13">
        <v>11841</v>
      </c>
      <c r="H21" s="13"/>
      <c r="I21" s="13">
        <v>32120</v>
      </c>
      <c r="J21" s="6"/>
    </row>
    <row r="22" spans="1:10" ht="12.75">
      <c r="A22" s="6" t="s">
        <v>23</v>
      </c>
      <c r="B22" s="6" t="s">
        <v>24</v>
      </c>
      <c r="C22" s="6"/>
      <c r="D22" s="6"/>
      <c r="E22" s="6"/>
      <c r="F22" s="6"/>
      <c r="G22" s="13">
        <v>246066</v>
      </c>
      <c r="H22" s="13"/>
      <c r="I22" s="13">
        <v>226547</v>
      </c>
      <c r="J22" s="6"/>
    </row>
    <row r="23" spans="1:10" ht="12.75">
      <c r="A23" s="6" t="s">
        <v>25</v>
      </c>
      <c r="B23" s="6" t="s">
        <v>26</v>
      </c>
      <c r="C23" s="6"/>
      <c r="D23" s="6"/>
      <c r="E23" s="6"/>
      <c r="F23" s="6"/>
      <c r="G23" s="13">
        <v>0</v>
      </c>
      <c r="H23" s="13"/>
      <c r="I23" s="13">
        <v>0</v>
      </c>
      <c r="J23" s="6"/>
    </row>
    <row r="24" spans="1:10" ht="12.75">
      <c r="A24" s="6" t="s">
        <v>27</v>
      </c>
      <c r="B24" s="6" t="s">
        <v>28</v>
      </c>
      <c r="C24" s="6"/>
      <c r="D24" s="6"/>
      <c r="E24" s="6"/>
      <c r="F24" s="6"/>
      <c r="G24" s="19">
        <v>27612</v>
      </c>
      <c r="H24" s="14"/>
      <c r="I24" s="19">
        <v>31863</v>
      </c>
      <c r="J24" s="6"/>
    </row>
    <row r="25" spans="1:10" ht="12.75">
      <c r="A25" s="6"/>
      <c r="B25" s="6"/>
      <c r="C25" s="6"/>
      <c r="D25" s="6"/>
      <c r="E25" s="6"/>
      <c r="F25" s="6"/>
      <c r="G25" s="13">
        <f>SUM(G19:G24)</f>
        <v>370014</v>
      </c>
      <c r="H25" s="13"/>
      <c r="I25" s="13">
        <f>SUM(I19:I24)</f>
        <v>396768</v>
      </c>
      <c r="J25" s="6"/>
    </row>
    <row r="26" spans="1:10" ht="12.75">
      <c r="A26" s="6" t="s">
        <v>29</v>
      </c>
      <c r="B26" s="6" t="s">
        <v>30</v>
      </c>
      <c r="C26" s="6"/>
      <c r="D26" s="6"/>
      <c r="E26" s="6"/>
      <c r="F26" s="6"/>
      <c r="G26" s="13"/>
      <c r="H26" s="13"/>
      <c r="I26" s="13"/>
      <c r="J26" s="6"/>
    </row>
    <row r="27" spans="1:10" ht="12.75">
      <c r="A27" s="6"/>
      <c r="B27" s="6"/>
      <c r="C27" s="6" t="s">
        <v>31</v>
      </c>
      <c r="D27" s="6"/>
      <c r="E27" s="6"/>
      <c r="F27" s="6"/>
      <c r="G27" s="13">
        <v>10517</v>
      </c>
      <c r="H27" s="13"/>
      <c r="I27" s="13">
        <v>19593</v>
      </c>
      <c r="J27" s="6"/>
    </row>
    <row r="28" spans="1:10" ht="12.75">
      <c r="A28" s="6"/>
      <c r="B28" s="6"/>
      <c r="C28" s="6" t="s">
        <v>32</v>
      </c>
      <c r="D28" s="6"/>
      <c r="E28" s="6"/>
      <c r="F28" s="6"/>
      <c r="G28" s="13">
        <v>230332</v>
      </c>
      <c r="H28" s="13"/>
      <c r="I28" s="13">
        <v>263970</v>
      </c>
      <c r="J28" s="6"/>
    </row>
    <row r="29" spans="1:10" ht="12.75">
      <c r="A29" s="6"/>
      <c r="B29" s="6"/>
      <c r="C29" s="6" t="s">
        <v>33</v>
      </c>
      <c r="D29" s="6"/>
      <c r="E29" s="6"/>
      <c r="F29" s="6"/>
      <c r="G29" s="13">
        <f>133012+2000</f>
        <v>135012</v>
      </c>
      <c r="H29" s="13"/>
      <c r="I29" s="13">
        <v>102409</v>
      </c>
      <c r="J29" s="6"/>
    </row>
    <row r="30" spans="1:10" ht="12.75">
      <c r="A30" s="6"/>
      <c r="B30" s="6"/>
      <c r="C30" s="6" t="s">
        <v>34</v>
      </c>
      <c r="D30" s="6"/>
      <c r="E30" s="6"/>
      <c r="F30" s="6"/>
      <c r="G30" s="13">
        <f>+'[1]bs-99'!M24</f>
        <v>0</v>
      </c>
      <c r="H30" s="13"/>
      <c r="I30" s="13">
        <v>2460</v>
      </c>
      <c r="J30" s="6"/>
    </row>
    <row r="31" spans="1:10" ht="12.75">
      <c r="A31" s="6"/>
      <c r="B31" s="6"/>
      <c r="C31" s="6" t="s">
        <v>35</v>
      </c>
      <c r="D31" s="6"/>
      <c r="E31" s="6"/>
      <c r="F31" s="6"/>
      <c r="G31" s="13">
        <f>+'[1]bs-99'!M25</f>
        <v>0</v>
      </c>
      <c r="H31" s="13"/>
      <c r="I31" s="13"/>
      <c r="J31" s="6"/>
    </row>
    <row r="32" spans="1:10" ht="12.75">
      <c r="A32" s="6"/>
      <c r="B32" s="6"/>
      <c r="C32" s="6" t="s">
        <v>36</v>
      </c>
      <c r="D32" s="6"/>
      <c r="E32" s="6"/>
      <c r="F32" s="6"/>
      <c r="G32" s="13">
        <v>7070</v>
      </c>
      <c r="H32" s="13"/>
      <c r="I32" s="13">
        <v>7749</v>
      </c>
      <c r="J32" s="6"/>
    </row>
    <row r="33" spans="1:10" ht="12.75">
      <c r="A33" s="6"/>
      <c r="B33" s="6"/>
      <c r="C33" s="6" t="s">
        <v>37</v>
      </c>
      <c r="D33" s="6"/>
      <c r="E33" s="6"/>
      <c r="F33" s="6"/>
      <c r="G33" s="13">
        <f>+'[1]bs-99'!M27</f>
        <v>0</v>
      </c>
      <c r="H33" s="13"/>
      <c r="I33" s="13"/>
      <c r="J33" s="6"/>
    </row>
    <row r="34" spans="1:10" ht="12.75">
      <c r="A34" s="6"/>
      <c r="B34" s="6"/>
      <c r="C34" s="6" t="s">
        <v>38</v>
      </c>
      <c r="D34" s="6"/>
      <c r="E34" s="6"/>
      <c r="F34" s="6"/>
      <c r="G34" s="13">
        <v>141938</v>
      </c>
      <c r="H34" s="13"/>
      <c r="I34" s="13">
        <v>105272</v>
      </c>
      <c r="J34" s="6"/>
    </row>
    <row r="35" spans="1:10" ht="12.75">
      <c r="A35" s="6"/>
      <c r="B35" s="6"/>
      <c r="C35" s="6" t="s">
        <v>39</v>
      </c>
      <c r="D35" s="6"/>
      <c r="E35" s="6"/>
      <c r="F35" s="6"/>
      <c r="G35" s="13">
        <v>1336</v>
      </c>
      <c r="H35" s="13"/>
      <c r="I35" s="13">
        <v>29673</v>
      </c>
      <c r="J35" s="6"/>
    </row>
    <row r="36" spans="1:10" ht="12.75">
      <c r="A36" s="6"/>
      <c r="B36" s="6"/>
      <c r="C36" s="6" t="s">
        <v>40</v>
      </c>
      <c r="D36" s="6"/>
      <c r="E36" s="6"/>
      <c r="F36" s="6"/>
      <c r="G36" s="13">
        <v>13296</v>
      </c>
      <c r="H36" s="13"/>
      <c r="I36" s="13">
        <v>4503</v>
      </c>
      <c r="J36" s="6"/>
    </row>
    <row r="37" spans="1:10" ht="12.75">
      <c r="A37" s="6"/>
      <c r="B37" s="6"/>
      <c r="C37" s="6" t="s">
        <v>41</v>
      </c>
      <c r="D37" s="6"/>
      <c r="E37" s="6"/>
      <c r="F37" s="6"/>
      <c r="G37" s="13">
        <f>+'[1]bs-99'!M31</f>
        <v>0</v>
      </c>
      <c r="H37" s="13"/>
      <c r="I37" s="13">
        <v>0</v>
      </c>
      <c r="J37" s="6"/>
    </row>
    <row r="38" spans="1:10" ht="12.75">
      <c r="A38" s="6"/>
      <c r="B38" s="6"/>
      <c r="C38" s="6"/>
      <c r="D38" s="6"/>
      <c r="E38" s="6"/>
      <c r="F38" s="6"/>
      <c r="G38" s="20">
        <f>SUM(G27:G37)</f>
        <v>539501</v>
      </c>
      <c r="H38" s="14"/>
      <c r="I38" s="20">
        <f>SUM(I27:I37)</f>
        <v>535629</v>
      </c>
      <c r="J38" s="6"/>
    </row>
    <row r="39" spans="1:10" ht="12.75">
      <c r="A39" s="6"/>
      <c r="B39" s="6"/>
      <c r="C39" s="6"/>
      <c r="D39" s="6"/>
      <c r="E39" s="6"/>
      <c r="F39" s="6"/>
      <c r="G39" s="13"/>
      <c r="H39" s="13"/>
      <c r="I39" s="13"/>
      <c r="J39" s="6"/>
    </row>
    <row r="40" spans="1:10" ht="12.75">
      <c r="A40" s="6" t="s">
        <v>42</v>
      </c>
      <c r="B40" s="6" t="s">
        <v>43</v>
      </c>
      <c r="C40" s="6"/>
      <c r="D40" s="6"/>
      <c r="E40" s="6"/>
      <c r="F40" s="6"/>
      <c r="G40" s="13"/>
      <c r="H40" s="13"/>
      <c r="I40" s="13"/>
      <c r="J40" s="6"/>
    </row>
    <row r="41" spans="1:10" ht="12.75">
      <c r="A41" s="6"/>
      <c r="B41" s="6"/>
      <c r="C41" s="6" t="s">
        <v>44</v>
      </c>
      <c r="D41" s="6"/>
      <c r="E41" s="6"/>
      <c r="F41" s="6"/>
      <c r="G41" s="13">
        <v>116186</v>
      </c>
      <c r="H41" s="13"/>
      <c r="I41" s="13">
        <v>183826</v>
      </c>
      <c r="J41" s="6"/>
    </row>
    <row r="42" spans="1:10" ht="12.75">
      <c r="A42" s="6"/>
      <c r="B42" s="6"/>
      <c r="C42" s="6" t="s">
        <v>45</v>
      </c>
      <c r="D42" s="6"/>
      <c r="E42" s="6"/>
      <c r="F42" s="6"/>
      <c r="G42" s="13">
        <v>59858</v>
      </c>
      <c r="H42" s="13"/>
      <c r="I42" s="13">
        <v>104546</v>
      </c>
      <c r="J42" s="6"/>
    </row>
    <row r="43" spans="1:10" ht="12.75">
      <c r="A43" s="6"/>
      <c r="B43" s="6"/>
      <c r="C43" s="6" t="s">
        <v>46</v>
      </c>
      <c r="D43" s="6"/>
      <c r="E43" s="6"/>
      <c r="F43" s="6"/>
      <c r="G43" s="13">
        <v>368784</v>
      </c>
      <c r="H43" s="13"/>
      <c r="I43" s="13">
        <f>222198</f>
        <v>222198</v>
      </c>
      <c r="J43" s="6"/>
    </row>
    <row r="44" spans="1:10" ht="12.75">
      <c r="A44" s="6"/>
      <c r="B44" s="6"/>
      <c r="C44" s="6" t="s">
        <v>47</v>
      </c>
      <c r="D44" s="6"/>
      <c r="E44" s="6"/>
      <c r="F44" s="6"/>
      <c r="G44" s="13">
        <v>12552</v>
      </c>
      <c r="H44" s="13"/>
      <c r="I44" s="13">
        <v>17219</v>
      </c>
      <c r="J44" s="6"/>
    </row>
    <row r="45" spans="1:10" ht="12.75">
      <c r="A45" s="6"/>
      <c r="B45" s="6"/>
      <c r="C45" s="6" t="s">
        <v>48</v>
      </c>
      <c r="D45" s="6"/>
      <c r="E45" s="6"/>
      <c r="F45" s="6"/>
      <c r="G45" s="13">
        <v>4320</v>
      </c>
      <c r="H45" s="13"/>
      <c r="I45" s="13">
        <v>3456</v>
      </c>
      <c r="J45" s="6"/>
    </row>
    <row r="46" spans="1:10" ht="12.75">
      <c r="A46" s="6"/>
      <c r="B46" s="6"/>
      <c r="C46" s="6" t="s">
        <v>49</v>
      </c>
      <c r="D46" s="6"/>
      <c r="E46" s="6"/>
      <c r="F46" s="6"/>
      <c r="G46" s="13">
        <v>53317</v>
      </c>
      <c r="H46" s="13"/>
      <c r="I46" s="13">
        <v>57361</v>
      </c>
      <c r="J46" s="6"/>
    </row>
    <row r="47" spans="1:10" ht="12.75">
      <c r="A47" s="6"/>
      <c r="B47" s="6"/>
      <c r="C47" s="6" t="s">
        <v>50</v>
      </c>
      <c r="D47" s="6"/>
      <c r="E47" s="6"/>
      <c r="F47" s="6"/>
      <c r="G47" s="13">
        <f>+'[1]bs-99'!M42</f>
        <v>0</v>
      </c>
      <c r="H47" s="13"/>
      <c r="I47" s="13"/>
      <c r="J47" s="6"/>
    </row>
    <row r="48" spans="1:10" ht="12.75">
      <c r="A48" s="6"/>
      <c r="B48" s="6"/>
      <c r="C48" s="6" t="s">
        <v>51</v>
      </c>
      <c r="D48" s="6"/>
      <c r="E48" s="6"/>
      <c r="F48" s="6"/>
      <c r="G48" s="13">
        <f>+'[1]bs-99'!M43</f>
        <v>0</v>
      </c>
      <c r="H48" s="13"/>
      <c r="I48" s="13"/>
      <c r="J48" s="6"/>
    </row>
    <row r="49" spans="1:10" ht="12.75">
      <c r="A49" s="6"/>
      <c r="B49" s="6"/>
      <c r="C49" s="6" t="s">
        <v>41</v>
      </c>
      <c r="D49" s="6"/>
      <c r="E49" s="6"/>
      <c r="F49" s="6"/>
      <c r="G49" s="13">
        <f>+'[1]bs-99'!M44</f>
        <v>0</v>
      </c>
      <c r="H49" s="13"/>
      <c r="I49" s="13">
        <v>0</v>
      </c>
      <c r="J49" s="6"/>
    </row>
    <row r="50" spans="1:10" ht="12.75">
      <c r="A50" s="6"/>
      <c r="B50" s="6"/>
      <c r="C50" s="6"/>
      <c r="D50" s="6"/>
      <c r="E50" s="6"/>
      <c r="F50" s="6"/>
      <c r="G50" s="20">
        <f>SUM(G41:G49)</f>
        <v>615017</v>
      </c>
      <c r="H50" s="13"/>
      <c r="I50" s="20">
        <f>SUM(I41:I49)</f>
        <v>588606</v>
      </c>
      <c r="J50" s="6"/>
    </row>
    <row r="51" spans="1:10" ht="12.75">
      <c r="A51" s="6"/>
      <c r="B51" s="6"/>
      <c r="C51" s="6"/>
      <c r="D51" s="6"/>
      <c r="E51" s="6"/>
      <c r="F51" s="6"/>
      <c r="G51" s="13"/>
      <c r="H51" s="13"/>
      <c r="I51" s="13"/>
      <c r="J51" s="6"/>
    </row>
    <row r="52" spans="1:10" ht="12.75">
      <c r="A52" s="6" t="s">
        <v>52</v>
      </c>
      <c r="B52" s="6" t="s">
        <v>53</v>
      </c>
      <c r="C52" s="6"/>
      <c r="D52" s="6"/>
      <c r="E52" s="6"/>
      <c r="F52" s="6"/>
      <c r="G52" s="13">
        <f>+G38-G50</f>
        <v>-75516</v>
      </c>
      <c r="H52" s="13"/>
      <c r="I52" s="13">
        <f>+I38-I50</f>
        <v>-52977</v>
      </c>
      <c r="J52" s="6"/>
    </row>
    <row r="53" spans="1:10" ht="12.75">
      <c r="A53" s="6"/>
      <c r="B53" s="6"/>
      <c r="C53" s="6"/>
      <c r="D53" s="6"/>
      <c r="E53" s="6"/>
      <c r="F53" s="6"/>
      <c r="G53" s="13"/>
      <c r="H53" s="13"/>
      <c r="I53" s="13"/>
      <c r="J53" s="6"/>
    </row>
    <row r="54" spans="1:10" ht="13.5" thickBot="1">
      <c r="A54" s="6"/>
      <c r="B54" s="6"/>
      <c r="C54" s="6"/>
      <c r="D54" s="6"/>
      <c r="E54" s="6"/>
      <c r="F54" s="6"/>
      <c r="G54" s="21">
        <f>+G25+G52</f>
        <v>294498</v>
      </c>
      <c r="H54" s="13"/>
      <c r="I54" s="21">
        <f>+I25+I52</f>
        <v>343791</v>
      </c>
      <c r="J54" s="6"/>
    </row>
    <row r="55" spans="1:10" ht="13.5" thickTop="1">
      <c r="A55" s="6"/>
      <c r="B55" s="6"/>
      <c r="C55" s="6"/>
      <c r="D55" s="6"/>
      <c r="E55" s="6"/>
      <c r="F55" s="6"/>
      <c r="G55" s="13"/>
      <c r="H55" s="13"/>
      <c r="I55" s="13"/>
      <c r="J55" s="6"/>
    </row>
    <row r="56" spans="1:10" ht="12.75">
      <c r="A56" s="6" t="s">
        <v>54</v>
      </c>
      <c r="B56" s="6" t="s">
        <v>55</v>
      </c>
      <c r="C56" s="6"/>
      <c r="D56" s="6"/>
      <c r="E56" s="6"/>
      <c r="F56" s="6"/>
      <c r="G56" s="13"/>
      <c r="H56" s="13"/>
      <c r="I56" s="13"/>
      <c r="J56" s="6"/>
    </row>
    <row r="57" spans="1:10" ht="12.75">
      <c r="A57" s="6"/>
      <c r="B57" s="6" t="s">
        <v>56</v>
      </c>
      <c r="C57" s="6"/>
      <c r="D57" s="6"/>
      <c r="E57" s="6"/>
      <c r="F57" s="6"/>
      <c r="G57" s="13">
        <v>85000</v>
      </c>
      <c r="H57" s="13"/>
      <c r="I57" s="13">
        <v>60000</v>
      </c>
      <c r="J57" s="6"/>
    </row>
    <row r="58" spans="1:10" ht="12.75">
      <c r="A58" s="6"/>
      <c r="B58" s="6" t="s">
        <v>57</v>
      </c>
      <c r="C58" s="6"/>
      <c r="D58" s="6"/>
      <c r="E58" s="6"/>
      <c r="F58" s="6"/>
      <c r="G58" s="13"/>
      <c r="H58" s="13"/>
      <c r="I58" s="13"/>
      <c r="J58" s="6"/>
    </row>
    <row r="59" spans="1:10" ht="12.75">
      <c r="A59" s="6"/>
      <c r="B59" s="6"/>
      <c r="C59" s="6" t="s">
        <v>58</v>
      </c>
      <c r="D59" s="6"/>
      <c r="E59" s="6"/>
      <c r="F59" s="6"/>
      <c r="G59" s="13">
        <v>20000</v>
      </c>
      <c r="H59" s="13"/>
      <c r="I59" s="13">
        <v>0</v>
      </c>
      <c r="J59" s="6"/>
    </row>
    <row r="60" spans="1:10" ht="12.75">
      <c r="A60" s="6"/>
      <c r="B60" s="6"/>
      <c r="C60" s="6" t="s">
        <v>59</v>
      </c>
      <c r="D60" s="6"/>
      <c r="E60" s="6"/>
      <c r="F60" s="6"/>
      <c r="G60" s="13">
        <f>+'[1]bs-99'!M56</f>
        <v>0</v>
      </c>
      <c r="H60" s="13"/>
      <c r="I60" s="13">
        <v>0</v>
      </c>
      <c r="J60" s="6"/>
    </row>
    <row r="61" spans="1:10" ht="12.75">
      <c r="A61" s="6"/>
      <c r="B61" s="6"/>
      <c r="C61" s="6" t="s">
        <v>60</v>
      </c>
      <c r="D61" s="6"/>
      <c r="E61" s="6"/>
      <c r="F61" s="6"/>
      <c r="G61" s="13">
        <v>0</v>
      </c>
      <c r="H61" s="13"/>
      <c r="I61" s="13">
        <v>0</v>
      </c>
      <c r="J61" s="6"/>
    </row>
    <row r="62" spans="1:10" ht="12.75">
      <c r="A62" s="6"/>
      <c r="B62" s="6"/>
      <c r="C62" s="6" t="s">
        <v>61</v>
      </c>
      <c r="D62" s="6"/>
      <c r="E62" s="6"/>
      <c r="F62" s="6"/>
      <c r="G62" s="13">
        <v>644</v>
      </c>
      <c r="H62" s="13"/>
      <c r="I62" s="13">
        <v>572</v>
      </c>
      <c r="J62" s="6"/>
    </row>
    <row r="63" spans="1:10" ht="12.75">
      <c r="A63" s="6"/>
      <c r="B63" s="6"/>
      <c r="C63" s="6" t="s">
        <v>62</v>
      </c>
      <c r="D63" s="6"/>
      <c r="E63" s="6"/>
      <c r="F63" s="6"/>
      <c r="G63" s="13">
        <f>76642+2000</f>
        <v>78642</v>
      </c>
      <c r="H63" s="13"/>
      <c r="I63" s="13">
        <v>80020</v>
      </c>
      <c r="J63" s="6"/>
    </row>
    <row r="64" spans="1:10" ht="12.75">
      <c r="A64" s="6"/>
      <c r="B64" s="6"/>
      <c r="C64" s="6" t="s">
        <v>41</v>
      </c>
      <c r="D64" s="6"/>
      <c r="E64" s="6"/>
      <c r="F64" s="6"/>
      <c r="G64" s="19"/>
      <c r="H64" s="13"/>
      <c r="I64" s="19">
        <v>0</v>
      </c>
      <c r="J64" s="6"/>
    </row>
    <row r="65" spans="1:10" ht="12.75">
      <c r="A65" s="6"/>
      <c r="B65" s="6"/>
      <c r="C65" s="6"/>
      <c r="D65" s="6"/>
      <c r="E65" s="6"/>
      <c r="F65" s="6"/>
      <c r="G65" s="14">
        <f>SUM(G57:G64)</f>
        <v>184286</v>
      </c>
      <c r="H65" s="13"/>
      <c r="I65" s="14">
        <f>SUM(I57:I64)</f>
        <v>140592</v>
      </c>
      <c r="J65" s="6"/>
    </row>
    <row r="66" spans="1:10" ht="12.75">
      <c r="A66" s="6"/>
      <c r="B66" s="6"/>
      <c r="C66" s="6"/>
      <c r="D66" s="6"/>
      <c r="E66" s="6"/>
      <c r="F66" s="6"/>
      <c r="G66" s="13"/>
      <c r="H66" s="13"/>
      <c r="I66" s="13"/>
      <c r="J66" s="6"/>
    </row>
    <row r="67" spans="1:10" ht="12.75">
      <c r="A67" s="6" t="s">
        <v>63</v>
      </c>
      <c r="B67" s="6" t="s">
        <v>64</v>
      </c>
      <c r="C67" s="6"/>
      <c r="D67" s="6"/>
      <c r="E67" s="6"/>
      <c r="F67" s="6"/>
      <c r="G67" s="13">
        <v>3151</v>
      </c>
      <c r="H67" s="13"/>
      <c r="I67" s="13">
        <v>5551</v>
      </c>
      <c r="J67" s="6"/>
    </row>
    <row r="68" spans="1:10" ht="12.75">
      <c r="A68" s="6" t="s">
        <v>65</v>
      </c>
      <c r="B68" s="6" t="s">
        <v>66</v>
      </c>
      <c r="C68" s="6"/>
      <c r="D68" s="6"/>
      <c r="E68" s="6"/>
      <c r="F68" s="6"/>
      <c r="G68" s="13">
        <v>863</v>
      </c>
      <c r="H68" s="13"/>
      <c r="I68" s="13">
        <v>870</v>
      </c>
      <c r="J68" s="6"/>
    </row>
    <row r="69" spans="1:10" ht="12.75">
      <c r="A69" s="6" t="s">
        <v>67</v>
      </c>
      <c r="B69" s="6" t="s">
        <v>68</v>
      </c>
      <c r="C69" s="6"/>
      <c r="D69" s="6"/>
      <c r="E69" s="6"/>
      <c r="F69" s="6"/>
      <c r="G69" s="13">
        <v>31007</v>
      </c>
      <c r="H69" s="13"/>
      <c r="I69" s="13">
        <v>31548</v>
      </c>
      <c r="J69" s="8"/>
    </row>
    <row r="70" spans="1:10" ht="12.75">
      <c r="A70" s="6" t="s">
        <v>69</v>
      </c>
      <c r="B70" s="6" t="s">
        <v>70</v>
      </c>
      <c r="C70" s="6"/>
      <c r="D70" s="6"/>
      <c r="E70" s="6"/>
      <c r="F70" s="6"/>
      <c r="G70" s="13">
        <v>35000</v>
      </c>
      <c r="H70" s="13"/>
      <c r="I70" s="13">
        <v>57042</v>
      </c>
      <c r="J70" s="6"/>
    </row>
    <row r="71" spans="1:10" ht="12.75">
      <c r="A71" s="6" t="s">
        <v>71</v>
      </c>
      <c r="B71" s="6" t="s">
        <v>72</v>
      </c>
      <c r="C71" s="6"/>
      <c r="D71" s="6"/>
      <c r="E71" s="6"/>
      <c r="F71" s="6"/>
      <c r="G71" s="13">
        <v>40191</v>
      </c>
      <c r="H71" s="13"/>
      <c r="I71" s="13">
        <v>108188</v>
      </c>
      <c r="J71" s="6"/>
    </row>
    <row r="72" spans="1:10" ht="12.75">
      <c r="A72" s="6"/>
      <c r="B72" s="6"/>
      <c r="C72" s="6"/>
      <c r="D72" s="6"/>
      <c r="E72" s="6"/>
      <c r="F72" s="6"/>
      <c r="G72" s="13"/>
      <c r="H72" s="13"/>
      <c r="I72" s="13"/>
      <c r="J72" s="6"/>
    </row>
    <row r="73" spans="1:10" ht="13.5" thickBot="1">
      <c r="A73" s="6"/>
      <c r="B73" s="6"/>
      <c r="C73" s="6"/>
      <c r="D73" s="6"/>
      <c r="E73" s="6"/>
      <c r="F73" s="6"/>
      <c r="G73" s="21">
        <f>SUM(G65:G71)</f>
        <v>294498</v>
      </c>
      <c r="H73" s="13"/>
      <c r="I73" s="21">
        <f>SUM(I65:I71)</f>
        <v>343791</v>
      </c>
      <c r="J73" s="6"/>
    </row>
    <row r="74" spans="1:10" ht="13.5" thickTop="1">
      <c r="A74" s="6"/>
      <c r="B74" s="6"/>
      <c r="C74" s="6"/>
      <c r="D74" s="6"/>
      <c r="E74" s="6"/>
      <c r="F74" s="6"/>
      <c r="G74" s="13">
        <f>+G73-G54</f>
        <v>0</v>
      </c>
      <c r="H74" s="13"/>
      <c r="I74" s="13">
        <f>+I73-I54</f>
        <v>0</v>
      </c>
      <c r="J74" s="6"/>
    </row>
    <row r="75" spans="1:10" ht="12.75">
      <c r="A75" s="6" t="s">
        <v>65</v>
      </c>
      <c r="B75" s="6" t="s">
        <v>73</v>
      </c>
      <c r="C75" s="6"/>
      <c r="D75" s="6"/>
      <c r="E75" s="6"/>
      <c r="F75" s="6"/>
      <c r="G75" s="22">
        <f>+(G65-G24)/G57</f>
        <v>1.8432235294117647</v>
      </c>
      <c r="H75" s="13"/>
      <c r="I75" s="22">
        <f>+(I65-I24)/I57</f>
        <v>1.81215</v>
      </c>
      <c r="J75" s="6"/>
    </row>
    <row r="76" spans="1:10" ht="12.7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1"/>
      <c r="B77" s="2"/>
      <c r="C77" s="2"/>
      <c r="D77" s="2"/>
      <c r="E77" s="2"/>
      <c r="F77" s="2"/>
      <c r="G77" s="2"/>
      <c r="H77" s="2"/>
      <c r="I77" s="2"/>
      <c r="J77" s="2"/>
    </row>
    <row r="78" ht="12.75">
      <c r="A78" s="24"/>
    </row>
  </sheetData>
  <printOptions horizontalCentered="1"/>
  <pageMargins left="0.75" right="0.75" top="0.5" bottom="0.41" header="0.5" footer="0.29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59">
      <selection activeCell="H72" sqref="A1:H72"/>
    </sheetView>
  </sheetViews>
  <sheetFormatPr defaultColWidth="9.140625" defaultRowHeight="12.75"/>
  <cols>
    <col min="1" max="1" width="4.7109375" style="0" customWidth="1"/>
    <col min="2" max="2" width="3.140625" style="0" customWidth="1"/>
    <col min="3" max="3" width="47.421875" style="0" customWidth="1"/>
    <col min="4" max="4" width="11.7109375" style="0" customWidth="1"/>
    <col min="5" max="5" width="16.7109375" style="0" customWidth="1"/>
    <col min="6" max="6" width="1.7109375" style="0" customWidth="1"/>
    <col min="7" max="7" width="11.28125" style="0" customWidth="1"/>
    <col min="8" max="8" width="15.8515625" style="0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6"/>
    </row>
    <row r="2" spans="1:9" ht="12.75">
      <c r="A2" s="5"/>
      <c r="B2" s="5"/>
      <c r="C2" s="5"/>
      <c r="D2" s="5"/>
      <c r="E2" s="5"/>
      <c r="F2" s="5"/>
      <c r="G2" s="5"/>
      <c r="H2" s="5"/>
      <c r="I2" s="6"/>
    </row>
    <row r="3" spans="1:9" ht="12.75">
      <c r="A3" s="5" t="s">
        <v>1</v>
      </c>
      <c r="B3" s="5"/>
      <c r="C3" s="5"/>
      <c r="D3" s="5"/>
      <c r="E3" s="5"/>
      <c r="F3" s="5"/>
      <c r="G3" s="5"/>
      <c r="H3" s="5"/>
      <c r="I3" s="6"/>
    </row>
    <row r="4" spans="1:9" ht="12.75">
      <c r="A4" s="5" t="s">
        <v>2</v>
      </c>
      <c r="B4" s="5"/>
      <c r="C4" s="5"/>
      <c r="D4" s="5"/>
      <c r="E4" s="5"/>
      <c r="F4" s="5"/>
      <c r="G4" s="5"/>
      <c r="H4" s="5"/>
      <c r="I4" s="6"/>
    </row>
    <row r="5" spans="1:9" ht="12.75">
      <c r="A5" s="5"/>
      <c r="B5" s="5"/>
      <c r="C5" s="5"/>
      <c r="D5" s="5"/>
      <c r="E5" s="5"/>
      <c r="F5" s="5"/>
      <c r="G5" s="5"/>
      <c r="H5" s="5"/>
      <c r="I5" s="6"/>
    </row>
    <row r="6" spans="1:9" ht="12.75">
      <c r="A6" s="6"/>
      <c r="B6" s="6"/>
      <c r="C6" s="6"/>
      <c r="D6" s="6"/>
      <c r="E6" s="6"/>
      <c r="F6" s="6"/>
      <c r="G6" s="6"/>
      <c r="H6" s="6"/>
      <c r="I6" s="6"/>
    </row>
    <row r="7" spans="1:9" ht="12.75">
      <c r="A7" s="7" t="s">
        <v>3</v>
      </c>
      <c r="B7" s="7"/>
      <c r="C7" s="7"/>
      <c r="D7" s="7"/>
      <c r="E7" s="7"/>
      <c r="F7" s="7"/>
      <c r="G7" s="7"/>
      <c r="H7" s="7"/>
      <c r="I7" s="6"/>
    </row>
    <row r="8" spans="1:9" ht="12.75">
      <c r="A8" s="7" t="s">
        <v>4</v>
      </c>
      <c r="B8" s="7"/>
      <c r="C8" s="7"/>
      <c r="D8" s="7"/>
      <c r="E8" s="7"/>
      <c r="F8" s="7"/>
      <c r="G8" s="7"/>
      <c r="H8" s="7"/>
      <c r="I8" s="6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8" t="s">
        <v>75</v>
      </c>
      <c r="B10" s="8" t="s">
        <v>76</v>
      </c>
      <c r="C10" s="6"/>
      <c r="D10" s="6"/>
      <c r="E10" s="6"/>
      <c r="F10" s="6"/>
      <c r="G10" s="6"/>
      <c r="H10" s="6"/>
      <c r="I10" s="6"/>
    </row>
    <row r="11" spans="1:9" ht="12.75">
      <c r="A11" s="6"/>
      <c r="B11" s="6"/>
      <c r="C11" s="6"/>
      <c r="D11" s="5" t="s">
        <v>77</v>
      </c>
      <c r="E11" s="7"/>
      <c r="F11" s="6"/>
      <c r="G11" s="5" t="s">
        <v>78</v>
      </c>
      <c r="H11" s="7"/>
      <c r="I11" s="6"/>
    </row>
    <row r="12" spans="1:9" ht="12.75">
      <c r="A12" s="6"/>
      <c r="B12" s="6"/>
      <c r="C12" s="6"/>
      <c r="D12" s="9" t="s">
        <v>12</v>
      </c>
      <c r="E12" s="9"/>
      <c r="F12" s="10"/>
      <c r="G12" s="9" t="s">
        <v>12</v>
      </c>
      <c r="H12" s="9"/>
      <c r="I12" s="6"/>
    </row>
    <row r="13" spans="1:9" ht="12.75">
      <c r="A13" s="6"/>
      <c r="B13" s="6"/>
      <c r="C13" s="6"/>
      <c r="D13" s="11" t="s">
        <v>10</v>
      </c>
      <c r="E13" s="7" t="s">
        <v>9</v>
      </c>
      <c r="F13" s="11"/>
      <c r="G13" s="11" t="s">
        <v>10</v>
      </c>
      <c r="H13" s="7" t="s">
        <v>9</v>
      </c>
      <c r="I13" s="6"/>
    </row>
    <row r="14" spans="1:9" ht="12.75">
      <c r="A14" s="6"/>
      <c r="B14" s="6"/>
      <c r="C14" s="6"/>
      <c r="D14" s="11" t="s">
        <v>79</v>
      </c>
      <c r="E14" s="7" t="s">
        <v>79</v>
      </c>
      <c r="F14" s="11"/>
      <c r="G14" s="11" t="s">
        <v>79</v>
      </c>
      <c r="H14" s="7" t="s">
        <v>79</v>
      </c>
      <c r="I14" s="6"/>
    </row>
    <row r="15" spans="1:9" ht="12.75">
      <c r="A15" s="6"/>
      <c r="B15" s="6"/>
      <c r="C15" s="6"/>
      <c r="D15" s="7" t="s">
        <v>12</v>
      </c>
      <c r="E15" s="7" t="s">
        <v>80</v>
      </c>
      <c r="F15" s="6"/>
      <c r="G15" s="7" t="s">
        <v>12</v>
      </c>
      <c r="H15" s="7" t="s">
        <v>80</v>
      </c>
      <c r="I15" s="6"/>
    </row>
    <row r="16" spans="1:9" ht="12.75">
      <c r="A16" s="6"/>
      <c r="B16" s="6"/>
      <c r="C16" s="6"/>
      <c r="D16" s="6"/>
      <c r="E16" s="7" t="s">
        <v>12</v>
      </c>
      <c r="F16" s="6"/>
      <c r="G16" s="7"/>
      <c r="H16" s="7" t="s">
        <v>12</v>
      </c>
      <c r="I16" s="6"/>
    </row>
    <row r="17" spans="1:9" ht="12.75">
      <c r="A17" s="6"/>
      <c r="B17" s="6"/>
      <c r="C17" s="6"/>
      <c r="D17" s="7" t="s">
        <v>81</v>
      </c>
      <c r="E17" s="7" t="s">
        <v>82</v>
      </c>
      <c r="F17" s="6"/>
      <c r="G17" s="7" t="s">
        <v>83</v>
      </c>
      <c r="H17" s="7" t="s">
        <v>84</v>
      </c>
      <c r="I17" s="6"/>
    </row>
    <row r="18" spans="1:9" ht="12.75">
      <c r="A18" s="6"/>
      <c r="B18" s="6"/>
      <c r="C18" s="6"/>
      <c r="D18" s="11" t="s">
        <v>16</v>
      </c>
      <c r="E18" s="11" t="s">
        <v>16</v>
      </c>
      <c r="F18" s="11"/>
      <c r="G18" s="11" t="s">
        <v>16</v>
      </c>
      <c r="H18" s="11" t="s">
        <v>16</v>
      </c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3.5" thickBot="1">
      <c r="A20" s="6">
        <v>1</v>
      </c>
      <c r="B20" s="6" t="s">
        <v>85</v>
      </c>
      <c r="C20" s="6" t="s">
        <v>86</v>
      </c>
      <c r="D20" s="12">
        <f>+G20-113112</f>
        <v>89638</v>
      </c>
      <c r="E20" s="12">
        <f>+H20-235376</f>
        <v>127785</v>
      </c>
      <c r="F20" s="13"/>
      <c r="G20" s="12">
        <f>200750+2000</f>
        <v>202750</v>
      </c>
      <c r="H20" s="12">
        <v>363161</v>
      </c>
      <c r="I20" s="6"/>
    </row>
    <row r="21" spans="1:9" ht="13.5" thickTop="1">
      <c r="A21" s="6"/>
      <c r="B21" s="6"/>
      <c r="C21" s="6"/>
      <c r="D21" s="13"/>
      <c r="E21" s="13"/>
      <c r="F21" s="13"/>
      <c r="G21" s="13"/>
      <c r="H21" s="13"/>
      <c r="I21" s="6"/>
    </row>
    <row r="22" spans="1:9" ht="12.75">
      <c r="A22" s="6"/>
      <c r="B22" s="6" t="s">
        <v>87</v>
      </c>
      <c r="C22" s="6" t="s">
        <v>88</v>
      </c>
      <c r="D22" s="14">
        <v>244</v>
      </c>
      <c r="E22" s="14">
        <v>573</v>
      </c>
      <c r="F22" s="14"/>
      <c r="G22" s="14">
        <v>244</v>
      </c>
      <c r="H22" s="14">
        <v>573</v>
      </c>
      <c r="I22" s="6"/>
    </row>
    <row r="23" spans="1:9" ht="12.75">
      <c r="A23" s="6"/>
      <c r="B23" s="6"/>
      <c r="C23" s="6"/>
      <c r="D23" s="14"/>
      <c r="E23" s="14"/>
      <c r="F23" s="14"/>
      <c r="G23" s="14"/>
      <c r="H23" s="14"/>
      <c r="I23" s="6"/>
    </row>
    <row r="24" spans="1:9" ht="12.75">
      <c r="A24" s="6"/>
      <c r="B24" s="6" t="s">
        <v>89</v>
      </c>
      <c r="C24" s="6" t="s">
        <v>90</v>
      </c>
      <c r="D24" s="14">
        <f>+G24-6091</f>
        <v>-1968</v>
      </c>
      <c r="E24" s="14">
        <f>+H24-4347</f>
        <v>1680</v>
      </c>
      <c r="F24" s="14"/>
      <c r="G24" s="14">
        <v>4123</v>
      </c>
      <c r="H24" s="14">
        <v>6027</v>
      </c>
      <c r="I24" s="6"/>
    </row>
    <row r="25" spans="1:9" ht="12.75">
      <c r="A25" s="6"/>
      <c r="B25" s="6"/>
      <c r="C25" s="6"/>
      <c r="D25" s="14"/>
      <c r="E25" s="14"/>
      <c r="F25" s="14"/>
      <c r="G25" s="6"/>
      <c r="H25" s="14"/>
      <c r="I25" s="6"/>
    </row>
    <row r="26" spans="1:9" ht="12.75">
      <c r="A26" s="6">
        <v>2</v>
      </c>
      <c r="B26" s="6" t="s">
        <v>85</v>
      </c>
      <c r="C26" s="6" t="s">
        <v>91</v>
      </c>
      <c r="D26" s="14">
        <f>+D36+D30+D32+D34</f>
        <v>19383</v>
      </c>
      <c r="E26" s="14">
        <f>+E36+E30+E32+E34</f>
        <v>37443</v>
      </c>
      <c r="F26" s="14"/>
      <c r="G26" s="14">
        <f>+G36+G30+G32+G34</f>
        <v>32524</v>
      </c>
      <c r="H26" s="14">
        <f>+H36+H30+H32+H34</f>
        <v>15912</v>
      </c>
      <c r="I26" s="6"/>
    </row>
    <row r="27" spans="1:9" ht="12.75">
      <c r="A27" s="6"/>
      <c r="B27" s="6"/>
      <c r="C27" s="6" t="s">
        <v>92</v>
      </c>
      <c r="D27" s="14"/>
      <c r="E27" s="14"/>
      <c r="F27" s="14"/>
      <c r="G27" s="14"/>
      <c r="H27" s="14"/>
      <c r="I27" s="6"/>
    </row>
    <row r="28" spans="1:9" ht="12.75">
      <c r="A28" s="6"/>
      <c r="B28" s="6"/>
      <c r="C28" s="6" t="s">
        <v>93</v>
      </c>
      <c r="D28" s="14"/>
      <c r="E28" s="14"/>
      <c r="F28" s="14"/>
      <c r="G28" s="14"/>
      <c r="H28" s="14"/>
      <c r="I28" s="6"/>
    </row>
    <row r="29" spans="1:9" ht="12.75">
      <c r="A29" s="6"/>
      <c r="B29" s="6"/>
      <c r="C29" s="6"/>
      <c r="D29" s="14"/>
      <c r="E29" s="14"/>
      <c r="F29" s="14"/>
      <c r="G29" s="14"/>
      <c r="H29" s="14"/>
      <c r="I29" s="6"/>
    </row>
    <row r="30" spans="1:9" ht="12.75">
      <c r="A30" s="6"/>
      <c r="B30" s="6" t="s">
        <v>87</v>
      </c>
      <c r="C30" s="6" t="s">
        <v>94</v>
      </c>
      <c r="D30" s="14">
        <f>+G30-15624</f>
        <v>790</v>
      </c>
      <c r="E30" s="14">
        <f>+H30-15244</f>
        <v>10609</v>
      </c>
      <c r="F30" s="14"/>
      <c r="G30" s="14">
        <v>16414</v>
      </c>
      <c r="H30" s="14">
        <v>25853</v>
      </c>
      <c r="I30" s="6"/>
    </row>
    <row r="31" spans="1:9" ht="12.75">
      <c r="A31" s="6"/>
      <c r="B31" s="6"/>
      <c r="C31" s="6"/>
      <c r="D31" s="14"/>
      <c r="E31" s="14"/>
      <c r="F31" s="14"/>
      <c r="G31" s="14"/>
      <c r="H31" s="14"/>
      <c r="I31" s="6"/>
    </row>
    <row r="32" spans="1:9" ht="12.75">
      <c r="A32" s="6"/>
      <c r="B32" s="6" t="s">
        <v>89</v>
      </c>
      <c r="C32" s="6" t="s">
        <v>95</v>
      </c>
      <c r="D32" s="14">
        <f>+G32-3373</f>
        <v>5392</v>
      </c>
      <c r="E32" s="13">
        <f>+H32-3572</f>
        <v>5899</v>
      </c>
      <c r="F32" s="14"/>
      <c r="G32" s="14">
        <f>3912+4765+87+1</f>
        <v>8765</v>
      </c>
      <c r="H32" s="13">
        <f>4763+4620+87+1</f>
        <v>9471</v>
      </c>
      <c r="I32" s="6"/>
    </row>
    <row r="33" spans="1:9" ht="12.75">
      <c r="A33" s="6"/>
      <c r="B33" s="6"/>
      <c r="C33" s="6"/>
      <c r="D33" s="14"/>
      <c r="E33" s="14"/>
      <c r="F33" s="14"/>
      <c r="G33" s="14"/>
      <c r="H33" s="14"/>
      <c r="I33" s="6"/>
    </row>
    <row r="34" spans="1:9" ht="12.75">
      <c r="A34" s="6"/>
      <c r="B34" s="6" t="s">
        <v>96</v>
      </c>
      <c r="C34" s="6" t="s">
        <v>97</v>
      </c>
      <c r="D34" s="14">
        <f>+G34-0</f>
        <v>2051</v>
      </c>
      <c r="E34" s="14">
        <v>0</v>
      </c>
      <c r="F34" s="14"/>
      <c r="G34" s="14">
        <f>-'[1]july-sept99'!AT32</f>
        <v>2051</v>
      </c>
      <c r="H34" s="14">
        <v>0</v>
      </c>
      <c r="I34" s="6"/>
    </row>
    <row r="35" spans="1:9" ht="12.75">
      <c r="A35" s="6"/>
      <c r="B35" s="6"/>
      <c r="C35" s="6"/>
      <c r="D35" s="14"/>
      <c r="E35" s="14"/>
      <c r="F35" s="14"/>
      <c r="G35" s="14"/>
      <c r="H35" s="14"/>
      <c r="I35" s="6"/>
    </row>
    <row r="36" spans="1:9" ht="12.75">
      <c r="A36" s="6"/>
      <c r="B36" s="6" t="s">
        <v>98</v>
      </c>
      <c r="C36" s="6" t="s">
        <v>99</v>
      </c>
      <c r="D36" s="14">
        <f>+G36--5856</f>
        <v>11150</v>
      </c>
      <c r="E36" s="14">
        <f>+H36--40347</f>
        <v>20935</v>
      </c>
      <c r="F36" s="14"/>
      <c r="G36" s="14">
        <f>3294+2000</f>
        <v>5294</v>
      </c>
      <c r="H36" s="14">
        <v>-19412</v>
      </c>
      <c r="I36" s="6"/>
    </row>
    <row r="37" spans="1:9" ht="12.75">
      <c r="A37" s="6"/>
      <c r="B37" s="6"/>
      <c r="C37" s="6" t="s">
        <v>100</v>
      </c>
      <c r="D37" s="14"/>
      <c r="E37" s="14"/>
      <c r="F37" s="14"/>
      <c r="G37" s="14"/>
      <c r="H37" s="14"/>
      <c r="I37" s="6"/>
    </row>
    <row r="38" spans="1:9" ht="12.75">
      <c r="A38" s="6"/>
      <c r="B38" s="6"/>
      <c r="C38" s="6" t="s">
        <v>101</v>
      </c>
      <c r="D38" s="14"/>
      <c r="E38" s="14"/>
      <c r="F38" s="14"/>
      <c r="G38" s="14"/>
      <c r="H38" s="14"/>
      <c r="I38" s="6"/>
    </row>
    <row r="39" spans="1:9" ht="12.75">
      <c r="A39" s="6"/>
      <c r="B39" s="6"/>
      <c r="C39" s="6" t="s">
        <v>102</v>
      </c>
      <c r="D39" s="14"/>
      <c r="E39" s="14"/>
      <c r="F39" s="14"/>
      <c r="G39" s="14"/>
      <c r="H39" s="14"/>
      <c r="I39" s="6"/>
    </row>
    <row r="40" spans="1:9" ht="12.75">
      <c r="A40" s="6"/>
      <c r="B40" s="6"/>
      <c r="C40" s="6"/>
      <c r="D40" s="14"/>
      <c r="E40" s="14"/>
      <c r="F40" s="14"/>
      <c r="G40" s="14"/>
      <c r="H40" s="14"/>
      <c r="I40" s="6"/>
    </row>
    <row r="41" spans="1:9" ht="12.75">
      <c r="A41" s="6"/>
      <c r="B41" s="6" t="s">
        <v>103</v>
      </c>
      <c r="C41" s="6" t="s">
        <v>104</v>
      </c>
      <c r="D41" s="14">
        <f>+G41-0</f>
        <v>-146</v>
      </c>
      <c r="E41" s="14">
        <f>+H41-0</f>
        <v>-58</v>
      </c>
      <c r="F41" s="14"/>
      <c r="G41" s="14">
        <f>+'[1]july-sept99'!AT36</f>
        <v>-146</v>
      </c>
      <c r="H41" s="14">
        <v>-58</v>
      </c>
      <c r="I41" s="6"/>
    </row>
    <row r="42" spans="1:9" ht="12.75">
      <c r="A42" s="6"/>
      <c r="B42" s="6"/>
      <c r="C42" s="6"/>
      <c r="D42" s="14"/>
      <c r="E42" s="14"/>
      <c r="F42" s="14"/>
      <c r="G42" s="14"/>
      <c r="H42" s="14"/>
      <c r="I42" s="6"/>
    </row>
    <row r="43" spans="1:9" ht="12.75">
      <c r="A43" s="6"/>
      <c r="B43" s="6" t="s">
        <v>105</v>
      </c>
      <c r="C43" s="6" t="s">
        <v>106</v>
      </c>
      <c r="D43" s="14">
        <f>SUM(D36:D41)</f>
        <v>11004</v>
      </c>
      <c r="E43" s="14">
        <f>SUM(E36:E41)</f>
        <v>20877</v>
      </c>
      <c r="F43" s="14"/>
      <c r="G43" s="14">
        <f>SUM(G36:G41)</f>
        <v>5148</v>
      </c>
      <c r="H43" s="14">
        <f>SUM(H36:H41)</f>
        <v>-19470</v>
      </c>
      <c r="I43" s="6"/>
    </row>
    <row r="44" spans="1:9" ht="12.75">
      <c r="A44" s="6"/>
      <c r="B44" s="6"/>
      <c r="C44" s="6" t="s">
        <v>102</v>
      </c>
      <c r="D44" s="14"/>
      <c r="E44" s="14"/>
      <c r="F44" s="14"/>
      <c r="G44" s="14"/>
      <c r="H44" s="14"/>
      <c r="I44" s="6"/>
    </row>
    <row r="45" spans="1:9" ht="12.75">
      <c r="A45" s="6"/>
      <c r="B45" s="6"/>
      <c r="C45" s="6"/>
      <c r="D45" s="14"/>
      <c r="E45" s="14"/>
      <c r="F45" s="14"/>
      <c r="G45" s="14"/>
      <c r="H45" s="14"/>
      <c r="I45" s="6"/>
    </row>
    <row r="46" spans="1:9" ht="12.75">
      <c r="A46" s="6"/>
      <c r="B46" s="6" t="s">
        <v>107</v>
      </c>
      <c r="C46" s="6" t="s">
        <v>108</v>
      </c>
      <c r="D46" s="14">
        <f>+G46--123</f>
        <v>-2078</v>
      </c>
      <c r="E46" s="14">
        <f>+H46--2132</f>
        <v>-5095</v>
      </c>
      <c r="F46" s="14"/>
      <c r="G46" s="14">
        <v>-2201</v>
      </c>
      <c r="H46" s="14">
        <v>-7227</v>
      </c>
      <c r="I46" s="6"/>
    </row>
    <row r="47" spans="1:9" ht="12.75">
      <c r="A47" s="6"/>
      <c r="B47" s="6"/>
      <c r="C47" s="6"/>
      <c r="D47" s="14"/>
      <c r="E47" s="14"/>
      <c r="F47" s="14"/>
      <c r="G47" s="14"/>
      <c r="H47" s="14"/>
      <c r="I47" s="6"/>
    </row>
    <row r="48" spans="1:9" ht="12.75">
      <c r="A48" s="6"/>
      <c r="B48" s="6" t="s">
        <v>109</v>
      </c>
      <c r="C48" s="6" t="s">
        <v>110</v>
      </c>
      <c r="D48" s="14">
        <f>SUM(D43:D46)</f>
        <v>8926</v>
      </c>
      <c r="E48" s="14">
        <f>SUM(E43:E46)</f>
        <v>15782</v>
      </c>
      <c r="F48" s="14"/>
      <c r="G48" s="14">
        <f>SUM(G43:G46)</f>
        <v>2947</v>
      </c>
      <c r="H48" s="14">
        <f>SUM(H43:H46)</f>
        <v>-26697</v>
      </c>
      <c r="I48" s="6"/>
    </row>
    <row r="49" spans="1:9" ht="12.75">
      <c r="A49" s="6"/>
      <c r="B49" s="6"/>
      <c r="C49" s="6" t="s">
        <v>111</v>
      </c>
      <c r="D49" s="14"/>
      <c r="E49" s="14"/>
      <c r="F49" s="14"/>
      <c r="G49" s="14"/>
      <c r="H49" s="14"/>
      <c r="I49" s="6"/>
    </row>
    <row r="50" spans="1:9" ht="12.75">
      <c r="A50" s="6"/>
      <c r="B50" s="6"/>
      <c r="C50" s="6"/>
      <c r="D50" s="14"/>
      <c r="E50" s="14"/>
      <c r="F50" s="14"/>
      <c r="G50" s="14"/>
      <c r="H50" s="14"/>
      <c r="I50" s="6"/>
    </row>
    <row r="51" spans="1:9" ht="12.75">
      <c r="A51" s="6"/>
      <c r="B51" s="6"/>
      <c r="C51" s="6" t="s">
        <v>112</v>
      </c>
      <c r="D51" s="14">
        <f>+G51-(-245)</f>
        <v>312</v>
      </c>
      <c r="E51" s="14">
        <f>+H51-219</f>
        <v>794</v>
      </c>
      <c r="F51" s="14"/>
      <c r="G51" s="14">
        <v>67</v>
      </c>
      <c r="H51" s="14">
        <v>1013</v>
      </c>
      <c r="I51" s="6"/>
    </row>
    <row r="52" spans="1:9" ht="12.75">
      <c r="A52" s="6"/>
      <c r="B52" s="6"/>
      <c r="C52" s="6"/>
      <c r="D52" s="14"/>
      <c r="E52" s="14"/>
      <c r="F52" s="14"/>
      <c r="G52" s="14"/>
      <c r="H52" s="14"/>
      <c r="I52" s="6"/>
    </row>
    <row r="53" spans="1:9" ht="12.75">
      <c r="A53" s="6"/>
      <c r="B53" s="6" t="s">
        <v>113</v>
      </c>
      <c r="C53" s="6" t="s">
        <v>114</v>
      </c>
      <c r="D53" s="14">
        <f>SUM(D48:D51)</f>
        <v>9238</v>
      </c>
      <c r="E53" s="14">
        <f>+H53--42261</f>
        <v>16577</v>
      </c>
      <c r="F53" s="14"/>
      <c r="G53" s="14">
        <f>SUM(G48:G51)</f>
        <v>3014</v>
      </c>
      <c r="H53" s="14">
        <f>SUM(H48:H51)</f>
        <v>-25684</v>
      </c>
      <c r="I53" s="6"/>
    </row>
    <row r="54" spans="1:9" ht="12.75">
      <c r="A54" s="6"/>
      <c r="B54" s="6"/>
      <c r="C54" s="6" t="s">
        <v>115</v>
      </c>
      <c r="D54" s="14"/>
      <c r="E54" s="14"/>
      <c r="F54" s="14"/>
      <c r="G54" s="14"/>
      <c r="H54" s="14"/>
      <c r="I54" s="6"/>
    </row>
    <row r="55" spans="1:9" ht="12.75">
      <c r="A55" s="6"/>
      <c r="B55" s="6"/>
      <c r="C55" s="6"/>
      <c r="D55" s="14"/>
      <c r="E55" s="14"/>
      <c r="F55" s="14"/>
      <c r="G55" s="14"/>
      <c r="H55" s="14"/>
      <c r="I55" s="6"/>
    </row>
    <row r="56" spans="1:9" ht="12.75">
      <c r="A56" s="6"/>
      <c r="B56" s="6" t="s">
        <v>116</v>
      </c>
      <c r="C56" s="6" t="s">
        <v>117</v>
      </c>
      <c r="D56" s="14">
        <v>0</v>
      </c>
      <c r="E56" s="14">
        <v>0</v>
      </c>
      <c r="F56" s="14"/>
      <c r="G56" s="14">
        <v>0</v>
      </c>
      <c r="H56" s="14">
        <v>0</v>
      </c>
      <c r="I56" s="6"/>
    </row>
    <row r="57" spans="1:9" ht="12.75">
      <c r="A57" s="6"/>
      <c r="B57" s="6"/>
      <c r="C57" s="6" t="s">
        <v>118</v>
      </c>
      <c r="D57" s="14">
        <v>0</v>
      </c>
      <c r="E57" s="14">
        <v>0</v>
      </c>
      <c r="F57" s="14"/>
      <c r="G57" s="14">
        <v>0</v>
      </c>
      <c r="H57" s="14">
        <v>0</v>
      </c>
      <c r="I57" s="6"/>
    </row>
    <row r="58" spans="1:9" ht="12.75">
      <c r="A58" s="6"/>
      <c r="B58" s="6"/>
      <c r="C58" s="6" t="s">
        <v>119</v>
      </c>
      <c r="D58" s="14">
        <v>0</v>
      </c>
      <c r="E58" s="14">
        <v>0</v>
      </c>
      <c r="F58" s="14"/>
      <c r="G58" s="14">
        <v>0</v>
      </c>
      <c r="H58" s="14">
        <v>0</v>
      </c>
      <c r="I58" s="6"/>
    </row>
    <row r="59" spans="1:9" ht="12.75">
      <c r="A59" s="6"/>
      <c r="B59" s="6"/>
      <c r="C59" s="6" t="s">
        <v>120</v>
      </c>
      <c r="D59" s="14"/>
      <c r="E59" s="14"/>
      <c r="F59" s="14"/>
      <c r="G59" s="14"/>
      <c r="H59" s="14"/>
      <c r="I59" s="6"/>
    </row>
    <row r="60" spans="1:9" ht="12.75">
      <c r="A60" s="6"/>
      <c r="B60" s="6"/>
      <c r="C60" s="6"/>
      <c r="D60" s="14"/>
      <c r="E60" s="14"/>
      <c r="F60" s="14"/>
      <c r="G60" s="14"/>
      <c r="H60" s="14"/>
      <c r="I60" s="6"/>
    </row>
    <row r="61" spans="1:9" ht="12.75">
      <c r="A61" s="6"/>
      <c r="B61" s="6" t="s">
        <v>121</v>
      </c>
      <c r="C61" s="6" t="s">
        <v>122</v>
      </c>
      <c r="D61" s="14">
        <f>+D53</f>
        <v>9238</v>
      </c>
      <c r="E61" s="14">
        <f>SUM(E53:E58)</f>
        <v>16577</v>
      </c>
      <c r="F61" s="14"/>
      <c r="G61" s="14">
        <f>SUM(G53:G58)</f>
        <v>3014</v>
      </c>
      <c r="H61" s="14">
        <f>SUM(H53:H58)</f>
        <v>-25684</v>
      </c>
      <c r="I61" s="6"/>
    </row>
    <row r="62" spans="1:9" ht="12.75">
      <c r="A62" s="6"/>
      <c r="B62" s="6"/>
      <c r="C62" s="6" t="s">
        <v>123</v>
      </c>
      <c r="D62" s="14"/>
      <c r="E62" s="14"/>
      <c r="F62" s="14"/>
      <c r="G62" s="14"/>
      <c r="H62" s="14"/>
      <c r="I62" s="6"/>
    </row>
    <row r="63" spans="1:9" ht="12.75">
      <c r="A63" s="6"/>
      <c r="B63" s="6"/>
      <c r="C63" s="6"/>
      <c r="D63" s="13"/>
      <c r="E63" s="13"/>
      <c r="F63" s="13"/>
      <c r="G63" s="13"/>
      <c r="H63" s="13"/>
      <c r="I63" s="6"/>
    </row>
    <row r="64" spans="1:9" ht="12.75">
      <c r="A64" s="6">
        <v>3</v>
      </c>
      <c r="B64" s="6" t="s">
        <v>85</v>
      </c>
      <c r="C64" s="6" t="s">
        <v>124</v>
      </c>
      <c r="D64" s="13"/>
      <c r="E64" s="13"/>
      <c r="F64" s="13"/>
      <c r="G64" s="13"/>
      <c r="H64" s="13"/>
      <c r="I64" s="6"/>
    </row>
    <row r="65" spans="1:9" ht="12.75">
      <c r="A65" s="6"/>
      <c r="B65" s="6"/>
      <c r="C65" s="6" t="s">
        <v>125</v>
      </c>
      <c r="D65" s="13"/>
      <c r="E65" s="13"/>
      <c r="F65" s="13"/>
      <c r="G65" s="13"/>
      <c r="H65" s="13"/>
      <c r="I65" s="6"/>
    </row>
    <row r="66" spans="1:9" ht="12.75">
      <c r="A66" s="6"/>
      <c r="B66" s="6"/>
      <c r="C66" s="6"/>
      <c r="D66" s="13"/>
      <c r="E66" s="13"/>
      <c r="F66" s="13"/>
      <c r="G66" s="13"/>
      <c r="H66" s="13"/>
      <c r="I66" s="6"/>
    </row>
    <row r="67" spans="1:9" ht="12.75">
      <c r="A67" s="6"/>
      <c r="B67" s="6"/>
      <c r="C67" s="6" t="s">
        <v>126</v>
      </c>
      <c r="D67" s="15">
        <f>+D61/60753*100</f>
        <v>15.205833456784026</v>
      </c>
      <c r="E67" s="15">
        <f>+E61/60000*100</f>
        <v>27.628333333333334</v>
      </c>
      <c r="F67" s="14"/>
      <c r="G67" s="15">
        <f>+G53/60753*100</f>
        <v>4.9610718812239725</v>
      </c>
      <c r="H67" s="15">
        <f>+H53/60000*100</f>
        <v>-42.806666666666665</v>
      </c>
      <c r="I67" s="6"/>
    </row>
    <row r="68" spans="1:9" ht="12.75">
      <c r="A68" s="6"/>
      <c r="B68" s="6"/>
      <c r="C68" s="6" t="s">
        <v>127</v>
      </c>
      <c r="D68" s="15"/>
      <c r="E68" s="15"/>
      <c r="F68" s="14"/>
      <c r="G68" s="15"/>
      <c r="H68" s="15"/>
      <c r="I68" s="6"/>
    </row>
    <row r="69" spans="1:9" ht="12.75">
      <c r="A69" s="6"/>
      <c r="B69" s="6"/>
      <c r="C69" s="6" t="s">
        <v>128</v>
      </c>
      <c r="D69" s="15">
        <f>+D61/100000*100</f>
        <v>9.238</v>
      </c>
      <c r="E69" s="15">
        <f>+E61/100000*100</f>
        <v>16.577</v>
      </c>
      <c r="F69" s="13"/>
      <c r="G69" s="15">
        <f>+G61/100000*100</f>
        <v>3.0140000000000002</v>
      </c>
      <c r="H69" s="15">
        <f>+H61/100000*100</f>
        <v>-25.684</v>
      </c>
      <c r="I69" s="6"/>
    </row>
    <row r="70" spans="1:8" ht="12.75">
      <c r="A70" s="6"/>
      <c r="B70" s="6"/>
      <c r="C70" s="6"/>
      <c r="D70" s="14"/>
      <c r="E70" s="14"/>
      <c r="F70" s="13"/>
      <c r="G70" s="14"/>
      <c r="H70" s="1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24" t="s">
        <v>74</v>
      </c>
      <c r="B72" s="3"/>
      <c r="C72" s="3"/>
      <c r="D72" s="3"/>
      <c r="E72" s="3"/>
      <c r="F72" s="3"/>
      <c r="G72" s="3"/>
      <c r="H72" s="3"/>
    </row>
  </sheetData>
  <printOptions horizontalCentered="1"/>
  <pageMargins left="0.37" right="0.52" top="0.74" bottom="0.5" header="0.5" footer="0.3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SAPHB</dc:creator>
  <cp:keywords/>
  <dc:description/>
  <cp:lastModifiedBy>Norlidajamaluddin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