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3450" windowWidth="11940" windowHeight="3495" activeTab="0"/>
  </bookViews>
  <sheets>
    <sheet name="IncSt" sheetId="1" r:id="rId1"/>
    <sheet name="BS" sheetId="2" r:id="rId2"/>
    <sheet name="Equity" sheetId="3" r:id="rId3"/>
    <sheet name="Cashflow" sheetId="4" r:id="rId4"/>
    <sheet name="MASBNotes" sheetId="5" r:id="rId5"/>
    <sheet name="LRNotes" sheetId="6" r:id="rId6"/>
  </sheets>
  <externalReferences>
    <externalReference r:id="rId9"/>
    <externalReference r:id="rId10"/>
  </externalReferences>
  <definedNames>
    <definedName name="_xlnm.Print_Area" localSheetId="1">'BS'!$A$1:$L$56</definedName>
    <definedName name="_xlnm.Print_Area" localSheetId="3">'Cashflow'!$A$1:$M$53</definedName>
    <definedName name="_xlnm.Print_Area" localSheetId="2">'Equity'!$A$1:$N$32</definedName>
    <definedName name="_xlnm.Print_Area" localSheetId="0">'IncSt'!$A$1:$O$61</definedName>
    <definedName name="_xlnm.Print_Area" localSheetId="5">'LRNotes'!$A$1:$P$190</definedName>
    <definedName name="_xlnm.Print_Area" localSheetId="4">'MASBNotes'!$A$1:$P$106</definedName>
    <definedName name="_xlnm.Print_Titles" localSheetId="0">'IncSt'!$13:$19</definedName>
    <definedName name="_xlnm.Print_Titles" localSheetId="5">'LRNotes'!$1:$5</definedName>
    <definedName name="_xlnm.Print_Titles" localSheetId="4">'MASBNotes'!$1:$3</definedName>
  </definedNames>
  <calcPr fullCalcOnLoad="1"/>
</workbook>
</file>

<file path=xl/sharedStrings.xml><?xml version="1.0" encoding="utf-8"?>
<sst xmlns="http://schemas.openxmlformats.org/spreadsheetml/2006/main" count="264" uniqueCount="239">
  <si>
    <t>ORIENTAL INTEREST BERHAD</t>
  </si>
  <si>
    <t>[Company No. 272144-M]</t>
  </si>
  <si>
    <t>QUARTERLY REPORT</t>
  </si>
  <si>
    <t>Condensed consolidated income statements</t>
  </si>
  <si>
    <t>for the financial period ended 30 September 2005</t>
  </si>
  <si>
    <t>[The figures have not been audited.]</t>
  </si>
  <si>
    <t>Individual Quarter</t>
  </si>
  <si>
    <t>Cumulative Quarter</t>
  </si>
  <si>
    <t>Current</t>
  </si>
  <si>
    <t>Preceding Year</t>
  </si>
  <si>
    <t>Year</t>
  </si>
  <si>
    <t>Corresponding</t>
  </si>
  <si>
    <t>1st Quarter</t>
  </si>
  <si>
    <t>To Date</t>
  </si>
  <si>
    <t>Period</t>
  </si>
  <si>
    <t>RM'000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</si>
  <si>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</si>
  <si>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</si>
  <si>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</si>
  <si>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</si>
  <si>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</si>
  <si>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</si>
  <si>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</si>
  <si>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</si>
  <si>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</si>
  <si>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</si>
  <si>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</si>
  <si>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</si>
  <si>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</si>
  <si>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</si>
  <si>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</si>
  <si>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</si>
  <si>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</si>
  <si>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Basic earnings per share (sen)</t>
  </si>
  <si>
    <t>Diluted earnings per share (sen)</t>
  </si>
  <si>
    <t>The condensed consolidated income statements should be read in conjunction with the annual financial report for the financial year ended 30 June 2005.</t>
  </si>
  <si>
    <t>Condensed consolidated balance sheet as at</t>
  </si>
  <si>
    <t>end of current</t>
  </si>
  <si>
    <t>financial</t>
  </si>
  <si>
    <t>interim period</t>
  </si>
  <si>
    <t>year ended</t>
  </si>
  <si>
    <t>Share capital</t>
  </si>
  <si>
    <t>Reserves</t>
  </si>
  <si>
    <t>Net tangible assets per share (RM)</t>
  </si>
  <si>
    <t>The condensed consolidated balance sheet should be read in conjunction with the annual financial report for the financial year ended 30 June 2005.</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</si>
  <si>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</si>
  <si>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</si>
  <si>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</si>
  <si>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</si>
  <si>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</si>
  <si>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</si>
  <si>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</si>
  <si>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</si>
  <si>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</si>
  <si>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</si>
  <si>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</si>
  <si>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</si>
  <si>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</si>
  <si>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</si>
  <si>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</si>
  <si>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</si>
  <si>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</si>
  <si>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</si>
  <si>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The condensed consolidated statement of changes in equity should be read in conjunction with the annual financial report for the financial year ended 30 June 2005.</t>
  </si>
  <si>
    <t>Condensed consolidated cash flow statement</t>
  </si>
  <si>
    <t>Operating activities</t>
  </si>
  <si>
    <t>Cash flow from operations</t>
  </si>
  <si>
    <t>Taxation paid</t>
  </si>
  <si>
    <t>Net operating cash flow</t>
  </si>
  <si>
    <t>Investing  activities</t>
  </si>
  <si>
    <t>Interest received</t>
  </si>
  <si>
    <t>Proceeds from disposal of property, plant and equipment</t>
  </si>
  <si>
    <t>Proceeds from disposal of real property assets</t>
  </si>
  <si>
    <t>Addition to property, plant and equipment</t>
  </si>
  <si>
    <t>Addition to land held for property develpoment</t>
  </si>
  <si>
    <t>Net investing cash flow</t>
  </si>
  <si>
    <t>Financing activities</t>
  </si>
  <si>
    <t>Proceeds from short term borrowings</t>
  </si>
  <si>
    <t>Repayment of short term borrowings</t>
  </si>
  <si>
    <t>Interest paid</t>
  </si>
  <si>
    <t>Withdrawal/(Placement) of fixed deposit held under lien as</t>
  </si>
  <si>
    <t>security for a guarantee line</t>
  </si>
  <si>
    <t>Net financing cash flow</t>
  </si>
  <si>
    <t>Net change in cash and cash equivalents during the financial period</t>
  </si>
  <si>
    <t>Cash and cash equivalents</t>
  </si>
  <si>
    <t>-</t>
  </si>
  <si>
    <t>at the beginning of the financial year</t>
  </si>
  <si>
    <t>at the end of the financial year</t>
  </si>
  <si>
    <t>The condensed consolidated cash flow statement should be read in conjunction with the annual financial report for the financial year ended 30 June 2005.</t>
  </si>
  <si>
    <t>Notes to the quarterly report - 30 September 2005</t>
  </si>
  <si>
    <t>A.</t>
  </si>
  <si>
    <t>Selected Explanatory Notes to the Interim Financial Statements</t>
  </si>
  <si>
    <t>as required under FRS 134</t>
  </si>
  <si>
    <t>A.1.</t>
  </si>
  <si>
    <t>Basis of Preparation</t>
  </si>
  <si>
    <t>The accounting policies and methods of computation adopted by the Group in this interim financial statements are consistent with those adopted for the annual financial statements for the financial year ended 30 June 2005.</t>
  </si>
  <si>
    <t>Certain comparative figures have been reclassified to conform with current year's presentation as follows: -</t>
  </si>
  <si>
    <t>•</t>
  </si>
  <si>
    <t>Carrying values of certain land, previously under "Land Held For Property Development", were reclassified to "Property, Plant and Equipment".</t>
  </si>
  <si>
    <t>A.2.</t>
  </si>
  <si>
    <t xml:space="preserve">Audit report of the Company for the preceding annual financial statements </t>
  </si>
  <si>
    <t>There was no qualification on the report of the auditors on the annual financial statements of the Company for the immediate preceding financial year.</t>
  </si>
  <si>
    <t>A.3.</t>
  </si>
  <si>
    <t>Seasonal or Cyclical Factors</t>
  </si>
  <si>
    <t>Seasonal or cyclical factors do not have any material impact on the Group's business operations.</t>
  </si>
  <si>
    <t>A.4.</t>
  </si>
  <si>
    <t>Exceptional and Extraordinary Items</t>
  </si>
  <si>
    <t>There were no exceptional and extraordinary items for the financial period under review.</t>
  </si>
  <si>
    <t>A.5.</t>
  </si>
  <si>
    <t>Changes in Estimates</t>
  </si>
  <si>
    <t>There were no material changes in estimates of amounts reported in prior interim periods of the current financial year or changes in estimates of amounts reported in prior financial years.</t>
  </si>
  <si>
    <t>A.6.</t>
  </si>
  <si>
    <t>Debt and Equity Securities</t>
  </si>
  <si>
    <t>There were no issuance and/or repayment of debt and equity securities, share buy-backs, share cancellations, shares held as treasury shares and resale of treasury shares for the current financial year to date.</t>
  </si>
  <si>
    <t>A.7.</t>
  </si>
  <si>
    <t>Dividend Paid</t>
  </si>
  <si>
    <t>No dividend was paid since the end of the Company's previous financial year end.</t>
  </si>
  <si>
    <t>A.8.</t>
  </si>
  <si>
    <t>Valuation Property, Plant and Equipment</t>
  </si>
  <si>
    <t>The valuations of property, plant and equipment have been brought forward without any amendments from the previous annual financial statements.</t>
  </si>
  <si>
    <t>A.9.</t>
  </si>
  <si>
    <t>Material Events Subsequent to the Interim Reporting Period</t>
  </si>
  <si>
    <t>There were no material events that have arisen subsequent to the end of the interim reporting period, which have not been reflected in the interim financial statements.</t>
  </si>
  <si>
    <t>A.10.</t>
  </si>
  <si>
    <t>Changes in the Composition of the Group</t>
  </si>
  <si>
    <t>There were no changes in the composition of the Group during the current financial year to date.</t>
  </si>
  <si>
    <t>A.11.</t>
  </si>
  <si>
    <t>Segmental Reporting - Current Financial Year to Date</t>
  </si>
  <si>
    <t>Property</t>
  </si>
  <si>
    <t>Development</t>
  </si>
  <si>
    <t>Manufacturing</t>
  </si>
  <si>
    <t>Others</t>
  </si>
  <si>
    <t>Eliminations</t>
  </si>
  <si>
    <t>Consolidated</t>
  </si>
  <si>
    <t>Current period ended</t>
  </si>
  <si>
    <t>Total revenue</t>
  </si>
  <si>
    <t>Intra-segment sales</t>
  </si>
  <si>
    <t>Inter-segment sales</t>
  </si>
  <si>
    <t>External sales</t>
  </si>
  <si>
    <t>Segment result</t>
  </si>
  <si>
    <t>Unallocated corporate income</t>
  </si>
  <si>
    <t>Unallocated corporate expenses</t>
  </si>
  <si>
    <t>Interest expense</t>
  </si>
  <si>
    <t>Corresponding period ended</t>
  </si>
  <si>
    <t>A.12.</t>
  </si>
  <si>
    <t>Contingent Liabilities</t>
  </si>
  <si>
    <t>B.</t>
  </si>
  <si>
    <t>Additional Information required by the Bursa Malaysia Securities Listing</t>
  </si>
  <si>
    <t>Requirements in relation to the issuance of the Interim Financial Statements</t>
  </si>
  <si>
    <t>B.1.</t>
  </si>
  <si>
    <t>Review of Performance of the Company and its Principal Subsidiaries</t>
  </si>
  <si>
    <t>B.2.</t>
  </si>
  <si>
    <t>Material Changes in the Quarterly Results as compared with the Preceding Quarter</t>
  </si>
  <si>
    <t>The Group registered a 16% and 8% increase in revenue and pre-tax profit respectively compared with the immediate preceding quarter. These steady progress in results were contributed by both housing development and manufacturing operations.</t>
  </si>
  <si>
    <t>B.3.</t>
  </si>
  <si>
    <t>Prospects for the Current Financial Year</t>
  </si>
  <si>
    <t>B.4.</t>
  </si>
  <si>
    <t>Variance of Actual Profit from Forecast Profit</t>
  </si>
  <si>
    <t>Not applicable. The Group has not given any profit forecast nor profit guarantee in respect of any corporate proposals.</t>
  </si>
  <si>
    <t>B.5.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</si>
  <si>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</si>
  <si>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</si>
  <si>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</si>
  <si>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</si>
  <si>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</si>
  <si>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</si>
  <si>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</si>
  <si>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Taxation [continued]</t>
  </si>
  <si>
    <t>B.6.</t>
  </si>
  <si>
    <t>Profits on Sale of Investments and/or Properties</t>
  </si>
  <si>
    <t>There were no disposals of investments or properties outside the ordinary course of business of the Group for the current financial year to date.</t>
  </si>
  <si>
    <t>B.7.</t>
  </si>
  <si>
    <t>Quoted Securities</t>
  </si>
  <si>
    <t>There were no purchases or disposals of quoted securities for the current financial year to date. The Group did not have any investment in quoted securities as at the end of the reporting period.</t>
  </si>
  <si>
    <t>B.8.</t>
  </si>
  <si>
    <t>Status of Corporate Proposals</t>
  </si>
  <si>
    <t>There are no corporate proposals that have been announced but not completed as at 14 November 2005, the latest practicable date which is not earlier than 7 days from the date of issuance of this interim financial statements.</t>
  </si>
  <si>
    <t>B.9.</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</si>
  <si>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</si>
  <si>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</si>
  <si>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</si>
  <si>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</si>
  <si>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</si>
  <si>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</si>
  <si>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</si>
  <si>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</si>
  <si>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</si>
  <si>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</si>
  <si>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B.10.</t>
  </si>
  <si>
    <t>Off Balance Sheet Financial Instruments</t>
  </si>
  <si>
    <t>There were no financial instruments with off balance sheet risk as at 14 November 2005, the latest practicable date which is not earlier than 7 days from the date of issuance of this interim financial statements.</t>
  </si>
  <si>
    <t>B.11.</t>
  </si>
  <si>
    <t>Changes in Material Litigation</t>
  </si>
  <si>
    <t>There were no pending material litigation as at 14 November 2005, the latest practicable date which is not earlier than 7 days from the date of issuance of this interim financial statements.</t>
  </si>
  <si>
    <t>B.12.</t>
  </si>
  <si>
    <t>Dividend</t>
  </si>
  <si>
    <t>(a)</t>
  </si>
  <si>
    <t>(i)</t>
  </si>
  <si>
    <t>(ii)</t>
  </si>
  <si>
    <t>The gross amount per share is 10 sen, less 28% income tax (7.20 sen per share net);</t>
  </si>
  <si>
    <t>(iii)</t>
  </si>
  <si>
    <t>For the previous corresponding period, the gross amount per share of the first and final ordinary dividend paid was 4 sen, less 28% income tax (2.88 sen per share net);</t>
  </si>
  <si>
    <t>(iv)</t>
  </si>
  <si>
    <t>The dividend, if approved, will be payable on 2 December 2005; and</t>
  </si>
  <si>
    <t>Dividend [continued]</t>
  </si>
  <si>
    <t>(v)</t>
  </si>
  <si>
    <t>In respect of deposited securities, entitlement to the dividend will be determined on the basis of the record of depositors as at 4.00 p.m. on 21 November 2005.</t>
  </si>
  <si>
    <t>(b)</t>
  </si>
  <si>
    <t>The Board of Directors does not recommend any payment of interim dividend in respect of current financial year ending 30 June 2006.</t>
  </si>
  <si>
    <t>B.13.</t>
  </si>
  <si>
    <t>Earnings Per Share ("EPS")</t>
  </si>
  <si>
    <t>Basic EPS</t>
  </si>
  <si>
    <t>Number of ordinary shares in issue at beginning of the period ('000)</t>
  </si>
  <si>
    <t>Effect of shares issued pursuant to Company's ESOS ('000)</t>
  </si>
  <si>
    <t>Weighted average number of ordinary shares outstanding ('000)</t>
  </si>
  <si>
    <t>Basic EPS (sen)</t>
  </si>
  <si>
    <t>Basic earnings per share is calculated by diving the net profit attributable to shareholders for the financial period by the weighted average number of ordinary shares outstanding during the financial period.</t>
  </si>
  <si>
    <t>Earnings Per Share ("EPS") [continued]</t>
  </si>
  <si>
    <t>Diluted EPS</t>
  </si>
  <si>
    <t>Adjustment per share options ('000)</t>
  </si>
  <si>
    <t>Weighted average number of ordinary shares outstanding after adjustment for the effect of all dilutive potential ordinary shares ('000)</t>
  </si>
  <si>
    <t>Diluted EPS (sen)</t>
  </si>
  <si>
    <t>*</t>
  </si>
  <si>
    <t>The diluted earnings per share in respect of the above-mentioned financial periods are the same as basic earnings per share as it was anti-dilutive.</t>
  </si>
  <si>
    <t>By order of the Board</t>
  </si>
  <si>
    <t>Lam Voon Kean (MIA 4793)</t>
  </si>
  <si>
    <t>[Company Secretary]</t>
  </si>
  <si>
    <r>
      <t xml:space="preserve">The Board of Directors is pleased to announce the interim financial statements on consolidated results for the </t>
    </r>
    <r>
      <rPr>
        <b/>
        <u val="single"/>
        <sz val="10"/>
        <rFont val="Times New Roman"/>
        <family val="1"/>
      </rPr>
      <t>first</t>
    </r>
    <r>
      <rPr>
        <sz val="10"/>
        <rFont val="Times New Roman"/>
        <family val="1"/>
      </rPr>
      <t xml:space="preserve"> quarter of financial year ending 30 June 2006.</t>
    </r>
  </si>
  <si>
    <t>The interim financial statements have been prepared in accordance with Financial Reporting Standards ("FRS") 134 “Interim Financial Reporting” and Paragraph 9.22 of Bursa Malaysia Securities Listing Requirements, and should be read in conjunction with the audited financial statements of the Group for the financial year ended 30 June 2005.</t>
  </si>
  <si>
    <t>There were no contingent liabilities required for the Group as at 14 November 2005, the latest practicable date which is not earlier than 7 days from the date of issuance of this interim financial statements and there were no changes in contingent liabilities since the last annual balance sheet date.</t>
  </si>
  <si>
    <t>The Group posted its record high quarterly results, with revenue and pre-tax profit increased by 30% and 23% respectively compared with the corresponding quarter. These excellent results were predominantly achieved from housing development operation through both Property Division and associated company, Brilliant Delta; while manufacturing activity experienced a considerable drop in profit compared with corresponding period.</t>
  </si>
  <si>
    <t>Further sales of houses and progress of the development of its latest housing project (Serai Wangi II) had seen Brilliant Delta's contribution to OIB Group’s results increased by an astonishing  four and a half times compared with corresponding period, mainly due to the fact that first quarter of last financial year was a transitional period for property development operation without any housing project.</t>
  </si>
  <si>
    <t>Escalating material costs, resulted in downward revision of contribution margin for certain housing projects, had rendered Property Division posted a 6% drop in operating profit, although billings generated was 19% higher compared with the immediate preceding quarter. Meanwhile, Manufacturing Division managed to maintain an encouraging growth of 10% and 6% for revenue and profit before taxation respectively compared with the previous quarter, principally attributable to 13% in sales tonnage.</t>
  </si>
  <si>
    <t>In spite of reduction in price of cruel palm oil and tonnage harvested in the reporting period, billings generated from property development activity enabled Brilliant Delta to surpass its contribution to OIB Group’s results for the preceding quarter by one third.</t>
  </si>
  <si>
    <t>With crude oil prices ebbed from record high and materials costs stabilizing, the global as well as domestic economy would be able to re-orientate preparing to move forward. The Group is positioning itself for the launch of its new property schemes and deployment of its expansion plan for Manufacturing Division in order to maximize the benefit from the appropriate opportunity. The Board and management are confident that the results of the Group would remain profitable for the financial year ending 30 June 2006.</t>
  </si>
  <si>
    <t>FRS 112 “Income Taxes” does not permit the recognition of deferred tax asset arising from availability of certain tax reliefs. In addition, a subsidiary company of the Group attained the status of Pioneer Company; hence, substantial portion of its statutory business income is tax exempt. Consequently, the effective tax rate of the Group would be lower than the statutory rate during the pioneer status period. For the reporting quarter, approximately RM1.083million of reinvestment allowances and other double deduction reliefs available were utilized, while RM1.919million of chargeable business income was exempted from Income Tax for Manufacturing operations.</t>
  </si>
  <si>
    <t>The Board of Directors had recommended the payment of a first and final ordinary dividend of 10% per share, less 28% income tax, in respect of financial year ended 30 June 2005, which is subject to the approval of members at the forthcoming Annual General Meeting of the Company to be held on 17 November 2005;</t>
  </si>
  <si>
    <t>In respect of the diluted earnings per share calculation, the weighted average number of ordinary shares outstanding is adjusted to assume conversion of all dilutive potential ordinary shares. The Company has only one category of dilutive potential ordinary shares which is the share options granted to employees.</t>
  </si>
  <si>
    <t>Billings generated by Property Division increased immensely for the quarter under review, with both revenue and profit before taxation jumped by 58% compared with the corresponding period. Whereas for Manufacturing Division, compared with the record high profit registered in the corresponding quarter, pre-tax profit of the reporting period fell by 33% mainly due to rising raw materials and production costs as well as 4% drop in turnover.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</si>
</sst>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quot;RM&quot;* #,##0_);_(&quot;RM&quot;* \(#,##0\);_(&quot;RM&quot;* &quot;-&quot;_);_(@_)"/>
    <numFmt numFmtId="171" formatCode="_(&quot;RM&quot;* #,##0.00_);_(&quot;RM&quot;* \(#,##0.00\);_(&quot;RM&quot;* &quot;-&quot;??_);_(@_)"/>
    <numFmt numFmtId="172" formatCode="_(* #,##0,_);_(* \(#,##0,\);_(* &quot;-&quot;??_);_(@_)"/>
    <numFmt numFmtId="173" formatCode="[$-809]d\ mmmm\ yyyy;@"/>
    <numFmt numFmtId="174" formatCode="_(* #,##0.000000_);_(* \(#,##0.000000\);_(* &quot;-&quot;??????_);_(@_)"/>
  </numFmts>
  <fonts count="12">
    <font>
      <sz val="10"/>
      <name val="Times New Roman"/>
      <family val="0"/>
    </font>
    <font>
      <sz val="10"/>
      <name val="Arial"/>
      <family val="0"/>
    </font>
    <font>
      <u val="single"/>
      <sz val="10"/>
      <color indexed="36"/>
      <name val="Arial"/>
      <family val="0"/>
    </font>
    <font>
      <u val="single"/>
      <sz val="10"/>
      <color indexed="12"/>
      <name val="Arial"/>
      <family val="0"/>
    </font>
    <font>
      <sz val="14"/>
      <name val="Times New Roman"/>
      <family val="1"/>
    </font>
    <font>
      <b/>
      <sz val="12"/>
      <name val="Times New Roman"/>
      <family val="1"/>
    </font>
    <font>
      <b/>
      <sz val="20"/>
      <name val="Times New Roman"/>
      <family val="1"/>
    </font>
    <font>
      <b/>
      <sz val="10"/>
      <name val="Times New Roman"/>
      <family val="1"/>
    </font>
    <font>
      <b/>
      <sz val="14"/>
      <name val="Times New Roman"/>
      <family val="1"/>
    </font>
    <font>
      <b/>
      <u val="single"/>
      <sz val="10"/>
      <name val="Times New Roman"/>
      <family val="1"/>
    </font>
    <font>
      <b/>
      <sz val="11"/>
      <name val="Times New Roman"/>
      <family val="1"/>
    </font>
    <font>
      <sz val="12"/>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38" fontId="1" fillId="0" borderId="0">
      <alignment/>
      <protection/>
    </xf>
    <xf numFmtId="9" fontId="0" fillId="0" borderId="0" applyFont="0" applyFill="0" applyBorder="0" applyAlignment="0" applyProtection="0"/>
  </cellStyleXfs>
  <cellXfs count="190">
    <xf numFmtId="0" fontId="0" fillId="0" borderId="0" xfId="0" applyAlignment="1">
      <alignment/>
    </xf>
    <xf numFmtId="49" fontId="4" fillId="0" borderId="0" xfId="0" applyNumberFormat="1" applyFont="1" applyFill="1" applyAlignment="1">
      <alignment horizontal="center" vertical="center"/>
    </xf>
    <xf numFmtId="49" fontId="5" fillId="0" borderId="0" xfId="23" applyNumberFormat="1" applyFont="1" applyFill="1" applyAlignment="1">
      <alignment vertical="center"/>
      <protection/>
    </xf>
    <xf numFmtId="0" fontId="0" fillId="0" borderId="0" xfId="0" applyFont="1" applyFill="1" applyAlignment="1">
      <alignment vertical="center"/>
    </xf>
    <xf numFmtId="37" fontId="5" fillId="0" borderId="0" xfId="23" applyNumberFormat="1" applyFont="1" applyFill="1" applyAlignment="1">
      <alignment vertical="center"/>
      <protection/>
    </xf>
    <xf numFmtId="0" fontId="6" fillId="0" borderId="0" xfId="23" applyNumberFormat="1" applyFont="1" applyFill="1" applyAlignment="1">
      <alignment horizontal="right" vertical="center"/>
      <protection/>
    </xf>
    <xf numFmtId="37" fontId="0" fillId="0" borderId="0" xfId="0" applyNumberFormat="1" applyFont="1" applyFill="1" applyAlignment="1">
      <alignment vertical="center"/>
    </xf>
    <xf numFmtId="0" fontId="0" fillId="0" borderId="0" xfId="0" applyFont="1" applyFill="1" applyBorder="1" applyAlignment="1">
      <alignment vertical="center"/>
    </xf>
    <xf numFmtId="49" fontId="0" fillId="0" borderId="0" xfId="0" applyNumberFormat="1" applyFont="1" applyFill="1" applyAlignment="1">
      <alignment horizontal="center" vertical="center"/>
    </xf>
    <xf numFmtId="0" fontId="0" fillId="0" borderId="0" xfId="23" applyNumberFormat="1" applyFont="1" applyFill="1" applyAlignment="1">
      <alignment horizontal="right" vertical="center"/>
      <protection/>
    </xf>
    <xf numFmtId="49" fontId="7" fillId="0" borderId="0" xfId="23" applyNumberFormat="1" applyFont="1" applyFill="1" applyAlignment="1">
      <alignment vertical="center"/>
      <protection/>
    </xf>
    <xf numFmtId="37" fontId="7" fillId="0" borderId="0" xfId="23" applyNumberFormat="1" applyFont="1" applyFill="1" applyAlignment="1">
      <alignment vertical="center"/>
      <protection/>
    </xf>
    <xf numFmtId="0" fontId="7" fillId="0" borderId="0" xfId="23" applyNumberFormat="1" applyFont="1" applyFill="1" applyAlignment="1">
      <alignment horizontal="right" vertical="center"/>
      <protection/>
    </xf>
    <xf numFmtId="38" fontId="7" fillId="0" borderId="0" xfId="23" applyFont="1" applyFill="1" applyAlignment="1">
      <alignment vertical="center"/>
      <protection/>
    </xf>
    <xf numFmtId="38" fontId="0" fillId="0" borderId="0" xfId="23" applyFont="1" applyFill="1" applyAlignment="1">
      <alignment vertical="center"/>
      <protection/>
    </xf>
    <xf numFmtId="37" fontId="0" fillId="0" borderId="0" xfId="23" applyNumberFormat="1" applyFont="1" applyFill="1" applyAlignment="1">
      <alignment vertical="center"/>
      <protection/>
    </xf>
    <xf numFmtId="49" fontId="8" fillId="0" borderId="0" xfId="23" applyNumberFormat="1" applyFont="1" applyFill="1" applyAlignment="1">
      <alignment vertical="center"/>
      <protection/>
    </xf>
    <xf numFmtId="49" fontId="0" fillId="0" borderId="0" xfId="23" applyNumberFormat="1" applyFont="1" applyFill="1" applyAlignment="1">
      <alignment vertical="center"/>
      <protection/>
    </xf>
    <xf numFmtId="49" fontId="10" fillId="0" borderId="0" xfId="23"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3" applyNumberFormat="1" applyFont="1" applyFill="1" applyAlignment="1">
      <alignment horizontal="center" vertical="center"/>
      <protection/>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alignment horizontal="center" vertical="center"/>
    </xf>
    <xf numFmtId="172" fontId="0" fillId="0" borderId="0" xfId="23" applyNumberFormat="1" applyFont="1" applyFill="1" applyBorder="1" applyAlignment="1">
      <alignment vertical="center"/>
      <protection/>
    </xf>
    <xf numFmtId="172" fontId="0" fillId="0" borderId="0" xfId="0" applyNumberFormat="1" applyFont="1" applyFill="1" applyAlignment="1">
      <alignment vertical="center"/>
    </xf>
    <xf numFmtId="172" fontId="0" fillId="0" borderId="0" xfId="17" applyNumberFormat="1" applyFont="1" applyFill="1" applyBorder="1" applyAlignment="1">
      <alignment vertical="center"/>
    </xf>
    <xf numFmtId="172" fontId="0" fillId="0" borderId="0" xfId="17" applyNumberFormat="1" applyFont="1" applyFill="1" applyBorder="1" applyAlignment="1">
      <alignment horizontal="right" vertical="center"/>
    </xf>
    <xf numFmtId="172" fontId="0" fillId="0" borderId="0" xfId="0" applyNumberFormat="1" applyFont="1" applyFill="1" applyBorder="1" applyAlignment="1">
      <alignment vertical="center"/>
    </xf>
    <xf numFmtId="172" fontId="0" fillId="0" borderId="1" xfId="17" applyNumberFormat="1" applyFont="1" applyFill="1" applyBorder="1" applyAlignment="1">
      <alignment vertical="center"/>
    </xf>
    <xf numFmtId="172" fontId="0" fillId="0" borderId="1" xfId="17" applyNumberFormat="1" applyFont="1" applyFill="1" applyBorder="1" applyAlignment="1">
      <alignment horizontal="right" vertical="center"/>
    </xf>
    <xf numFmtId="172" fontId="0" fillId="0" borderId="1" xfId="0" applyNumberFormat="1" applyFont="1" applyFill="1" applyBorder="1" applyAlignment="1">
      <alignment vertical="center"/>
    </xf>
    <xf numFmtId="38" fontId="0" fillId="0" borderId="0" xfId="23" applyFont="1" applyFill="1" applyBorder="1" applyAlignment="1">
      <alignment vertical="center"/>
      <protection/>
    </xf>
    <xf numFmtId="38" fontId="7" fillId="0" borderId="0" xfId="23" applyFont="1" applyFill="1" applyBorder="1" applyAlignment="1">
      <alignment vertical="center"/>
      <protection/>
    </xf>
    <xf numFmtId="0" fontId="0" fillId="0" borderId="0" xfId="0" applyFill="1" applyAlignment="1" quotePrefix="1">
      <alignment vertical="center"/>
    </xf>
    <xf numFmtId="38" fontId="0" fillId="0" borderId="0" xfId="23" applyFont="1" applyFill="1" applyBorder="1" applyAlignment="1">
      <alignment horizontal="center" vertical="center"/>
      <protection/>
    </xf>
    <xf numFmtId="172" fontId="0" fillId="0" borderId="2" xfId="17" applyNumberFormat="1" applyFont="1" applyFill="1" applyBorder="1" applyAlignment="1">
      <alignment vertical="center"/>
    </xf>
    <xf numFmtId="172" fontId="0" fillId="0" borderId="2" xfId="23" applyNumberFormat="1" applyFont="1" applyFill="1" applyBorder="1" applyAlignment="1">
      <alignment vertical="center"/>
      <protection/>
    </xf>
    <xf numFmtId="172" fontId="0" fillId="0" borderId="2"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0" xfId="23" applyNumberFormat="1" applyFont="1" applyFill="1" applyBorder="1" applyAlignment="1">
      <alignmen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3" applyNumberFormat="1" applyFont="1" applyFill="1" applyAlignment="1">
      <alignment vertical="center"/>
      <protection/>
    </xf>
    <xf numFmtId="39" fontId="0" fillId="0" borderId="0" xfId="23" applyNumberFormat="1" applyFont="1" applyFill="1" applyBorder="1" applyAlignment="1">
      <alignment vertical="center"/>
      <protection/>
    </xf>
    <xf numFmtId="38" fontId="0" fillId="0" borderId="0" xfId="23"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3" applyFont="1" applyFill="1" applyAlignment="1">
      <alignment horizontal="center" vertical="center"/>
      <protection/>
    </xf>
    <xf numFmtId="0" fontId="5" fillId="0" borderId="0" xfId="23" applyNumberFormat="1" applyFont="1" applyFill="1" applyAlignment="1">
      <alignment vertical="center"/>
      <protection/>
    </xf>
    <xf numFmtId="0" fontId="11" fillId="0" borderId="0" xfId="0" applyFont="1" applyFill="1" applyAlignment="1">
      <alignment vertical="center"/>
    </xf>
    <xf numFmtId="0" fontId="0" fillId="0" borderId="0" xfId="23" applyNumberFormat="1" applyFont="1" applyFill="1" applyAlignment="1">
      <alignment vertical="center"/>
      <protection/>
    </xf>
    <xf numFmtId="38" fontId="0" fillId="0" borderId="0" xfId="23" applyNumberFormat="1" applyFont="1" applyFill="1" applyAlignment="1">
      <alignment vertical="center"/>
      <protection/>
    </xf>
    <xf numFmtId="38" fontId="7" fillId="0" borderId="0" xfId="17" applyNumberFormat="1" applyFont="1" applyFill="1" applyAlignment="1">
      <alignment horizontal="center" vertical="center"/>
    </xf>
    <xf numFmtId="38" fontId="0" fillId="0" borderId="0" xfId="23" applyNumberFormat="1" applyFont="1" applyFill="1" applyAlignment="1">
      <alignment horizontal="center" vertical="center"/>
      <protection/>
    </xf>
    <xf numFmtId="0" fontId="0" fillId="0" borderId="0" xfId="0" applyFont="1" applyFill="1" applyAlignment="1">
      <alignment horizontal="center" vertical="center"/>
    </xf>
    <xf numFmtId="38" fontId="7" fillId="0" borderId="0" xfId="17" applyNumberFormat="1" applyFont="1" applyFill="1" applyAlignment="1" quotePrefix="1">
      <alignment horizontal="center" vertical="center"/>
    </xf>
    <xf numFmtId="172" fontId="0" fillId="0" borderId="0" xfId="17" applyNumberFormat="1" applyFont="1" applyFill="1" applyAlignment="1">
      <alignment vertical="center"/>
    </xf>
    <xf numFmtId="0" fontId="7" fillId="0" borderId="0" xfId="23" applyNumberFormat="1" applyFont="1" applyFill="1" applyAlignment="1">
      <alignment vertical="center"/>
      <protection/>
    </xf>
    <xf numFmtId="172" fontId="0" fillId="0" borderId="3" xfId="17" applyNumberFormat="1" applyFont="1" applyFill="1" applyBorder="1" applyAlignment="1">
      <alignment vertical="center"/>
    </xf>
    <xf numFmtId="49" fontId="0" fillId="0" borderId="0" xfId="23" applyNumberFormat="1" applyFont="1" applyFill="1" applyAlignment="1" quotePrefix="1">
      <alignment horizontal="center" vertical="center"/>
      <protection/>
    </xf>
    <xf numFmtId="38" fontId="0" fillId="0" borderId="0" xfId="0" applyNumberFormat="1" applyFont="1" applyFill="1" applyAlignment="1">
      <alignment vertical="center"/>
    </xf>
    <xf numFmtId="172" fontId="0" fillId="0" borderId="4" xfId="17" applyNumberFormat="1" applyFont="1" applyFill="1" applyBorder="1" applyAlignment="1">
      <alignment vertical="center"/>
    </xf>
    <xf numFmtId="172" fontId="0" fillId="0" borderId="5" xfId="17" applyNumberFormat="1" applyFont="1" applyFill="1" applyBorder="1" applyAlignment="1">
      <alignment vertical="center"/>
    </xf>
    <xf numFmtId="172" fontId="0" fillId="0" borderId="6" xfId="17" applyNumberFormat="1" applyFont="1" applyFill="1" applyBorder="1" applyAlignment="1">
      <alignment vertical="center"/>
    </xf>
    <xf numFmtId="172" fontId="0" fillId="0" borderId="7" xfId="17" applyNumberFormat="1" applyFont="1" applyFill="1" applyBorder="1" applyAlignment="1">
      <alignment vertical="center"/>
    </xf>
    <xf numFmtId="172" fontId="0" fillId="0" borderId="8" xfId="17" applyNumberFormat="1" applyFont="1" applyFill="1" applyBorder="1" applyAlignment="1">
      <alignment vertical="center"/>
    </xf>
    <xf numFmtId="0" fontId="0" fillId="0" borderId="8" xfId="17" applyNumberFormat="1" applyFont="1" applyFill="1" applyBorder="1" applyAlignment="1">
      <alignment horizontal="left" vertical="center"/>
    </xf>
    <xf numFmtId="172" fontId="0" fillId="0" borderId="9" xfId="17" applyNumberFormat="1" applyFont="1" applyFill="1" applyBorder="1" applyAlignment="1">
      <alignment vertical="center"/>
    </xf>
    <xf numFmtId="172" fontId="0" fillId="0" borderId="10" xfId="17" applyNumberFormat="1" applyFont="1" applyFill="1" applyBorder="1" applyAlignment="1">
      <alignment vertical="center"/>
    </xf>
    <xf numFmtId="40" fontId="0" fillId="0" borderId="0" xfId="17" applyNumberFormat="1" applyFont="1" applyFill="1" applyAlignment="1">
      <alignment horizontal="center" vertical="center"/>
    </xf>
    <xf numFmtId="0" fontId="7" fillId="0" borderId="0" xfId="23" applyNumberFormat="1" applyFont="1" applyFill="1" applyAlignment="1">
      <alignment horizontal="justify" vertical="top" wrapText="1"/>
      <protection/>
    </xf>
    <xf numFmtId="172" fontId="0" fillId="0" borderId="0" xfId="23" applyNumberFormat="1" applyFont="1" applyFill="1" applyAlignment="1">
      <alignment vertical="center"/>
      <protection/>
    </xf>
    <xf numFmtId="43" fontId="0" fillId="0" borderId="0" xfId="23" applyNumberFormat="1" applyFont="1" applyFill="1" applyAlignment="1">
      <alignment vertical="center"/>
      <protection/>
    </xf>
    <xf numFmtId="43" fontId="0" fillId="0" borderId="0" xfId="23" applyNumberFormat="1" applyFont="1" applyFill="1" applyAlignment="1" quotePrefix="1">
      <alignment vertical="center"/>
      <protection/>
    </xf>
    <xf numFmtId="172" fontId="0" fillId="0" borderId="0" xfId="23" applyNumberFormat="1" applyFont="1" applyFill="1" applyAlignment="1" quotePrefix="1">
      <alignment vertical="center"/>
      <protection/>
    </xf>
    <xf numFmtId="49" fontId="5" fillId="0" borderId="0" xfId="23" applyNumberFormat="1" applyFont="1" applyFill="1" applyAlignment="1">
      <alignment horizontal="center" vertical="center"/>
      <protection/>
    </xf>
    <xf numFmtId="37" fontId="5" fillId="0" borderId="0" xfId="23" applyNumberFormat="1" applyFont="1" applyFill="1" applyAlignment="1">
      <alignment horizontal="center" vertical="center"/>
      <protection/>
    </xf>
    <xf numFmtId="38" fontId="7" fillId="0" borderId="0" xfId="23" applyFont="1" applyFill="1" applyAlignment="1">
      <alignment horizontal="center" vertical="center"/>
      <protection/>
    </xf>
    <xf numFmtId="37" fontId="7" fillId="0" borderId="0" xfId="23" applyNumberFormat="1" applyFont="1" applyFill="1" applyAlignment="1">
      <alignment horizontal="center" vertical="center"/>
      <protection/>
    </xf>
    <xf numFmtId="49" fontId="0" fillId="0" borderId="0" xfId="0" applyNumberFormat="1" applyFill="1" applyAlignment="1">
      <alignment vertical="center"/>
    </xf>
    <xf numFmtId="0" fontId="0" fillId="0" borderId="0" xfId="0" applyFill="1" applyAlignment="1">
      <alignment vertical="center"/>
    </xf>
    <xf numFmtId="0" fontId="7" fillId="0" borderId="0" xfId="0" applyFont="1" applyFill="1" applyAlignment="1">
      <alignment horizontal="centerContinuous" vertical="center"/>
    </xf>
    <xf numFmtId="0" fontId="7" fillId="0" borderId="0" xfId="0" applyFont="1" applyFill="1" applyAlignment="1">
      <alignment vertical="center"/>
    </xf>
    <xf numFmtId="0" fontId="9" fillId="0" borderId="0" xfId="0" applyFont="1" applyFill="1" applyAlignment="1">
      <alignment horizontal="centerContinuous" vertical="center"/>
    </xf>
    <xf numFmtId="37" fontId="7" fillId="0" borderId="0" xfId="17" applyNumberFormat="1" applyFont="1" applyFill="1" applyBorder="1" applyAlignment="1">
      <alignment horizontal="centerContinuous" vertical="center"/>
    </xf>
    <xf numFmtId="172" fontId="0" fillId="0" borderId="0" xfId="0" applyNumberFormat="1" applyFill="1" applyAlignment="1">
      <alignment vertical="center"/>
    </xf>
    <xf numFmtId="172" fontId="0" fillId="0" borderId="0" xfId="0" applyNumberFormat="1" applyFill="1" applyBorder="1" applyAlignment="1">
      <alignment vertical="center"/>
    </xf>
    <xf numFmtId="173" fontId="0" fillId="0" borderId="0" xfId="0" applyNumberFormat="1" applyFill="1" applyAlignment="1">
      <alignment horizontal="left" vertical="center"/>
    </xf>
    <xf numFmtId="0" fontId="0" fillId="0" borderId="0" xfId="0" applyFill="1" applyAlignment="1" quotePrefix="1">
      <alignment horizontal="right" vertical="center"/>
    </xf>
    <xf numFmtId="38" fontId="0" fillId="0" borderId="0" xfId="0" applyNumberFormat="1" applyFill="1" applyAlignment="1">
      <alignment vertical="center"/>
    </xf>
    <xf numFmtId="0" fontId="0" fillId="0" borderId="0" xfId="0" applyFill="1" applyAlignment="1">
      <alignment horizontal="justify" vertical="center" wrapText="1"/>
    </xf>
    <xf numFmtId="172" fontId="0" fillId="0" borderId="3" xfId="0" applyNumberFormat="1" applyFill="1" applyBorder="1" applyAlignment="1">
      <alignment vertical="center"/>
    </xf>
    <xf numFmtId="172" fontId="0" fillId="0" borderId="2" xfId="0" applyNumberFormat="1" applyFill="1" applyBorder="1" applyAlignment="1">
      <alignment vertical="center"/>
    </xf>
    <xf numFmtId="37" fontId="5" fillId="0" borderId="0" xfId="23" applyNumberFormat="1" applyFont="1" applyFill="1" applyBorder="1" applyAlignment="1">
      <alignment horizontal="center" vertical="center"/>
      <protection/>
    </xf>
    <xf numFmtId="37" fontId="7" fillId="0" borderId="0" xfId="23" applyNumberFormat="1" applyFont="1" applyFill="1" applyBorder="1" applyAlignment="1">
      <alignment horizontal="center" vertical="center"/>
      <protection/>
    </xf>
    <xf numFmtId="49" fontId="10" fillId="0" borderId="0" xfId="0" applyNumberFormat="1" applyFont="1" applyFill="1" applyAlignment="1">
      <alignment vertical="center"/>
    </xf>
    <xf numFmtId="49" fontId="7" fillId="0" borderId="0" xfId="0" applyNumberFormat="1" applyFont="1" applyFill="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14" fontId="7" fillId="0" borderId="0" xfId="0" applyNumberFormat="1" applyFont="1" applyFill="1" applyAlignment="1">
      <alignment horizontal="centerContinuous" vertical="center"/>
    </xf>
    <xf numFmtId="0" fontId="0" fillId="0" borderId="0" xfId="0" applyFill="1" applyAlignment="1">
      <alignment horizontal="centerContinuous" vertical="center"/>
    </xf>
    <xf numFmtId="38" fontId="7" fillId="0" borderId="0" xfId="17" applyNumberFormat="1" applyFont="1" applyFill="1" applyAlignment="1" quotePrefix="1">
      <alignment horizontal="centerContinuous" vertical="center"/>
    </xf>
    <xf numFmtId="38" fontId="7" fillId="0" borderId="0" xfId="17" applyNumberFormat="1" applyFont="1" applyFill="1" applyAlignment="1">
      <alignment horizontal="centerContinuous" vertical="center"/>
    </xf>
    <xf numFmtId="172" fontId="0" fillId="0" borderId="1" xfId="0" applyNumberFormat="1" applyFill="1" applyBorder="1" applyAlignment="1">
      <alignment vertical="center"/>
    </xf>
    <xf numFmtId="172" fontId="0" fillId="0" borderId="5" xfId="0" applyNumberFormat="1" applyFill="1" applyBorder="1" applyAlignment="1">
      <alignment vertical="center"/>
    </xf>
    <xf numFmtId="172" fontId="0" fillId="0" borderId="6" xfId="0" applyNumberFormat="1" applyFill="1" applyBorder="1" applyAlignment="1">
      <alignment vertical="center"/>
    </xf>
    <xf numFmtId="172" fontId="0" fillId="0" borderId="7" xfId="0" applyNumberFormat="1" applyFill="1" applyBorder="1" applyAlignment="1">
      <alignment vertical="center"/>
    </xf>
    <xf numFmtId="172" fontId="0" fillId="0" borderId="8" xfId="0" applyNumberFormat="1" applyFill="1" applyBorder="1" applyAlignment="1">
      <alignment vertical="center"/>
    </xf>
    <xf numFmtId="172" fontId="0" fillId="0" borderId="11" xfId="0" applyNumberFormat="1" applyFill="1" applyBorder="1" applyAlignment="1">
      <alignment vertical="center"/>
    </xf>
    <xf numFmtId="172" fontId="0" fillId="0" borderId="12" xfId="0" applyNumberFormat="1" applyFill="1" applyBorder="1" applyAlignment="1">
      <alignment vertical="center"/>
    </xf>
    <xf numFmtId="172"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0" fontId="7" fillId="0" borderId="0" xfId="0" applyFont="1" applyFill="1" applyAlignment="1" quotePrefix="1">
      <alignment horizontal="right" vertical="center"/>
    </xf>
    <xf numFmtId="43" fontId="0" fillId="0" borderId="0" xfId="0" applyNumberFormat="1" applyFill="1" applyAlignment="1">
      <alignment vertical="center"/>
    </xf>
    <xf numFmtId="0" fontId="0" fillId="0" borderId="0" xfId="0" applyFill="1" applyAlignment="1">
      <alignment horizontal="justify" vertical="top" wrapText="1"/>
    </xf>
    <xf numFmtId="4" fontId="0" fillId="0" borderId="0" xfId="0" applyNumberFormat="1" applyFill="1" applyAlignment="1">
      <alignment vertical="center"/>
    </xf>
    <xf numFmtId="38" fontId="7" fillId="0" borderId="0" xfId="23" applyNumberFormat="1" applyFont="1" applyFill="1" applyAlignment="1">
      <alignment vertical="center"/>
      <protection/>
    </xf>
    <xf numFmtId="49" fontId="0" fillId="0" borderId="0" xfId="0" applyNumberFormat="1" applyFont="1" applyFill="1" applyAlignment="1">
      <alignment vertical="center"/>
    </xf>
    <xf numFmtId="49" fontId="0" fillId="0" borderId="0" xfId="0" applyNumberFormat="1" applyFill="1" applyAlignment="1">
      <alignment/>
    </xf>
    <xf numFmtId="49" fontId="0" fillId="0" borderId="0" xfId="23" applyNumberFormat="1" applyFont="1" applyFill="1" applyAlignment="1" quotePrefix="1">
      <alignment vertical="center"/>
      <protection/>
    </xf>
    <xf numFmtId="38" fontId="0" fillId="0" borderId="0" xfId="23" applyNumberFormat="1" applyFont="1" applyFill="1" applyAlignment="1">
      <alignment horizontal="justify" vertical="center" wrapText="1"/>
      <protection/>
    </xf>
    <xf numFmtId="0" fontId="0" fillId="0" borderId="0" xfId="0" applyFill="1" applyAlignment="1">
      <alignment vertical="top"/>
    </xf>
    <xf numFmtId="0" fontId="0" fillId="0" borderId="0" xfId="0" applyFill="1" applyAlignment="1">
      <alignment horizontal="center" vertical="top" wrapText="1"/>
    </xf>
    <xf numFmtId="49" fontId="0" fillId="0" borderId="0" xfId="23" applyNumberFormat="1" applyFont="1" applyFill="1" applyBorder="1" applyAlignment="1">
      <alignment vertical="center"/>
      <protection/>
    </xf>
    <xf numFmtId="38" fontId="7" fillId="0" borderId="0" xfId="23" applyNumberFormat="1" applyFont="1" applyFill="1" applyBorder="1" applyAlignment="1">
      <alignment vertical="center"/>
      <protection/>
    </xf>
    <xf numFmtId="38" fontId="0" fillId="0" borderId="0" xfId="23" applyNumberFormat="1" applyFont="1" applyFill="1" applyBorder="1" applyAlignment="1">
      <alignment vertical="center"/>
      <protection/>
    </xf>
    <xf numFmtId="38" fontId="0" fillId="0" borderId="0" xfId="0" applyNumberFormat="1" applyFont="1" applyFill="1" applyBorder="1" applyAlignment="1">
      <alignment vertical="center"/>
    </xf>
    <xf numFmtId="0" fontId="0" fillId="0" borderId="0" xfId="0" applyFill="1" applyAlignment="1">
      <alignment horizontal="justify" vertical="top"/>
    </xf>
    <xf numFmtId="38" fontId="0" fillId="0" borderId="0" xfId="0" applyNumberFormat="1" applyFont="1" applyFill="1" applyAlignment="1">
      <alignment horizontal="center" vertical="center"/>
    </xf>
    <xf numFmtId="172" fontId="0" fillId="0" borderId="0" xfId="0" applyNumberFormat="1" applyFont="1" applyFill="1" applyAlignment="1">
      <alignment horizontal="center" vertical="center"/>
    </xf>
    <xf numFmtId="43" fontId="0" fillId="0" borderId="0" xfId="0" applyNumberFormat="1" applyFont="1" applyFill="1" applyAlignment="1">
      <alignment vertical="center"/>
    </xf>
    <xf numFmtId="172" fontId="0" fillId="0" borderId="4" xfId="23" applyNumberFormat="1" applyFont="1" applyFill="1" applyBorder="1" applyAlignment="1">
      <alignment vertical="center"/>
      <protection/>
    </xf>
    <xf numFmtId="172" fontId="0" fillId="0" borderId="4" xfId="0" applyNumberFormat="1" applyFont="1" applyFill="1" applyBorder="1" applyAlignment="1">
      <alignment horizontal="center" vertical="center"/>
    </xf>
    <xf numFmtId="172" fontId="0" fillId="0" borderId="4" xfId="0" applyNumberFormat="1" applyFont="1" applyFill="1" applyBorder="1" applyAlignment="1">
      <alignment vertical="center"/>
    </xf>
    <xf numFmtId="0" fontId="0" fillId="0" borderId="0" xfId="22" applyFont="1" applyFill="1" applyAlignment="1">
      <alignment vertical="center"/>
      <protection/>
    </xf>
    <xf numFmtId="38" fontId="0" fillId="0" borderId="0" xfId="23"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172" fontId="0" fillId="0" borderId="0" xfId="23" applyNumberFormat="1" applyFont="1" applyFill="1" applyBorder="1" applyAlignment="1">
      <alignment horizontal="justify" vertical="top" wrapText="1"/>
      <protection/>
    </xf>
    <xf numFmtId="38" fontId="0" fillId="0" borderId="0" xfId="23" applyNumberFormat="1" applyFont="1" applyFill="1" applyAlignment="1">
      <alignment horizontal="right" vertical="center"/>
      <protection/>
    </xf>
    <xf numFmtId="172" fontId="0" fillId="0" borderId="0" xfId="0" applyNumberFormat="1" applyFont="1" applyFill="1" applyBorder="1" applyAlignment="1">
      <alignment horizontal="center" vertical="center"/>
    </xf>
    <xf numFmtId="38" fontId="0" fillId="0" borderId="0" xfId="0" applyNumberFormat="1" applyFont="1" applyFill="1" applyAlignment="1">
      <alignment vertical="center" wrapText="1"/>
    </xf>
    <xf numFmtId="0" fontId="0" fillId="0" borderId="0" xfId="23" applyNumberFormat="1" applyFont="1" applyFill="1" applyAlignment="1">
      <alignment vertical="top"/>
      <protection/>
    </xf>
    <xf numFmtId="14" fontId="0" fillId="0" borderId="0" xfId="23"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0" applyNumberFormat="1" applyFont="1" applyFill="1" applyAlignment="1">
      <alignment horizontal="left" vertical="center"/>
    </xf>
    <xf numFmtId="38" fontId="0" fillId="0" borderId="0" xfId="23" applyNumberFormat="1" applyFont="1" applyFill="1" applyAlignment="1">
      <alignment horizontal="left" vertical="center" indent="1"/>
      <protection/>
    </xf>
    <xf numFmtId="41" fontId="0" fillId="0" borderId="0" xfId="0" applyNumberFormat="1" applyFont="1" applyFill="1" applyAlignment="1">
      <alignment horizontal="center" vertical="center"/>
    </xf>
    <xf numFmtId="38" fontId="0" fillId="0" borderId="0" xfId="17" applyNumberFormat="1" applyFont="1" applyFill="1" applyBorder="1" applyAlignment="1">
      <alignment horizontal="right" vertical="center"/>
    </xf>
    <xf numFmtId="38" fontId="1" fillId="0" borderId="0" xfId="23" applyFill="1" applyAlignment="1">
      <alignment vertical="center"/>
      <protection/>
    </xf>
    <xf numFmtId="38" fontId="7" fillId="0" borderId="0" xfId="0" applyNumberFormat="1" applyFont="1" applyFill="1" applyAlignment="1">
      <alignment vertical="center"/>
    </xf>
    <xf numFmtId="41" fontId="0" fillId="0" borderId="0" xfId="23" applyNumberFormat="1" applyFont="1" applyFill="1" applyAlignment="1">
      <alignment horizontal="center" vertical="center"/>
      <protection/>
    </xf>
    <xf numFmtId="172" fontId="0" fillId="0" borderId="0" xfId="23" applyNumberFormat="1" applyFont="1" applyFill="1" applyAlignment="1">
      <alignment horizontal="center" vertical="center"/>
      <protection/>
    </xf>
    <xf numFmtId="0" fontId="0" fillId="0" borderId="0" xfId="0" applyFill="1" applyAlignment="1">
      <alignment vertical="top" wrapText="1"/>
    </xf>
    <xf numFmtId="172" fontId="0" fillId="0" borderId="1" xfId="23" applyNumberFormat="1" applyFont="1" applyFill="1" applyBorder="1" applyAlignment="1">
      <alignment horizontal="center" vertical="center"/>
      <protection/>
    </xf>
    <xf numFmtId="172" fontId="0" fillId="0" borderId="2" xfId="23" applyNumberFormat="1" applyFont="1" applyFill="1" applyBorder="1" applyAlignment="1">
      <alignment horizontal="center" vertical="center"/>
      <protection/>
    </xf>
    <xf numFmtId="41" fontId="0" fillId="0" borderId="0" xfId="23" applyNumberFormat="1" applyFont="1" applyFill="1" applyAlignment="1">
      <alignment vertical="center"/>
      <protection/>
    </xf>
    <xf numFmtId="43" fontId="0" fillId="0" borderId="2" xfId="23" applyNumberFormat="1" applyFont="1" applyFill="1" applyBorder="1" applyAlignment="1">
      <alignment vertical="center"/>
      <protection/>
    </xf>
    <xf numFmtId="43" fontId="0" fillId="0" borderId="0" xfId="23" applyNumberFormat="1" applyFont="1" applyFill="1" applyBorder="1" applyAlignment="1">
      <alignment vertical="center"/>
      <protection/>
    </xf>
    <xf numFmtId="172" fontId="0" fillId="0" borderId="0" xfId="23" applyNumberFormat="1" applyFont="1" applyFill="1" applyBorder="1" applyAlignment="1">
      <alignment horizontal="center" vertical="center"/>
      <protection/>
    </xf>
    <xf numFmtId="172" fontId="0" fillId="0" borderId="4" xfId="23" applyNumberFormat="1" applyFont="1" applyFill="1" applyBorder="1" applyAlignment="1">
      <alignment horizontal="center" vertical="center"/>
      <protection/>
    </xf>
    <xf numFmtId="0" fontId="0" fillId="0" borderId="0" xfId="23" applyNumberFormat="1" applyFont="1" applyFill="1" applyAlignment="1">
      <alignment horizontal="left" vertical="center"/>
      <protection/>
    </xf>
    <xf numFmtId="174" fontId="0" fillId="0" borderId="0" xfId="15" applyNumberFormat="1" applyFill="1" applyBorder="1" applyAlignment="1">
      <alignment vertical="center"/>
    </xf>
    <xf numFmtId="49" fontId="7" fillId="0" borderId="0" xfId="23" applyNumberFormat="1" applyFont="1" applyFill="1" applyAlignment="1">
      <alignment horizontal="justify" vertical="top" wrapText="1"/>
      <protection/>
    </xf>
    <xf numFmtId="0" fontId="7" fillId="0" borderId="0" xfId="0" applyFont="1" applyFill="1" applyAlignment="1">
      <alignment horizontal="justify" vertical="top" wrapText="1"/>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quotePrefix="1">
      <alignment horizontal="center" vertical="center"/>
    </xf>
    <xf numFmtId="49" fontId="0" fillId="0" borderId="0" xfId="23" applyNumberFormat="1" applyFont="1" applyFill="1" applyAlignment="1">
      <alignment horizontal="justify" vertical="top" wrapText="1"/>
      <protection/>
    </xf>
    <xf numFmtId="0" fontId="0" fillId="0" borderId="0" xfId="0" applyFont="1" applyFill="1" applyAlignment="1">
      <alignment horizontal="justify" vertical="top" wrapText="1"/>
    </xf>
    <xf numFmtId="37" fontId="7" fillId="0" borderId="1" xfId="17" applyNumberFormat="1" applyFont="1" applyFill="1" applyBorder="1" applyAlignment="1">
      <alignment horizontal="center" vertical="center"/>
    </xf>
    <xf numFmtId="38" fontId="7" fillId="0" borderId="0" xfId="17" applyNumberFormat="1" applyFont="1" applyFill="1" applyAlignment="1">
      <alignment horizontal="center" vertical="center"/>
    </xf>
    <xf numFmtId="0" fontId="7" fillId="0" borderId="0" xfId="23" applyNumberFormat="1" applyFont="1" applyFill="1" applyAlignment="1">
      <alignment horizontal="justify" vertical="top" wrapText="1"/>
      <protection/>
    </xf>
    <xf numFmtId="40" fontId="0" fillId="0" borderId="0" xfId="17" applyNumberFormat="1" applyFont="1" applyFill="1" applyAlignment="1">
      <alignment horizontal="center" vertical="center"/>
    </xf>
    <xf numFmtId="14" fontId="7" fillId="0" borderId="0" xfId="17" applyNumberFormat="1" applyFont="1" applyFill="1" applyAlignment="1" quotePrefix="1">
      <alignment horizontal="center" vertical="center"/>
    </xf>
    <xf numFmtId="38" fontId="7" fillId="0" borderId="0" xfId="17" applyNumberFormat="1" applyFont="1" applyFill="1" applyAlignment="1" quotePrefix="1">
      <alignment horizontal="center" vertical="center"/>
    </xf>
    <xf numFmtId="0" fontId="0" fillId="0" borderId="0" xfId="0" applyFill="1" applyAlignment="1">
      <alignment horizontal="justify" vertical="top" wrapText="1"/>
    </xf>
    <xf numFmtId="38" fontId="0" fillId="0" borderId="0" xfId="23" applyNumberFormat="1" applyFont="1" applyFill="1" applyAlignment="1">
      <alignment horizontal="justify" vertical="top" wrapText="1"/>
      <protection/>
    </xf>
    <xf numFmtId="38" fontId="0" fillId="0" borderId="0" xfId="23" applyNumberFormat="1" applyFont="1" applyFill="1" applyAlignment="1">
      <alignment horizontal="justify" vertical="center" wrapText="1"/>
      <protection/>
    </xf>
    <xf numFmtId="173" fontId="0" fillId="0" borderId="0" xfId="0" applyNumberFormat="1" applyFont="1" applyFill="1" applyAlignment="1">
      <alignment horizontal="left" vertical="center"/>
    </xf>
    <xf numFmtId="38" fontId="0" fillId="0" borderId="0" xfId="23" applyNumberFormat="1" applyFont="1" applyFill="1" applyBorder="1" applyAlignment="1">
      <alignment horizontal="justify" vertical="top" wrapText="1"/>
      <protection/>
    </xf>
    <xf numFmtId="0" fontId="0" fillId="0" borderId="0" xfId="0" applyFill="1" applyAlignment="1">
      <alignment horizontal="justify" vertical="center" wrapText="1"/>
    </xf>
    <xf numFmtId="0" fontId="0" fillId="0" borderId="0" xfId="23" applyNumberFormat="1" applyFont="1" applyFill="1" applyAlignment="1">
      <alignment horizontal="justify" vertical="top" wrapText="1"/>
      <protection/>
    </xf>
    <xf numFmtId="38" fontId="0" fillId="0" borderId="0" xfId="23" applyNumberFormat="1" applyFont="1" applyFill="1" applyAlignment="1">
      <alignment vertical="top" wrapText="1"/>
      <protection/>
    </xf>
    <xf numFmtId="0" fontId="0" fillId="0" borderId="0" xfId="0" applyFill="1" applyAlignment="1">
      <alignment vertical="top" wrapText="1"/>
    </xf>
    <xf numFmtId="38" fontId="0" fillId="0" borderId="0" xfId="0" applyNumberFormat="1" applyFont="1" applyFill="1" applyAlignment="1">
      <alignment horizontal="justify" vertical="center" wrapText="1"/>
    </xf>
    <xf numFmtId="0" fontId="0" fillId="0" borderId="0" xfId="0" applyFill="1" applyAlignment="1">
      <alignment/>
    </xf>
  </cellXfs>
  <cellStyles count="11">
    <cellStyle name="Normal" xfId="0"/>
    <cellStyle name="Comma" xfId="15"/>
    <cellStyle name="Comma [0]" xfId="16"/>
    <cellStyle name="Comma_Sheet1" xfId="17"/>
    <cellStyle name="Currency" xfId="18"/>
    <cellStyle name="Currency [0]" xfId="19"/>
    <cellStyle name="Followed Hyperlink" xfId="20"/>
    <cellStyle name="Hyperlink" xfId="21"/>
    <cellStyle name="Normal_99JunePwCConsolP&amp;L"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twoCellAnchor>
    <xdr:from>
      <xdr:col>0</xdr:col>
      <xdr:colOff>114300</xdr:colOff>
      <xdr:row>0</xdr:row>
      <xdr:rowOff>28575</xdr:rowOff>
    </xdr:from>
    <xdr:to>
      <xdr:col>2</xdr:col>
      <xdr:colOff>428625</xdr:colOff>
      <xdr:row>3</xdr:row>
      <xdr:rowOff>85725</xdr:rowOff>
    </xdr:to>
    <xdr:pic>
      <xdr:nvPicPr>
        <xdr:cNvPr id="2" name="Picture 2"/>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Y-PNGKLSE\Local%20Settings\Temporary%20Internet%20Files\Content.IE5\8DENK5U7\FY2006-1stQtr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20I%20B\OIB-Accounts\Consol\FY%202005\FY2005%201stQtr\FY2005-1st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FDEPS"/>
      <sheetName val="Analysis"/>
      <sheetName val="OIB-BS"/>
      <sheetName val="OIB"/>
      <sheetName val="OIBGp"/>
      <sheetName val="BDev"/>
      <sheetName val="BDevGp"/>
      <sheetName val="SJ"/>
      <sheetName val="SJGp"/>
      <sheetName val="CTI"/>
      <sheetName val="CTIGp"/>
      <sheetName val="AC"/>
      <sheetName val="ACGp"/>
      <sheetName val="BAll"/>
      <sheetName val="BAllGp"/>
      <sheetName val="Fluctuation"/>
    </sheetNames>
    <sheetDataSet>
      <sheetData sheetId="1">
        <row r="11">
          <cell r="A11" t="str">
            <v>for the financial period ended 30 September 2005</v>
          </cell>
        </row>
        <row r="12">
          <cell r="A12" t="str">
            <v>[The figures have not been audited.]</v>
          </cell>
        </row>
        <row r="13">
          <cell r="G13" t="str">
            <v>Individual Quarter</v>
          </cell>
          <cell r="L13" t="str">
            <v>Cumulative Quarter</v>
          </cell>
        </row>
        <row r="14">
          <cell r="G14" t="str">
            <v>Current</v>
          </cell>
          <cell r="I14" t="str">
            <v>Preceding Year</v>
          </cell>
          <cell r="L14" t="str">
            <v>Current</v>
          </cell>
          <cell r="N14" t="str">
            <v>Preceding Year</v>
          </cell>
        </row>
        <row r="15">
          <cell r="G15" t="str">
            <v>Year</v>
          </cell>
          <cell r="I15" t="str">
            <v>Corresponding</v>
          </cell>
          <cell r="L15" t="str">
            <v>Year</v>
          </cell>
          <cell r="N15" t="str">
            <v>Corresponding</v>
          </cell>
        </row>
        <row r="16">
          <cell r="G16" t="str">
            <v>1st Quarter</v>
          </cell>
          <cell r="I16" t="str">
            <v>1st Quarter</v>
          </cell>
          <cell r="L16" t="str">
            <v>To Date</v>
          </cell>
          <cell r="N16" t="str">
            <v>Period</v>
          </cell>
        </row>
        <row r="17">
          <cell r="G17">
            <v>38625</v>
          </cell>
          <cell r="I17">
            <v>38260</v>
          </cell>
          <cell r="L17">
            <v>38625</v>
          </cell>
          <cell r="N17">
            <v>38260</v>
          </cell>
        </row>
        <row r="18">
          <cell r="G18" t="str">
            <v>RM'000</v>
          </cell>
          <cell r="I18" t="str">
            <v>RM'000</v>
          </cell>
          <cell r="L18" t="str">
            <v>RM'000</v>
          </cell>
          <cell r="N18" t="str">
            <v>RM'000</v>
          </cell>
        </row>
        <row r="20">
          <cell r="L20">
            <v>39859391.96999999</v>
          </cell>
          <cell r="N20">
            <v>30761261.590000004</v>
          </cell>
        </row>
        <row r="33">
          <cell r="A33" t="str">
            <v>Profit from operations</v>
          </cell>
          <cell r="L33">
            <v>8501403.883651387</v>
          </cell>
          <cell r="N33">
            <v>8418688.700000003</v>
          </cell>
        </row>
        <row r="35">
          <cell r="L35">
            <v>-49920.14</v>
          </cell>
          <cell r="N35">
            <v>-310538.99000000005</v>
          </cell>
        </row>
        <row r="37">
          <cell r="L37">
            <v>1976755.1478260867</v>
          </cell>
          <cell r="N37">
            <v>355148.8260869564</v>
          </cell>
        </row>
        <row r="40">
          <cell r="A40" t="str">
            <v>Profit from ordinary activities before taxation</v>
          </cell>
          <cell r="L40">
            <v>10428238.891477473</v>
          </cell>
          <cell r="N40">
            <v>8463298.53608696</v>
          </cell>
        </row>
        <row r="52">
          <cell r="A52" t="str">
            <v>Net profit attributable to shareholders</v>
          </cell>
          <cell r="G52">
            <v>7632233.07234992</v>
          </cell>
          <cell r="I52">
            <v>5925760.246382611</v>
          </cell>
          <cell r="L52">
            <v>7632033.07234992</v>
          </cell>
          <cell r="N52">
            <v>5925760.246382611</v>
          </cell>
        </row>
      </sheetData>
      <sheetData sheetId="2">
        <row r="9">
          <cell r="K9">
            <v>38533</v>
          </cell>
        </row>
        <row r="37">
          <cell r="H37">
            <v>2380530.46</v>
          </cell>
          <cell r="K37">
            <v>1893761.25</v>
          </cell>
        </row>
        <row r="38">
          <cell r="K38">
            <v>14018783.56</v>
          </cell>
        </row>
        <row r="39">
          <cell r="K39">
            <v>9997808.363</v>
          </cell>
        </row>
        <row r="45">
          <cell r="H45">
            <v>375109.89</v>
          </cell>
          <cell r="K45">
            <v>451421.44</v>
          </cell>
        </row>
        <row r="46">
          <cell r="K46">
            <v>2457659.68</v>
          </cell>
        </row>
      </sheetData>
      <sheetData sheetId="3">
        <row r="19">
          <cell r="B19">
            <v>38260</v>
          </cell>
        </row>
        <row r="27">
          <cell r="B27">
            <v>38625</v>
          </cell>
          <cell r="G27">
            <v>90417002</v>
          </cell>
          <cell r="I27">
            <v>145390</v>
          </cell>
          <cell r="K27">
            <v>167243075.2276951</v>
          </cell>
        </row>
      </sheetData>
      <sheetData sheetId="5">
        <row r="4">
          <cell r="A4" t="str">
            <v>Notes to the quarterly report - 30 September 2005</v>
          </cell>
        </row>
      </sheetData>
      <sheetData sheetId="6">
        <row r="61">
          <cell r="M61">
            <v>91738.5930223926</v>
          </cell>
        </row>
        <row r="67">
          <cell r="I67">
            <v>1424999.1230223926</v>
          </cell>
          <cell r="K67">
            <v>1816096.6184000007</v>
          </cell>
          <cell r="M67">
            <v>1424999.1230223926</v>
          </cell>
        </row>
      </sheetData>
      <sheetData sheetId="7">
        <row r="9">
          <cell r="N9">
            <v>8.440926931363993</v>
          </cell>
          <cell r="S9">
            <v>8.440926931363993</v>
          </cell>
        </row>
        <row r="12">
          <cell r="N12">
            <v>6.553811910709681</v>
          </cell>
          <cell r="S12">
            <v>6.553811910709681</v>
          </cell>
        </row>
        <row r="25">
          <cell r="N25">
            <v>8.439857663127652</v>
          </cell>
          <cell r="S25">
            <v>8.439857663127652</v>
          </cell>
        </row>
        <row r="27">
          <cell r="N27">
            <v>6.553811910709681</v>
          </cell>
          <cell r="S27">
            <v>6.553811910709681</v>
          </cell>
        </row>
        <row r="52">
          <cell r="L52">
            <v>11455.172838539293</v>
          </cell>
          <cell r="Q52">
            <v>11455.172838539293</v>
          </cell>
        </row>
        <row r="54">
          <cell r="L54">
            <v>90428457.17283854</v>
          </cell>
          <cell r="Q54">
            <v>90428457.17283854</v>
          </cell>
        </row>
        <row r="74">
          <cell r="L74">
            <v>-121172.1823317688</v>
          </cell>
          <cell r="Q74">
            <v>-121172.1823317688</v>
          </cell>
        </row>
        <row r="83">
          <cell r="N83">
            <v>90417002</v>
          </cell>
        </row>
        <row r="85">
          <cell r="S85">
            <v>0</v>
          </cell>
        </row>
        <row r="86">
          <cell r="S86">
            <v>0</v>
          </cell>
        </row>
        <row r="87">
          <cell r="S87">
            <v>0</v>
          </cell>
        </row>
        <row r="89">
          <cell r="S89">
            <v>90417002</v>
          </cell>
        </row>
        <row r="92">
          <cell r="N92">
            <v>90417002</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7">
          <cell r="S107">
            <v>90417002</v>
          </cell>
        </row>
        <row r="112">
          <cell r="N112">
            <v>90417002</v>
          </cell>
        </row>
        <row r="114">
          <cell r="S114">
            <v>0</v>
          </cell>
        </row>
        <row r="115">
          <cell r="S115">
            <v>0</v>
          </cell>
        </row>
        <row r="116">
          <cell r="S116">
            <v>0</v>
          </cell>
        </row>
        <row r="121">
          <cell r="N121">
            <v>90417002</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6">
          <cell r="Q136">
            <v>90417002</v>
          </cell>
        </row>
      </sheetData>
      <sheetData sheetId="8">
        <row r="5">
          <cell r="F5" t="str">
            <v>Period</v>
          </cell>
        </row>
        <row r="6">
          <cell r="F6" t="str">
            <v>Ended</v>
          </cell>
        </row>
      </sheetData>
      <sheetData sheetId="9">
        <row r="9">
          <cell r="A9" t="str">
            <v>Capital and Reserves</v>
          </cell>
        </row>
        <row r="10">
          <cell r="D10">
            <v>90417002</v>
          </cell>
          <cell r="F10">
            <v>90417002</v>
          </cell>
        </row>
        <row r="11">
          <cell r="D11">
            <v>145390</v>
          </cell>
          <cell r="F11">
            <v>145390</v>
          </cell>
        </row>
        <row r="12">
          <cell r="D12">
            <v>167243075.2276951</v>
          </cell>
          <cell r="F12">
            <v>159611042.1573452</v>
          </cell>
        </row>
        <row r="13">
          <cell r="A13" t="str">
            <v>Shareholders' equity</v>
          </cell>
          <cell r="F13">
            <v>250173434.1573452</v>
          </cell>
        </row>
        <row r="14">
          <cell r="A14" t="str">
            <v>Minority interests</v>
          </cell>
          <cell r="D14">
            <v>19473745.496314656</v>
          </cell>
          <cell r="F14">
            <v>18656030.2396008</v>
          </cell>
        </row>
        <row r="16">
          <cell r="A16" t="str">
            <v>Non-current liability</v>
          </cell>
        </row>
        <row r="17">
          <cell r="A17" t="str">
            <v>Deferred tax liabilities</v>
          </cell>
          <cell r="D17">
            <v>2014511.51</v>
          </cell>
          <cell r="F17">
            <v>2005747.39</v>
          </cell>
        </row>
        <row r="21">
          <cell r="A21" t="str">
            <v>Non-current assets</v>
          </cell>
        </row>
        <row r="23">
          <cell r="A23" t="str">
            <v>Property, plant and equipment</v>
          </cell>
        </row>
        <row r="26">
          <cell r="D26">
            <v>41236250.11</v>
          </cell>
          <cell r="F26">
            <v>41399066.05</v>
          </cell>
        </row>
        <row r="29">
          <cell r="A29" t="str">
            <v>Associated company</v>
          </cell>
        </row>
        <row r="32">
          <cell r="D32">
            <v>16618182.563304348</v>
          </cell>
          <cell r="F32">
            <v>15194918.856869565</v>
          </cell>
        </row>
        <row r="34">
          <cell r="A34" t="str">
            <v>Land held for property develpoment</v>
          </cell>
          <cell r="D34">
            <v>12052520.82</v>
          </cell>
          <cell r="F34">
            <v>11802880.219999999</v>
          </cell>
        </row>
        <row r="36">
          <cell r="A36" t="str">
            <v>Deferred tax assets</v>
          </cell>
          <cell r="D36">
            <v>5075817.417503454</v>
          </cell>
          <cell r="F36">
            <v>5158891.89052585</v>
          </cell>
        </row>
        <row r="38">
          <cell r="A38" t="str">
            <v>Current assets</v>
          </cell>
        </row>
        <row r="39">
          <cell r="A39" t="str">
            <v>Property development cost</v>
          </cell>
          <cell r="D39">
            <v>78889853.24320196</v>
          </cell>
          <cell r="F39">
            <v>83631440.1495506</v>
          </cell>
        </row>
        <row r="40">
          <cell r="A40" t="str">
            <v>Inventories</v>
          </cell>
          <cell r="D40">
            <v>10940359.129999999</v>
          </cell>
          <cell r="F40">
            <v>10341436.16</v>
          </cell>
        </row>
        <row r="41">
          <cell r="A41" t="str">
            <v>Developed Properties</v>
          </cell>
          <cell r="D41">
            <v>12784761.129999999</v>
          </cell>
          <cell r="F41">
            <v>12778035.379999999</v>
          </cell>
        </row>
        <row r="42">
          <cell r="A42" t="str">
            <v>Trade receivables</v>
          </cell>
          <cell r="D42">
            <v>50060020.17</v>
          </cell>
          <cell r="F42">
            <v>52144841.61</v>
          </cell>
        </row>
        <row r="43">
          <cell r="A43" t="str">
            <v>Other receivables, deposits and prepayments</v>
          </cell>
          <cell r="D43">
            <v>32053465.440000013</v>
          </cell>
          <cell r="F43">
            <v>37133287.13</v>
          </cell>
        </row>
        <row r="46">
          <cell r="A46" t="str">
            <v>Tax recoverable</v>
          </cell>
          <cell r="D46">
            <v>2380530.46</v>
          </cell>
          <cell r="F46">
            <v>1893761.25</v>
          </cell>
        </row>
        <row r="47">
          <cell r="A47" t="str">
            <v>Fixed deposits with licensed banks</v>
          </cell>
          <cell r="D47">
            <v>24622447.95</v>
          </cell>
          <cell r="F47">
            <v>14018783.56</v>
          </cell>
        </row>
        <row r="48">
          <cell r="A48" t="str">
            <v>Cash and bank balances</v>
          </cell>
          <cell r="D48">
            <v>10908733.74</v>
          </cell>
          <cell r="F48">
            <v>9997808.363</v>
          </cell>
        </row>
        <row r="50">
          <cell r="A50" t="str">
            <v>Current liabilities</v>
          </cell>
        </row>
        <row r="51">
          <cell r="A51" t="str">
            <v>Trade payables</v>
          </cell>
          <cell r="D51">
            <v>9583564.07</v>
          </cell>
          <cell r="F51">
            <v>15500220.22</v>
          </cell>
        </row>
        <row r="53">
          <cell r="A53" t="str">
            <v>Other payables and accrued liabilities</v>
          </cell>
          <cell r="D53">
            <v>5765134.16</v>
          </cell>
          <cell r="F53">
            <v>6250637.49</v>
          </cell>
        </row>
        <row r="56">
          <cell r="A56" t="str">
            <v>Taxation </v>
          </cell>
          <cell r="D56">
            <v>375109.89</v>
          </cell>
          <cell r="F56">
            <v>451421.44</v>
          </cell>
        </row>
        <row r="57">
          <cell r="A57" t="str">
            <v>Bank overdrafts</v>
          </cell>
          <cell r="D57">
            <v>2605409.82</v>
          </cell>
          <cell r="F57">
            <v>2457659.68</v>
          </cell>
        </row>
        <row r="60">
          <cell r="A60" t="str">
            <v>Net current assets</v>
          </cell>
        </row>
        <row r="71">
          <cell r="D71">
            <v>13640092.63</v>
          </cell>
        </row>
        <row r="74">
          <cell r="D74">
            <v>32925771.869999997</v>
          </cell>
        </row>
      </sheetData>
      <sheetData sheetId="10">
        <row r="8">
          <cell r="B8">
            <v>40436.99</v>
          </cell>
          <cell r="F8">
            <v>12952888.809999999</v>
          </cell>
          <cell r="I8">
            <v>40599628.95999999</v>
          </cell>
          <cell r="N8">
            <v>39859391.96999999</v>
          </cell>
        </row>
        <row r="10">
          <cell r="N10">
            <v>-28331204.036348604</v>
          </cell>
        </row>
        <row r="15">
          <cell r="N15">
            <v>258889.52</v>
          </cell>
        </row>
        <row r="17">
          <cell r="N17">
            <v>791078.22</v>
          </cell>
          <cell r="AT17">
            <v>0</v>
          </cell>
          <cell r="AU17">
            <v>0</v>
          </cell>
        </row>
        <row r="19">
          <cell r="N19">
            <v>-769622.17</v>
          </cell>
        </row>
        <row r="20">
          <cell r="N20">
            <v>-2637748.2000000007</v>
          </cell>
        </row>
        <row r="21">
          <cell r="L21">
            <v>412.00000000023283</v>
          </cell>
          <cell r="N21">
            <v>-410491.89999999997</v>
          </cell>
        </row>
        <row r="23">
          <cell r="C23">
            <v>98422.58000000002</v>
          </cell>
          <cell r="D23">
            <v>3585948.3500000015</v>
          </cell>
          <cell r="F23">
            <v>3107595.1499999985</v>
          </cell>
          <cell r="I23">
            <v>9214395.945156738</v>
          </cell>
          <cell r="K23">
            <v>7050968.28</v>
          </cell>
          <cell r="L23">
            <v>6337976.218494656</v>
          </cell>
          <cell r="N23">
            <v>8501403.883651387</v>
          </cell>
          <cell r="AP23">
            <v>597000</v>
          </cell>
        </row>
        <row r="25">
          <cell r="N25">
            <v>-49920.14</v>
          </cell>
          <cell r="AT25">
            <v>0</v>
          </cell>
          <cell r="AU25">
            <v>0</v>
          </cell>
        </row>
        <row r="27">
          <cell r="N27">
            <v>1976755.1478260867</v>
          </cell>
        </row>
        <row r="32">
          <cell r="N32">
            <v>-553491.4413913044</v>
          </cell>
        </row>
        <row r="37">
          <cell r="N37">
            <v>-817715.2547138567</v>
          </cell>
        </row>
        <row r="42">
          <cell r="AP42">
            <v>0</v>
          </cell>
        </row>
        <row r="60">
          <cell r="K60">
            <v>40436.98999999998</v>
          </cell>
        </row>
        <row r="61">
          <cell r="N61">
            <v>49920.14</v>
          </cell>
        </row>
        <row r="62">
          <cell r="N62">
            <v>611835.9299999999</v>
          </cell>
        </row>
        <row r="66">
          <cell r="N66">
            <v>-1332278.57</v>
          </cell>
        </row>
        <row r="67">
          <cell r="N67">
            <v>-91738.5930223926</v>
          </cell>
        </row>
        <row r="68">
          <cell r="N68">
            <v>-981.96</v>
          </cell>
        </row>
        <row r="69">
          <cell r="N69">
            <v>0</v>
          </cell>
        </row>
        <row r="73">
          <cell r="C73">
            <v>186439.32</v>
          </cell>
          <cell r="N73">
            <v>186439.32</v>
          </cell>
        </row>
        <row r="74">
          <cell r="N74">
            <v>104029.91</v>
          </cell>
        </row>
        <row r="75">
          <cell r="C75">
            <v>0</v>
          </cell>
          <cell r="D75">
            <v>0</v>
          </cell>
          <cell r="E75">
            <v>0</v>
          </cell>
          <cell r="F75">
            <v>0</v>
          </cell>
          <cell r="G75">
            <v>0</v>
          </cell>
          <cell r="H75">
            <v>0</v>
          </cell>
        </row>
        <row r="76">
          <cell r="B76">
            <v>40436.98999999998</v>
          </cell>
          <cell r="C76">
            <v>0</v>
          </cell>
          <cell r="D76">
            <v>699800</v>
          </cell>
          <cell r="E76">
            <v>0</v>
          </cell>
          <cell r="F76">
            <v>0</v>
          </cell>
          <cell r="I76">
            <v>740236.99</v>
          </cell>
        </row>
        <row r="83">
          <cell r="N83">
            <v>3</v>
          </cell>
        </row>
        <row r="84">
          <cell r="N84">
            <v>0</v>
          </cell>
        </row>
        <row r="85">
          <cell r="N85">
            <v>119000</v>
          </cell>
        </row>
        <row r="88">
          <cell r="N88">
            <v>67000</v>
          </cell>
        </row>
        <row r="89">
          <cell r="N89">
            <v>0</v>
          </cell>
        </row>
        <row r="90">
          <cell r="N90">
            <v>0</v>
          </cell>
        </row>
        <row r="91">
          <cell r="N91">
            <v>0</v>
          </cell>
        </row>
        <row r="94">
          <cell r="N94">
            <v>6317.5</v>
          </cell>
        </row>
        <row r="97">
          <cell r="N97">
            <v>0</v>
          </cell>
        </row>
        <row r="98">
          <cell r="AQ98">
            <v>0</v>
          </cell>
        </row>
        <row r="99">
          <cell r="N99">
            <v>0</v>
          </cell>
        </row>
        <row r="116">
          <cell r="AF116">
            <v>0</v>
          </cell>
        </row>
        <row r="117">
          <cell r="AF117">
            <v>0</v>
          </cell>
        </row>
        <row r="118">
          <cell r="AF118">
            <v>0</v>
          </cell>
        </row>
        <row r="120">
          <cell r="AF120">
            <v>0</v>
          </cell>
        </row>
        <row r="121">
          <cell r="AF121">
            <v>0</v>
          </cell>
        </row>
        <row r="122">
          <cell r="AF122">
            <v>0</v>
          </cell>
        </row>
        <row r="123">
          <cell r="AF123">
            <v>0</v>
          </cell>
        </row>
        <row r="124">
          <cell r="AF124">
            <v>0</v>
          </cell>
        </row>
      </sheetData>
      <sheetData sheetId="11">
        <row r="20">
          <cell r="N20">
            <v>0</v>
          </cell>
        </row>
        <row r="66">
          <cell r="N66">
            <v>0</v>
          </cell>
        </row>
        <row r="74">
          <cell r="N74">
            <v>0</v>
          </cell>
        </row>
        <row r="77">
          <cell r="N77">
            <v>2605509.82</v>
          </cell>
        </row>
      </sheetData>
      <sheetData sheetId="14">
        <row r="76">
          <cell r="B76">
            <v>699800</v>
          </cell>
          <cell r="G76">
            <v>699800</v>
          </cell>
        </row>
        <row r="77">
          <cell r="G77">
            <v>8842380</v>
          </cell>
        </row>
        <row r="117">
          <cell r="C117">
            <v>119000</v>
          </cell>
        </row>
      </sheetData>
      <sheetData sheetId="16">
        <row r="77">
          <cell r="G77">
            <v>5607321.8</v>
          </cell>
        </row>
      </sheetData>
      <sheetData sheetId="18">
        <row r="15">
          <cell r="B15">
            <v>38504.06</v>
          </cell>
        </row>
        <row r="23">
          <cell r="D23">
            <v>396859.33</v>
          </cell>
          <cell r="G23">
            <v>0</v>
          </cell>
          <cell r="H23">
            <v>0</v>
          </cell>
        </row>
        <row r="76">
          <cell r="B76">
            <v>0</v>
          </cell>
        </row>
        <row r="77">
          <cell r="B77">
            <v>0</v>
          </cell>
          <cell r="D77">
            <v>0</v>
          </cell>
          <cell r="E77">
            <v>0</v>
          </cell>
        </row>
      </sheetData>
      <sheetData sheetId="20">
        <row r="15">
          <cell r="B15">
            <v>0</v>
          </cell>
        </row>
        <row r="23">
          <cell r="C23">
            <v>1837381.0099999995</v>
          </cell>
          <cell r="F23">
            <v>132708.31</v>
          </cell>
          <cell r="G23">
            <v>216293.38515674527</v>
          </cell>
        </row>
        <row r="76">
          <cell r="B76">
            <v>0</v>
          </cell>
        </row>
        <row r="77">
          <cell r="B77">
            <v>66376.79</v>
          </cell>
          <cell r="C77">
            <v>0</v>
          </cell>
          <cell r="D77">
            <v>66376.79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Analysis"/>
      <sheetName val="FDEPS"/>
      <sheetName val="OIB-BS"/>
      <sheetName val="OIB"/>
      <sheetName val="OIBGp"/>
      <sheetName val="BDev"/>
      <sheetName val="BDevGp"/>
      <sheetName val="SJ"/>
      <sheetName val="SJGp"/>
      <sheetName val="CTI"/>
      <sheetName val="CTIGp"/>
      <sheetName val="AC"/>
      <sheetName val="ACGp"/>
      <sheetName val="BAll"/>
      <sheetName val="BAllGp"/>
      <sheetName val="Fluctuation"/>
    </sheetNames>
    <sheetDataSet>
      <sheetData sheetId="1">
        <row r="20">
          <cell r="L20">
            <v>30761261.590000004</v>
          </cell>
        </row>
        <row r="22">
          <cell r="L22">
            <v>-19155767.3</v>
          </cell>
        </row>
        <row r="27">
          <cell r="L27">
            <v>276519.43000000005</v>
          </cell>
        </row>
        <row r="28">
          <cell r="L28">
            <v>-1088731.01</v>
          </cell>
        </row>
        <row r="29">
          <cell r="L29">
            <v>-2007097.0899999999</v>
          </cell>
        </row>
        <row r="30">
          <cell r="L30">
            <v>-367496.92000000074</v>
          </cell>
        </row>
        <row r="35">
          <cell r="L35">
            <v>-310538.99000000005</v>
          </cell>
        </row>
        <row r="37">
          <cell r="L37">
            <v>355148.8260869564</v>
          </cell>
        </row>
        <row r="43">
          <cell r="L43">
            <v>-1816096.6184000007</v>
          </cell>
        </row>
        <row r="44">
          <cell r="L44">
            <v>-99441.67130434781</v>
          </cell>
        </row>
        <row r="49">
          <cell r="L49">
            <v>-622000</v>
          </cell>
        </row>
      </sheetData>
      <sheetData sheetId="3">
        <row r="30">
          <cell r="G30">
            <v>90417002</v>
          </cell>
          <cell r="I30">
            <v>145390</v>
          </cell>
          <cell r="K30">
            <v>138669932.36257878</v>
          </cell>
        </row>
      </sheetData>
      <sheetData sheetId="4">
        <row r="13">
          <cell r="I13">
            <v>4629254.79</v>
          </cell>
        </row>
        <row r="14">
          <cell r="I14">
            <v>-1369257</v>
          </cell>
        </row>
        <row r="21">
          <cell r="I21">
            <v>122276.31</v>
          </cell>
        </row>
        <row r="22">
          <cell r="I22">
            <v>255000</v>
          </cell>
        </row>
        <row r="23">
          <cell r="I23">
            <v>-986128.8100000098</v>
          </cell>
        </row>
        <row r="24">
          <cell r="I24">
            <v>-26198</v>
          </cell>
        </row>
        <row r="31">
          <cell r="I31">
            <v>79500000</v>
          </cell>
        </row>
        <row r="32">
          <cell r="I32">
            <v>-79500000</v>
          </cell>
        </row>
        <row r="33">
          <cell r="I33">
            <v>-310538.99000000005</v>
          </cell>
        </row>
        <row r="35">
          <cell r="I35">
            <v>5000</v>
          </cell>
        </row>
        <row r="44">
          <cell r="I44">
            <v>18445576.94</v>
          </cell>
        </row>
        <row r="47">
          <cell r="I47">
            <v>20764985.23999999</v>
          </cell>
        </row>
      </sheetData>
      <sheetData sheetId="5">
        <row r="61">
          <cell r="G61">
            <v>-11591955</v>
          </cell>
          <cell r="I61">
            <v>-2370823.43</v>
          </cell>
          <cell r="K61">
            <v>-63567</v>
          </cell>
        </row>
        <row r="62">
          <cell r="G62">
            <v>0</v>
          </cell>
          <cell r="I62">
            <v>0</v>
          </cell>
          <cell r="K62">
            <v>-429111.36000000004</v>
          </cell>
        </row>
        <row r="64">
          <cell r="G64">
            <v>16939630.380000006</v>
          </cell>
          <cell r="I64">
            <v>13514959.97</v>
          </cell>
          <cell r="K64">
            <v>306671.23999999993</v>
          </cell>
        </row>
        <row r="66">
          <cell r="G66">
            <v>3638903.249999998</v>
          </cell>
          <cell r="I66">
            <v>4661913.589999999</v>
          </cell>
          <cell r="K66">
            <v>131917.6000000059</v>
          </cell>
        </row>
        <row r="68">
          <cell r="O68">
            <v>20654.26</v>
          </cell>
        </row>
        <row r="70">
          <cell r="O70">
            <v>-34700</v>
          </cell>
        </row>
        <row r="74">
          <cell r="O74">
            <v>-310538.99000000005</v>
          </cell>
        </row>
        <row r="76">
          <cell r="O76">
            <v>355148.8260869564</v>
          </cell>
        </row>
      </sheetData>
      <sheetData sheetId="6">
        <row r="51">
          <cell r="M51">
            <v>1568683.61</v>
          </cell>
        </row>
        <row r="52">
          <cell r="M52">
            <v>225424.79840000067</v>
          </cell>
        </row>
        <row r="54">
          <cell r="M54">
            <v>21988.21</v>
          </cell>
        </row>
        <row r="56">
          <cell r="M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2"/>
  <sheetViews>
    <sheetView tabSelected="1" workbookViewId="0" topLeftCell="A1">
      <selection activeCell="D22" sqref="D22"/>
    </sheetView>
  </sheetViews>
  <sheetFormatPr defaultColWidth="9.33203125" defaultRowHeight="12.75"/>
  <cols>
    <col min="1" max="1" width="3.33203125" style="8" customWidth="1"/>
    <col min="2" max="2" width="3.33203125" style="3" customWidth="1"/>
    <col min="3" max="3" width="14.83203125" style="3" customWidth="1"/>
    <col min="4" max="4" width="5.83203125" style="3" customWidth="1"/>
    <col min="5" max="5" width="10.83203125" style="3" customWidth="1"/>
    <col min="6" max="6" width="3.83203125" style="3" customWidth="1"/>
    <col min="7" max="7" width="10.83203125" style="6" customWidth="1"/>
    <col min="8" max="8" width="2.33203125" style="6" customWidth="1"/>
    <col min="9" max="9" width="10.83203125" style="6" customWidth="1"/>
    <col min="10" max="10" width="2.83203125" style="6" customWidth="1"/>
    <col min="11" max="11" width="2.33203125" style="6" customWidth="1"/>
    <col min="12" max="12" width="10.83203125" style="6" customWidth="1"/>
    <col min="13" max="13" width="2.33203125" style="6" customWidth="1"/>
    <col min="14" max="14" width="10.83203125" style="6" customWidth="1"/>
    <col min="15" max="15" width="2.83203125" style="6" customWidth="1"/>
    <col min="16" max="16" width="10.83203125" style="3" customWidth="1"/>
    <col min="17" max="16384" width="9.33203125" style="3" customWidth="1"/>
  </cols>
  <sheetData>
    <row r="1" spans="1:17" ht="30" customHeight="1">
      <c r="A1" s="1"/>
      <c r="B1" s="2"/>
      <c r="C1" s="2"/>
      <c r="E1" s="2"/>
      <c r="F1" s="2"/>
      <c r="G1" s="4"/>
      <c r="H1" s="4"/>
      <c r="I1" s="4"/>
      <c r="J1" s="4"/>
      <c r="K1" s="4"/>
      <c r="L1" s="4"/>
      <c r="M1" s="4"/>
      <c r="N1" s="5" t="s">
        <v>0</v>
      </c>
      <c r="P1" s="7"/>
      <c r="Q1" s="7"/>
    </row>
    <row r="2" spans="2:17" ht="12.75" customHeight="1">
      <c r="B2" s="2"/>
      <c r="C2" s="2"/>
      <c r="E2" s="2"/>
      <c r="F2" s="2"/>
      <c r="G2" s="4"/>
      <c r="H2" s="4"/>
      <c r="I2" s="4"/>
      <c r="J2" s="4"/>
      <c r="K2" s="4"/>
      <c r="L2" s="4"/>
      <c r="M2" s="4"/>
      <c r="N2" s="9" t="s">
        <v>1</v>
      </c>
      <c r="P2" s="7"/>
      <c r="Q2" s="7"/>
    </row>
    <row r="3" spans="2:17" ht="12.75" customHeight="1">
      <c r="B3" s="10"/>
      <c r="C3" s="10"/>
      <c r="E3" s="10"/>
      <c r="F3" s="10"/>
      <c r="G3" s="11"/>
      <c r="H3" s="11"/>
      <c r="I3" s="11"/>
      <c r="J3" s="11"/>
      <c r="K3" s="11"/>
      <c r="L3" s="11"/>
      <c r="M3" s="11"/>
      <c r="N3" s="12"/>
      <c r="P3" s="7"/>
      <c r="Q3" s="7"/>
    </row>
    <row r="4" spans="1:17" ht="7.5" customHeight="1">
      <c r="A4" s="10"/>
      <c r="B4" s="13"/>
      <c r="C4" s="14"/>
      <c r="D4" s="14"/>
      <c r="E4" s="14"/>
      <c r="F4" s="14"/>
      <c r="G4" s="15"/>
      <c r="H4" s="15"/>
      <c r="I4" s="15"/>
      <c r="J4" s="15"/>
      <c r="K4" s="15"/>
      <c r="L4" s="15"/>
      <c r="M4" s="15"/>
      <c r="N4" s="15"/>
      <c r="P4" s="7"/>
      <c r="Q4" s="7"/>
    </row>
    <row r="5" spans="1:17" ht="17.25" customHeight="1">
      <c r="A5" s="16" t="s">
        <v>2</v>
      </c>
      <c r="B5" s="13"/>
      <c r="C5" s="13"/>
      <c r="D5" s="13"/>
      <c r="E5" s="13"/>
      <c r="F5" s="13"/>
      <c r="G5" s="11"/>
      <c r="H5" s="11"/>
      <c r="I5" s="11"/>
      <c r="J5" s="11"/>
      <c r="K5" s="11"/>
      <c r="L5" s="11"/>
      <c r="M5" s="11"/>
      <c r="N5" s="11"/>
      <c r="P5" s="7"/>
      <c r="Q5" s="7"/>
    </row>
    <row r="6" spans="1:17" ht="7.5" customHeight="1">
      <c r="A6" s="10"/>
      <c r="B6" s="13"/>
      <c r="C6" s="14"/>
      <c r="D6" s="14"/>
      <c r="E6" s="14"/>
      <c r="F6" s="14"/>
      <c r="G6" s="15"/>
      <c r="H6" s="15"/>
      <c r="I6" s="15"/>
      <c r="J6" s="15"/>
      <c r="K6" s="15"/>
      <c r="L6" s="15"/>
      <c r="M6" s="15"/>
      <c r="N6" s="15"/>
      <c r="P6" s="7"/>
      <c r="Q6" s="7"/>
    </row>
    <row r="7" spans="1:17" ht="12.75" customHeight="1">
      <c r="A7" s="171" t="s">
        <v>227</v>
      </c>
      <c r="B7" s="172"/>
      <c r="C7" s="172"/>
      <c r="D7" s="172"/>
      <c r="E7" s="172"/>
      <c r="F7" s="172"/>
      <c r="G7" s="172"/>
      <c r="H7" s="172"/>
      <c r="I7" s="172"/>
      <c r="J7" s="172"/>
      <c r="K7" s="172"/>
      <c r="L7" s="172"/>
      <c r="M7" s="172"/>
      <c r="N7" s="172"/>
      <c r="O7" s="172"/>
      <c r="P7" s="7"/>
      <c r="Q7" s="7"/>
    </row>
    <row r="8" spans="1:17" ht="12.75" customHeight="1">
      <c r="A8" s="172"/>
      <c r="B8" s="172"/>
      <c r="C8" s="172"/>
      <c r="D8" s="172"/>
      <c r="E8" s="172"/>
      <c r="F8" s="172"/>
      <c r="G8" s="172"/>
      <c r="H8" s="172"/>
      <c r="I8" s="172"/>
      <c r="J8" s="172"/>
      <c r="K8" s="172"/>
      <c r="L8" s="172"/>
      <c r="M8" s="172"/>
      <c r="N8" s="172"/>
      <c r="O8" s="172"/>
      <c r="P8" s="7"/>
      <c r="Q8" s="7"/>
    </row>
    <row r="9" spans="1:17" ht="7.5" customHeight="1">
      <c r="A9" s="17"/>
      <c r="B9" s="14"/>
      <c r="C9" s="14"/>
      <c r="D9" s="14"/>
      <c r="E9" s="14"/>
      <c r="F9" s="14"/>
      <c r="G9" s="15"/>
      <c r="H9" s="15"/>
      <c r="I9" s="15"/>
      <c r="J9" s="15"/>
      <c r="K9" s="15"/>
      <c r="L9" s="15"/>
      <c r="M9" s="15"/>
      <c r="N9" s="15"/>
      <c r="P9" s="7"/>
      <c r="Q9" s="7"/>
    </row>
    <row r="10" spans="1:17" ht="12.75" customHeight="1">
      <c r="A10" s="18" t="s">
        <v>3</v>
      </c>
      <c r="B10" s="14"/>
      <c r="C10" s="14"/>
      <c r="D10" s="14"/>
      <c r="E10" s="14"/>
      <c r="F10" s="14"/>
      <c r="G10" s="19"/>
      <c r="H10" s="19"/>
      <c r="I10" s="19"/>
      <c r="J10" s="19"/>
      <c r="K10" s="19"/>
      <c r="L10" s="19"/>
      <c r="M10" s="19"/>
      <c r="N10" s="19"/>
      <c r="P10" s="7"/>
      <c r="Q10" s="7"/>
    </row>
    <row r="11" spans="1:17" ht="12.75" customHeight="1">
      <c r="A11" s="18" t="s">
        <v>4</v>
      </c>
      <c r="B11" s="14"/>
      <c r="C11" s="14"/>
      <c r="D11" s="14"/>
      <c r="E11" s="14"/>
      <c r="F11" s="14"/>
      <c r="G11" s="19"/>
      <c r="H11" s="19"/>
      <c r="I11" s="19"/>
      <c r="J11" s="19"/>
      <c r="K11" s="19"/>
      <c r="L11" s="19"/>
      <c r="M11" s="19"/>
      <c r="N11" s="19"/>
      <c r="P11" s="7"/>
      <c r="Q11" s="7"/>
    </row>
    <row r="12" spans="1:17" ht="12.75" customHeight="1">
      <c r="A12" s="17" t="s">
        <v>5</v>
      </c>
      <c r="B12" s="13"/>
      <c r="C12" s="14"/>
      <c r="D12" s="14"/>
      <c r="E12" s="14"/>
      <c r="F12" s="14"/>
      <c r="G12" s="15"/>
      <c r="H12" s="15"/>
      <c r="I12" s="15"/>
      <c r="J12" s="15"/>
      <c r="K12" s="15"/>
      <c r="L12" s="15"/>
      <c r="M12" s="15"/>
      <c r="N12" s="15"/>
      <c r="P12" s="7"/>
      <c r="Q12" s="7"/>
    </row>
    <row r="13" spans="1:17" ht="12.75" customHeight="1">
      <c r="A13" s="20"/>
      <c r="B13" s="14"/>
      <c r="C13" s="14"/>
      <c r="D13" s="14"/>
      <c r="E13" s="14"/>
      <c r="F13" s="14"/>
      <c r="G13" s="173" t="s">
        <v>6</v>
      </c>
      <c r="H13" s="173"/>
      <c r="I13" s="173"/>
      <c r="J13" s="173"/>
      <c r="K13" s="21"/>
      <c r="L13" s="173" t="s">
        <v>7</v>
      </c>
      <c r="M13" s="173"/>
      <c r="N13" s="173"/>
      <c r="O13" s="173"/>
      <c r="P13" s="7"/>
      <c r="Q13" s="7"/>
    </row>
    <row r="14" spans="1:17" ht="12.75" customHeight="1">
      <c r="A14" s="20"/>
      <c r="B14" s="14"/>
      <c r="C14" s="14"/>
      <c r="D14" s="14"/>
      <c r="E14" s="14"/>
      <c r="F14" s="14"/>
      <c r="G14" s="169" t="s">
        <v>8</v>
      </c>
      <c r="H14" s="169"/>
      <c r="I14" s="169" t="s">
        <v>9</v>
      </c>
      <c r="J14" s="169"/>
      <c r="K14" s="21"/>
      <c r="L14" s="169" t="str">
        <f>G14</f>
        <v>Current</v>
      </c>
      <c r="M14" s="169"/>
      <c r="N14" s="169" t="str">
        <f>I14</f>
        <v>Preceding Year</v>
      </c>
      <c r="O14" s="169"/>
      <c r="P14" s="7"/>
      <c r="Q14" s="7"/>
    </row>
    <row r="15" spans="1:18" ht="12.75" customHeight="1">
      <c r="A15" s="20"/>
      <c r="B15" s="14"/>
      <c r="C15" s="14"/>
      <c r="D15" s="14"/>
      <c r="E15" s="14"/>
      <c r="F15" s="14"/>
      <c r="G15" s="169" t="s">
        <v>10</v>
      </c>
      <c r="H15" s="169"/>
      <c r="I15" s="169" t="s">
        <v>11</v>
      </c>
      <c r="J15" s="169"/>
      <c r="K15" s="21"/>
      <c r="L15" s="169" t="str">
        <f>G15</f>
        <v>Year</v>
      </c>
      <c r="M15" s="169"/>
      <c r="N15" s="169" t="str">
        <f>I15</f>
        <v>Corresponding</v>
      </c>
      <c r="O15" s="169"/>
      <c r="P15" s="7"/>
      <c r="Q15" s="7"/>
      <c r="R15" s="7"/>
    </row>
    <row r="16" spans="1:18" ht="12.75" customHeight="1">
      <c r="A16" s="20"/>
      <c r="B16" s="14"/>
      <c r="C16" s="14"/>
      <c r="D16" s="14"/>
      <c r="E16" s="14"/>
      <c r="F16" s="14"/>
      <c r="G16" s="169" t="s">
        <v>12</v>
      </c>
      <c r="H16" s="169"/>
      <c r="I16" s="169" t="str">
        <f>G16</f>
        <v>1st Quarter</v>
      </c>
      <c r="J16" s="169"/>
      <c r="K16" s="21"/>
      <c r="L16" s="169" t="s">
        <v>13</v>
      </c>
      <c r="M16" s="169"/>
      <c r="N16" s="169" t="s">
        <v>14</v>
      </c>
      <c r="O16" s="169"/>
      <c r="P16" s="7"/>
      <c r="Q16" s="7"/>
      <c r="R16" s="7"/>
    </row>
    <row r="17" spans="1:18" ht="12.75" customHeight="1">
      <c r="A17" s="20"/>
      <c r="B17" s="14"/>
      <c r="C17" s="14"/>
      <c r="D17" s="14"/>
      <c r="E17" s="14"/>
      <c r="F17" s="14"/>
      <c r="G17" s="170">
        <v>38625</v>
      </c>
      <c r="H17" s="170"/>
      <c r="I17" s="170">
        <f>G17-365</f>
        <v>38260</v>
      </c>
      <c r="J17" s="170"/>
      <c r="K17" s="22"/>
      <c r="L17" s="170">
        <f>G17</f>
        <v>38625</v>
      </c>
      <c r="M17" s="170"/>
      <c r="N17" s="170">
        <f>I17</f>
        <v>38260</v>
      </c>
      <c r="O17" s="170"/>
      <c r="P17" s="139"/>
      <c r="Q17" s="7"/>
      <c r="R17" s="7"/>
    </row>
    <row r="18" spans="1:18" ht="12.75" customHeight="1">
      <c r="A18" s="20"/>
      <c r="B18" s="14"/>
      <c r="C18" s="14"/>
      <c r="D18" s="14"/>
      <c r="E18" s="14"/>
      <c r="F18" s="14"/>
      <c r="G18" s="169" t="s">
        <v>15</v>
      </c>
      <c r="H18" s="169"/>
      <c r="I18" s="169" t="str">
        <f>G18</f>
        <v>RM'000</v>
      </c>
      <c r="J18" s="169"/>
      <c r="K18" s="21"/>
      <c r="L18" s="169" t="str">
        <f>G18</f>
        <v>RM'000</v>
      </c>
      <c r="M18" s="169"/>
      <c r="N18" s="169" t="str">
        <f>G18</f>
        <v>RM'000</v>
      </c>
      <c r="O18" s="169"/>
      <c r="P18" s="7"/>
      <c r="Q18" s="7"/>
      <c r="R18" s="7"/>
    </row>
    <row r="19" spans="1:18" ht="7.5" customHeight="1">
      <c r="A19" s="20"/>
      <c r="B19" s="14"/>
      <c r="C19" s="14"/>
      <c r="D19" s="14"/>
      <c r="E19" s="14"/>
      <c r="F19" s="14"/>
      <c r="G19" s="23"/>
      <c r="H19" s="23"/>
      <c r="I19" s="23"/>
      <c r="J19" s="23"/>
      <c r="K19" s="23"/>
      <c r="L19" s="23"/>
      <c r="M19" s="23"/>
      <c r="N19" s="23"/>
      <c r="O19" s="24"/>
      <c r="P19" s="7"/>
      <c r="Q19" s="7"/>
      <c r="R19" s="7"/>
    </row>
    <row r="20" spans="1:18" ht="12.75" customHeight="1">
      <c r="A20" s="13" t="s">
        <v>16</v>
      </c>
      <c r="C20" s="14"/>
      <c r="D20" s="14"/>
      <c r="E20" s="14"/>
      <c r="F20" s="14"/>
      <c r="G20" s="25">
        <f>L20-'[1]OIB'!AT8</f>
        <v>39859391.96999999</v>
      </c>
      <c r="H20" s="25"/>
      <c r="I20" s="25">
        <f>N20-'[1]OIB'!AU8</f>
        <v>30761261.590000004</v>
      </c>
      <c r="J20" s="26"/>
      <c r="K20" s="25"/>
      <c r="L20" s="25">
        <f>'[1]OIB'!N8</f>
        <v>39859391.96999999</v>
      </c>
      <c r="M20" s="25"/>
      <c r="N20" s="25">
        <f>'[2]IncSt'!L20</f>
        <v>30761261.590000004</v>
      </c>
      <c r="O20" s="27"/>
      <c r="P20" s="25"/>
      <c r="Q20" s="25"/>
      <c r="R20" s="27"/>
    </row>
    <row r="21" spans="1:18" ht="7.5" customHeight="1">
      <c r="A21" s="14"/>
      <c r="C21" s="14"/>
      <c r="D21" s="14"/>
      <c r="E21" s="14"/>
      <c r="F21" s="14"/>
      <c r="G21" s="25"/>
      <c r="H21" s="25"/>
      <c r="I21" s="25"/>
      <c r="J21" s="25"/>
      <c r="K21" s="25"/>
      <c r="L21" s="25"/>
      <c r="M21" s="25"/>
      <c r="N21" s="25"/>
      <c r="O21" s="27"/>
      <c r="P21" s="25"/>
      <c r="Q21" s="25"/>
      <c r="R21" s="27"/>
    </row>
    <row r="22" spans="1:18" ht="12.75" customHeight="1">
      <c r="A22" s="13" t="s">
        <v>17</v>
      </c>
      <c r="C22" s="14"/>
      <c r="D22" s="14"/>
      <c r="E22" s="14"/>
      <c r="F22" s="14"/>
      <c r="G22" s="25">
        <f>L22-'[1]OIB'!AT10</f>
        <v>-28331204.036348604</v>
      </c>
      <c r="H22" s="25"/>
      <c r="I22" s="25">
        <f>N22-'[1]OIB'!AU10</f>
        <v>-19155767.3</v>
      </c>
      <c r="J22" s="26"/>
      <c r="K22" s="25"/>
      <c r="L22" s="25">
        <f>'[1]OIB'!N10</f>
        <v>-28331204.036348604</v>
      </c>
      <c r="M22" s="25"/>
      <c r="N22" s="25">
        <f>'[2]IncSt'!L22</f>
        <v>-19155767.3</v>
      </c>
      <c r="O22" s="27"/>
      <c r="P22" s="25"/>
      <c r="Q22" s="25"/>
      <c r="R22" s="27"/>
    </row>
    <row r="23" spans="1:18" ht="7.5" customHeight="1">
      <c r="A23" s="14"/>
      <c r="C23" s="14"/>
      <c r="D23" s="14"/>
      <c r="E23" s="14"/>
      <c r="F23" s="14"/>
      <c r="G23" s="28"/>
      <c r="H23" s="28"/>
      <c r="I23" s="28"/>
      <c r="J23" s="29"/>
      <c r="K23" s="25"/>
      <c r="L23" s="28"/>
      <c r="M23" s="28"/>
      <c r="N23" s="28"/>
      <c r="O23" s="30"/>
      <c r="P23" s="25"/>
      <c r="Q23" s="25"/>
      <c r="R23" s="27"/>
    </row>
    <row r="24" spans="1:18" ht="7.5" customHeight="1">
      <c r="A24" s="14"/>
      <c r="C24" s="14"/>
      <c r="D24" s="14"/>
      <c r="E24" s="14"/>
      <c r="F24" s="14"/>
      <c r="G24" s="25"/>
      <c r="H24" s="25"/>
      <c r="I24" s="25"/>
      <c r="J24" s="26"/>
      <c r="K24" s="25"/>
      <c r="L24" s="25"/>
      <c r="M24" s="25"/>
      <c r="N24" s="25"/>
      <c r="O24" s="27"/>
      <c r="P24" s="25"/>
      <c r="Q24" s="25"/>
      <c r="R24" s="27"/>
    </row>
    <row r="25" spans="1:18" ht="12.75" customHeight="1">
      <c r="A25" s="13" t="s">
        <v>18</v>
      </c>
      <c r="C25" s="14"/>
      <c r="D25" s="14"/>
      <c r="E25" s="14"/>
      <c r="F25" s="14"/>
      <c r="G25" s="25">
        <f>SUM(G19:G23)</f>
        <v>11528187.933651388</v>
      </c>
      <c r="H25" s="25"/>
      <c r="I25" s="25">
        <f>SUM(I19:I23)</f>
        <v>11605494.290000003</v>
      </c>
      <c r="J25" s="26"/>
      <c r="K25" s="25"/>
      <c r="L25" s="25">
        <f>SUM(L19:L23)</f>
        <v>11528187.933651388</v>
      </c>
      <c r="M25" s="25"/>
      <c r="N25" s="25">
        <f>SUM(N19:N23)</f>
        <v>11605494.290000003</v>
      </c>
      <c r="O25" s="27"/>
      <c r="P25" s="25"/>
      <c r="Q25" s="25"/>
      <c r="R25" s="27"/>
    </row>
    <row r="26" spans="1:18" ht="7.5" customHeight="1">
      <c r="A26" s="14"/>
      <c r="C26" s="14"/>
      <c r="D26" s="14"/>
      <c r="E26" s="14"/>
      <c r="F26" s="14"/>
      <c r="G26" s="25"/>
      <c r="H26" s="25"/>
      <c r="I26" s="25"/>
      <c r="J26" s="25"/>
      <c r="K26" s="25"/>
      <c r="L26" s="25"/>
      <c r="M26" s="25"/>
      <c r="N26" s="25"/>
      <c r="O26" s="24"/>
      <c r="P26" s="25"/>
      <c r="Q26" s="25"/>
      <c r="R26" s="27"/>
    </row>
    <row r="27" spans="1:18" ht="12.75" customHeight="1">
      <c r="A27" s="14" t="s">
        <v>19</v>
      </c>
      <c r="C27" s="14"/>
      <c r="D27" s="14"/>
      <c r="E27" s="14"/>
      <c r="F27" s="14"/>
      <c r="G27" s="25">
        <f>L27-'[1]OIB'!AT17</f>
        <v>791078.22</v>
      </c>
      <c r="H27" s="25"/>
      <c r="I27" s="25">
        <f>N27-'[1]OIB'!AU17</f>
        <v>276519.43000000005</v>
      </c>
      <c r="J27" s="26"/>
      <c r="K27" s="25"/>
      <c r="L27" s="25">
        <f>'[1]OIB'!N17</f>
        <v>791078.22</v>
      </c>
      <c r="M27" s="25"/>
      <c r="N27" s="25">
        <f>'[2]IncSt'!L27</f>
        <v>276519.43000000005</v>
      </c>
      <c r="O27" s="27"/>
      <c r="P27" s="25"/>
      <c r="Q27" s="25"/>
      <c r="R27" s="27"/>
    </row>
    <row r="28" spans="1:18" ht="12.75" customHeight="1">
      <c r="A28" s="14" t="s">
        <v>20</v>
      </c>
      <c r="C28" s="14"/>
      <c r="D28" s="14"/>
      <c r="E28" s="14"/>
      <c r="F28" s="14"/>
      <c r="G28" s="25">
        <f>L28-'[1]OIB'!AT19</f>
        <v>-769622.17</v>
      </c>
      <c r="H28" s="25"/>
      <c r="I28" s="25">
        <f>N28-'[1]OIB'!AU19</f>
        <v>-1088731.01</v>
      </c>
      <c r="J28" s="26"/>
      <c r="K28" s="25"/>
      <c r="L28" s="25">
        <f>'[1]OIB'!N19</f>
        <v>-769622.17</v>
      </c>
      <c r="M28" s="25"/>
      <c r="N28" s="25">
        <f>'[2]IncSt'!L28</f>
        <v>-1088731.01</v>
      </c>
      <c r="O28" s="27"/>
      <c r="P28" s="25"/>
      <c r="Q28" s="25"/>
      <c r="R28" s="27"/>
    </row>
    <row r="29" spans="1:18" ht="12.75" customHeight="1">
      <c r="A29" s="14" t="s">
        <v>21</v>
      </c>
      <c r="C29" s="14"/>
      <c r="D29" s="14"/>
      <c r="E29" s="14"/>
      <c r="F29" s="14"/>
      <c r="G29" s="25">
        <f>L29-'[1]OIB'!AT20</f>
        <v>-2637748.2000000007</v>
      </c>
      <c r="H29" s="25"/>
      <c r="I29" s="25">
        <f>N29-'[1]OIB'!AU20</f>
        <v>-2007097.0899999999</v>
      </c>
      <c r="J29" s="26"/>
      <c r="K29" s="25"/>
      <c r="L29" s="25">
        <f>'[1]OIB'!N20</f>
        <v>-2637748.2000000007</v>
      </c>
      <c r="M29" s="25"/>
      <c r="N29" s="25">
        <f>'[2]IncSt'!L29</f>
        <v>-2007097.0899999999</v>
      </c>
      <c r="O29" s="27"/>
      <c r="P29" s="25"/>
      <c r="Q29" s="25"/>
      <c r="R29" s="27"/>
    </row>
    <row r="30" spans="1:18" ht="12.75" customHeight="1">
      <c r="A30" s="14" t="s">
        <v>22</v>
      </c>
      <c r="C30" s="14"/>
      <c r="D30" s="14"/>
      <c r="E30" s="14"/>
      <c r="F30" s="14"/>
      <c r="G30" s="25">
        <f>L30-'[1]OIB'!AT21</f>
        <v>-410491.89999999997</v>
      </c>
      <c r="H30" s="25"/>
      <c r="I30" s="25">
        <f>N30-'[1]OIB'!AU21</f>
        <v>-367496.92000000074</v>
      </c>
      <c r="J30" s="26"/>
      <c r="K30" s="25"/>
      <c r="L30" s="25">
        <f>'[1]OIB'!N21</f>
        <v>-410491.89999999997</v>
      </c>
      <c r="M30" s="25"/>
      <c r="N30" s="25">
        <f>'[2]IncSt'!L30</f>
        <v>-367496.92000000074</v>
      </c>
      <c r="O30" s="27"/>
      <c r="P30" s="25"/>
      <c r="Q30" s="25"/>
      <c r="R30" s="27"/>
    </row>
    <row r="31" spans="1:18" ht="7.5" customHeight="1">
      <c r="A31" s="20"/>
      <c r="B31" s="14"/>
      <c r="C31" s="14"/>
      <c r="D31" s="14"/>
      <c r="E31" s="14"/>
      <c r="F31" s="14"/>
      <c r="G31" s="28"/>
      <c r="H31" s="28"/>
      <c r="I31" s="28"/>
      <c r="J31" s="29"/>
      <c r="K31" s="25"/>
      <c r="L31" s="28"/>
      <c r="M31" s="28"/>
      <c r="N31" s="28"/>
      <c r="O31" s="30"/>
      <c r="P31" s="25"/>
      <c r="Q31" s="25"/>
      <c r="R31" s="27"/>
    </row>
    <row r="32" spans="1:18" ht="7.5" customHeight="1">
      <c r="A32" s="20"/>
      <c r="B32" s="14"/>
      <c r="C32" s="14"/>
      <c r="D32" s="14"/>
      <c r="E32" s="14"/>
      <c r="F32" s="14"/>
      <c r="G32" s="25"/>
      <c r="H32" s="25"/>
      <c r="I32" s="25"/>
      <c r="J32" s="25"/>
      <c r="K32" s="25"/>
      <c r="L32" s="25"/>
      <c r="M32" s="25"/>
      <c r="N32" s="25"/>
      <c r="O32" s="24"/>
      <c r="P32" s="25"/>
      <c r="Q32" s="25"/>
      <c r="R32" s="27"/>
    </row>
    <row r="33" spans="1:18" ht="12.75" customHeight="1">
      <c r="A33" s="13" t="s">
        <v>23</v>
      </c>
      <c r="C33" s="31"/>
      <c r="D33" s="31"/>
      <c r="E33" s="31"/>
      <c r="F33" s="31"/>
      <c r="G33" s="25">
        <f>SUM(G24:G31)</f>
        <v>8501403.883651387</v>
      </c>
      <c r="H33" s="25"/>
      <c r="I33" s="25">
        <f>SUM(I24:I31)</f>
        <v>8418688.700000003</v>
      </c>
      <c r="J33" s="26"/>
      <c r="K33" s="25"/>
      <c r="L33" s="25">
        <f>SUM(L24:L31)</f>
        <v>8501403.883651387</v>
      </c>
      <c r="M33" s="25"/>
      <c r="N33" s="25">
        <f>SUM(N24:N31)</f>
        <v>8418688.700000003</v>
      </c>
      <c r="O33" s="24"/>
      <c r="P33" s="25"/>
      <c r="Q33" s="25"/>
      <c r="R33" s="27"/>
    </row>
    <row r="34" spans="1:18" ht="7.5" customHeight="1">
      <c r="A34" s="31"/>
      <c r="C34" s="31"/>
      <c r="D34" s="31"/>
      <c r="E34" s="31"/>
      <c r="F34" s="31"/>
      <c r="G34" s="25"/>
      <c r="H34" s="25"/>
      <c r="I34" s="25"/>
      <c r="J34" s="25"/>
      <c r="K34" s="25"/>
      <c r="L34" s="25"/>
      <c r="M34" s="25"/>
      <c r="N34" s="25"/>
      <c r="O34" s="24"/>
      <c r="P34" s="25"/>
      <c r="Q34" s="25"/>
      <c r="R34" s="27"/>
    </row>
    <row r="35" spans="1:18" ht="12.75" customHeight="1">
      <c r="A35" s="31" t="s">
        <v>24</v>
      </c>
      <c r="C35" s="31"/>
      <c r="D35" s="31"/>
      <c r="E35" s="31"/>
      <c r="F35" s="31"/>
      <c r="G35" s="25">
        <f>L35-'[1]OIB'!AT25</f>
        <v>-49920.14</v>
      </c>
      <c r="H35" s="25"/>
      <c r="I35" s="25">
        <f>N35-'[1]OIB'!AU25</f>
        <v>-310538.99000000005</v>
      </c>
      <c r="J35" s="26"/>
      <c r="K35" s="25"/>
      <c r="L35" s="25">
        <f>'[1]OIB'!N25</f>
        <v>-49920.14</v>
      </c>
      <c r="M35" s="25"/>
      <c r="N35" s="25">
        <f>'[2]IncSt'!L35</f>
        <v>-310538.99000000005</v>
      </c>
      <c r="O35" s="24"/>
      <c r="P35" s="25"/>
      <c r="Q35" s="25"/>
      <c r="R35" s="27"/>
    </row>
    <row r="36" spans="1:18" ht="7.5" customHeight="1">
      <c r="A36" s="3"/>
      <c r="G36" s="24"/>
      <c r="H36" s="24"/>
      <c r="I36" s="24"/>
      <c r="J36" s="24"/>
      <c r="K36" s="24"/>
      <c r="L36" s="24"/>
      <c r="M36" s="24"/>
      <c r="N36" s="24"/>
      <c r="O36" s="24"/>
      <c r="P36" s="27"/>
      <c r="Q36" s="25"/>
      <c r="R36" s="27"/>
    </row>
    <row r="37" spans="1:18" ht="12.75" customHeight="1">
      <c r="A37" s="31" t="s">
        <v>25</v>
      </c>
      <c r="C37" s="31"/>
      <c r="D37" s="31"/>
      <c r="E37" s="31"/>
      <c r="F37" s="31"/>
      <c r="G37" s="25">
        <f>L37-'[1]OIB'!AT27</f>
        <v>1976755.1478260867</v>
      </c>
      <c r="H37" s="25"/>
      <c r="I37" s="25">
        <f>N37-'[1]OIB'!AU27</f>
        <v>355148.8260869564</v>
      </c>
      <c r="J37" s="26"/>
      <c r="K37" s="25"/>
      <c r="L37" s="25">
        <f>'[1]OIB'!N27</f>
        <v>1976755.1478260867</v>
      </c>
      <c r="M37" s="25"/>
      <c r="N37" s="25">
        <f>'[2]IncSt'!L37</f>
        <v>355148.8260869564</v>
      </c>
      <c r="O37" s="24"/>
      <c r="P37" s="25"/>
      <c r="Q37" s="25"/>
      <c r="R37" s="27"/>
    </row>
    <row r="38" spans="2:18" ht="7.5" customHeight="1">
      <c r="B38" s="31"/>
      <c r="C38" s="31"/>
      <c r="D38" s="31"/>
      <c r="E38" s="31"/>
      <c r="F38" s="31"/>
      <c r="G38" s="28"/>
      <c r="H38" s="28"/>
      <c r="I38" s="28"/>
      <c r="J38" s="28"/>
      <c r="K38" s="25"/>
      <c r="L38" s="28"/>
      <c r="M38" s="28"/>
      <c r="N38" s="28"/>
      <c r="O38" s="30"/>
      <c r="P38" s="25"/>
      <c r="Q38" s="25"/>
      <c r="R38" s="27"/>
    </row>
    <row r="39" spans="7:18" ht="7.5" customHeight="1">
      <c r="G39" s="24"/>
      <c r="H39" s="24"/>
      <c r="I39" s="24"/>
      <c r="J39" s="24"/>
      <c r="K39" s="24"/>
      <c r="L39" s="24"/>
      <c r="M39" s="24"/>
      <c r="N39" s="24"/>
      <c r="O39" s="24"/>
      <c r="P39" s="27"/>
      <c r="Q39" s="25"/>
      <c r="R39" s="27"/>
    </row>
    <row r="40" spans="1:18" ht="12.75" customHeight="1">
      <c r="A40" s="32" t="s">
        <v>26</v>
      </c>
      <c r="C40" s="31"/>
      <c r="D40" s="31"/>
      <c r="E40" s="31"/>
      <c r="F40" s="31"/>
      <c r="G40" s="25">
        <f>SUM(G32:G38)</f>
        <v>10428238.891477473</v>
      </c>
      <c r="H40" s="25"/>
      <c r="I40" s="25">
        <f>SUM(I32:I38)</f>
        <v>8463298.53608696</v>
      </c>
      <c r="J40" s="26"/>
      <c r="K40" s="25"/>
      <c r="L40" s="25">
        <f>SUM(L32:L38)</f>
        <v>10428238.891477473</v>
      </c>
      <c r="M40" s="25"/>
      <c r="N40" s="25">
        <f>SUM(N32:N38)</f>
        <v>8463298.53608696</v>
      </c>
      <c r="O40" s="24"/>
      <c r="P40" s="25"/>
      <c r="Q40" s="25"/>
      <c r="R40" s="27"/>
    </row>
    <row r="41" spans="1:18" ht="7.5" customHeight="1">
      <c r="A41" s="20"/>
      <c r="B41" s="31"/>
      <c r="C41" s="31"/>
      <c r="D41" s="31"/>
      <c r="E41" s="31"/>
      <c r="F41" s="31"/>
      <c r="G41" s="25"/>
      <c r="H41" s="25"/>
      <c r="I41" s="25"/>
      <c r="J41" s="24"/>
      <c r="K41" s="25"/>
      <c r="L41" s="25"/>
      <c r="M41" s="25"/>
      <c r="N41" s="24"/>
      <c r="O41" s="24"/>
      <c r="P41" s="25"/>
      <c r="Q41" s="25"/>
      <c r="R41" s="27"/>
    </row>
    <row r="42" spans="1:18" ht="12.75" customHeight="1">
      <c r="A42" s="10" t="s">
        <v>27</v>
      </c>
      <c r="B42" s="31"/>
      <c r="C42" s="31"/>
      <c r="D42" s="31"/>
      <c r="E42" s="31"/>
      <c r="F42" s="31"/>
      <c r="G42" s="25"/>
      <c r="H42" s="25"/>
      <c r="I42" s="25"/>
      <c r="J42" s="24"/>
      <c r="K42" s="25"/>
      <c r="L42" s="25"/>
      <c r="M42" s="25"/>
      <c r="N42" s="24"/>
      <c r="O42" s="24"/>
      <c r="P42" s="25"/>
      <c r="Q42" s="25"/>
      <c r="R42" s="27"/>
    </row>
    <row r="43" spans="1:18" ht="12.75" customHeight="1">
      <c r="A43" s="33" t="s">
        <v>28</v>
      </c>
      <c r="D43" s="31"/>
      <c r="E43" s="31"/>
      <c r="F43" s="31"/>
      <c r="G43" s="26">
        <f>-'[1]LRNotes'!I67</f>
        <v>-1424999.1230223926</v>
      </c>
      <c r="H43" s="25"/>
      <c r="I43" s="26">
        <f>-'[1]LRNotes'!K67</f>
        <v>-1816096.6184000007</v>
      </c>
      <c r="J43" s="25"/>
      <c r="K43" s="25"/>
      <c r="L43" s="26">
        <f>-'[1]LRNotes'!M67</f>
        <v>-1424999.1230223926</v>
      </c>
      <c r="M43" s="25"/>
      <c r="N43" s="25">
        <f>'[2]IncSt'!L43</f>
        <v>-1816096.6184000007</v>
      </c>
      <c r="O43" s="27"/>
      <c r="P43" s="26"/>
      <c r="Q43" s="25"/>
      <c r="R43" s="27"/>
    </row>
    <row r="44" spans="1:18" ht="12.75" customHeight="1">
      <c r="A44" s="33" t="s">
        <v>29</v>
      </c>
      <c r="B44" s="31"/>
      <c r="C44" s="31"/>
      <c r="D44" s="31"/>
      <c r="E44" s="31"/>
      <c r="F44" s="31"/>
      <c r="G44" s="25">
        <f>L44-'[1]OIB'!AT32</f>
        <v>-553491.4413913044</v>
      </c>
      <c r="H44" s="25"/>
      <c r="I44" s="25">
        <f>N44-'[1]OIB'!AU32</f>
        <v>-99441.67130434781</v>
      </c>
      <c r="J44" s="27"/>
      <c r="K44" s="25"/>
      <c r="L44" s="25">
        <f>'[1]OIB'!N32</f>
        <v>-553491.4413913044</v>
      </c>
      <c r="M44" s="25"/>
      <c r="N44" s="25">
        <f>'[2]IncSt'!L44</f>
        <v>-99441.67130434781</v>
      </c>
      <c r="O44" s="27"/>
      <c r="P44" s="25"/>
      <c r="Q44" s="25"/>
      <c r="R44" s="27"/>
    </row>
    <row r="45" spans="1:18" ht="7.5" customHeight="1">
      <c r="A45" s="20"/>
      <c r="B45" s="31"/>
      <c r="C45" s="31"/>
      <c r="D45" s="31"/>
      <c r="E45" s="31"/>
      <c r="F45" s="31"/>
      <c r="G45" s="28"/>
      <c r="H45" s="28"/>
      <c r="I45" s="28"/>
      <c r="J45" s="30"/>
      <c r="K45" s="25"/>
      <c r="L45" s="28"/>
      <c r="M45" s="28"/>
      <c r="N45" s="30"/>
      <c r="O45" s="30"/>
      <c r="P45" s="25"/>
      <c r="Q45" s="25"/>
      <c r="R45" s="27"/>
    </row>
    <row r="46" spans="1:18" ht="7.5" customHeight="1">
      <c r="A46" s="3"/>
      <c r="B46" s="31"/>
      <c r="C46" s="31"/>
      <c r="D46" s="31"/>
      <c r="E46" s="31"/>
      <c r="F46" s="31"/>
      <c r="G46" s="25"/>
      <c r="H46" s="25"/>
      <c r="I46" s="25"/>
      <c r="J46" s="24"/>
      <c r="K46" s="25"/>
      <c r="L46" s="25"/>
      <c r="M46" s="25"/>
      <c r="N46" s="24"/>
      <c r="O46" s="24"/>
      <c r="P46" s="25"/>
      <c r="Q46" s="25"/>
      <c r="R46" s="27"/>
    </row>
    <row r="47" spans="1:18" ht="12.75" customHeight="1">
      <c r="A47" s="32" t="s">
        <v>30</v>
      </c>
      <c r="C47" s="31"/>
      <c r="D47" s="31"/>
      <c r="E47" s="31"/>
      <c r="F47" s="31"/>
      <c r="G47" s="25">
        <f>SUM(G39:G45)</f>
        <v>8449748.327063777</v>
      </c>
      <c r="H47" s="25"/>
      <c r="I47" s="25">
        <f>SUM(I39:I45)</f>
        <v>6547760.246382611</v>
      </c>
      <c r="J47" s="26"/>
      <c r="K47" s="25"/>
      <c r="L47" s="25">
        <f>SUM(L39:L45)</f>
        <v>8449748.327063777</v>
      </c>
      <c r="M47" s="25"/>
      <c r="N47" s="25">
        <f>SUM(N39:N45)</f>
        <v>6547760.246382611</v>
      </c>
      <c r="O47" s="24"/>
      <c r="P47" s="25"/>
      <c r="Q47" s="25"/>
      <c r="R47" s="27"/>
    </row>
    <row r="48" spans="1:18" ht="7.5" customHeight="1">
      <c r="A48" s="34"/>
      <c r="C48" s="31"/>
      <c r="D48" s="31"/>
      <c r="E48" s="31"/>
      <c r="F48" s="31"/>
      <c r="G48" s="25"/>
      <c r="H48" s="25"/>
      <c r="I48" s="25"/>
      <c r="J48" s="24"/>
      <c r="K48" s="25"/>
      <c r="L48" s="25"/>
      <c r="M48" s="25"/>
      <c r="N48" s="24"/>
      <c r="O48" s="24"/>
      <c r="P48" s="25"/>
      <c r="Q48" s="25"/>
      <c r="R48" s="27"/>
    </row>
    <row r="49" spans="1:18" ht="12.75" customHeight="1">
      <c r="A49" s="31" t="s">
        <v>31</v>
      </c>
      <c r="D49" s="31"/>
      <c r="E49" s="31"/>
      <c r="F49" s="31"/>
      <c r="G49" s="25">
        <f>L49-'[1]OIB'!AT37+200</f>
        <v>-817515.2547138567</v>
      </c>
      <c r="H49" s="25"/>
      <c r="I49" s="25">
        <f>N49-'[1]OIB'!AU37</f>
        <v>-622000</v>
      </c>
      <c r="J49" s="26"/>
      <c r="K49" s="25"/>
      <c r="L49" s="25">
        <f>'[1]OIB'!N37</f>
        <v>-817715.2547138567</v>
      </c>
      <c r="M49" s="25"/>
      <c r="N49" s="25">
        <f>'[2]IncSt'!L49</f>
        <v>-622000</v>
      </c>
      <c r="O49" s="27"/>
      <c r="P49" s="25"/>
      <c r="Q49" s="25"/>
      <c r="R49" s="27"/>
    </row>
    <row r="50" spans="1:18" ht="7.5" customHeight="1">
      <c r="A50" s="31"/>
      <c r="D50" s="31"/>
      <c r="E50" s="31"/>
      <c r="F50" s="31"/>
      <c r="G50" s="28"/>
      <c r="H50" s="28"/>
      <c r="I50" s="28"/>
      <c r="J50" s="29"/>
      <c r="K50" s="25"/>
      <c r="L50" s="28"/>
      <c r="M50" s="28"/>
      <c r="N50" s="28"/>
      <c r="O50" s="30"/>
      <c r="P50" s="25"/>
      <c r="Q50" s="25"/>
      <c r="R50" s="27"/>
    </row>
    <row r="51" spans="1:18" ht="7.5" customHeight="1">
      <c r="A51" s="31"/>
      <c r="C51" s="31"/>
      <c r="D51" s="31"/>
      <c r="E51" s="31"/>
      <c r="F51" s="31"/>
      <c r="G51" s="25"/>
      <c r="H51" s="25"/>
      <c r="I51" s="25"/>
      <c r="J51" s="23"/>
      <c r="K51" s="23"/>
      <c r="L51" s="25"/>
      <c r="M51" s="25"/>
      <c r="N51" s="23"/>
      <c r="O51" s="24"/>
      <c r="P51" s="25"/>
      <c r="Q51" s="25"/>
      <c r="R51" s="27"/>
    </row>
    <row r="52" spans="1:19" ht="12.75" customHeight="1">
      <c r="A52" s="13" t="s">
        <v>32</v>
      </c>
      <c r="C52" s="14"/>
      <c r="D52" s="14"/>
      <c r="E52" s="14"/>
      <c r="F52" s="14"/>
      <c r="G52" s="25">
        <f>SUM(G46:G50)</f>
        <v>7632233.07234992</v>
      </c>
      <c r="H52" s="25"/>
      <c r="I52" s="25">
        <f>SUM(I46:I50)</f>
        <v>5925760.246382611</v>
      </c>
      <c r="J52" s="26"/>
      <c r="K52" s="23"/>
      <c r="L52" s="25">
        <f>SUM(L46:L50)</f>
        <v>7632033.07234992</v>
      </c>
      <c r="M52" s="25"/>
      <c r="N52" s="25">
        <f>SUM(N46:N50)</f>
        <v>5925760.246382611</v>
      </c>
      <c r="O52" s="24"/>
      <c r="P52" s="25"/>
      <c r="Q52" s="25"/>
      <c r="R52" s="27"/>
      <c r="S52" s="24"/>
    </row>
    <row r="53" spans="1:18" ht="7.5" customHeight="1" thickBot="1">
      <c r="A53" s="20"/>
      <c r="B53" s="14"/>
      <c r="C53" s="14"/>
      <c r="D53" s="14"/>
      <c r="E53" s="14"/>
      <c r="F53" s="14"/>
      <c r="G53" s="35"/>
      <c r="H53" s="35"/>
      <c r="I53" s="35"/>
      <c r="J53" s="36"/>
      <c r="K53" s="23"/>
      <c r="L53" s="35"/>
      <c r="M53" s="35"/>
      <c r="N53" s="36"/>
      <c r="O53" s="37"/>
      <c r="P53" s="25"/>
      <c r="Q53" s="25"/>
      <c r="R53" s="7"/>
    </row>
    <row r="54" spans="1:17" ht="7.5" customHeight="1" thickTop="1">
      <c r="A54" s="20"/>
      <c r="P54" s="38"/>
      <c r="Q54" s="25"/>
    </row>
    <row r="55" spans="1:17" ht="12.75" customHeight="1">
      <c r="A55" s="10"/>
      <c r="B55" s="14"/>
      <c r="C55" s="14"/>
      <c r="D55" s="14"/>
      <c r="E55" s="14"/>
      <c r="F55" s="14"/>
      <c r="G55" s="19"/>
      <c r="H55" s="19"/>
      <c r="I55" s="39"/>
      <c r="J55" s="39"/>
      <c r="K55" s="39"/>
      <c r="L55" s="19"/>
      <c r="M55" s="19"/>
      <c r="N55" s="39"/>
      <c r="P55" s="19"/>
      <c r="Q55" s="25"/>
    </row>
    <row r="56" spans="2:17" ht="12.75" customHeight="1">
      <c r="B56" s="10" t="s">
        <v>33</v>
      </c>
      <c r="C56" s="14"/>
      <c r="G56" s="40">
        <f>'[1]FDEPS'!N9</f>
        <v>8.440926931363993</v>
      </c>
      <c r="H56" s="19"/>
      <c r="I56" s="41">
        <f>'[1]FDEPS'!N12</f>
        <v>6.553811910709681</v>
      </c>
      <c r="J56" s="42"/>
      <c r="K56" s="39"/>
      <c r="L56" s="40">
        <f>'[1]FDEPS'!S9</f>
        <v>8.440926931363993</v>
      </c>
      <c r="M56" s="39"/>
      <c r="N56" s="41">
        <f>'[1]FDEPS'!S12</f>
        <v>6.553811910709681</v>
      </c>
      <c r="P56" s="40"/>
      <c r="Q56" s="25"/>
    </row>
    <row r="57" spans="2:17" ht="7.5" customHeight="1">
      <c r="B57" s="20"/>
      <c r="C57" s="14"/>
      <c r="D57" s="14"/>
      <c r="E57" s="14"/>
      <c r="F57" s="14"/>
      <c r="G57" s="43"/>
      <c r="H57" s="44"/>
      <c r="I57" s="15"/>
      <c r="J57" s="15"/>
      <c r="K57" s="15"/>
      <c r="L57" s="45"/>
      <c r="M57" s="15"/>
      <c r="N57" s="45"/>
      <c r="P57" s="46"/>
      <c r="Q57" s="25"/>
    </row>
    <row r="58" spans="2:17" ht="12.75" customHeight="1">
      <c r="B58" s="10" t="s">
        <v>34</v>
      </c>
      <c r="C58" s="14"/>
      <c r="D58" s="14"/>
      <c r="E58" s="47"/>
      <c r="F58" s="14"/>
      <c r="G58" s="43">
        <f>'[1]FDEPS'!N25</f>
        <v>8.439857663127652</v>
      </c>
      <c r="H58" s="44"/>
      <c r="I58" s="41">
        <f>'[1]FDEPS'!N27</f>
        <v>6.553811910709681</v>
      </c>
      <c r="J58" s="42"/>
      <c r="K58" s="15"/>
      <c r="L58" s="48">
        <f>'[1]FDEPS'!S25</f>
        <v>8.439857663127652</v>
      </c>
      <c r="M58" s="49"/>
      <c r="N58" s="50">
        <f>'[1]FDEPS'!S27</f>
        <v>6.553811910709681</v>
      </c>
      <c r="P58" s="41"/>
      <c r="Q58" s="25"/>
    </row>
    <row r="59" spans="1:14" ht="12.75" customHeight="1">
      <c r="A59" s="20"/>
      <c r="B59" s="51"/>
      <c r="C59" s="14"/>
      <c r="D59" s="14"/>
      <c r="E59" s="14"/>
      <c r="F59" s="14"/>
      <c r="G59" s="15"/>
      <c r="H59" s="15"/>
      <c r="I59" s="15"/>
      <c r="J59" s="15"/>
      <c r="K59" s="15"/>
      <c r="L59" s="15"/>
      <c r="M59" s="15"/>
      <c r="N59" s="15"/>
    </row>
    <row r="60" spans="1:15" ht="12.75" customHeight="1">
      <c r="A60" s="167" t="s">
        <v>35</v>
      </c>
      <c r="B60" s="168"/>
      <c r="C60" s="168"/>
      <c r="D60" s="168"/>
      <c r="E60" s="168"/>
      <c r="F60" s="168"/>
      <c r="G60" s="168"/>
      <c r="H60" s="168"/>
      <c r="I60" s="168"/>
      <c r="J60" s="168"/>
      <c r="K60" s="168"/>
      <c r="L60" s="168"/>
      <c r="M60" s="168"/>
      <c r="N60" s="168"/>
      <c r="O60" s="168"/>
    </row>
    <row r="61" spans="1:15" ht="12.75" customHeight="1">
      <c r="A61" s="168"/>
      <c r="B61" s="168"/>
      <c r="C61" s="168"/>
      <c r="D61" s="168"/>
      <c r="E61" s="168"/>
      <c r="F61" s="168"/>
      <c r="G61" s="168"/>
      <c r="H61" s="168"/>
      <c r="I61" s="168"/>
      <c r="J61" s="168"/>
      <c r="K61" s="168"/>
      <c r="L61" s="168"/>
      <c r="M61" s="168"/>
      <c r="N61" s="168"/>
      <c r="O61" s="168"/>
    </row>
    <row r="62" spans="1:15" ht="12.75" customHeight="1">
      <c r="A62" s="3"/>
      <c r="G62" s="3"/>
      <c r="H62" s="3"/>
      <c r="I62" s="3"/>
      <c r="J62" s="3"/>
      <c r="K62" s="3"/>
      <c r="L62" s="3"/>
      <c r="M62" s="3"/>
      <c r="N62" s="3"/>
      <c r="O62" s="3"/>
    </row>
    <row r="63" spans="1:15" ht="12.75" customHeight="1">
      <c r="A63" s="3"/>
      <c r="C63" s="26"/>
      <c r="G63" s="3"/>
      <c r="H63" s="3"/>
      <c r="I63" s="3"/>
      <c r="J63" s="3"/>
      <c r="K63" s="3"/>
      <c r="L63" s="3"/>
      <c r="M63" s="3"/>
      <c r="N63" s="3"/>
      <c r="O63" s="3"/>
    </row>
    <row r="64" spans="1:15" ht="12.75" customHeight="1">
      <c r="A64" s="3"/>
      <c r="C64" s="26"/>
      <c r="G64" s="3"/>
      <c r="H64" s="3"/>
      <c r="I64" s="3"/>
      <c r="J64" s="3"/>
      <c r="K64" s="3"/>
      <c r="L64" s="3"/>
      <c r="M64" s="3"/>
      <c r="N64" s="3"/>
      <c r="O64" s="3"/>
    </row>
    <row r="68" ht="12.75">
      <c r="A68" s="20"/>
    </row>
    <row r="69" ht="12.75">
      <c r="A69" s="20"/>
    </row>
    <row r="70" ht="12.75">
      <c r="A70" s="20"/>
    </row>
    <row r="71" ht="12.75">
      <c r="A71" s="20"/>
    </row>
    <row r="72" ht="12.75">
      <c r="A72" s="20"/>
    </row>
    <row r="73" ht="12.75">
      <c r="A73" s="20"/>
    </row>
    <row r="74" ht="12.75">
      <c r="A74" s="20"/>
    </row>
    <row r="75" ht="12.75">
      <c r="A75" s="20"/>
    </row>
    <row r="76" ht="12.75">
      <c r="A76" s="20"/>
    </row>
    <row r="77" spans="1:14" ht="12.75">
      <c r="A77" s="20"/>
      <c r="B77" s="14"/>
      <c r="C77" s="14"/>
      <c r="D77" s="14"/>
      <c r="E77" s="14"/>
      <c r="F77" s="14"/>
      <c r="G77" s="15"/>
      <c r="H77" s="15"/>
      <c r="I77" s="15"/>
      <c r="J77" s="15"/>
      <c r="K77" s="15"/>
      <c r="L77" s="15"/>
      <c r="M77" s="15"/>
      <c r="N77" s="15"/>
    </row>
    <row r="78" spans="1:14" ht="12.75">
      <c r="A78" s="20"/>
      <c r="B78" s="14"/>
      <c r="C78" s="14"/>
      <c r="D78" s="14"/>
      <c r="E78" s="14"/>
      <c r="F78" s="14"/>
      <c r="G78" s="15"/>
      <c r="H78" s="15"/>
      <c r="I78" s="15"/>
      <c r="J78" s="15"/>
      <c r="K78" s="15"/>
      <c r="L78" s="15"/>
      <c r="M78" s="15"/>
      <c r="N78" s="15"/>
    </row>
    <row r="79" spans="1:14" ht="12.75">
      <c r="A79" s="20"/>
      <c r="B79" s="14"/>
      <c r="C79" s="14"/>
      <c r="D79" s="14"/>
      <c r="E79" s="14"/>
      <c r="F79" s="14"/>
      <c r="G79" s="15"/>
      <c r="H79" s="15"/>
      <c r="I79" s="15"/>
      <c r="J79" s="15"/>
      <c r="K79" s="15"/>
      <c r="L79" s="15"/>
      <c r="M79" s="15"/>
      <c r="N79" s="15"/>
    </row>
    <row r="80" spans="1:14" ht="12.75">
      <c r="A80" s="20"/>
      <c r="B80" s="14"/>
      <c r="C80" s="14"/>
      <c r="D80" s="14"/>
      <c r="E80" s="14"/>
      <c r="F80" s="14"/>
      <c r="G80" s="15"/>
      <c r="H80" s="15"/>
      <c r="I80" s="15"/>
      <c r="J80" s="15"/>
      <c r="K80" s="15"/>
      <c r="L80" s="15"/>
      <c r="M80" s="15"/>
      <c r="N80" s="15"/>
    </row>
    <row r="81" spans="1:14" ht="12.75">
      <c r="A81" s="20"/>
      <c r="B81" s="14"/>
      <c r="C81" s="14"/>
      <c r="D81" s="14"/>
      <c r="E81" s="14"/>
      <c r="F81" s="14"/>
      <c r="G81" s="15"/>
      <c r="H81" s="15"/>
      <c r="I81" s="15"/>
      <c r="J81" s="15"/>
      <c r="K81" s="15"/>
      <c r="L81" s="15"/>
      <c r="M81" s="15"/>
      <c r="N81" s="15"/>
    </row>
    <row r="82" spans="1:14" ht="12.75">
      <c r="A82" s="20"/>
      <c r="B82" s="14"/>
      <c r="C82" s="14"/>
      <c r="D82" s="14"/>
      <c r="E82" s="14"/>
      <c r="F82" s="14"/>
      <c r="G82" s="15"/>
      <c r="H82" s="15"/>
      <c r="I82" s="15"/>
      <c r="J82" s="15"/>
      <c r="K82" s="15"/>
      <c r="L82" s="15"/>
      <c r="M82" s="15"/>
      <c r="N82" s="15"/>
    </row>
    <row r="83" spans="1:14" ht="12.75">
      <c r="A83" s="20"/>
      <c r="B83" s="14"/>
      <c r="C83" s="14"/>
      <c r="D83" s="14"/>
      <c r="E83" s="14"/>
      <c r="F83" s="14"/>
      <c r="G83" s="15"/>
      <c r="H83" s="15"/>
      <c r="I83" s="15"/>
      <c r="J83" s="15"/>
      <c r="K83" s="15"/>
      <c r="L83" s="15"/>
      <c r="M83" s="15"/>
      <c r="N83" s="15"/>
    </row>
    <row r="84" spans="1:14" ht="12.75">
      <c r="A84" s="20"/>
      <c r="B84" s="14"/>
      <c r="C84" s="14"/>
      <c r="D84" s="14"/>
      <c r="E84" s="14"/>
      <c r="F84" s="14"/>
      <c r="G84" s="15"/>
      <c r="H84" s="15"/>
      <c r="I84" s="15"/>
      <c r="J84" s="15"/>
      <c r="K84" s="15"/>
      <c r="L84" s="15"/>
      <c r="M84" s="15"/>
      <c r="N84" s="15"/>
    </row>
    <row r="85" spans="1:14" ht="12.75">
      <c r="A85" s="20"/>
      <c r="B85" s="14"/>
      <c r="C85" s="14"/>
      <c r="D85" s="14"/>
      <c r="E85" s="14"/>
      <c r="F85" s="14"/>
      <c r="G85" s="15"/>
      <c r="H85" s="15"/>
      <c r="I85" s="15"/>
      <c r="J85" s="15"/>
      <c r="K85" s="15"/>
      <c r="L85" s="15"/>
      <c r="M85" s="15"/>
      <c r="N85" s="15"/>
    </row>
    <row r="86" spans="1:14" ht="12.75">
      <c r="A86" s="20"/>
      <c r="B86" s="14"/>
      <c r="C86" s="14"/>
      <c r="D86" s="14"/>
      <c r="E86" s="14"/>
      <c r="F86" s="14"/>
      <c r="G86" s="15"/>
      <c r="H86" s="15"/>
      <c r="I86" s="15"/>
      <c r="J86" s="15"/>
      <c r="K86" s="15"/>
      <c r="L86" s="15"/>
      <c r="M86" s="15"/>
      <c r="N86" s="15"/>
    </row>
    <row r="87" spans="1:14" ht="12.75">
      <c r="A87" s="20"/>
      <c r="B87" s="14"/>
      <c r="C87" s="14"/>
      <c r="D87" s="14"/>
      <c r="E87" s="14"/>
      <c r="F87" s="14"/>
      <c r="G87" s="15"/>
      <c r="H87" s="15"/>
      <c r="I87" s="15"/>
      <c r="J87" s="15"/>
      <c r="K87" s="15"/>
      <c r="L87" s="15"/>
      <c r="M87" s="15"/>
      <c r="N87" s="15"/>
    </row>
    <row r="88" spans="1:14" ht="12.75">
      <c r="A88" s="20"/>
      <c r="B88" s="14"/>
      <c r="C88" s="14"/>
      <c r="D88" s="14"/>
      <c r="E88" s="14"/>
      <c r="F88" s="14"/>
      <c r="G88" s="15"/>
      <c r="H88" s="15"/>
      <c r="I88" s="15"/>
      <c r="J88" s="15"/>
      <c r="K88" s="15"/>
      <c r="L88" s="15"/>
      <c r="M88" s="15"/>
      <c r="N88" s="15"/>
    </row>
    <row r="89" spans="1:14" ht="12.75">
      <c r="A89" s="20"/>
      <c r="B89" s="14"/>
      <c r="C89" s="14"/>
      <c r="D89" s="14"/>
      <c r="E89" s="14"/>
      <c r="F89" s="14"/>
      <c r="G89" s="15"/>
      <c r="H89" s="15"/>
      <c r="I89" s="15"/>
      <c r="J89" s="15"/>
      <c r="K89" s="15"/>
      <c r="L89" s="15"/>
      <c r="M89" s="15"/>
      <c r="N89" s="15"/>
    </row>
    <row r="90" spans="1:14" ht="12.75">
      <c r="A90" s="20"/>
      <c r="B90" s="14"/>
      <c r="C90" s="14"/>
      <c r="D90" s="14"/>
      <c r="E90" s="14"/>
      <c r="F90" s="14"/>
      <c r="G90" s="15"/>
      <c r="H90" s="15"/>
      <c r="I90" s="15"/>
      <c r="J90" s="15"/>
      <c r="K90" s="15"/>
      <c r="L90" s="15"/>
      <c r="M90" s="15"/>
      <c r="N90" s="15"/>
    </row>
    <row r="91" spans="1:14" ht="12.75">
      <c r="A91" s="20"/>
      <c r="B91" s="14"/>
      <c r="C91" s="14"/>
      <c r="D91" s="14"/>
      <c r="E91" s="14"/>
      <c r="F91" s="14"/>
      <c r="G91" s="15"/>
      <c r="H91" s="15"/>
      <c r="I91" s="15"/>
      <c r="J91" s="15"/>
      <c r="K91" s="15"/>
      <c r="L91" s="15"/>
      <c r="M91" s="15"/>
      <c r="N91" s="15"/>
    </row>
    <row r="92" spans="1:14" ht="12.75">
      <c r="A92" s="20"/>
      <c r="B92" s="14"/>
      <c r="C92" s="14"/>
      <c r="D92" s="14"/>
      <c r="E92" s="14"/>
      <c r="F92" s="14"/>
      <c r="G92" s="15"/>
      <c r="H92" s="15"/>
      <c r="I92" s="15"/>
      <c r="J92" s="15"/>
      <c r="K92" s="15"/>
      <c r="L92" s="15"/>
      <c r="M92" s="15"/>
      <c r="N92" s="15"/>
    </row>
  </sheetData>
  <mergeCells count="24">
    <mergeCell ref="A7:O8"/>
    <mergeCell ref="G13:J13"/>
    <mergeCell ref="L13:O13"/>
    <mergeCell ref="I14:J14"/>
    <mergeCell ref="G14:H14"/>
    <mergeCell ref="G15:H15"/>
    <mergeCell ref="G16:H16"/>
    <mergeCell ref="I16:J16"/>
    <mergeCell ref="I15:J15"/>
    <mergeCell ref="L17:M17"/>
    <mergeCell ref="G17:H17"/>
    <mergeCell ref="G18:H18"/>
    <mergeCell ref="I18:J18"/>
    <mergeCell ref="I17:J17"/>
    <mergeCell ref="A60:O61"/>
    <mergeCell ref="L18:M18"/>
    <mergeCell ref="N14:O14"/>
    <mergeCell ref="N15:O15"/>
    <mergeCell ref="N16:O16"/>
    <mergeCell ref="N17:O17"/>
    <mergeCell ref="N18:O18"/>
    <mergeCell ref="L14:M14"/>
    <mergeCell ref="L15:M15"/>
    <mergeCell ref="L16:M16"/>
  </mergeCells>
  <printOptions/>
  <pageMargins left="0.984251968503937" right="0" top="0.7874015748031497" bottom="0.3937007874015748" header="1.5748031496062993" footer="0.1968503937007874"/>
  <pageSetup horizontalDpi="360" verticalDpi="360" orientation="portrait" paperSize="9" r:id="rId2"/>
  <headerFooter alignWithMargins="0">
    <oddHeader>&amp;R&amp;"Times New Roman,Bold"Page &amp;P of &amp;N</oddHeader>
  </headerFooter>
  <drawing r:id="rId1"/>
</worksheet>
</file>

<file path=xl/worksheets/sheet2.xml><?xml version="1.0" encoding="utf-8"?>
<worksheet xmlns="http://schemas.openxmlformats.org/spreadsheetml/2006/main" xmlns:r="http://schemas.openxmlformats.org/officeDocument/2006/relationships">
  <dimension ref="A1:O102"/>
  <sheetViews>
    <sheetView workbookViewId="0" topLeftCell="A1">
      <selection activeCell="K14" sqref="K14"/>
    </sheetView>
  </sheetViews>
  <sheetFormatPr defaultColWidth="9.33203125" defaultRowHeight="12.75" customHeight="1"/>
  <cols>
    <col min="1" max="1" width="3.33203125" style="8" customWidth="1"/>
    <col min="2" max="2" width="3.33203125" style="3" customWidth="1"/>
    <col min="3" max="7" width="9.33203125" style="3" customWidth="1"/>
    <col min="8" max="8" width="10.83203125" style="64" customWidth="1"/>
    <col min="9" max="9" width="2.33203125" style="64" customWidth="1"/>
    <col min="10" max="10" width="3.83203125" style="64" customWidth="1"/>
    <col min="11" max="11" width="10.83203125" style="64" customWidth="1"/>
    <col min="12" max="12" width="2.33203125" style="64" customWidth="1"/>
    <col min="13" max="14" width="9.33203125" style="3" customWidth="1"/>
    <col min="15" max="15" width="9.66015625" style="3" bestFit="1" customWidth="1"/>
    <col min="16" max="16384" width="9.33203125" style="3" customWidth="1"/>
  </cols>
  <sheetData>
    <row r="1" spans="1:12" s="53" customFormat="1" ht="12.75" customHeight="1">
      <c r="A1" s="52" t="s">
        <v>0</v>
      </c>
      <c r="B1" s="52"/>
      <c r="C1" s="52"/>
      <c r="D1" s="52"/>
      <c r="E1" s="52"/>
      <c r="F1" s="52"/>
      <c r="G1" s="52"/>
      <c r="H1" s="52"/>
      <c r="I1" s="52"/>
      <c r="J1" s="52"/>
      <c r="K1" s="52"/>
      <c r="L1" s="52"/>
    </row>
    <row r="2" spans="1:12" s="53" customFormat="1" ht="12.75" customHeight="1">
      <c r="A2" s="54" t="s">
        <v>1</v>
      </c>
      <c r="B2" s="52"/>
      <c r="C2" s="52"/>
      <c r="D2" s="52"/>
      <c r="E2" s="52"/>
      <c r="F2" s="52"/>
      <c r="G2" s="52"/>
      <c r="H2" s="52"/>
      <c r="I2" s="52"/>
      <c r="J2" s="52"/>
      <c r="K2" s="52"/>
      <c r="L2" s="52"/>
    </row>
    <row r="3" spans="1:12" ht="7.5" customHeight="1">
      <c r="A3" s="17"/>
      <c r="B3" s="17"/>
      <c r="C3" s="17"/>
      <c r="D3" s="17"/>
      <c r="E3" s="17"/>
      <c r="F3" s="17"/>
      <c r="G3" s="17"/>
      <c r="H3" s="17"/>
      <c r="I3" s="17"/>
      <c r="J3" s="17"/>
      <c r="K3" s="17"/>
      <c r="L3" s="17"/>
    </row>
    <row r="4" spans="1:12" ht="12.75" customHeight="1">
      <c r="A4" s="18" t="s">
        <v>36</v>
      </c>
      <c r="B4" s="14"/>
      <c r="C4" s="14"/>
      <c r="D4" s="14"/>
      <c r="E4" s="14"/>
      <c r="F4" s="14"/>
      <c r="G4" s="14"/>
      <c r="H4" s="55"/>
      <c r="I4" s="55"/>
      <c r="J4" s="55"/>
      <c r="K4" s="55"/>
      <c r="L4" s="55"/>
    </row>
    <row r="5" spans="1:12" ht="12.75" customHeight="1">
      <c r="A5" s="17" t="str">
        <f>'[1]IncSt'!A12</f>
        <v>[The figures have not been audited.]</v>
      </c>
      <c r="B5" s="14"/>
      <c r="C5" s="14"/>
      <c r="D5" s="14"/>
      <c r="E5" s="14"/>
      <c r="F5" s="14"/>
      <c r="G5" s="14"/>
      <c r="H5" s="55"/>
      <c r="I5" s="55"/>
      <c r="J5" s="55"/>
      <c r="K5" s="55"/>
      <c r="L5" s="55"/>
    </row>
    <row r="6" spans="1:12" s="58" customFormat="1" ht="7.5" customHeight="1">
      <c r="A6" s="20"/>
      <c r="B6" s="51"/>
      <c r="C6" s="51"/>
      <c r="D6" s="51"/>
      <c r="E6" s="51"/>
      <c r="F6" s="51"/>
      <c r="G6" s="51"/>
      <c r="H6" s="174"/>
      <c r="I6" s="174"/>
      <c r="J6" s="57"/>
      <c r="K6" s="174"/>
      <c r="L6" s="174"/>
    </row>
    <row r="7" spans="1:12" s="58" customFormat="1" ht="12.75" customHeight="1">
      <c r="A7" s="20"/>
      <c r="B7" s="51"/>
      <c r="C7" s="51"/>
      <c r="D7" s="51"/>
      <c r="E7" s="51"/>
      <c r="F7" s="51"/>
      <c r="G7" s="51"/>
      <c r="H7" s="174" t="s">
        <v>37</v>
      </c>
      <c r="I7" s="174"/>
      <c r="J7" s="57"/>
      <c r="K7" s="174" t="s">
        <v>38</v>
      </c>
      <c r="L7" s="174"/>
    </row>
    <row r="8" spans="1:12" s="58" customFormat="1" ht="12.75" customHeight="1">
      <c r="A8" s="20"/>
      <c r="B8" s="51"/>
      <c r="C8" s="51"/>
      <c r="D8" s="51"/>
      <c r="E8" s="51"/>
      <c r="F8" s="51"/>
      <c r="G8" s="51"/>
      <c r="H8" s="174" t="s">
        <v>39</v>
      </c>
      <c r="I8" s="174"/>
      <c r="J8" s="57"/>
      <c r="K8" s="174" t="s">
        <v>40</v>
      </c>
      <c r="L8" s="174"/>
    </row>
    <row r="9" spans="1:12" s="58" customFormat="1" ht="12.75" customHeight="1">
      <c r="A9" s="20"/>
      <c r="B9" s="51"/>
      <c r="C9" s="51"/>
      <c r="D9" s="51"/>
      <c r="E9" s="51"/>
      <c r="F9" s="51"/>
      <c r="G9" s="51"/>
      <c r="H9" s="177">
        <f>'[1]IncSt'!G17</f>
        <v>38625</v>
      </c>
      <c r="I9" s="177"/>
      <c r="J9" s="57"/>
      <c r="K9" s="177">
        <v>38533</v>
      </c>
      <c r="L9" s="177"/>
    </row>
    <row r="10" spans="1:12" s="58" customFormat="1" ht="12.75" customHeight="1">
      <c r="A10" s="20"/>
      <c r="B10" s="51"/>
      <c r="C10" s="51"/>
      <c r="D10" s="51"/>
      <c r="E10" s="51"/>
      <c r="F10" s="51"/>
      <c r="G10" s="51"/>
      <c r="H10" s="178" t="str">
        <f>'[1]IncSt'!G18</f>
        <v>RM'000</v>
      </c>
      <c r="I10" s="178"/>
      <c r="J10" s="57"/>
      <c r="K10" s="174" t="str">
        <f>H10</f>
        <v>RM'000</v>
      </c>
      <c r="L10" s="174"/>
    </row>
    <row r="11" spans="1:12" ht="7.5" customHeight="1">
      <c r="A11" s="20"/>
      <c r="B11" s="14"/>
      <c r="C11" s="14"/>
      <c r="D11" s="14"/>
      <c r="E11" s="14"/>
      <c r="F11" s="14"/>
      <c r="G11" s="14"/>
      <c r="H11" s="60"/>
      <c r="I11" s="60"/>
      <c r="J11" s="60"/>
      <c r="K11" s="60"/>
      <c r="L11" s="60"/>
    </row>
    <row r="12" spans="1:12" ht="12.75" customHeight="1">
      <c r="A12" s="61" t="str">
        <f>'[1]OIB-BS'!A9</f>
        <v>Capital and Reserves</v>
      </c>
      <c r="B12" s="14"/>
      <c r="C12" s="14"/>
      <c r="D12" s="14"/>
      <c r="E12" s="14"/>
      <c r="F12" s="14"/>
      <c r="G12" s="14"/>
      <c r="H12" s="60"/>
      <c r="I12" s="60"/>
      <c r="J12" s="60"/>
      <c r="K12" s="60"/>
      <c r="L12" s="60"/>
    </row>
    <row r="13" spans="1:12" ht="12.75" customHeight="1">
      <c r="A13" s="20"/>
      <c r="B13" s="14" t="s">
        <v>41</v>
      </c>
      <c r="C13" s="14"/>
      <c r="D13" s="14"/>
      <c r="E13" s="14"/>
      <c r="F13" s="14"/>
      <c r="G13" s="14"/>
      <c r="H13" s="60">
        <f>'[1]Equity'!G27</f>
        <v>90417002</v>
      </c>
      <c r="I13" s="60"/>
      <c r="J13" s="60"/>
      <c r="K13" s="60">
        <f>'[1]OIB-BS'!F10</f>
        <v>90417002</v>
      </c>
      <c r="L13" s="60"/>
    </row>
    <row r="14" spans="1:12" ht="12.75" customHeight="1">
      <c r="A14" s="20"/>
      <c r="B14" s="14" t="s">
        <v>42</v>
      </c>
      <c r="C14" s="14"/>
      <c r="D14" s="14"/>
      <c r="E14" s="14"/>
      <c r="F14" s="14"/>
      <c r="G14" s="14"/>
      <c r="H14" s="60">
        <f>SUM('[1]Equity'!H27:L27)</f>
        <v>167388465.2276951</v>
      </c>
      <c r="I14" s="60"/>
      <c r="J14" s="60"/>
      <c r="K14" s="60">
        <f>SUM('[1]OIB-BS'!F11:F12)</f>
        <v>159756432.1573452</v>
      </c>
      <c r="L14" s="60"/>
    </row>
    <row r="15" spans="1:12" ht="12.75" customHeight="1">
      <c r="A15" s="13" t="str">
        <f>'[1]OIB-BS'!A13</f>
        <v>Shareholders' equity</v>
      </c>
      <c r="B15" s="14"/>
      <c r="C15" s="14"/>
      <c r="D15" s="14"/>
      <c r="E15" s="14"/>
      <c r="F15" s="14"/>
      <c r="G15" s="14"/>
      <c r="H15" s="62">
        <f>SUM(H13:H14)</f>
        <v>257805467.2276951</v>
      </c>
      <c r="I15" s="62"/>
      <c r="J15" s="60"/>
      <c r="K15" s="62">
        <f>SUM(K13:K14)</f>
        <v>250173434.1573452</v>
      </c>
      <c r="L15" s="25"/>
    </row>
    <row r="16" spans="1:12" ht="7.5" customHeight="1">
      <c r="A16" s="20"/>
      <c r="B16" s="14"/>
      <c r="C16" s="14"/>
      <c r="D16" s="14"/>
      <c r="E16" s="14"/>
      <c r="F16" s="14"/>
      <c r="G16" s="14"/>
      <c r="H16" s="60"/>
      <c r="I16" s="60"/>
      <c r="J16" s="60"/>
      <c r="K16" s="60"/>
      <c r="L16" s="60"/>
    </row>
    <row r="17" spans="1:12" ht="12.75" customHeight="1">
      <c r="A17" s="61" t="str">
        <f>'[1]OIB-BS'!A14</f>
        <v>Minority interests</v>
      </c>
      <c r="B17" s="14"/>
      <c r="C17" s="14"/>
      <c r="D17" s="14"/>
      <c r="E17" s="14"/>
      <c r="F17" s="14"/>
      <c r="G17" s="14"/>
      <c r="H17" s="60">
        <f>'[1]OIB-BS'!D14</f>
        <v>19473745.496314656</v>
      </c>
      <c r="I17" s="60"/>
      <c r="J17" s="60"/>
      <c r="K17" s="60">
        <f>'[1]OIB-BS'!F14</f>
        <v>18656030.2396008</v>
      </c>
      <c r="L17" s="60"/>
    </row>
    <row r="18" spans="1:12" ht="6" customHeight="1">
      <c r="A18" s="61"/>
      <c r="B18" s="14"/>
      <c r="C18" s="14"/>
      <c r="D18" s="14"/>
      <c r="E18" s="14"/>
      <c r="F18" s="14"/>
      <c r="G18" s="14"/>
      <c r="H18" s="60"/>
      <c r="I18" s="60"/>
      <c r="J18" s="60"/>
      <c r="K18" s="60"/>
      <c r="L18" s="60"/>
    </row>
    <row r="19" spans="1:11" ht="12.75" customHeight="1">
      <c r="A19" s="63"/>
      <c r="B19" s="14"/>
      <c r="C19" s="14"/>
      <c r="D19" s="14"/>
      <c r="E19" s="14"/>
      <c r="F19" s="14"/>
      <c r="G19" s="14"/>
      <c r="H19" s="62">
        <f>SUM(H15:H18)</f>
        <v>277279212.72400975</v>
      </c>
      <c r="I19" s="62"/>
      <c r="J19" s="60"/>
      <c r="K19" s="62">
        <f>SUM(K15:K18)</f>
        <v>268829464.396946</v>
      </c>
    </row>
    <row r="20" spans="1:12" ht="12.75" customHeight="1">
      <c r="A20" s="61" t="str">
        <f>'[1]OIB-BS'!A16</f>
        <v>Non-current liability</v>
      </c>
      <c r="B20" s="14"/>
      <c r="C20" s="14"/>
      <c r="D20" s="14"/>
      <c r="E20" s="14"/>
      <c r="F20" s="14"/>
      <c r="G20" s="14"/>
      <c r="H20" s="60"/>
      <c r="I20" s="60"/>
      <c r="J20" s="60"/>
      <c r="K20" s="60"/>
      <c r="L20" s="60"/>
    </row>
    <row r="21" spans="1:12" ht="12.75" customHeight="1">
      <c r="A21" s="3"/>
      <c r="B21" s="54" t="str">
        <f>'[1]OIB-BS'!A17</f>
        <v>Deferred tax liabilities</v>
      </c>
      <c r="C21" s="14"/>
      <c r="D21" s="14"/>
      <c r="E21" s="14"/>
      <c r="F21" s="14"/>
      <c r="G21" s="14"/>
      <c r="H21" s="60">
        <f>'[1]OIB-BS'!D17</f>
        <v>2014511.51</v>
      </c>
      <c r="I21" s="60"/>
      <c r="J21" s="60"/>
      <c r="K21" s="60">
        <f>'[1]OIB-BS'!F17</f>
        <v>2005747.39</v>
      </c>
      <c r="L21" s="60"/>
    </row>
    <row r="22" spans="1:12" ht="7.5" customHeight="1">
      <c r="A22" s="20"/>
      <c r="B22" s="14"/>
      <c r="C22" s="14"/>
      <c r="D22" s="14"/>
      <c r="E22" s="14"/>
      <c r="F22" s="14"/>
      <c r="G22" s="14"/>
      <c r="H22" s="55"/>
      <c r="I22" s="55"/>
      <c r="J22" s="55"/>
      <c r="K22" s="55"/>
      <c r="L22" s="55"/>
    </row>
    <row r="23" spans="1:12" ht="12.75" customHeight="1" thickBot="1">
      <c r="A23" s="20"/>
      <c r="B23" s="14"/>
      <c r="C23" s="14"/>
      <c r="D23" s="14"/>
      <c r="E23" s="14"/>
      <c r="F23" s="14"/>
      <c r="G23" s="14"/>
      <c r="H23" s="65">
        <f>SUM(H19:H22)</f>
        <v>279293724.23400974</v>
      </c>
      <c r="I23" s="65"/>
      <c r="J23" s="60"/>
      <c r="K23" s="65">
        <f>SUM(K19:K22)</f>
        <v>270835211.786946</v>
      </c>
      <c r="L23" s="65"/>
    </row>
    <row r="24" spans="1:12" ht="12.75" customHeight="1" thickTop="1">
      <c r="A24" s="20"/>
      <c r="B24" s="14"/>
      <c r="C24" s="14"/>
      <c r="D24" s="14"/>
      <c r="E24" s="14"/>
      <c r="F24" s="14"/>
      <c r="G24" s="14"/>
      <c r="H24" s="55"/>
      <c r="I24" s="55"/>
      <c r="J24" s="55"/>
      <c r="K24" s="55"/>
      <c r="L24" s="55"/>
    </row>
    <row r="25" spans="1:12" ht="12.75" customHeight="1">
      <c r="A25" s="61" t="str">
        <f>'[1]OIB-BS'!A21</f>
        <v>Non-current assets</v>
      </c>
      <c r="B25" s="14"/>
      <c r="C25" s="14"/>
      <c r="D25" s="14"/>
      <c r="E25" s="14"/>
      <c r="F25" s="14"/>
      <c r="G25" s="14"/>
      <c r="H25" s="55"/>
      <c r="I25" s="55"/>
      <c r="J25" s="55"/>
      <c r="K25" s="55"/>
      <c r="L25" s="55"/>
    </row>
    <row r="26" spans="1:12" ht="12.75" customHeight="1">
      <c r="A26" s="20"/>
      <c r="B26" s="14" t="str">
        <f>'[1]OIB-BS'!A23</f>
        <v>Property, plant and equipment</v>
      </c>
      <c r="C26" s="14"/>
      <c r="D26" s="14"/>
      <c r="E26" s="14"/>
      <c r="F26" s="14"/>
      <c r="G26" s="14"/>
      <c r="H26" s="60">
        <f>'[1]OIB-BS'!D26</f>
        <v>41236250.11</v>
      </c>
      <c r="I26" s="60"/>
      <c r="J26" s="60"/>
      <c r="K26" s="60">
        <f>'[1]OIB-BS'!F26</f>
        <v>41399066.05</v>
      </c>
      <c r="L26" s="60"/>
    </row>
    <row r="27" spans="1:12" ht="12.75" customHeight="1">
      <c r="A27" s="20"/>
      <c r="B27" s="14" t="str">
        <f>'[1]OIB-BS'!A29</f>
        <v>Associated company</v>
      </c>
      <c r="C27" s="14"/>
      <c r="D27" s="14"/>
      <c r="E27" s="14"/>
      <c r="F27" s="14"/>
      <c r="G27" s="14"/>
      <c r="H27" s="60">
        <f>'[1]OIB-BS'!D32</f>
        <v>16618182.563304348</v>
      </c>
      <c r="I27" s="60"/>
      <c r="J27" s="60"/>
      <c r="K27" s="60">
        <f>'[1]OIB-BS'!F32</f>
        <v>15194918.856869565</v>
      </c>
      <c r="L27" s="60"/>
    </row>
    <row r="28" spans="1:12" ht="12.75" customHeight="1">
      <c r="A28" s="20"/>
      <c r="B28" s="14" t="str">
        <f>'[1]OIB-BS'!A34</f>
        <v>Land held for property develpoment</v>
      </c>
      <c r="D28" s="14"/>
      <c r="E28" s="14"/>
      <c r="F28" s="14"/>
      <c r="G28" s="14"/>
      <c r="H28" s="60">
        <f>'[1]OIB-BS'!D34</f>
        <v>12052520.82</v>
      </c>
      <c r="I28" s="60"/>
      <c r="J28" s="60"/>
      <c r="K28" s="60">
        <f>'[1]OIB-BS'!F34</f>
        <v>11802880.219999999</v>
      </c>
      <c r="L28" s="60"/>
    </row>
    <row r="29" spans="1:12" ht="12.75" customHeight="1">
      <c r="A29" s="20"/>
      <c r="B29" s="14" t="str">
        <f>'[1]OIB-BS'!A36</f>
        <v>Deferred tax assets</v>
      </c>
      <c r="C29" s="14"/>
      <c r="D29" s="14"/>
      <c r="E29" s="14"/>
      <c r="F29" s="14"/>
      <c r="G29" s="14"/>
      <c r="H29" s="60">
        <f>'[1]OIB-BS'!D36</f>
        <v>5075817.417503454</v>
      </c>
      <c r="I29" s="60"/>
      <c r="J29" s="60"/>
      <c r="K29" s="60">
        <f>'[1]OIB-BS'!F36</f>
        <v>5158891.89052585</v>
      </c>
      <c r="L29" s="60"/>
    </row>
    <row r="30" spans="1:12" ht="7.5" customHeight="1">
      <c r="A30" s="20"/>
      <c r="B30" s="14"/>
      <c r="C30" s="14"/>
      <c r="D30" s="14"/>
      <c r="E30" s="14"/>
      <c r="F30" s="14"/>
      <c r="G30" s="14"/>
      <c r="H30" s="60"/>
      <c r="I30" s="60"/>
      <c r="J30" s="60"/>
      <c r="K30" s="60"/>
      <c r="L30" s="60"/>
    </row>
    <row r="31" spans="1:12" ht="12.75" customHeight="1">
      <c r="A31" s="13" t="str">
        <f>'[1]OIB-BS'!A38</f>
        <v>Current assets</v>
      </c>
      <c r="C31" s="14"/>
      <c r="D31" s="14"/>
      <c r="E31" s="14"/>
      <c r="F31" s="14"/>
      <c r="G31" s="14"/>
      <c r="H31" s="66"/>
      <c r="I31" s="67"/>
      <c r="J31" s="60"/>
      <c r="K31" s="66"/>
      <c r="L31" s="67"/>
    </row>
    <row r="32" spans="1:12" ht="12.75" customHeight="1">
      <c r="A32" s="63"/>
      <c r="B32" s="14" t="str">
        <f>'[1]OIB-BS'!A39</f>
        <v>Property development cost</v>
      </c>
      <c r="D32" s="14"/>
      <c r="E32" s="14"/>
      <c r="F32" s="14"/>
      <c r="G32" s="14"/>
      <c r="H32" s="68">
        <f>'[1]OIB-BS'!D39</f>
        <v>78889853.24320196</v>
      </c>
      <c r="I32" s="69"/>
      <c r="J32" s="60"/>
      <c r="K32" s="68">
        <f>'[1]OIB-BS'!F39</f>
        <v>83631440.1495506</v>
      </c>
      <c r="L32" s="70"/>
    </row>
    <row r="33" spans="1:14" ht="12.75" customHeight="1">
      <c r="A33" s="20"/>
      <c r="B33" s="14" t="str">
        <f>'[1]OIB-BS'!A40</f>
        <v>Inventories</v>
      </c>
      <c r="D33" s="14"/>
      <c r="E33" s="14"/>
      <c r="F33" s="14"/>
      <c r="G33" s="14"/>
      <c r="H33" s="68">
        <f>'[1]OIB-BS'!D40</f>
        <v>10940359.129999999</v>
      </c>
      <c r="I33" s="69"/>
      <c r="J33" s="60"/>
      <c r="K33" s="68">
        <f>'[1]OIB-BS'!F40</f>
        <v>10341436.16</v>
      </c>
      <c r="L33" s="70"/>
      <c r="N33" s="24"/>
    </row>
    <row r="34" spans="1:14" ht="12.75" customHeight="1">
      <c r="A34" s="20"/>
      <c r="B34" s="14" t="str">
        <f>'[1]OIB-BS'!A41</f>
        <v>Developed Properties</v>
      </c>
      <c r="D34" s="14"/>
      <c r="E34" s="14"/>
      <c r="F34" s="14"/>
      <c r="G34" s="14"/>
      <c r="H34" s="68">
        <f>'[1]OIB-BS'!D41</f>
        <v>12784761.129999999</v>
      </c>
      <c r="I34" s="69"/>
      <c r="J34" s="60"/>
      <c r="K34" s="68">
        <f>'[1]OIB-BS'!F41</f>
        <v>12778035.379999999</v>
      </c>
      <c r="L34" s="70"/>
      <c r="N34" s="24"/>
    </row>
    <row r="35" spans="1:15" ht="12.75" customHeight="1">
      <c r="A35" s="20"/>
      <c r="B35" s="14" t="str">
        <f>'[1]OIB-BS'!A42</f>
        <v>Trade receivables</v>
      </c>
      <c r="D35" s="14"/>
      <c r="E35" s="14"/>
      <c r="F35" s="14"/>
      <c r="G35" s="14"/>
      <c r="H35" s="68">
        <f>'[1]OIB-BS'!D42</f>
        <v>50060020.17</v>
      </c>
      <c r="I35" s="69"/>
      <c r="J35" s="60"/>
      <c r="K35" s="68">
        <f>'[1]OIB-BS'!F42</f>
        <v>52144841.61</v>
      </c>
      <c r="L35" s="69"/>
      <c r="N35" s="24"/>
      <c r="O35" s="24"/>
    </row>
    <row r="36" spans="1:13" ht="12.75" customHeight="1">
      <c r="A36" s="20"/>
      <c r="B36" s="14" t="str">
        <f>'[1]OIB-BS'!A43</f>
        <v>Other receivables, deposits and prepayments</v>
      </c>
      <c r="D36" s="14"/>
      <c r="E36" s="14"/>
      <c r="F36" s="14"/>
      <c r="G36" s="14"/>
      <c r="H36" s="68">
        <f>'[1]OIB-BS'!D43</f>
        <v>32053465.440000013</v>
      </c>
      <c r="I36" s="69"/>
      <c r="J36" s="60"/>
      <c r="K36" s="68">
        <f>'[1]OIB-BS'!F43</f>
        <v>37133287.13</v>
      </c>
      <c r="L36" s="69"/>
      <c r="M36" s="24"/>
    </row>
    <row r="37" spans="1:12" ht="12.75" customHeight="1">
      <c r="A37" s="20"/>
      <c r="B37" s="14" t="str">
        <f>'[1]OIB-BS'!A46</f>
        <v>Tax recoverable</v>
      </c>
      <c r="D37" s="14"/>
      <c r="E37" s="14"/>
      <c r="F37" s="14"/>
      <c r="G37" s="14"/>
      <c r="H37" s="68">
        <f>'[1]OIB-BS'!D46</f>
        <v>2380530.46</v>
      </c>
      <c r="I37" s="69"/>
      <c r="J37" s="60"/>
      <c r="K37" s="68">
        <f>'[1]OIB-BS'!F46</f>
        <v>1893761.25</v>
      </c>
      <c r="L37" s="69"/>
    </row>
    <row r="38" spans="1:12" ht="12.75" customHeight="1">
      <c r="A38" s="20"/>
      <c r="B38" s="14" t="str">
        <f>'[1]OIB-BS'!A47</f>
        <v>Fixed deposits with licensed banks</v>
      </c>
      <c r="D38" s="14"/>
      <c r="E38" s="14"/>
      <c r="F38" s="60"/>
      <c r="G38" s="14"/>
      <c r="H38" s="68">
        <f>'[1]OIB-BS'!D47</f>
        <v>24622447.95</v>
      </c>
      <c r="I38" s="69"/>
      <c r="J38" s="60"/>
      <c r="K38" s="68">
        <f>'[1]OIB-BS'!F47</f>
        <v>14018783.56</v>
      </c>
      <c r="L38" s="69"/>
    </row>
    <row r="39" spans="1:12" ht="12.75" customHeight="1">
      <c r="A39" s="20"/>
      <c r="B39" s="14" t="str">
        <f>'[1]OIB-BS'!A48</f>
        <v>Cash and bank balances</v>
      </c>
      <c r="D39" s="14"/>
      <c r="E39" s="14"/>
      <c r="F39" s="60"/>
      <c r="G39" s="14"/>
      <c r="H39" s="68">
        <f>'[1]OIB-BS'!D48</f>
        <v>10908733.74</v>
      </c>
      <c r="I39" s="69"/>
      <c r="J39" s="60"/>
      <c r="K39" s="68">
        <f>'[1]OIB-BS'!F48</f>
        <v>9997808.363</v>
      </c>
      <c r="L39" s="69"/>
    </row>
    <row r="40" spans="1:14" ht="12.75" customHeight="1">
      <c r="A40" s="20"/>
      <c r="B40" s="14"/>
      <c r="C40" s="14"/>
      <c r="D40" s="14"/>
      <c r="E40" s="14"/>
      <c r="F40" s="60"/>
      <c r="G40" s="14"/>
      <c r="H40" s="71">
        <f>SUM(H31:H39)</f>
        <v>222640171.26320198</v>
      </c>
      <c r="I40" s="72"/>
      <c r="J40" s="60"/>
      <c r="K40" s="71">
        <f>SUM(K31:K39)</f>
        <v>221939393.6025506</v>
      </c>
      <c r="L40" s="72"/>
      <c r="M40" s="24"/>
      <c r="N40" s="24"/>
    </row>
    <row r="41" spans="1:12" ht="7.5" customHeight="1">
      <c r="A41" s="3"/>
      <c r="B41" s="14"/>
      <c r="C41" s="14"/>
      <c r="D41" s="14"/>
      <c r="E41" s="14"/>
      <c r="F41" s="14"/>
      <c r="G41" s="14"/>
      <c r="H41" s="68"/>
      <c r="I41" s="69"/>
      <c r="J41" s="60"/>
      <c r="K41" s="68"/>
      <c r="L41" s="69"/>
    </row>
    <row r="42" spans="1:12" ht="12.75" customHeight="1">
      <c r="A42" s="13" t="str">
        <f>'[1]OIB-BS'!A50</f>
        <v>Current liabilities</v>
      </c>
      <c r="C42" s="14"/>
      <c r="D42" s="14"/>
      <c r="E42" s="14"/>
      <c r="F42" s="14"/>
      <c r="G42" s="14"/>
      <c r="H42" s="68"/>
      <c r="I42" s="69"/>
      <c r="J42" s="60"/>
      <c r="K42" s="68"/>
      <c r="L42" s="69"/>
    </row>
    <row r="43" spans="1:14" ht="12.75" customHeight="1">
      <c r="A43" s="20"/>
      <c r="B43" s="14" t="str">
        <f>'[1]OIB-BS'!A51</f>
        <v>Trade payables</v>
      </c>
      <c r="D43" s="14"/>
      <c r="E43" s="14"/>
      <c r="F43" s="14"/>
      <c r="G43" s="14"/>
      <c r="H43" s="68">
        <f>'[1]OIB-BS'!D51</f>
        <v>9583564.07</v>
      </c>
      <c r="I43" s="69"/>
      <c r="J43" s="60"/>
      <c r="K43" s="68">
        <f>'[1]OIB-BS'!F51</f>
        <v>15500220.22</v>
      </c>
      <c r="L43" s="69"/>
      <c r="N43" s="24"/>
    </row>
    <row r="44" spans="1:12" ht="12.75" customHeight="1">
      <c r="A44" s="20"/>
      <c r="B44" s="14" t="str">
        <f>'[1]OIB-BS'!A53</f>
        <v>Other payables and accrued liabilities</v>
      </c>
      <c r="D44" s="14"/>
      <c r="E44" s="14"/>
      <c r="F44" s="14"/>
      <c r="G44" s="14"/>
      <c r="H44" s="68">
        <f>'[1]OIB-BS'!D53</f>
        <v>5765134.16</v>
      </c>
      <c r="I44" s="69"/>
      <c r="J44" s="60"/>
      <c r="K44" s="68">
        <f>'[1]OIB-BS'!F53</f>
        <v>6250637.49</v>
      </c>
      <c r="L44" s="69"/>
    </row>
    <row r="45" spans="1:12" ht="12.75" customHeight="1">
      <c r="A45" s="20"/>
      <c r="B45" s="14" t="str">
        <f>'[1]OIB-BS'!A56</f>
        <v>Taxation </v>
      </c>
      <c r="D45" s="14"/>
      <c r="E45" s="14"/>
      <c r="F45" s="14"/>
      <c r="G45" s="14"/>
      <c r="H45" s="68">
        <f>'[1]OIB-BS'!D56</f>
        <v>375109.89</v>
      </c>
      <c r="I45" s="69"/>
      <c r="J45" s="60"/>
      <c r="K45" s="68">
        <f>'[1]OIB-BS'!F56</f>
        <v>451421.44</v>
      </c>
      <c r="L45" s="69"/>
    </row>
    <row r="46" spans="1:12" ht="12.75" customHeight="1">
      <c r="A46" s="20"/>
      <c r="B46" s="14" t="str">
        <f>'[1]OIB-BS'!A57</f>
        <v>Bank overdrafts</v>
      </c>
      <c r="D46" s="14"/>
      <c r="E46" s="14"/>
      <c r="F46" s="14"/>
      <c r="G46" s="14"/>
      <c r="H46" s="68">
        <f>'[1]OIB-BS'!D57</f>
        <v>2605409.82</v>
      </c>
      <c r="I46" s="69"/>
      <c r="J46" s="60"/>
      <c r="K46" s="68">
        <f>'[1]OIB-BS'!F57</f>
        <v>2457659.68</v>
      </c>
      <c r="L46" s="69"/>
    </row>
    <row r="47" spans="1:12" ht="12.75" customHeight="1">
      <c r="A47" s="20"/>
      <c r="B47" s="14"/>
      <c r="C47" s="14"/>
      <c r="D47" s="14"/>
      <c r="E47" s="14"/>
      <c r="F47" s="14"/>
      <c r="G47" s="14"/>
      <c r="H47" s="71">
        <f>SUM(H42:H46)</f>
        <v>18329217.94</v>
      </c>
      <c r="I47" s="72"/>
      <c r="J47" s="60"/>
      <c r="K47" s="71">
        <f>SUM(K42:K46)</f>
        <v>24659938.830000002</v>
      </c>
      <c r="L47" s="72"/>
    </row>
    <row r="48" spans="1:12" ht="7.5" customHeight="1">
      <c r="A48" s="20"/>
      <c r="B48" s="14"/>
      <c r="C48" s="14"/>
      <c r="D48" s="14"/>
      <c r="E48" s="14"/>
      <c r="F48" s="14"/>
      <c r="G48" s="14"/>
      <c r="H48" s="60"/>
      <c r="I48" s="60"/>
      <c r="J48" s="60"/>
      <c r="K48" s="60"/>
      <c r="L48" s="60"/>
    </row>
    <row r="49" spans="1:12" ht="12.75" customHeight="1">
      <c r="A49" s="13" t="str">
        <f>'[1]OIB-BS'!A60</f>
        <v>Net current assets</v>
      </c>
      <c r="C49" s="14"/>
      <c r="D49" s="14"/>
      <c r="E49" s="14"/>
      <c r="F49" s="14"/>
      <c r="G49" s="14"/>
      <c r="H49" s="60">
        <f>H40-H47</f>
        <v>204310953.32320198</v>
      </c>
      <c r="I49" s="60"/>
      <c r="J49" s="60"/>
      <c r="K49" s="60">
        <f>K40-K47</f>
        <v>197279454.77255058</v>
      </c>
      <c r="L49" s="60"/>
    </row>
    <row r="50" spans="1:12" ht="12.75" customHeight="1" thickBot="1">
      <c r="A50" s="63"/>
      <c r="B50" s="14"/>
      <c r="C50" s="14"/>
      <c r="D50" s="14"/>
      <c r="E50" s="14"/>
      <c r="F50" s="14"/>
      <c r="G50" s="14"/>
      <c r="H50" s="65">
        <f>SUM(H26:H30)+H49</f>
        <v>279293724.23400974</v>
      </c>
      <c r="I50" s="65"/>
      <c r="J50" s="60"/>
      <c r="K50" s="65">
        <f>SUM(K26:K30)+K49</f>
        <v>270835211.78994596</v>
      </c>
      <c r="L50" s="65"/>
    </row>
    <row r="51" spans="1:12" ht="12.75" customHeight="1" thickTop="1">
      <c r="A51" s="63"/>
      <c r="B51" s="14"/>
      <c r="C51" s="14"/>
      <c r="D51" s="14"/>
      <c r="E51" s="14"/>
      <c r="F51" s="14"/>
      <c r="G51" s="14"/>
      <c r="H51" s="25"/>
      <c r="I51" s="25"/>
      <c r="J51" s="60"/>
      <c r="K51" s="25"/>
      <c r="L51" s="25"/>
    </row>
    <row r="52" spans="1:12" ht="12.75" customHeight="1">
      <c r="A52" s="13" t="s">
        <v>43</v>
      </c>
      <c r="C52" s="14"/>
      <c r="D52" s="14"/>
      <c r="E52" s="14"/>
      <c r="F52" s="14"/>
      <c r="G52" s="14"/>
      <c r="H52" s="176">
        <f>H15/H13</f>
        <v>2.851294131912216</v>
      </c>
      <c r="I52" s="176"/>
      <c r="J52" s="55"/>
      <c r="K52" s="176">
        <f>K15/K13</f>
        <v>2.7668848626206963</v>
      </c>
      <c r="L52" s="176"/>
    </row>
    <row r="53" spans="1:12" ht="12.75" customHeight="1">
      <c r="A53" s="20"/>
      <c r="B53" s="14"/>
      <c r="C53" s="14"/>
      <c r="D53" s="14"/>
      <c r="E53" s="14"/>
      <c r="F53" s="14"/>
      <c r="G53" s="14"/>
      <c r="H53" s="73"/>
      <c r="I53" s="73"/>
      <c r="J53" s="55"/>
      <c r="K53" s="73"/>
      <c r="L53" s="73"/>
    </row>
    <row r="54" spans="1:12" ht="12.75" customHeight="1">
      <c r="A54" s="175" t="s">
        <v>44</v>
      </c>
      <c r="B54" s="175"/>
      <c r="C54" s="175"/>
      <c r="D54" s="175"/>
      <c r="E54" s="175"/>
      <c r="F54" s="175"/>
      <c r="G54" s="175"/>
      <c r="H54" s="175"/>
      <c r="I54" s="175"/>
      <c r="J54" s="175"/>
      <c r="K54" s="175"/>
      <c r="L54" s="175"/>
    </row>
    <row r="55" spans="1:12" ht="12.75" customHeight="1">
      <c r="A55" s="175"/>
      <c r="B55" s="175"/>
      <c r="C55" s="175"/>
      <c r="D55" s="175"/>
      <c r="E55" s="175"/>
      <c r="F55" s="175"/>
      <c r="G55" s="175"/>
      <c r="H55" s="175"/>
      <c r="I55" s="175"/>
      <c r="J55" s="175"/>
      <c r="K55" s="175"/>
      <c r="L55" s="175"/>
    </row>
    <row r="56" spans="1:12" ht="12.75" customHeight="1">
      <c r="A56" s="74"/>
      <c r="B56" s="74"/>
      <c r="C56" s="74"/>
      <c r="D56" s="74"/>
      <c r="E56" s="74"/>
      <c r="F56" s="74"/>
      <c r="G56" s="74"/>
      <c r="H56" s="74"/>
      <c r="I56" s="74"/>
      <c r="J56" s="74"/>
      <c r="K56" s="74"/>
      <c r="L56" s="74"/>
    </row>
    <row r="57" spans="1:12" ht="12.75" customHeight="1">
      <c r="A57" s="20"/>
      <c r="B57" s="14"/>
      <c r="C57" s="14"/>
      <c r="D57" s="14"/>
      <c r="E57" s="14"/>
      <c r="F57" s="14"/>
      <c r="G57" s="14" t="s">
        <v>45</v>
      </c>
      <c r="H57" s="75">
        <f>(H23-H50)</f>
        <v>0</v>
      </c>
      <c r="I57" s="75"/>
      <c r="J57" s="75"/>
      <c r="K57" s="75">
        <f>ROUND(K23-K50,2)</f>
        <v>0</v>
      </c>
      <c r="L57" s="75"/>
    </row>
    <row r="58" spans="1:12" ht="12.75" customHeight="1">
      <c r="A58" s="20"/>
      <c r="B58" s="14"/>
      <c r="C58" s="14"/>
      <c r="D58" s="14"/>
      <c r="E58" s="14"/>
      <c r="F58" s="14"/>
      <c r="G58" s="14"/>
      <c r="H58" s="76"/>
      <c r="I58" s="75"/>
      <c r="J58" s="75"/>
      <c r="K58" s="75"/>
      <c r="L58" s="75"/>
    </row>
    <row r="59" spans="1:12" ht="12.75" customHeight="1">
      <c r="A59" s="20"/>
      <c r="B59" s="14"/>
      <c r="C59" s="14"/>
      <c r="D59" s="14"/>
      <c r="E59" s="14"/>
      <c r="F59" s="14"/>
      <c r="G59" s="14"/>
      <c r="H59" s="77"/>
      <c r="I59" s="75"/>
      <c r="J59" s="75"/>
      <c r="K59" s="75"/>
      <c r="L59" s="75"/>
    </row>
    <row r="60" spans="1:12" ht="12.75" customHeight="1">
      <c r="A60" s="20"/>
      <c r="B60" s="14"/>
      <c r="C60" s="14"/>
      <c r="D60" s="14"/>
      <c r="E60" s="14"/>
      <c r="F60" s="14"/>
      <c r="G60" s="14"/>
      <c r="H60" s="78"/>
      <c r="I60" s="75"/>
      <c r="J60" s="75"/>
      <c r="K60" s="75"/>
      <c r="L60" s="75"/>
    </row>
    <row r="61" spans="1:12" ht="12.75" customHeight="1">
      <c r="A61" s="20"/>
      <c r="B61" s="14"/>
      <c r="C61" s="14"/>
      <c r="D61" s="14"/>
      <c r="E61" s="14"/>
      <c r="F61" s="14"/>
      <c r="G61" s="14"/>
      <c r="H61" s="78"/>
      <c r="I61" s="75"/>
      <c r="J61" s="75"/>
      <c r="K61" s="75"/>
      <c r="L61" s="75"/>
    </row>
    <row r="62" spans="1:12" ht="12.75" customHeight="1">
      <c r="A62" s="20"/>
      <c r="B62" s="14"/>
      <c r="C62" s="14"/>
      <c r="D62" s="14"/>
      <c r="E62" s="14"/>
      <c r="F62" s="14"/>
      <c r="G62" s="14"/>
      <c r="H62" s="75"/>
      <c r="I62" s="75"/>
      <c r="J62" s="75"/>
      <c r="K62" s="75"/>
      <c r="L62" s="75"/>
    </row>
    <row r="63" spans="1:12" ht="12.75" customHeight="1">
      <c r="A63" s="20"/>
      <c r="B63" s="14"/>
      <c r="C63" s="14"/>
      <c r="D63" s="14"/>
      <c r="E63" s="14"/>
      <c r="F63" s="14"/>
      <c r="G63" s="14"/>
      <c r="H63" s="75"/>
      <c r="I63" s="75"/>
      <c r="J63" s="75"/>
      <c r="K63" s="75"/>
      <c r="L63" s="75"/>
    </row>
    <row r="64" spans="1:12" ht="12.75" customHeight="1">
      <c r="A64" s="20"/>
      <c r="B64" s="14"/>
      <c r="C64" s="14"/>
      <c r="D64" s="14"/>
      <c r="E64" s="14"/>
      <c r="F64" s="14"/>
      <c r="G64" s="14"/>
      <c r="H64" s="75"/>
      <c r="I64" s="75"/>
      <c r="J64" s="75"/>
      <c r="K64" s="75"/>
      <c r="L64" s="75"/>
    </row>
    <row r="65" spans="1:12" ht="12.75" customHeight="1">
      <c r="A65" s="20"/>
      <c r="B65" s="14"/>
      <c r="C65" s="14"/>
      <c r="D65" s="14"/>
      <c r="E65" s="14"/>
      <c r="F65" s="14"/>
      <c r="G65" s="14"/>
      <c r="H65" s="55"/>
      <c r="I65" s="55"/>
      <c r="J65" s="55"/>
      <c r="K65" s="55"/>
      <c r="L65" s="55"/>
    </row>
    <row r="66" spans="1:12" ht="12.75" customHeight="1">
      <c r="A66" s="20"/>
      <c r="B66" s="14"/>
      <c r="C66" s="14"/>
      <c r="D66" s="14"/>
      <c r="E66" s="14"/>
      <c r="F66" s="14"/>
      <c r="G66" s="14"/>
      <c r="H66" s="55"/>
      <c r="I66" s="55"/>
      <c r="J66" s="55"/>
      <c r="K66" s="55"/>
      <c r="L66" s="55"/>
    </row>
    <row r="67" spans="1:12" ht="12.75" customHeight="1">
      <c r="A67" s="20"/>
      <c r="B67" s="14"/>
      <c r="C67" s="14"/>
      <c r="D67" s="14"/>
      <c r="E67" s="14"/>
      <c r="F67" s="14"/>
      <c r="G67" s="14"/>
      <c r="H67" s="55"/>
      <c r="I67" s="55"/>
      <c r="J67" s="55"/>
      <c r="K67" s="55"/>
      <c r="L67" s="55"/>
    </row>
    <row r="68" spans="1:12" ht="12.75" customHeight="1">
      <c r="A68" s="20"/>
      <c r="B68" s="14"/>
      <c r="C68" s="14"/>
      <c r="D68" s="14"/>
      <c r="E68" s="14"/>
      <c r="F68" s="14"/>
      <c r="G68" s="14"/>
      <c r="H68" s="55"/>
      <c r="I68" s="55"/>
      <c r="J68" s="55"/>
      <c r="K68" s="55"/>
      <c r="L68" s="55"/>
    </row>
    <row r="69" spans="1:12" ht="12.75" customHeight="1">
      <c r="A69" s="20"/>
      <c r="B69" s="14"/>
      <c r="C69" s="14"/>
      <c r="D69" s="14"/>
      <c r="E69" s="14"/>
      <c r="F69" s="14"/>
      <c r="G69" s="14"/>
      <c r="H69" s="55"/>
      <c r="I69" s="55"/>
      <c r="J69" s="55"/>
      <c r="K69" s="55"/>
      <c r="L69" s="55"/>
    </row>
    <row r="70" spans="1:12" ht="12.75" customHeight="1">
      <c r="A70" s="20"/>
      <c r="B70" s="14"/>
      <c r="C70" s="14"/>
      <c r="D70" s="14"/>
      <c r="E70" s="14"/>
      <c r="F70" s="14"/>
      <c r="G70" s="14"/>
      <c r="H70" s="55"/>
      <c r="I70" s="55"/>
      <c r="J70" s="55"/>
      <c r="K70" s="55"/>
      <c r="L70" s="55"/>
    </row>
    <row r="71" spans="1:12" ht="12.75" customHeight="1">
      <c r="A71" s="20"/>
      <c r="B71" s="14"/>
      <c r="C71" s="14"/>
      <c r="D71" s="14"/>
      <c r="E71" s="14"/>
      <c r="F71" s="14"/>
      <c r="G71" s="14"/>
      <c r="H71" s="55"/>
      <c r="I71" s="55"/>
      <c r="J71" s="55"/>
      <c r="K71" s="55"/>
      <c r="L71" s="55"/>
    </row>
    <row r="72" spans="1:12" ht="12.75" customHeight="1">
      <c r="A72" s="20"/>
      <c r="B72" s="14"/>
      <c r="C72" s="14"/>
      <c r="D72" s="14"/>
      <c r="E72" s="14"/>
      <c r="F72" s="14"/>
      <c r="G72" s="14"/>
      <c r="H72" s="55"/>
      <c r="I72" s="55"/>
      <c r="J72" s="55"/>
      <c r="K72" s="55"/>
      <c r="L72" s="55"/>
    </row>
    <row r="73" spans="1:12" ht="12.75" customHeight="1">
      <c r="A73" s="20"/>
      <c r="B73" s="14"/>
      <c r="C73" s="14"/>
      <c r="D73" s="14"/>
      <c r="E73" s="14"/>
      <c r="F73" s="14"/>
      <c r="G73" s="14"/>
      <c r="H73" s="55"/>
      <c r="I73" s="55"/>
      <c r="J73" s="55"/>
      <c r="K73" s="55"/>
      <c r="L73" s="55"/>
    </row>
    <row r="74" spans="1:12" ht="12.75" customHeight="1">
      <c r="A74" s="20"/>
      <c r="B74" s="14"/>
      <c r="C74" s="14"/>
      <c r="D74" s="14"/>
      <c r="E74" s="14"/>
      <c r="F74" s="14"/>
      <c r="G74" s="14"/>
      <c r="H74" s="55"/>
      <c r="I74" s="55"/>
      <c r="J74" s="55"/>
      <c r="K74" s="55"/>
      <c r="L74" s="55"/>
    </row>
    <row r="75" spans="1:12" ht="12.75" customHeight="1">
      <c r="A75" s="20"/>
      <c r="B75" s="14"/>
      <c r="C75" s="14"/>
      <c r="D75" s="14"/>
      <c r="E75" s="14"/>
      <c r="F75" s="14"/>
      <c r="G75" s="14"/>
      <c r="H75" s="55"/>
      <c r="I75" s="55"/>
      <c r="J75" s="55"/>
      <c r="K75" s="55"/>
      <c r="L75" s="55"/>
    </row>
    <row r="76" spans="1:12" ht="12.75" customHeight="1">
      <c r="A76" s="20"/>
      <c r="B76" s="14"/>
      <c r="C76" s="14"/>
      <c r="D76" s="14"/>
      <c r="E76" s="14"/>
      <c r="F76" s="14"/>
      <c r="G76" s="14"/>
      <c r="H76" s="55"/>
      <c r="I76" s="55"/>
      <c r="J76" s="55"/>
      <c r="K76" s="55"/>
      <c r="L76" s="55"/>
    </row>
    <row r="77" spans="1:12" ht="12.75" customHeight="1">
      <c r="A77" s="20"/>
      <c r="B77" s="14"/>
      <c r="C77" s="14"/>
      <c r="D77" s="14"/>
      <c r="E77" s="14"/>
      <c r="F77" s="14"/>
      <c r="G77" s="14"/>
      <c r="H77" s="55"/>
      <c r="I77" s="55"/>
      <c r="J77" s="55"/>
      <c r="K77" s="55"/>
      <c r="L77" s="55"/>
    </row>
    <row r="78" spans="1:12" ht="12.75" customHeight="1">
      <c r="A78" s="20"/>
      <c r="B78" s="14"/>
      <c r="C78" s="14"/>
      <c r="D78" s="14"/>
      <c r="E78" s="14"/>
      <c r="F78" s="14"/>
      <c r="G78" s="14"/>
      <c r="H78" s="55"/>
      <c r="I78" s="55"/>
      <c r="J78" s="55"/>
      <c r="K78" s="55"/>
      <c r="L78" s="55"/>
    </row>
    <row r="79" spans="1:12" ht="12.75" customHeight="1">
      <c r="A79" s="20"/>
      <c r="B79" s="14"/>
      <c r="C79" s="14"/>
      <c r="D79" s="14"/>
      <c r="E79" s="14"/>
      <c r="F79" s="14"/>
      <c r="G79" s="14"/>
      <c r="H79" s="55"/>
      <c r="I79" s="55"/>
      <c r="J79" s="55"/>
      <c r="K79" s="55"/>
      <c r="L79" s="55"/>
    </row>
    <row r="80" spans="1:12" ht="12.75" customHeight="1">
      <c r="A80" s="20"/>
      <c r="B80" s="14"/>
      <c r="C80" s="14"/>
      <c r="D80" s="14"/>
      <c r="E80" s="14"/>
      <c r="F80" s="14"/>
      <c r="G80" s="14"/>
      <c r="H80" s="55"/>
      <c r="I80" s="55"/>
      <c r="J80" s="55"/>
      <c r="K80" s="55"/>
      <c r="L80" s="55"/>
    </row>
    <row r="81" spans="1:12" ht="12.75" customHeight="1">
      <c r="A81" s="20"/>
      <c r="B81" s="14"/>
      <c r="C81" s="14"/>
      <c r="D81" s="14"/>
      <c r="E81" s="14"/>
      <c r="F81" s="14"/>
      <c r="G81" s="14"/>
      <c r="H81" s="55"/>
      <c r="I81" s="55"/>
      <c r="J81" s="55"/>
      <c r="K81" s="55"/>
      <c r="L81" s="55"/>
    </row>
    <row r="82" spans="1:12" ht="12.75" customHeight="1">
      <c r="A82" s="20"/>
      <c r="B82" s="14"/>
      <c r="C82" s="14"/>
      <c r="D82" s="14"/>
      <c r="E82" s="14"/>
      <c r="F82" s="14"/>
      <c r="G82" s="14"/>
      <c r="H82" s="55"/>
      <c r="I82" s="55"/>
      <c r="J82" s="55"/>
      <c r="K82" s="55"/>
      <c r="L82" s="55"/>
    </row>
    <row r="83" spans="1:12" ht="12.75" customHeight="1">
      <c r="A83" s="20"/>
      <c r="B83" s="14"/>
      <c r="C83" s="14"/>
      <c r="D83" s="14"/>
      <c r="E83" s="14"/>
      <c r="F83" s="14"/>
      <c r="G83" s="14"/>
      <c r="H83" s="55"/>
      <c r="I83" s="55"/>
      <c r="J83" s="55"/>
      <c r="K83" s="55"/>
      <c r="L83" s="55"/>
    </row>
    <row r="84" spans="1:12" ht="12.75" customHeight="1">
      <c r="A84" s="20"/>
      <c r="B84" s="14"/>
      <c r="C84" s="14"/>
      <c r="D84" s="14"/>
      <c r="E84" s="14"/>
      <c r="F84" s="14"/>
      <c r="G84" s="14"/>
      <c r="H84" s="55"/>
      <c r="I84" s="55"/>
      <c r="J84" s="55"/>
      <c r="K84" s="55"/>
      <c r="L84" s="55"/>
    </row>
    <row r="85" spans="1:12" ht="12.75" customHeight="1">
      <c r="A85" s="20"/>
      <c r="B85" s="14"/>
      <c r="C85" s="14"/>
      <c r="D85" s="14"/>
      <c r="E85" s="14"/>
      <c r="F85" s="14"/>
      <c r="G85" s="14"/>
      <c r="H85" s="55"/>
      <c r="I85" s="55"/>
      <c r="J85" s="55"/>
      <c r="K85" s="55"/>
      <c r="L85" s="55"/>
    </row>
    <row r="86" spans="1:12" ht="12.75" customHeight="1">
      <c r="A86" s="20"/>
      <c r="B86" s="14"/>
      <c r="C86" s="14"/>
      <c r="D86" s="14"/>
      <c r="E86" s="14"/>
      <c r="F86" s="14"/>
      <c r="G86" s="14"/>
      <c r="H86" s="55"/>
      <c r="I86" s="55"/>
      <c r="J86" s="55"/>
      <c r="K86" s="55"/>
      <c r="L86" s="55"/>
    </row>
    <row r="87" spans="1:12" ht="12.75" customHeight="1">
      <c r="A87" s="20"/>
      <c r="B87" s="14"/>
      <c r="C87" s="14"/>
      <c r="D87" s="14"/>
      <c r="E87" s="14"/>
      <c r="F87" s="14"/>
      <c r="G87" s="14"/>
      <c r="H87" s="55"/>
      <c r="I87" s="55"/>
      <c r="J87" s="55"/>
      <c r="K87" s="55"/>
      <c r="L87" s="55"/>
    </row>
    <row r="88" spans="1:12" ht="12.75" customHeight="1">
      <c r="A88" s="20"/>
      <c r="B88" s="14"/>
      <c r="C88" s="14"/>
      <c r="D88" s="14"/>
      <c r="E88" s="14"/>
      <c r="F88" s="14"/>
      <c r="G88" s="14"/>
      <c r="H88" s="55"/>
      <c r="I88" s="55"/>
      <c r="J88" s="55"/>
      <c r="K88" s="55"/>
      <c r="L88" s="55"/>
    </row>
    <row r="89" spans="1:12" ht="12.75" customHeight="1">
      <c r="A89" s="20"/>
      <c r="B89" s="14"/>
      <c r="C89" s="14"/>
      <c r="D89" s="14"/>
      <c r="E89" s="14"/>
      <c r="F89" s="14"/>
      <c r="G89" s="14"/>
      <c r="H89" s="55"/>
      <c r="I89" s="55"/>
      <c r="J89" s="55"/>
      <c r="K89" s="55"/>
      <c r="L89" s="55"/>
    </row>
    <row r="90" spans="1:12" ht="12.75" customHeight="1">
      <c r="A90" s="20"/>
      <c r="B90" s="14"/>
      <c r="C90" s="14"/>
      <c r="D90" s="14"/>
      <c r="E90" s="14"/>
      <c r="F90" s="14"/>
      <c r="G90" s="14"/>
      <c r="H90" s="55"/>
      <c r="I90" s="55"/>
      <c r="J90" s="55"/>
      <c r="K90" s="55"/>
      <c r="L90" s="55"/>
    </row>
    <row r="91" spans="1:12" ht="12.75" customHeight="1">
      <c r="A91" s="20"/>
      <c r="B91" s="14"/>
      <c r="C91" s="14"/>
      <c r="D91" s="14"/>
      <c r="E91" s="14"/>
      <c r="F91" s="14"/>
      <c r="G91" s="14"/>
      <c r="H91" s="55"/>
      <c r="I91" s="55"/>
      <c r="J91" s="55"/>
      <c r="K91" s="55"/>
      <c r="L91" s="55"/>
    </row>
    <row r="92" spans="1:12" ht="12.75" customHeight="1">
      <c r="A92" s="20"/>
      <c r="B92" s="14"/>
      <c r="C92" s="14"/>
      <c r="D92" s="14"/>
      <c r="E92" s="14"/>
      <c r="F92" s="14"/>
      <c r="G92" s="14"/>
      <c r="H92" s="55"/>
      <c r="I92" s="55"/>
      <c r="J92" s="55"/>
      <c r="K92" s="55"/>
      <c r="L92" s="55"/>
    </row>
    <row r="93" spans="1:12" ht="12.75" customHeight="1">
      <c r="A93" s="20"/>
      <c r="B93" s="14"/>
      <c r="C93" s="14"/>
      <c r="D93" s="14"/>
      <c r="E93" s="14"/>
      <c r="F93" s="14"/>
      <c r="G93" s="14"/>
      <c r="H93" s="55"/>
      <c r="I93" s="55"/>
      <c r="J93" s="55"/>
      <c r="K93" s="55"/>
      <c r="L93" s="55"/>
    </row>
    <row r="94" spans="1:12" ht="12.75" customHeight="1">
      <c r="A94" s="20"/>
      <c r="B94" s="14"/>
      <c r="C94" s="14"/>
      <c r="D94" s="14"/>
      <c r="E94" s="14"/>
      <c r="F94" s="14"/>
      <c r="G94" s="14"/>
      <c r="H94" s="55"/>
      <c r="I94" s="55"/>
      <c r="J94" s="55"/>
      <c r="K94" s="55"/>
      <c r="L94" s="55"/>
    </row>
    <row r="95" spans="1:12" ht="12.75" customHeight="1">
      <c r="A95" s="20"/>
      <c r="B95" s="14"/>
      <c r="C95" s="14"/>
      <c r="D95" s="14"/>
      <c r="E95" s="14"/>
      <c r="F95" s="14"/>
      <c r="G95" s="14"/>
      <c r="H95" s="55"/>
      <c r="I95" s="55"/>
      <c r="J95" s="55"/>
      <c r="K95" s="55"/>
      <c r="L95" s="55"/>
    </row>
    <row r="96" spans="1:12" ht="12.75" customHeight="1">
      <c r="A96" s="20"/>
      <c r="B96" s="14"/>
      <c r="C96" s="14"/>
      <c r="D96" s="14"/>
      <c r="E96" s="14"/>
      <c r="F96" s="14"/>
      <c r="G96" s="14"/>
      <c r="H96" s="55"/>
      <c r="I96" s="55"/>
      <c r="J96" s="55"/>
      <c r="K96" s="55"/>
      <c r="L96" s="55"/>
    </row>
    <row r="97" spans="1:12" ht="12.75" customHeight="1">
      <c r="A97" s="20"/>
      <c r="B97" s="14"/>
      <c r="C97" s="14"/>
      <c r="D97" s="14"/>
      <c r="E97" s="14"/>
      <c r="F97" s="14"/>
      <c r="G97" s="14"/>
      <c r="H97" s="55"/>
      <c r="I97" s="55"/>
      <c r="J97" s="55"/>
      <c r="K97" s="55"/>
      <c r="L97" s="55"/>
    </row>
    <row r="98" spans="1:12" ht="12.75" customHeight="1">
      <c r="A98" s="20"/>
      <c r="B98" s="14"/>
      <c r="C98" s="14"/>
      <c r="D98" s="14"/>
      <c r="E98" s="14"/>
      <c r="F98" s="14"/>
      <c r="G98" s="14"/>
      <c r="H98" s="55"/>
      <c r="I98" s="55"/>
      <c r="J98" s="55"/>
      <c r="K98" s="55"/>
      <c r="L98" s="55"/>
    </row>
    <row r="99" spans="1:12" ht="12.75" customHeight="1">
      <c r="A99" s="20"/>
      <c r="B99" s="14"/>
      <c r="C99" s="14"/>
      <c r="D99" s="14"/>
      <c r="E99" s="14"/>
      <c r="F99" s="14"/>
      <c r="G99" s="14"/>
      <c r="H99" s="55"/>
      <c r="I99" s="55"/>
      <c r="J99" s="55"/>
      <c r="K99" s="55"/>
      <c r="L99" s="55"/>
    </row>
    <row r="100" spans="1:12" ht="12.75" customHeight="1">
      <c r="A100" s="20"/>
      <c r="B100" s="14"/>
      <c r="C100" s="14"/>
      <c r="D100" s="14"/>
      <c r="E100" s="14"/>
      <c r="F100" s="14"/>
      <c r="G100" s="14"/>
      <c r="H100" s="55"/>
      <c r="I100" s="55"/>
      <c r="J100" s="55"/>
      <c r="K100" s="55"/>
      <c r="L100" s="55"/>
    </row>
    <row r="101" spans="1:12" ht="12.75" customHeight="1">
      <c r="A101" s="20"/>
      <c r="B101" s="14"/>
      <c r="C101" s="14"/>
      <c r="D101" s="14"/>
      <c r="E101" s="14"/>
      <c r="F101" s="14"/>
      <c r="G101" s="14"/>
      <c r="H101" s="55"/>
      <c r="I101" s="55"/>
      <c r="J101" s="55"/>
      <c r="K101" s="55"/>
      <c r="L101" s="55"/>
    </row>
    <row r="102" spans="1:12" ht="12.75" customHeight="1">
      <c r="A102" s="20"/>
      <c r="B102" s="14"/>
      <c r="C102" s="14"/>
      <c r="D102" s="14"/>
      <c r="E102" s="14"/>
      <c r="F102" s="14"/>
      <c r="G102" s="14"/>
      <c r="H102" s="55"/>
      <c r="I102" s="55"/>
      <c r="J102" s="55"/>
      <c r="K102" s="55"/>
      <c r="L102" s="55"/>
    </row>
  </sheetData>
  <mergeCells count="13">
    <mergeCell ref="A54:L55"/>
    <mergeCell ref="H6:I6"/>
    <mergeCell ref="H8:I8"/>
    <mergeCell ref="H52:I52"/>
    <mergeCell ref="K52:L52"/>
    <mergeCell ref="H9:I9"/>
    <mergeCell ref="H10:I10"/>
    <mergeCell ref="K9:L9"/>
    <mergeCell ref="K10:L10"/>
    <mergeCell ref="K6:L6"/>
    <mergeCell ref="K8:L8"/>
    <mergeCell ref="H7:I7"/>
    <mergeCell ref="K7:L7"/>
  </mergeCells>
  <printOptions/>
  <pageMargins left="0.984251968503937" right="0"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R49"/>
  <sheetViews>
    <sheetView workbookViewId="0" topLeftCell="A1">
      <selection activeCell="P8" sqref="P8"/>
    </sheetView>
  </sheetViews>
  <sheetFormatPr defaultColWidth="9.33203125" defaultRowHeight="12.75"/>
  <cols>
    <col min="1" max="1" width="2.83203125" style="84" customWidth="1"/>
    <col min="2" max="2" width="17.83203125" style="84" customWidth="1"/>
    <col min="3" max="4" width="6.83203125" style="84" customWidth="1"/>
    <col min="5" max="5" width="9.83203125" style="84" customWidth="1"/>
    <col min="6" max="6" width="1.83203125" style="84" customWidth="1"/>
    <col min="7" max="7" width="9.83203125" style="84" customWidth="1"/>
    <col min="8" max="8" width="1.83203125" style="84" customWidth="1"/>
    <col min="9" max="9" width="9.83203125" style="84" customWidth="1"/>
    <col min="10" max="10" width="1.83203125" style="84" customWidth="1"/>
    <col min="11" max="11" width="9.83203125" style="84" customWidth="1"/>
    <col min="12" max="12" width="1.83203125" style="84" customWidth="1"/>
    <col min="13" max="13" width="9.83203125" style="84" customWidth="1"/>
    <col min="14" max="14" width="1.83203125" style="84" customWidth="1"/>
    <col min="15" max="15" width="9.66015625" style="84" bestFit="1" customWidth="1"/>
    <col min="16" max="16" width="10.5" style="84" customWidth="1"/>
    <col min="17" max="16384" width="9.33203125" style="84" customWidth="1"/>
  </cols>
  <sheetData>
    <row r="1" spans="1:18" s="3" customFormat="1" ht="12.75" customHeight="1">
      <c r="A1" s="52" t="s">
        <v>0</v>
      </c>
      <c r="B1" s="52"/>
      <c r="C1" s="52"/>
      <c r="D1" s="79"/>
      <c r="E1" s="79"/>
      <c r="F1" s="79"/>
      <c r="G1" s="79"/>
      <c r="H1" s="79"/>
      <c r="I1" s="80"/>
      <c r="J1" s="79"/>
      <c r="K1" s="80"/>
      <c r="L1" s="79"/>
      <c r="M1" s="80"/>
      <c r="N1" s="79"/>
      <c r="O1" s="80"/>
      <c r="P1" s="80"/>
      <c r="Q1" s="80"/>
      <c r="R1" s="80"/>
    </row>
    <row r="2" spans="1:18" s="3" customFormat="1" ht="12.75" customHeight="1">
      <c r="A2" s="54" t="s">
        <v>1</v>
      </c>
      <c r="B2" s="52"/>
      <c r="C2" s="52"/>
      <c r="D2" s="79"/>
      <c r="E2" s="79"/>
      <c r="F2" s="79"/>
      <c r="G2" s="79"/>
      <c r="H2" s="79"/>
      <c r="I2" s="80"/>
      <c r="J2" s="79"/>
      <c r="K2" s="80"/>
      <c r="L2" s="79"/>
      <c r="M2" s="80"/>
      <c r="N2" s="79"/>
      <c r="O2" s="80"/>
      <c r="P2" s="80"/>
      <c r="Q2" s="80"/>
      <c r="R2" s="80"/>
    </row>
    <row r="3" spans="1:18" s="3" customFormat="1" ht="7.5" customHeight="1">
      <c r="A3" s="10"/>
      <c r="B3" s="10"/>
      <c r="C3" s="10"/>
      <c r="D3" s="81"/>
      <c r="E3" s="14"/>
      <c r="F3" s="14"/>
      <c r="G3" s="14"/>
      <c r="H3" s="14"/>
      <c r="I3" s="15"/>
      <c r="J3" s="14"/>
      <c r="K3" s="15"/>
      <c r="L3" s="14"/>
      <c r="M3" s="15"/>
      <c r="N3" s="14"/>
      <c r="O3" s="15"/>
      <c r="P3" s="15"/>
      <c r="Q3" s="15"/>
      <c r="R3" s="6"/>
    </row>
    <row r="4" spans="1:18" s="3" customFormat="1" ht="12.75" customHeight="1">
      <c r="A4" s="18" t="s">
        <v>46</v>
      </c>
      <c r="B4" s="10"/>
      <c r="C4" s="10"/>
      <c r="D4" s="81"/>
      <c r="E4" s="81"/>
      <c r="F4" s="81"/>
      <c r="G4" s="81"/>
      <c r="H4" s="81"/>
      <c r="I4" s="82"/>
      <c r="J4" s="81"/>
      <c r="K4" s="82"/>
      <c r="L4" s="81"/>
      <c r="M4" s="82"/>
      <c r="N4" s="81"/>
      <c r="O4" s="82"/>
      <c r="P4" s="82"/>
      <c r="Q4" s="82"/>
      <c r="R4" s="6"/>
    </row>
    <row r="5" spans="1:18" s="3" customFormat="1" ht="12.75" customHeight="1">
      <c r="A5" s="18" t="str">
        <f>'[1]IncSt'!A11</f>
        <v>for the financial period ended 30 September 2005</v>
      </c>
      <c r="B5" s="10"/>
      <c r="C5" s="10"/>
      <c r="D5" s="81"/>
      <c r="E5" s="81"/>
      <c r="F5" s="81"/>
      <c r="G5" s="81"/>
      <c r="H5" s="81"/>
      <c r="I5" s="82"/>
      <c r="J5" s="81"/>
      <c r="K5" s="82"/>
      <c r="L5" s="81"/>
      <c r="M5" s="82"/>
      <c r="N5" s="81"/>
      <c r="O5" s="82"/>
      <c r="P5" s="82"/>
      <c r="Q5" s="82"/>
      <c r="R5" s="6"/>
    </row>
    <row r="6" ht="12.75">
      <c r="A6" s="83" t="str">
        <f>'[1]IncSt'!A12</f>
        <v>[The figures have not been audited.]</v>
      </c>
    </row>
    <row r="7" ht="12.75">
      <c r="A7" s="83"/>
    </row>
    <row r="8" spans="1:14" ht="12.75">
      <c r="A8" s="83"/>
      <c r="E8" s="85" t="s">
        <v>47</v>
      </c>
      <c r="F8" s="85"/>
      <c r="G8" s="85"/>
      <c r="H8" s="85"/>
      <c r="I8" s="86"/>
      <c r="J8" s="86"/>
      <c r="K8" s="86"/>
      <c r="L8" s="86"/>
      <c r="M8" s="86"/>
      <c r="N8" s="86"/>
    </row>
    <row r="9" spans="5:14" ht="12.75">
      <c r="E9" s="85" t="s">
        <v>48</v>
      </c>
      <c r="F9" s="85"/>
      <c r="G9" s="85"/>
      <c r="H9" s="85"/>
      <c r="I9" s="85" t="s">
        <v>49</v>
      </c>
      <c r="J9" s="85"/>
      <c r="K9" s="86"/>
      <c r="L9" s="86"/>
      <c r="M9" s="86"/>
      <c r="N9" s="86"/>
    </row>
    <row r="10" spans="5:14" ht="12.75">
      <c r="E10" s="87" t="s">
        <v>50</v>
      </c>
      <c r="F10" s="87"/>
      <c r="G10" s="87"/>
      <c r="H10" s="85"/>
      <c r="I10" s="87" t="s">
        <v>51</v>
      </c>
      <c r="J10" s="87"/>
      <c r="K10" s="87" t="s">
        <v>52</v>
      </c>
      <c r="L10" s="85"/>
      <c r="M10" s="86"/>
      <c r="N10" s="86"/>
    </row>
    <row r="11" spans="5:14" ht="12.75">
      <c r="E11" s="85" t="s">
        <v>53</v>
      </c>
      <c r="F11" s="85"/>
      <c r="G11" s="85" t="s">
        <v>54</v>
      </c>
      <c r="H11" s="85"/>
      <c r="I11" s="85" t="s">
        <v>55</v>
      </c>
      <c r="J11" s="85"/>
      <c r="K11" s="85" t="s">
        <v>56</v>
      </c>
      <c r="L11" s="85"/>
      <c r="M11" s="86"/>
      <c r="N11" s="86"/>
    </row>
    <row r="12" spans="5:14" ht="12.75">
      <c r="E12" s="85" t="s">
        <v>57</v>
      </c>
      <c r="F12" s="85"/>
      <c r="G12" s="85" t="s">
        <v>58</v>
      </c>
      <c r="H12" s="85"/>
      <c r="I12" s="85" t="s">
        <v>59</v>
      </c>
      <c r="J12" s="85"/>
      <c r="K12" s="85" t="s">
        <v>60</v>
      </c>
      <c r="L12" s="85"/>
      <c r="M12" s="85" t="s">
        <v>61</v>
      </c>
      <c r="N12" s="85"/>
    </row>
    <row r="13" spans="5:14" ht="12.75">
      <c r="E13" s="88"/>
      <c r="F13" s="88"/>
      <c r="G13" s="88" t="s">
        <v>15</v>
      </c>
      <c r="H13" s="88"/>
      <c r="I13" s="88" t="str">
        <f>G13</f>
        <v>RM'000</v>
      </c>
      <c r="J13" s="88"/>
      <c r="K13" s="88" t="str">
        <f>I13</f>
        <v>RM'000</v>
      </c>
      <c r="L13" s="88"/>
      <c r="M13" s="88" t="str">
        <f>K13</f>
        <v>RM'000</v>
      </c>
      <c r="N13" s="88"/>
    </row>
    <row r="14" spans="5:14" ht="12.75">
      <c r="E14" s="89"/>
      <c r="F14" s="89"/>
      <c r="G14" s="90"/>
      <c r="H14" s="90"/>
      <c r="I14" s="90"/>
      <c r="J14" s="90"/>
      <c r="K14" s="89"/>
      <c r="L14" s="89"/>
      <c r="M14" s="89"/>
      <c r="N14" s="89"/>
    </row>
    <row r="15" spans="1:16" ht="12.75">
      <c r="A15" s="84" t="s">
        <v>62</v>
      </c>
      <c r="B15" s="91">
        <f>B23-365</f>
        <v>38169</v>
      </c>
      <c r="C15" s="91"/>
      <c r="E15" s="89">
        <f>G15</f>
        <v>90417002</v>
      </c>
      <c r="F15" s="89"/>
      <c r="G15" s="90">
        <v>90417002</v>
      </c>
      <c r="H15" s="90"/>
      <c r="I15" s="90">
        <v>145390</v>
      </c>
      <c r="J15" s="90"/>
      <c r="K15" s="90">
        <v>132744232.49827</v>
      </c>
      <c r="L15" s="89"/>
      <c r="M15" s="89">
        <f>ROUNDDOWN(SUM(G15:L15),-3)</f>
        <v>223306000</v>
      </c>
      <c r="N15" s="89"/>
      <c r="P15" s="89"/>
    </row>
    <row r="16" spans="1:15" ht="12.75" customHeight="1">
      <c r="A16" s="92"/>
      <c r="E16" s="89"/>
      <c r="F16" s="89"/>
      <c r="G16" s="89"/>
      <c r="H16" s="89"/>
      <c r="I16" s="89"/>
      <c r="J16" s="89"/>
      <c r="K16" s="89"/>
      <c r="L16" s="89"/>
      <c r="M16" s="89"/>
      <c r="N16" s="89"/>
      <c r="O16" s="89"/>
    </row>
    <row r="17" spans="1:16" ht="12.75" customHeight="1">
      <c r="A17" s="93" t="str">
        <f>A25</f>
        <v>Net profit attributable to shareholders</v>
      </c>
      <c r="E17" s="89">
        <f>E19-SUM(E15:E16,E18:E18)</f>
        <v>0</v>
      </c>
      <c r="F17" s="89"/>
      <c r="G17" s="89">
        <f>G19-SUM(G15:G16,G18:G18)</f>
        <v>0</v>
      </c>
      <c r="H17" s="89"/>
      <c r="I17" s="89">
        <f>I19-SUM(I15:I16,I18:I18)</f>
        <v>0</v>
      </c>
      <c r="J17" s="89"/>
      <c r="K17" s="89">
        <f>K19-SUM(K15:K16,K18:K18)</f>
        <v>5925699.8643087745</v>
      </c>
      <c r="L17" s="89"/>
      <c r="M17" s="89">
        <f>SUM(G17:L17)</f>
        <v>5925699.8643087745</v>
      </c>
      <c r="N17" s="89"/>
      <c r="O17" s="89">
        <f>ROUND(K17-'[1]IncSt'!N52,-3)</f>
        <v>0</v>
      </c>
      <c r="P17" s="139"/>
    </row>
    <row r="18" spans="5:14" ht="12.75" customHeight="1">
      <c r="E18" s="89"/>
      <c r="F18" s="89"/>
      <c r="G18" s="89"/>
      <c r="H18" s="89"/>
      <c r="I18" s="89"/>
      <c r="J18" s="89"/>
      <c r="K18" s="89"/>
      <c r="L18" s="89"/>
      <c r="M18" s="89"/>
      <c r="N18" s="89"/>
    </row>
    <row r="19" spans="1:16" ht="12.75">
      <c r="A19" s="84" t="str">
        <f>A15</f>
        <v>At</v>
      </c>
      <c r="B19" s="91">
        <f>'[1]IncSt'!N17</f>
        <v>38260</v>
      </c>
      <c r="C19" s="91"/>
      <c r="E19" s="95">
        <f>'[1]FDEPS'!Q136</f>
        <v>90417002</v>
      </c>
      <c r="F19" s="95"/>
      <c r="G19" s="95">
        <f>'[2]Equity'!G30</f>
        <v>90417002</v>
      </c>
      <c r="H19" s="95"/>
      <c r="I19" s="95">
        <f>'[2]Equity'!I30</f>
        <v>145390</v>
      </c>
      <c r="J19" s="95"/>
      <c r="K19" s="95">
        <f>'[2]Equity'!K30</f>
        <v>138669932.36257878</v>
      </c>
      <c r="L19" s="95"/>
      <c r="M19" s="95">
        <f>ROUND(SUM(M14:M18),0)</f>
        <v>229231700</v>
      </c>
      <c r="N19" s="95"/>
      <c r="O19" s="89">
        <f>ROUNDDOWN(M19-SUM(G19:L19),-3)</f>
        <v>0</v>
      </c>
      <c r="P19" s="89">
        <f>E19-G19</f>
        <v>0</v>
      </c>
    </row>
    <row r="20" spans="2:14" ht="7.5" customHeight="1" thickBot="1">
      <c r="B20" s="91"/>
      <c r="C20" s="91"/>
      <c r="E20" s="96"/>
      <c r="F20" s="96"/>
      <c r="G20" s="96"/>
      <c r="H20" s="96"/>
      <c r="I20" s="96"/>
      <c r="J20" s="96"/>
      <c r="K20" s="96"/>
      <c r="L20" s="96"/>
      <c r="M20" s="96"/>
      <c r="N20" s="96"/>
    </row>
    <row r="21" spans="5:14" ht="13.5" thickTop="1">
      <c r="E21" s="89"/>
      <c r="F21" s="89"/>
      <c r="G21" s="89"/>
      <c r="H21" s="89"/>
      <c r="I21" s="89"/>
      <c r="J21" s="89"/>
      <c r="K21" s="89"/>
      <c r="L21" s="89"/>
      <c r="M21" s="89"/>
      <c r="N21" s="89"/>
    </row>
    <row r="22" spans="5:14" ht="12.75">
      <c r="E22" s="89"/>
      <c r="F22" s="89"/>
      <c r="G22" s="89"/>
      <c r="H22" s="89"/>
      <c r="I22" s="89"/>
      <c r="J22" s="89"/>
      <c r="K22" s="89"/>
      <c r="L22" s="89"/>
      <c r="M22" s="89"/>
      <c r="N22" s="89"/>
    </row>
    <row r="23" spans="1:15" ht="12.75">
      <c r="A23" s="84" t="str">
        <f>A15</f>
        <v>At</v>
      </c>
      <c r="B23" s="91">
        <f>'[1]BS'!K9+1</f>
        <v>38534</v>
      </c>
      <c r="C23" s="91"/>
      <c r="E23" s="89">
        <f>G23</f>
        <v>90417002</v>
      </c>
      <c r="F23" s="89"/>
      <c r="G23" s="90">
        <f>'[1]OIB-BS'!F10</f>
        <v>90417002</v>
      </c>
      <c r="H23" s="90"/>
      <c r="I23" s="90">
        <f>'[1]OIB-BS'!F11</f>
        <v>145390</v>
      </c>
      <c r="J23" s="90"/>
      <c r="K23" s="90">
        <f>'[1]OIB-BS'!F12</f>
        <v>159611042.1573452</v>
      </c>
      <c r="L23" s="89"/>
      <c r="M23" s="89">
        <f>SUM(G23:L23)</f>
        <v>250173434.1573452</v>
      </c>
      <c r="N23" s="89"/>
      <c r="O23" s="89">
        <f>M23-'[1]OIB-BS'!F13</f>
        <v>0</v>
      </c>
    </row>
    <row r="24" spans="5:14" ht="12.75" customHeight="1">
      <c r="E24" s="89"/>
      <c r="F24" s="89"/>
      <c r="G24" s="89"/>
      <c r="H24" s="89"/>
      <c r="I24" s="89"/>
      <c r="J24" s="89"/>
      <c r="K24" s="89"/>
      <c r="L24" s="89"/>
      <c r="M24" s="89"/>
      <c r="N24" s="89"/>
    </row>
    <row r="25" spans="1:15" ht="12.75" customHeight="1">
      <c r="A25" s="93" t="str">
        <f>'[1]IncSt'!A52</f>
        <v>Net profit attributable to shareholders</v>
      </c>
      <c r="E25" s="89">
        <f>E27-(SUM(E23:E24)+SUM(E26:E26))</f>
        <v>0</v>
      </c>
      <c r="F25" s="89"/>
      <c r="G25" s="89">
        <f>G27-(SUM(G23:G24)+SUM(G26:G26))</f>
        <v>0</v>
      </c>
      <c r="H25" s="89"/>
      <c r="I25" s="89">
        <f>I27-(SUM(I23:I24)+SUM(I26:I26))</f>
        <v>0</v>
      </c>
      <c r="J25" s="89"/>
      <c r="K25" s="89">
        <f>K27-(SUM(K23:K24)+SUM(K26:K26))</f>
        <v>7632033.070349902</v>
      </c>
      <c r="L25" s="89"/>
      <c r="M25" s="89">
        <f>SUM(G25:L25)</f>
        <v>7632033.070349902</v>
      </c>
      <c r="N25" s="89"/>
      <c r="O25" s="89">
        <f>ROUND(K25-'[1]IncSt'!L52,0)</f>
        <v>0</v>
      </c>
    </row>
    <row r="26" spans="5:14" ht="12.75" customHeight="1">
      <c r="E26" s="89"/>
      <c r="F26" s="89"/>
      <c r="G26" s="89"/>
      <c r="H26" s="89"/>
      <c r="I26" s="89"/>
      <c r="J26" s="89"/>
      <c r="K26" s="89"/>
      <c r="L26" s="89"/>
      <c r="M26" s="89"/>
      <c r="N26" s="89"/>
    </row>
    <row r="27" spans="1:16" ht="12.75" customHeight="1">
      <c r="A27" s="84" t="str">
        <f>A15</f>
        <v>At</v>
      </c>
      <c r="B27" s="91">
        <f>'[1]IncSt'!L17</f>
        <v>38625</v>
      </c>
      <c r="C27" s="91"/>
      <c r="E27" s="95">
        <f>G27</f>
        <v>90417002</v>
      </c>
      <c r="F27" s="95"/>
      <c r="G27" s="95">
        <f>'[1]OIB-BS'!D10</f>
        <v>90417002</v>
      </c>
      <c r="H27" s="95"/>
      <c r="I27" s="95">
        <f>'[1]OIB-BS'!D11</f>
        <v>145390</v>
      </c>
      <c r="J27" s="95"/>
      <c r="K27" s="95">
        <f>'[1]OIB-BS'!D12</f>
        <v>167243075.2276951</v>
      </c>
      <c r="L27" s="95"/>
      <c r="M27" s="95">
        <f>SUM(M22:M26)</f>
        <v>257805467.2276951</v>
      </c>
      <c r="N27" s="95"/>
      <c r="O27" s="89">
        <f>M27-SUM(G27:L27)</f>
        <v>0</v>
      </c>
      <c r="P27" s="89">
        <f>E27-G27</f>
        <v>0</v>
      </c>
    </row>
    <row r="28" spans="5:14" ht="7.5" customHeight="1" thickBot="1">
      <c r="E28" s="96"/>
      <c r="F28" s="96"/>
      <c r="G28" s="96"/>
      <c r="H28" s="96"/>
      <c r="I28" s="96"/>
      <c r="J28" s="96"/>
      <c r="K28" s="96"/>
      <c r="L28" s="96"/>
      <c r="M28" s="96"/>
      <c r="N28" s="96"/>
    </row>
    <row r="29" spans="5:14" ht="13.5" thickTop="1">
      <c r="E29" s="89"/>
      <c r="F29" s="89"/>
      <c r="G29" s="89"/>
      <c r="H29" s="89"/>
      <c r="I29" s="89"/>
      <c r="J29" s="89"/>
      <c r="K29" s="89"/>
      <c r="L29" s="89"/>
      <c r="M29" s="89"/>
      <c r="N29" s="89"/>
    </row>
    <row r="30" spans="1:14" ht="12.75">
      <c r="A30" s="168" t="s">
        <v>63</v>
      </c>
      <c r="B30" s="168"/>
      <c r="C30" s="168"/>
      <c r="D30" s="168"/>
      <c r="E30" s="168"/>
      <c r="F30" s="168"/>
      <c r="G30" s="168"/>
      <c r="H30" s="168"/>
      <c r="I30" s="168"/>
      <c r="J30" s="168"/>
      <c r="K30" s="168"/>
      <c r="L30" s="168"/>
      <c r="M30" s="168"/>
      <c r="N30" s="168"/>
    </row>
    <row r="31" spans="1:14" ht="12.75">
      <c r="A31" s="168"/>
      <c r="B31" s="168"/>
      <c r="C31" s="168"/>
      <c r="D31" s="168"/>
      <c r="E31" s="168"/>
      <c r="F31" s="168"/>
      <c r="G31" s="168"/>
      <c r="H31" s="168"/>
      <c r="I31" s="168"/>
      <c r="J31" s="168"/>
      <c r="K31" s="168"/>
      <c r="L31" s="168"/>
      <c r="M31" s="168"/>
      <c r="N31" s="168"/>
    </row>
    <row r="49" ht="12.75">
      <c r="B49" s="3"/>
    </row>
  </sheetData>
  <mergeCells count="1">
    <mergeCell ref="A30:N31"/>
  </mergeCells>
  <printOptions/>
  <pageMargins left="0.984251968503937" right="0"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T56"/>
  <sheetViews>
    <sheetView workbookViewId="0" topLeftCell="A1">
      <selection activeCell="G17" sqref="G17"/>
    </sheetView>
  </sheetViews>
  <sheetFormatPr defaultColWidth="9.33203125" defaultRowHeight="12.75"/>
  <cols>
    <col min="1" max="2" width="2.83203125" style="84" customWidth="1"/>
    <col min="3" max="8" width="9.33203125" style="84" customWidth="1"/>
    <col min="9" max="9" width="10.83203125" style="84" customWidth="1"/>
    <col min="10" max="10" width="2.33203125" style="84" customWidth="1"/>
    <col min="11" max="11" width="3.83203125" style="84" customWidth="1"/>
    <col min="12" max="12" width="10.83203125" style="84" customWidth="1"/>
    <col min="13" max="13" width="2.33203125" style="84" customWidth="1"/>
    <col min="14" max="14" width="9.16015625" style="84" customWidth="1"/>
    <col min="15" max="15" width="9.33203125" style="101" customWidth="1"/>
    <col min="16" max="16384" width="9.33203125" style="84" customWidth="1"/>
  </cols>
  <sheetData>
    <row r="1" spans="1:20" s="3" customFormat="1" ht="12.75" customHeight="1">
      <c r="A1" s="52" t="s">
        <v>0</v>
      </c>
      <c r="B1" s="52"/>
      <c r="C1" s="52"/>
      <c r="D1" s="79"/>
      <c r="E1" s="79"/>
      <c r="F1" s="79"/>
      <c r="G1" s="79"/>
      <c r="H1" s="79"/>
      <c r="I1" s="79"/>
      <c r="J1" s="79"/>
      <c r="K1" s="79"/>
      <c r="L1" s="80"/>
      <c r="M1" s="80"/>
      <c r="N1" s="80"/>
      <c r="O1" s="97"/>
      <c r="P1" s="80"/>
      <c r="Q1" s="80"/>
      <c r="R1" s="80"/>
      <c r="S1" s="80"/>
      <c r="T1" s="80"/>
    </row>
    <row r="2" spans="1:20" s="3" customFormat="1" ht="12.75" customHeight="1">
      <c r="A2" s="54" t="s">
        <v>1</v>
      </c>
      <c r="B2" s="52"/>
      <c r="C2" s="52"/>
      <c r="D2" s="79"/>
      <c r="E2" s="79"/>
      <c r="F2" s="79"/>
      <c r="G2" s="79"/>
      <c r="H2" s="79"/>
      <c r="I2" s="79"/>
      <c r="J2" s="79"/>
      <c r="K2" s="79"/>
      <c r="L2" s="80"/>
      <c r="M2" s="80"/>
      <c r="N2" s="80"/>
      <c r="O2" s="97"/>
      <c r="P2" s="80"/>
      <c r="Q2" s="80"/>
      <c r="R2" s="80"/>
      <c r="S2" s="80"/>
      <c r="T2" s="80"/>
    </row>
    <row r="3" spans="1:20" s="3" customFormat="1" ht="7.5" customHeight="1">
      <c r="A3" s="10"/>
      <c r="B3" s="10"/>
      <c r="C3" s="10"/>
      <c r="D3" s="81"/>
      <c r="E3" s="13"/>
      <c r="F3" s="14"/>
      <c r="G3" s="14"/>
      <c r="H3" s="14"/>
      <c r="I3" s="14"/>
      <c r="J3" s="14"/>
      <c r="K3" s="14"/>
      <c r="L3" s="15"/>
      <c r="M3" s="15"/>
      <c r="N3" s="15"/>
      <c r="O3" s="39"/>
      <c r="P3" s="15"/>
      <c r="Q3" s="15"/>
      <c r="R3" s="15"/>
      <c r="S3" s="15"/>
      <c r="T3" s="6"/>
    </row>
    <row r="4" spans="1:20" s="3" customFormat="1" ht="12.75" customHeight="1">
      <c r="A4" s="18" t="s">
        <v>64</v>
      </c>
      <c r="B4" s="10"/>
      <c r="C4" s="10"/>
      <c r="D4" s="81"/>
      <c r="E4" s="13"/>
      <c r="F4" s="81"/>
      <c r="G4" s="81"/>
      <c r="H4" s="81"/>
      <c r="I4" s="81"/>
      <c r="J4" s="81"/>
      <c r="K4" s="81"/>
      <c r="L4" s="82"/>
      <c r="M4" s="82"/>
      <c r="N4" s="82"/>
      <c r="O4" s="98"/>
      <c r="P4" s="82"/>
      <c r="Q4" s="82"/>
      <c r="R4" s="82"/>
      <c r="S4" s="82"/>
      <c r="T4" s="6"/>
    </row>
    <row r="5" spans="1:3" ht="12.75" customHeight="1">
      <c r="A5" s="99" t="str">
        <f>'[1]IncSt'!A11</f>
        <v>for the financial period ended 30 September 2005</v>
      </c>
      <c r="B5" s="100"/>
      <c r="C5" s="100"/>
    </row>
    <row r="6" spans="1:3" ht="12.75">
      <c r="A6" s="83" t="str">
        <f>'[1]IncSt'!A12</f>
        <v>[The figures have not been audited.]</v>
      </c>
      <c r="B6" s="83"/>
      <c r="C6" s="83"/>
    </row>
    <row r="7" spans="1:12" ht="12.75" customHeight="1">
      <c r="A7" s="83"/>
      <c r="B7" s="83"/>
      <c r="C7" s="83"/>
      <c r="L7" s="102"/>
    </row>
    <row r="8" spans="10:11" ht="12.75">
      <c r="J8" s="103" t="str">
        <f>'[1]Analysis'!F5</f>
        <v>Period</v>
      </c>
      <c r="K8" s="86" t="str">
        <f>'[1]Analysis'!F6</f>
        <v>Ended</v>
      </c>
    </row>
    <row r="9" spans="9:13" ht="12.75">
      <c r="I9" s="104">
        <f>'[1]Equity'!B27</f>
        <v>38625</v>
      </c>
      <c r="J9" s="104"/>
      <c r="K9" s="86"/>
      <c r="L9" s="104">
        <f>'[1]Equity'!B19</f>
        <v>38260</v>
      </c>
      <c r="M9" s="105"/>
    </row>
    <row r="10" spans="9:14" ht="12.75">
      <c r="I10" s="106" t="str">
        <f>'[1]IncSt'!G18</f>
        <v>RM'000</v>
      </c>
      <c r="J10" s="106"/>
      <c r="K10" s="59"/>
      <c r="L10" s="107" t="str">
        <f>I10</f>
        <v>RM'000</v>
      </c>
      <c r="M10" s="105"/>
      <c r="N10" s="56"/>
    </row>
    <row r="11" spans="9:13" ht="7.5" customHeight="1">
      <c r="I11" s="89"/>
      <c r="J11" s="89"/>
      <c r="K11" s="89"/>
      <c r="L11" s="89"/>
      <c r="M11" s="89"/>
    </row>
    <row r="12" spans="1:14" ht="12.75">
      <c r="A12" s="86" t="s">
        <v>65</v>
      </c>
      <c r="B12" s="86"/>
      <c r="C12" s="86"/>
      <c r="E12" s="33"/>
      <c r="I12" s="89"/>
      <c r="J12" s="89"/>
      <c r="K12" s="89"/>
      <c r="L12" s="89"/>
      <c r="M12" s="89"/>
      <c r="N12" s="89"/>
    </row>
    <row r="13" spans="2:16" ht="12.75" customHeight="1">
      <c r="B13" s="84" t="s">
        <v>66</v>
      </c>
      <c r="I13" s="89">
        <f>'[1]OIB-BS'!D71</f>
        <v>13640092.63</v>
      </c>
      <c r="J13" s="89"/>
      <c r="K13" s="89"/>
      <c r="L13" s="89">
        <f>'[2]Cashflow'!I13</f>
        <v>4629254.79</v>
      </c>
      <c r="M13" s="89"/>
      <c r="N13" s="139"/>
      <c r="O13" s="166"/>
      <c r="P13" s="90"/>
    </row>
    <row r="14" spans="2:16" ht="12.75">
      <c r="B14" s="84" t="s">
        <v>67</v>
      </c>
      <c r="I14" s="89">
        <f>-(('[1]BS'!K45-'[1]BS'!K37)+('[1]LRNotes'!M67-'[1]LRNotes'!M61)-('[1]BS'!H45-'[1]BS'!H37)+'[1]OIB'!AP23+'[1]OIB'!AQ98-'[1]OIB'!AP23)</f>
        <v>-1896341.29</v>
      </c>
      <c r="J14" s="89"/>
      <c r="K14" s="89"/>
      <c r="L14" s="89">
        <f>'[2]Cashflow'!I14</f>
        <v>-1369257</v>
      </c>
      <c r="M14" s="89"/>
      <c r="O14" s="166"/>
      <c r="P14" s="90"/>
    </row>
    <row r="15" spans="9:16" ht="7.5" customHeight="1">
      <c r="I15" s="108"/>
      <c r="J15" s="108"/>
      <c r="K15" s="89"/>
      <c r="L15" s="108"/>
      <c r="M15" s="108"/>
      <c r="O15" s="90"/>
      <c r="P15" s="101"/>
    </row>
    <row r="16" spans="9:16" ht="7.5" customHeight="1">
      <c r="I16" s="89"/>
      <c r="J16" s="89"/>
      <c r="K16" s="89"/>
      <c r="L16" s="89"/>
      <c r="M16" s="89"/>
      <c r="O16" s="90"/>
      <c r="P16" s="101"/>
    </row>
    <row r="17" spans="2:16" ht="12.75">
      <c r="B17" s="84" t="s">
        <v>68</v>
      </c>
      <c r="I17" s="89">
        <f>SUM(I12:I15)</f>
        <v>11743751.34</v>
      </c>
      <c r="J17" s="89"/>
      <c r="K17" s="89"/>
      <c r="L17" s="89">
        <f>SUM(L12:L15)</f>
        <v>3259997.79</v>
      </c>
      <c r="M17" s="89"/>
      <c r="O17" s="166"/>
      <c r="P17" s="90"/>
    </row>
    <row r="18" spans="9:16" ht="7.5" customHeight="1">
      <c r="I18" s="89"/>
      <c r="J18" s="89"/>
      <c r="K18" s="89"/>
      <c r="L18" s="89"/>
      <c r="M18" s="89"/>
      <c r="P18" s="101"/>
    </row>
    <row r="19" spans="1:16" ht="12.75">
      <c r="A19" s="86" t="s">
        <v>69</v>
      </c>
      <c r="B19" s="86"/>
      <c r="C19" s="86"/>
      <c r="I19" s="89"/>
      <c r="J19" s="89"/>
      <c r="K19" s="89"/>
      <c r="L19" s="89"/>
      <c r="M19" s="89"/>
      <c r="P19" s="101"/>
    </row>
    <row r="20" spans="9:16" ht="7.5" customHeight="1">
      <c r="I20" s="109"/>
      <c r="J20" s="110"/>
      <c r="K20" s="89"/>
      <c r="L20" s="109"/>
      <c r="M20" s="110"/>
      <c r="P20" s="101"/>
    </row>
    <row r="21" spans="2:16" ht="12.75">
      <c r="B21" s="84" t="s">
        <v>70</v>
      </c>
      <c r="I21" s="111">
        <f>'[1]OIB'!N15</f>
        <v>258889.52</v>
      </c>
      <c r="J21" s="112"/>
      <c r="K21" s="89"/>
      <c r="L21" s="111">
        <f>'[2]Cashflow'!I21</f>
        <v>122276.31</v>
      </c>
      <c r="M21" s="112"/>
      <c r="O21" s="166"/>
      <c r="P21" s="90"/>
    </row>
    <row r="22" spans="2:16" ht="12.75">
      <c r="B22" s="84" t="s">
        <v>71</v>
      </c>
      <c r="I22" s="111">
        <f>'[1]OIB'!N85</f>
        <v>119000</v>
      </c>
      <c r="J22" s="112"/>
      <c r="K22" s="89"/>
      <c r="L22" s="111">
        <f>'[2]Cashflow'!I22</f>
        <v>255000</v>
      </c>
      <c r="M22" s="112"/>
      <c r="O22" s="166"/>
      <c r="P22" s="90"/>
    </row>
    <row r="23" spans="2:16" ht="12.75">
      <c r="B23" s="84" t="s">
        <v>72</v>
      </c>
      <c r="I23" s="111">
        <f>'[1]OIB'!N97</f>
        <v>0</v>
      </c>
      <c r="J23" s="112"/>
      <c r="K23" s="89"/>
      <c r="L23" s="111">
        <v>0</v>
      </c>
      <c r="M23" s="112"/>
      <c r="O23" s="166"/>
      <c r="P23" s="90"/>
    </row>
    <row r="24" spans="2:16" ht="12.75">
      <c r="B24" s="84" t="s">
        <v>73</v>
      </c>
      <c r="H24" s="112"/>
      <c r="I24" s="111">
        <f>-('[1]OIB-BS'!D26-('[1]OIB-BS'!F26-('[1]OIB'!N62+'[1]OIB'!N94)-('[1]OIB'!N83+'[1]OIB'!N84+'[1]OIB'!N85)-(1403611*0%)+'[1]SJ'!C117))-'[1]OIB'!N99</f>
        <v>-455340.4900000021</v>
      </c>
      <c r="J24" s="112"/>
      <c r="K24" s="89"/>
      <c r="L24" s="111">
        <f>'[2]Cashflow'!I23</f>
        <v>-986128.8100000098</v>
      </c>
      <c r="M24" s="112"/>
      <c r="O24" s="166"/>
      <c r="P24" s="90"/>
    </row>
    <row r="25" spans="2:16" ht="12.75">
      <c r="B25" s="84" t="s">
        <v>74</v>
      </c>
      <c r="H25" s="112"/>
      <c r="I25" s="111">
        <f>-('[1]OIB-BS'!D34-('[1]OIB-BS'!F34-'[1]OIB'!N91))</f>
        <v>-249640.6000000015</v>
      </c>
      <c r="J25" s="112"/>
      <c r="K25" s="89"/>
      <c r="L25" s="111">
        <f>'[2]Cashflow'!I24</f>
        <v>-26198</v>
      </c>
      <c r="M25" s="112"/>
      <c r="O25" s="166"/>
      <c r="P25" s="90"/>
    </row>
    <row r="26" spans="9:13" ht="7.5" customHeight="1">
      <c r="I26" s="113"/>
      <c r="J26" s="114"/>
      <c r="K26" s="89"/>
      <c r="L26" s="113"/>
      <c r="M26" s="114"/>
    </row>
    <row r="27" spans="9:13" ht="7.5" customHeight="1">
      <c r="I27" s="90"/>
      <c r="J27" s="90"/>
      <c r="K27" s="89"/>
      <c r="L27" s="90"/>
      <c r="M27" s="90"/>
    </row>
    <row r="28" spans="2:15" ht="12.75">
      <c r="B28" s="84" t="s">
        <v>75</v>
      </c>
      <c r="I28" s="89">
        <f>SUM(I20:I26)</f>
        <v>-327091.57000000356</v>
      </c>
      <c r="J28" s="89"/>
      <c r="K28" s="89"/>
      <c r="L28" s="89">
        <f>SUM(L20:L26)</f>
        <v>-635050.5000000098</v>
      </c>
      <c r="M28" s="89"/>
      <c r="O28" s="166"/>
    </row>
    <row r="29" spans="9:13" ht="7.5" customHeight="1">
      <c r="I29" s="89"/>
      <c r="J29" s="89"/>
      <c r="K29" s="89"/>
      <c r="L29" s="89"/>
      <c r="M29" s="89"/>
    </row>
    <row r="30" spans="1:13" ht="12.75">
      <c r="A30" s="86" t="s">
        <v>76</v>
      </c>
      <c r="B30" s="86"/>
      <c r="C30" s="86"/>
      <c r="G30" s="89"/>
      <c r="I30" s="89"/>
      <c r="J30" s="89"/>
      <c r="K30" s="89"/>
      <c r="L30" s="89"/>
      <c r="M30" s="89"/>
    </row>
    <row r="31" spans="9:15" s="3" customFormat="1" ht="7.5" customHeight="1">
      <c r="I31" s="115"/>
      <c r="J31" s="116"/>
      <c r="K31" s="24"/>
      <c r="L31" s="115"/>
      <c r="M31" s="116"/>
      <c r="O31" s="7"/>
    </row>
    <row r="32" spans="2:15" ht="12.75">
      <c r="B32" s="84" t="s">
        <v>77</v>
      </c>
      <c r="I32" s="111">
        <f>'[1]OIB'!N90</f>
        <v>0</v>
      </c>
      <c r="J32" s="112"/>
      <c r="K32" s="89"/>
      <c r="L32" s="111">
        <f>'[2]Cashflow'!I31</f>
        <v>79500000</v>
      </c>
      <c r="M32" s="112"/>
      <c r="O32" s="166"/>
    </row>
    <row r="33" spans="2:15" ht="12.75">
      <c r="B33" s="84" t="s">
        <v>78</v>
      </c>
      <c r="I33" s="111">
        <f>-'[1]OIB'!N89</f>
        <v>0</v>
      </c>
      <c r="J33" s="112"/>
      <c r="K33" s="89"/>
      <c r="L33" s="111">
        <f>'[2]Cashflow'!I32</f>
        <v>-79500000</v>
      </c>
      <c r="M33" s="112"/>
      <c r="O33" s="166"/>
    </row>
    <row r="34" spans="2:15" ht="12.75">
      <c r="B34" s="84" t="s">
        <v>79</v>
      </c>
      <c r="I34" s="111">
        <f>'[1]IncSt'!L35</f>
        <v>-49920.14</v>
      </c>
      <c r="J34" s="112"/>
      <c r="K34" s="89"/>
      <c r="L34" s="111">
        <f>'[2]Cashflow'!I33</f>
        <v>-310538.99000000005</v>
      </c>
      <c r="M34" s="112"/>
      <c r="O34" s="166"/>
    </row>
    <row r="35" spans="2:15" ht="12.75">
      <c r="B35" s="84" t="s">
        <v>80</v>
      </c>
      <c r="I35" s="111"/>
      <c r="J35" s="112"/>
      <c r="K35" s="89"/>
      <c r="L35" s="111"/>
      <c r="M35" s="112"/>
      <c r="O35" s="166"/>
    </row>
    <row r="36" spans="3:15" ht="12.75">
      <c r="C36" s="84" t="s">
        <v>81</v>
      </c>
      <c r="I36" s="111">
        <f>'[1]OIB'!N88</f>
        <v>67000</v>
      </c>
      <c r="J36" s="112"/>
      <c r="K36" s="89"/>
      <c r="L36" s="111">
        <f>'[2]Cashflow'!I35</f>
        <v>5000</v>
      </c>
      <c r="M36" s="112"/>
      <c r="O36" s="166"/>
    </row>
    <row r="37" spans="9:13" ht="7.5" customHeight="1">
      <c r="I37" s="113"/>
      <c r="J37" s="114"/>
      <c r="K37" s="89"/>
      <c r="L37" s="113"/>
      <c r="M37" s="114"/>
    </row>
    <row r="38" spans="9:13" ht="7.5" customHeight="1">
      <c r="I38" s="90"/>
      <c r="J38" s="90"/>
      <c r="K38" s="89"/>
      <c r="L38" s="90"/>
      <c r="M38" s="90"/>
    </row>
    <row r="39" spans="2:15" ht="12.75">
      <c r="B39" s="84" t="s">
        <v>82</v>
      </c>
      <c r="I39" s="89">
        <f>SUM(I31:I37)</f>
        <v>17079.86</v>
      </c>
      <c r="J39" s="89"/>
      <c r="K39" s="89"/>
      <c r="L39" s="89">
        <f>SUM(L31:L37)</f>
        <v>-305538.99000000005</v>
      </c>
      <c r="M39" s="89"/>
      <c r="O39" s="166"/>
    </row>
    <row r="40" spans="9:13" ht="7.5" customHeight="1">
      <c r="I40" s="108"/>
      <c r="J40" s="108"/>
      <c r="K40" s="89"/>
      <c r="L40" s="108"/>
      <c r="M40" s="108"/>
    </row>
    <row r="41" spans="9:13" ht="7.5" customHeight="1">
      <c r="I41" s="89"/>
      <c r="J41" s="89"/>
      <c r="K41" s="89"/>
      <c r="L41" s="89"/>
      <c r="M41" s="89"/>
    </row>
    <row r="42" spans="1:13" ht="12.75">
      <c r="A42" s="86" t="s">
        <v>83</v>
      </c>
      <c r="B42" s="86"/>
      <c r="C42" s="86"/>
      <c r="I42" s="89">
        <f>(I17+I28+I39)</f>
        <v>11433739.629999995</v>
      </c>
      <c r="J42" s="89"/>
      <c r="K42" s="89"/>
      <c r="L42" s="89">
        <f>L17+L28+L39</f>
        <v>2319408.29999999</v>
      </c>
      <c r="M42" s="89"/>
    </row>
    <row r="43" spans="9:13" ht="7.5" customHeight="1">
      <c r="I43" s="89"/>
      <c r="J43" s="89"/>
      <c r="K43" s="89"/>
      <c r="L43" s="89"/>
      <c r="M43" s="89"/>
    </row>
    <row r="44" spans="1:13" ht="12.75">
      <c r="A44" s="86" t="s">
        <v>84</v>
      </c>
      <c r="I44" s="89"/>
      <c r="J44" s="89"/>
      <c r="K44" s="89"/>
      <c r="L44" s="89"/>
      <c r="M44" s="89"/>
    </row>
    <row r="45" spans="1:14" ht="12.75">
      <c r="A45" s="117" t="s">
        <v>85</v>
      </c>
      <c r="B45" s="86" t="s">
        <v>86</v>
      </c>
      <c r="I45" s="89">
        <f>(SUM('[1]BS'!K38:K39)-'[1]BS'!K46)-(67000)</f>
        <v>21491932.243</v>
      </c>
      <c r="J45" s="89"/>
      <c r="K45" s="89"/>
      <c r="L45" s="89">
        <f>'[2]Cashflow'!I44</f>
        <v>18445576.94</v>
      </c>
      <c r="M45" s="89"/>
      <c r="N45" s="118"/>
    </row>
    <row r="46" spans="1:13" ht="7.5" customHeight="1">
      <c r="A46" s="117"/>
      <c r="B46" s="86"/>
      <c r="I46" s="89"/>
      <c r="J46" s="108"/>
      <c r="K46" s="89"/>
      <c r="L46" s="89"/>
      <c r="M46" s="108"/>
    </row>
    <row r="47" spans="9:13" ht="7.5" customHeight="1">
      <c r="I47" s="95"/>
      <c r="J47" s="89"/>
      <c r="K47" s="89"/>
      <c r="L47" s="95"/>
      <c r="M47" s="89"/>
    </row>
    <row r="48" spans="1:15" ht="12.75">
      <c r="A48" s="117" t="s">
        <v>85</v>
      </c>
      <c r="B48" s="86" t="s">
        <v>87</v>
      </c>
      <c r="I48" s="90">
        <f>SUM(I41:I46)</f>
        <v>32925671.872999996</v>
      </c>
      <c r="J48" s="89"/>
      <c r="K48" s="89"/>
      <c r="L48" s="90">
        <f>SUM(L41:L46)</f>
        <v>20764985.23999999</v>
      </c>
      <c r="M48" s="89"/>
      <c r="O48" s="166"/>
    </row>
    <row r="49" spans="9:13" ht="7.5" customHeight="1" thickBot="1">
      <c r="I49" s="96"/>
      <c r="J49" s="96"/>
      <c r="K49" s="89"/>
      <c r="L49" s="96"/>
      <c r="M49" s="96"/>
    </row>
    <row r="50" spans="9:13" ht="12.75" customHeight="1" thickTop="1">
      <c r="I50" s="89"/>
      <c r="J50" s="89"/>
      <c r="K50" s="89"/>
      <c r="L50" s="89"/>
      <c r="M50" s="89"/>
    </row>
    <row r="51" spans="1:13" ht="12.75">
      <c r="A51" s="168" t="s">
        <v>88</v>
      </c>
      <c r="B51" s="168"/>
      <c r="C51" s="168"/>
      <c r="D51" s="179"/>
      <c r="E51" s="179"/>
      <c r="F51" s="179"/>
      <c r="G51" s="179"/>
      <c r="H51" s="179"/>
      <c r="I51" s="179"/>
      <c r="J51" s="179"/>
      <c r="K51" s="179"/>
      <c r="L51" s="179"/>
      <c r="M51" s="179"/>
    </row>
    <row r="52" spans="1:13" ht="12.75">
      <c r="A52" s="179"/>
      <c r="B52" s="172"/>
      <c r="C52" s="179"/>
      <c r="D52" s="179"/>
      <c r="E52" s="179"/>
      <c r="F52" s="179"/>
      <c r="G52" s="179"/>
      <c r="H52" s="179"/>
      <c r="I52" s="179"/>
      <c r="J52" s="179"/>
      <c r="K52" s="179"/>
      <c r="L52" s="179"/>
      <c r="M52" s="179"/>
    </row>
    <row r="53" ht="12.75">
      <c r="I53" s="89"/>
    </row>
    <row r="54" spans="8:15" ht="12.75">
      <c r="H54" s="14" t="s">
        <v>45</v>
      </c>
      <c r="I54" s="89">
        <f>ROUND(I48-'[1]OIB-BS'!D74,2)</f>
        <v>-100</v>
      </c>
      <c r="J54" s="89"/>
      <c r="K54" s="89"/>
      <c r="L54" s="89">
        <f>L48-'[2]Cashflow'!I47</f>
        <v>0</v>
      </c>
      <c r="M54" s="89"/>
      <c r="O54" s="166"/>
    </row>
    <row r="55" ht="12.75">
      <c r="I55" s="120"/>
    </row>
    <row r="56" spans="9:12" ht="12.75">
      <c r="I56" s="89"/>
      <c r="L56" s="89"/>
    </row>
  </sheetData>
  <mergeCells count="1">
    <mergeCell ref="A51:M52"/>
  </mergeCells>
  <printOptions/>
  <pageMargins left="0.984251968503937" right="0"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108"/>
  <sheetViews>
    <sheetView workbookViewId="0" topLeftCell="A1">
      <selection activeCell="O9" sqref="O9"/>
    </sheetView>
  </sheetViews>
  <sheetFormatPr defaultColWidth="9.33203125" defaultRowHeight="12.75" customHeight="1"/>
  <cols>
    <col min="1" max="1" width="4.83203125" style="122" customWidth="1"/>
    <col min="2" max="3" width="3.33203125" style="64" customWidth="1"/>
    <col min="4" max="4" width="7.83203125" style="64" customWidth="1"/>
    <col min="5" max="6" width="5.83203125" style="64" customWidth="1"/>
    <col min="7" max="7" width="10.33203125" style="64" customWidth="1"/>
    <col min="8" max="8" width="2.83203125" style="64" customWidth="1"/>
    <col min="9" max="9" width="10.33203125" style="64" customWidth="1"/>
    <col min="10" max="10" width="2.83203125" style="64" customWidth="1"/>
    <col min="11" max="11" width="10.33203125" style="64" customWidth="1"/>
    <col min="12" max="12" width="2.83203125" style="64" customWidth="1"/>
    <col min="13" max="13" width="10.33203125" style="64" customWidth="1"/>
    <col min="14" max="14" width="2.83203125" style="64" customWidth="1"/>
    <col min="15" max="15" width="10.33203125" style="64" customWidth="1"/>
    <col min="16" max="16" width="1.83203125" style="64" customWidth="1"/>
    <col min="17" max="17" width="10.83203125" style="64" customWidth="1"/>
    <col min="18" max="18" width="14.16015625" style="64" bestFit="1" customWidth="1"/>
    <col min="19" max="16384" width="9.33203125" style="64" customWidth="1"/>
  </cols>
  <sheetData>
    <row r="1" spans="1:11" ht="12.75" customHeight="1">
      <c r="A1" s="52" t="s">
        <v>0</v>
      </c>
      <c r="B1" s="121"/>
      <c r="C1" s="121"/>
      <c r="D1" s="121"/>
      <c r="E1" s="121"/>
      <c r="F1" s="121"/>
      <c r="G1" s="121"/>
      <c r="H1" s="121"/>
      <c r="I1" s="121"/>
      <c r="J1" s="121"/>
      <c r="K1" s="121"/>
    </row>
    <row r="2" spans="1:11" ht="12.75" customHeight="1">
      <c r="A2" s="54" t="s">
        <v>1</v>
      </c>
      <c r="B2" s="121"/>
      <c r="C2" s="121"/>
      <c r="D2" s="121"/>
      <c r="E2" s="121"/>
      <c r="F2" s="121"/>
      <c r="G2" s="121"/>
      <c r="H2" s="121"/>
      <c r="I2" s="121"/>
      <c r="J2" s="121"/>
      <c r="K2" s="121"/>
    </row>
    <row r="3" spans="1:11" ht="12.75" customHeight="1">
      <c r="A3" s="54"/>
      <c r="B3" s="121"/>
      <c r="C3" s="121"/>
      <c r="D3" s="121"/>
      <c r="E3" s="121"/>
      <c r="F3" s="121"/>
      <c r="G3" s="121"/>
      <c r="H3" s="121"/>
      <c r="I3" s="121"/>
      <c r="J3" s="121"/>
      <c r="K3" s="121"/>
    </row>
    <row r="4" spans="1:11" ht="12.75" customHeight="1">
      <c r="A4" s="61" t="s">
        <v>89</v>
      </c>
      <c r="B4" s="121"/>
      <c r="C4" s="121"/>
      <c r="D4" s="121"/>
      <c r="E4" s="121"/>
      <c r="F4" s="121"/>
      <c r="G4" s="121"/>
      <c r="H4" s="121"/>
      <c r="I4" s="121"/>
      <c r="J4" s="121"/>
      <c r="K4" s="121"/>
    </row>
    <row r="5" spans="1:11" ht="12.75" customHeight="1">
      <c r="A5" s="54"/>
      <c r="B5" s="55"/>
      <c r="C5" s="55"/>
      <c r="D5" s="55"/>
      <c r="E5" s="55"/>
      <c r="F5" s="55"/>
      <c r="G5" s="55"/>
      <c r="H5" s="55"/>
      <c r="I5" s="55"/>
      <c r="J5" s="55"/>
      <c r="K5" s="55"/>
    </row>
    <row r="6" spans="1:16" ht="12.75" customHeight="1">
      <c r="A6" s="10" t="s">
        <v>90</v>
      </c>
      <c r="B6" s="18" t="s">
        <v>91</v>
      </c>
      <c r="C6" s="10"/>
      <c r="D6" s="10"/>
      <c r="E6" s="10"/>
      <c r="F6" s="10"/>
      <c r="G6" s="10"/>
      <c r="H6" s="10"/>
      <c r="I6" s="10"/>
      <c r="J6" s="10"/>
      <c r="K6" s="10"/>
      <c r="L6" s="10"/>
      <c r="M6" s="10"/>
      <c r="N6" s="10"/>
      <c r="O6" s="10"/>
      <c r="P6" s="10"/>
    </row>
    <row r="7" spans="1:16" ht="12.75" customHeight="1">
      <c r="A7" s="10"/>
      <c r="B7" s="18" t="s">
        <v>92</v>
      </c>
      <c r="C7" s="10"/>
      <c r="D7" s="10"/>
      <c r="E7" s="10"/>
      <c r="F7" s="10"/>
      <c r="G7" s="10"/>
      <c r="H7" s="10"/>
      <c r="I7" s="10"/>
      <c r="J7" s="10"/>
      <c r="K7" s="10"/>
      <c r="L7" s="10"/>
      <c r="M7" s="10"/>
      <c r="N7" s="10"/>
      <c r="O7" s="10"/>
      <c r="P7" s="10"/>
    </row>
    <row r="8" spans="2:16" ht="12.75" customHeight="1">
      <c r="B8" s="123" t="str">
        <f>'[1]IncSt'!A12</f>
        <v>[The figures have not been audited.]</v>
      </c>
      <c r="C8" s="10"/>
      <c r="D8" s="10"/>
      <c r="E8" s="10"/>
      <c r="F8" s="10"/>
      <c r="G8" s="10"/>
      <c r="H8" s="10"/>
      <c r="I8" s="10"/>
      <c r="J8" s="10"/>
      <c r="K8" s="10"/>
      <c r="L8" s="10"/>
      <c r="M8" s="10"/>
      <c r="N8" s="10"/>
      <c r="O8" s="10"/>
      <c r="P8" s="10"/>
    </row>
    <row r="9" spans="1:11" ht="12.75" customHeight="1">
      <c r="A9" s="10"/>
      <c r="B9" s="55"/>
      <c r="C9" s="55"/>
      <c r="D9" s="55"/>
      <c r="E9" s="55"/>
      <c r="F9" s="55"/>
      <c r="G9" s="55"/>
      <c r="H9" s="55"/>
      <c r="I9" s="55"/>
      <c r="J9" s="55"/>
      <c r="K9" s="55"/>
    </row>
    <row r="10" spans="1:11" ht="12.75" customHeight="1">
      <c r="A10" s="17" t="s">
        <v>93</v>
      </c>
      <c r="B10" s="121" t="s">
        <v>94</v>
      </c>
      <c r="C10" s="55"/>
      <c r="D10" s="55"/>
      <c r="E10" s="55"/>
      <c r="F10" s="55"/>
      <c r="G10" s="55"/>
      <c r="H10" s="55"/>
      <c r="I10" s="55"/>
      <c r="J10" s="55"/>
      <c r="K10" s="55"/>
    </row>
    <row r="11" spans="1:16" ht="12.75" customHeight="1">
      <c r="A11" s="124"/>
      <c r="B11" s="179" t="s">
        <v>228</v>
      </c>
      <c r="C11" s="179"/>
      <c r="D11" s="179"/>
      <c r="E11" s="179"/>
      <c r="F11" s="179"/>
      <c r="G11" s="179"/>
      <c r="H11" s="179"/>
      <c r="I11" s="179"/>
      <c r="J11" s="179"/>
      <c r="K11" s="179"/>
      <c r="L11" s="179"/>
      <c r="M11" s="179"/>
      <c r="N11" s="179"/>
      <c r="O11" s="179"/>
      <c r="P11" s="179"/>
    </row>
    <row r="12" spans="1:16" ht="12.75" customHeight="1">
      <c r="A12" s="124"/>
      <c r="B12" s="179"/>
      <c r="C12" s="179"/>
      <c r="D12" s="179"/>
      <c r="E12" s="179"/>
      <c r="F12" s="179"/>
      <c r="G12" s="179"/>
      <c r="H12" s="179"/>
      <c r="I12" s="179"/>
      <c r="J12" s="179"/>
      <c r="K12" s="179"/>
      <c r="L12" s="179"/>
      <c r="M12" s="179"/>
      <c r="N12" s="179"/>
      <c r="O12" s="179"/>
      <c r="P12" s="179"/>
    </row>
    <row r="13" spans="1:16" ht="12.75" customHeight="1">
      <c r="A13" s="124"/>
      <c r="B13" s="179"/>
      <c r="C13" s="179"/>
      <c r="D13" s="179"/>
      <c r="E13" s="179"/>
      <c r="F13" s="179"/>
      <c r="G13" s="179"/>
      <c r="H13" s="179"/>
      <c r="I13" s="179"/>
      <c r="J13" s="179"/>
      <c r="K13" s="179"/>
      <c r="L13" s="179"/>
      <c r="M13" s="179"/>
      <c r="N13" s="179"/>
      <c r="O13" s="179"/>
      <c r="P13" s="179"/>
    </row>
    <row r="14" spans="1:16" ht="12.75" customHeight="1">
      <c r="A14" s="124"/>
      <c r="B14" s="179"/>
      <c r="C14" s="179"/>
      <c r="D14" s="179"/>
      <c r="E14" s="179"/>
      <c r="F14" s="179"/>
      <c r="G14" s="179"/>
      <c r="H14" s="179"/>
      <c r="I14" s="179"/>
      <c r="J14" s="179"/>
      <c r="K14" s="179"/>
      <c r="L14" s="179"/>
      <c r="M14" s="179"/>
      <c r="N14" s="179"/>
      <c r="O14" s="179"/>
      <c r="P14" s="179"/>
    </row>
    <row r="15" spans="1:16" ht="12.75" customHeight="1">
      <c r="A15" s="124"/>
      <c r="B15" s="126"/>
      <c r="C15" s="126"/>
      <c r="D15" s="126"/>
      <c r="E15" s="126"/>
      <c r="F15" s="126"/>
      <c r="G15" s="126"/>
      <c r="H15" s="126"/>
      <c r="I15" s="126"/>
      <c r="J15" s="126"/>
      <c r="K15" s="126"/>
      <c r="L15" s="126"/>
      <c r="M15" s="126"/>
      <c r="N15" s="126"/>
      <c r="O15" s="126"/>
      <c r="P15" s="126"/>
    </row>
    <row r="16" spans="1:16" ht="12.75" customHeight="1">
      <c r="A16" s="124"/>
      <c r="B16" s="179" t="s">
        <v>95</v>
      </c>
      <c r="C16" s="179"/>
      <c r="D16" s="179"/>
      <c r="E16" s="179"/>
      <c r="F16" s="179"/>
      <c r="G16" s="179"/>
      <c r="H16" s="179"/>
      <c r="I16" s="179"/>
      <c r="J16" s="179"/>
      <c r="K16" s="179"/>
      <c r="L16" s="179"/>
      <c r="M16" s="179"/>
      <c r="N16" s="179"/>
      <c r="O16" s="179"/>
      <c r="P16" s="179"/>
    </row>
    <row r="17" spans="1:16" ht="12.75" customHeight="1">
      <c r="A17" s="124"/>
      <c r="B17" s="179"/>
      <c r="C17" s="179"/>
      <c r="D17" s="179"/>
      <c r="E17" s="179"/>
      <c r="F17" s="179"/>
      <c r="G17" s="179"/>
      <c r="H17" s="179"/>
      <c r="I17" s="179"/>
      <c r="J17" s="179"/>
      <c r="K17" s="179"/>
      <c r="L17" s="179"/>
      <c r="M17" s="179"/>
      <c r="N17" s="179"/>
      <c r="O17" s="179"/>
      <c r="P17" s="179"/>
    </row>
    <row r="18" spans="1:11" ht="12.75" customHeight="1">
      <c r="A18" s="17"/>
      <c r="B18" s="55"/>
      <c r="C18" s="55"/>
      <c r="D18" s="55"/>
      <c r="E18" s="55"/>
      <c r="F18" s="55"/>
      <c r="G18" s="55"/>
      <c r="H18" s="55"/>
      <c r="I18" s="55"/>
      <c r="J18" s="55"/>
      <c r="K18" s="55"/>
    </row>
    <row r="19" spans="1:16" ht="12.75" customHeight="1">
      <c r="A19" s="17"/>
      <c r="B19" s="126" t="s">
        <v>96</v>
      </c>
      <c r="C19" s="126"/>
      <c r="D19" s="126"/>
      <c r="E19" s="126"/>
      <c r="F19" s="126"/>
      <c r="G19" s="126"/>
      <c r="H19" s="126"/>
      <c r="I19" s="126"/>
      <c r="J19" s="126"/>
      <c r="K19" s="126"/>
      <c r="L19" s="126"/>
      <c r="M19" s="126"/>
      <c r="N19" s="126"/>
      <c r="O19" s="126"/>
      <c r="P19" s="126"/>
    </row>
    <row r="20" spans="1:16" ht="12.75" customHeight="1">
      <c r="A20" s="17"/>
      <c r="B20" s="127" t="s">
        <v>97</v>
      </c>
      <c r="C20" s="179" t="s">
        <v>98</v>
      </c>
      <c r="D20" s="179"/>
      <c r="E20" s="179"/>
      <c r="F20" s="179"/>
      <c r="G20" s="179"/>
      <c r="H20" s="179"/>
      <c r="I20" s="179"/>
      <c r="J20" s="179"/>
      <c r="K20" s="179"/>
      <c r="L20" s="179"/>
      <c r="M20" s="179"/>
      <c r="N20" s="179"/>
      <c r="O20" s="179"/>
      <c r="P20" s="179"/>
    </row>
    <row r="21" spans="1:16" ht="12.75" customHeight="1">
      <c r="A21" s="17"/>
      <c r="B21" s="126"/>
      <c r="C21" s="179"/>
      <c r="D21" s="179"/>
      <c r="E21" s="179"/>
      <c r="F21" s="179"/>
      <c r="G21" s="179"/>
      <c r="H21" s="179"/>
      <c r="I21" s="179"/>
      <c r="J21" s="179"/>
      <c r="K21" s="179"/>
      <c r="L21" s="179"/>
      <c r="M21" s="179"/>
      <c r="N21" s="179"/>
      <c r="O21" s="179"/>
      <c r="P21" s="179"/>
    </row>
    <row r="22" spans="1:11" ht="12.75" customHeight="1">
      <c r="A22" s="17"/>
      <c r="B22" s="55"/>
      <c r="C22" s="55"/>
      <c r="D22" s="55"/>
      <c r="E22" s="55"/>
      <c r="F22" s="55"/>
      <c r="G22" s="55"/>
      <c r="H22" s="55"/>
      <c r="I22" s="55"/>
      <c r="J22" s="55"/>
      <c r="K22" s="55"/>
    </row>
    <row r="23" spans="1:11" ht="12.75" customHeight="1">
      <c r="A23" s="17" t="s">
        <v>99</v>
      </c>
      <c r="B23" s="121" t="s">
        <v>100</v>
      </c>
      <c r="C23" s="55"/>
      <c r="D23" s="55"/>
      <c r="E23" s="55"/>
      <c r="F23" s="55"/>
      <c r="G23" s="55"/>
      <c r="H23" s="55"/>
      <c r="I23" s="55"/>
      <c r="J23" s="55"/>
      <c r="K23" s="55"/>
    </row>
    <row r="24" spans="1:16" ht="12.75" customHeight="1">
      <c r="A24" s="17"/>
      <c r="B24" s="180" t="s">
        <v>101</v>
      </c>
      <c r="C24" s="180"/>
      <c r="D24" s="180"/>
      <c r="E24" s="180"/>
      <c r="F24" s="180"/>
      <c r="G24" s="180"/>
      <c r="H24" s="180"/>
      <c r="I24" s="180"/>
      <c r="J24" s="180"/>
      <c r="K24" s="180"/>
      <c r="L24" s="180"/>
      <c r="M24" s="180"/>
      <c r="N24" s="180"/>
      <c r="O24" s="180"/>
      <c r="P24" s="180"/>
    </row>
    <row r="25" spans="1:16" ht="12.75" customHeight="1">
      <c r="A25" s="17"/>
      <c r="B25" s="180"/>
      <c r="C25" s="180"/>
      <c r="D25" s="180"/>
      <c r="E25" s="180"/>
      <c r="F25" s="180"/>
      <c r="G25" s="180"/>
      <c r="H25" s="180"/>
      <c r="I25" s="180"/>
      <c r="J25" s="180"/>
      <c r="K25" s="180"/>
      <c r="L25" s="180"/>
      <c r="M25" s="180"/>
      <c r="N25" s="180"/>
      <c r="O25" s="180"/>
      <c r="P25" s="180"/>
    </row>
    <row r="26" spans="1:11" ht="12.75" customHeight="1">
      <c r="A26" s="17"/>
      <c r="B26" s="55"/>
      <c r="C26" s="55"/>
      <c r="D26" s="55"/>
      <c r="E26" s="55"/>
      <c r="F26" s="55"/>
      <c r="G26" s="55"/>
      <c r="H26" s="55"/>
      <c r="I26" s="55"/>
      <c r="J26" s="55"/>
      <c r="K26" s="55"/>
    </row>
    <row r="27" spans="1:11" s="131" customFormat="1" ht="12.75" customHeight="1">
      <c r="A27" s="128" t="s">
        <v>102</v>
      </c>
      <c r="B27" s="129" t="s">
        <v>103</v>
      </c>
      <c r="C27" s="130"/>
      <c r="D27" s="130"/>
      <c r="E27" s="130"/>
      <c r="F27" s="130"/>
      <c r="G27" s="130"/>
      <c r="H27" s="130"/>
      <c r="I27" s="130"/>
      <c r="J27" s="130"/>
      <c r="K27" s="130"/>
    </row>
    <row r="28" spans="1:11" ht="12.75" customHeight="1">
      <c r="A28" s="17"/>
      <c r="B28" s="55" t="s">
        <v>104</v>
      </c>
      <c r="C28" s="55"/>
      <c r="D28" s="55"/>
      <c r="E28" s="55"/>
      <c r="F28" s="55"/>
      <c r="G28" s="55"/>
      <c r="H28" s="55"/>
      <c r="I28" s="55"/>
      <c r="J28" s="55"/>
      <c r="K28" s="55"/>
    </row>
    <row r="29" spans="1:11" ht="12.75" customHeight="1">
      <c r="A29" s="124"/>
      <c r="B29" s="55"/>
      <c r="C29" s="55"/>
      <c r="D29" s="55"/>
      <c r="E29" s="55"/>
      <c r="F29" s="55"/>
      <c r="G29" s="55"/>
      <c r="H29" s="55"/>
      <c r="I29" s="55"/>
      <c r="J29" s="55"/>
      <c r="K29" s="55"/>
    </row>
    <row r="30" spans="1:11" ht="12.75" customHeight="1">
      <c r="A30" s="17" t="s">
        <v>105</v>
      </c>
      <c r="B30" s="121" t="s">
        <v>106</v>
      </c>
      <c r="C30" s="55"/>
      <c r="D30" s="55"/>
      <c r="E30" s="55"/>
      <c r="F30" s="55"/>
      <c r="G30" s="55"/>
      <c r="H30" s="55"/>
      <c r="I30" s="55"/>
      <c r="J30" s="55"/>
      <c r="K30" s="55"/>
    </row>
    <row r="31" spans="1:16" ht="12.75" customHeight="1">
      <c r="A31" s="17"/>
      <c r="B31" s="55" t="s">
        <v>107</v>
      </c>
      <c r="C31" s="132"/>
      <c r="D31" s="132"/>
      <c r="E31" s="132"/>
      <c r="F31" s="132"/>
      <c r="G31" s="132"/>
      <c r="H31" s="132"/>
      <c r="I31" s="132"/>
      <c r="J31" s="132"/>
      <c r="K31" s="132"/>
      <c r="L31" s="132"/>
      <c r="M31" s="132"/>
      <c r="N31" s="132"/>
      <c r="O31" s="132"/>
      <c r="P31" s="132"/>
    </row>
    <row r="32" spans="1:11" ht="12.75" customHeight="1">
      <c r="A32" s="17"/>
      <c r="B32" s="55"/>
      <c r="C32" s="55"/>
      <c r="D32" s="55"/>
      <c r="E32" s="55"/>
      <c r="F32" s="55"/>
      <c r="G32" s="55"/>
      <c r="H32" s="55"/>
      <c r="I32" s="55"/>
      <c r="J32" s="55"/>
      <c r="K32" s="55"/>
    </row>
    <row r="33" spans="1:11" ht="12.75" customHeight="1">
      <c r="A33" s="17" t="s">
        <v>108</v>
      </c>
      <c r="B33" s="121" t="s">
        <v>109</v>
      </c>
      <c r="C33" s="55"/>
      <c r="D33" s="55"/>
      <c r="E33" s="55"/>
      <c r="F33" s="55"/>
      <c r="G33" s="55"/>
      <c r="H33" s="55"/>
      <c r="I33" s="55"/>
      <c r="J33" s="55"/>
      <c r="K33" s="55"/>
    </row>
    <row r="34" spans="1:16" ht="12.75" customHeight="1">
      <c r="A34" s="17"/>
      <c r="B34" s="181" t="s">
        <v>110</v>
      </c>
      <c r="C34" s="181"/>
      <c r="D34" s="181"/>
      <c r="E34" s="181"/>
      <c r="F34" s="181"/>
      <c r="G34" s="181"/>
      <c r="H34" s="181"/>
      <c r="I34" s="181"/>
      <c r="J34" s="181"/>
      <c r="K34" s="181"/>
      <c r="L34" s="181"/>
      <c r="M34" s="181"/>
      <c r="N34" s="181"/>
      <c r="O34" s="181"/>
      <c r="P34" s="181"/>
    </row>
    <row r="35" spans="1:16" ht="12.75" customHeight="1">
      <c r="A35" s="17"/>
      <c r="B35" s="181"/>
      <c r="C35" s="181"/>
      <c r="D35" s="181"/>
      <c r="E35" s="181"/>
      <c r="F35" s="181"/>
      <c r="G35" s="181"/>
      <c r="H35" s="181"/>
      <c r="I35" s="181"/>
      <c r="J35" s="181"/>
      <c r="K35" s="181"/>
      <c r="L35" s="181"/>
      <c r="M35" s="181"/>
      <c r="N35" s="181"/>
      <c r="O35" s="181"/>
      <c r="P35" s="181"/>
    </row>
    <row r="36" spans="1:11" ht="12.75" customHeight="1">
      <c r="A36" s="17"/>
      <c r="B36" s="55"/>
      <c r="C36" s="55"/>
      <c r="D36" s="55"/>
      <c r="E36" s="55"/>
      <c r="F36" s="55"/>
      <c r="G36" s="55"/>
      <c r="H36" s="55"/>
      <c r="I36" s="55"/>
      <c r="J36" s="55"/>
      <c r="K36" s="55"/>
    </row>
    <row r="37" spans="1:11" ht="12.75" customHeight="1">
      <c r="A37" s="17" t="s">
        <v>111</v>
      </c>
      <c r="B37" s="121" t="s">
        <v>112</v>
      </c>
      <c r="C37" s="55"/>
      <c r="D37" s="55"/>
      <c r="E37" s="55"/>
      <c r="F37" s="55"/>
      <c r="G37" s="55"/>
      <c r="H37" s="55"/>
      <c r="I37" s="55"/>
      <c r="J37" s="55"/>
      <c r="K37" s="55"/>
    </row>
    <row r="38" spans="1:16" ht="12.75" customHeight="1">
      <c r="A38" s="17"/>
      <c r="B38" s="180" t="s">
        <v>113</v>
      </c>
      <c r="C38" s="180"/>
      <c r="D38" s="180"/>
      <c r="E38" s="180"/>
      <c r="F38" s="180"/>
      <c r="G38" s="180"/>
      <c r="H38" s="180"/>
      <c r="I38" s="180"/>
      <c r="J38" s="180"/>
      <c r="K38" s="180"/>
      <c r="L38" s="180"/>
      <c r="M38" s="180"/>
      <c r="N38" s="180"/>
      <c r="O38" s="180"/>
      <c r="P38" s="180"/>
    </row>
    <row r="39" spans="1:16" ht="12.75" customHeight="1">
      <c r="A39" s="124"/>
      <c r="B39" s="180"/>
      <c r="C39" s="180"/>
      <c r="D39" s="180"/>
      <c r="E39" s="180"/>
      <c r="F39" s="180"/>
      <c r="G39" s="180"/>
      <c r="H39" s="180"/>
      <c r="I39" s="180"/>
      <c r="J39" s="180"/>
      <c r="K39" s="180"/>
      <c r="L39" s="180"/>
      <c r="M39" s="180"/>
      <c r="N39" s="180"/>
      <c r="O39" s="180"/>
      <c r="P39" s="180"/>
    </row>
    <row r="40" spans="1:11" ht="12.75" customHeight="1">
      <c r="A40" s="17"/>
      <c r="B40" s="55"/>
      <c r="C40" s="55"/>
      <c r="D40" s="55"/>
      <c r="E40" s="55"/>
      <c r="F40" s="55"/>
      <c r="G40" s="55"/>
      <c r="H40" s="55"/>
      <c r="I40" s="55"/>
      <c r="J40" s="55"/>
      <c r="K40" s="55"/>
    </row>
    <row r="41" spans="1:11" ht="12.75" customHeight="1">
      <c r="A41" s="17" t="s">
        <v>114</v>
      </c>
      <c r="B41" s="121" t="s">
        <v>115</v>
      </c>
      <c r="C41" s="55"/>
      <c r="D41" s="55"/>
      <c r="E41" s="55"/>
      <c r="F41" s="55"/>
      <c r="G41" s="55"/>
      <c r="H41" s="55"/>
      <c r="I41" s="55"/>
      <c r="J41" s="55"/>
      <c r="K41" s="55"/>
    </row>
    <row r="42" spans="1:15" ht="12.75" customHeight="1">
      <c r="A42" s="124"/>
      <c r="B42" s="180" t="s">
        <v>116</v>
      </c>
      <c r="C42" s="180"/>
      <c r="D42" s="180"/>
      <c r="E42" s="180"/>
      <c r="F42" s="180"/>
      <c r="G42" s="180"/>
      <c r="H42" s="180"/>
      <c r="I42" s="180"/>
      <c r="J42" s="180"/>
      <c r="K42" s="180"/>
      <c r="L42" s="180"/>
      <c r="M42" s="180"/>
      <c r="N42" s="180"/>
      <c r="O42" s="180"/>
    </row>
    <row r="44" spans="1:16" ht="12.75" customHeight="1">
      <c r="A44" s="17" t="s">
        <v>117</v>
      </c>
      <c r="B44" s="86" t="s">
        <v>118</v>
      </c>
      <c r="C44" s="84"/>
      <c r="D44" s="84"/>
      <c r="E44" s="84"/>
      <c r="F44" s="84"/>
      <c r="G44" s="84"/>
      <c r="H44" s="84"/>
      <c r="I44" s="84"/>
      <c r="J44" s="84"/>
      <c r="K44" s="84"/>
      <c r="L44" s="84"/>
      <c r="M44" s="84"/>
      <c r="N44" s="84"/>
      <c r="O44" s="84"/>
      <c r="P44" s="84"/>
    </row>
    <row r="45" spans="1:16" ht="12.75" customHeight="1">
      <c r="A45" s="124"/>
      <c r="B45" s="179" t="s">
        <v>119</v>
      </c>
      <c r="C45" s="179"/>
      <c r="D45" s="179"/>
      <c r="E45" s="179"/>
      <c r="F45" s="179"/>
      <c r="G45" s="179"/>
      <c r="H45" s="179"/>
      <c r="I45" s="179"/>
      <c r="J45" s="179"/>
      <c r="K45" s="179"/>
      <c r="L45" s="179"/>
      <c r="M45" s="179"/>
      <c r="N45" s="179"/>
      <c r="O45" s="179"/>
      <c r="P45" s="179"/>
    </row>
    <row r="46" spans="1:16" ht="12.75" customHeight="1">
      <c r="A46" s="124"/>
      <c r="B46" s="179"/>
      <c r="C46" s="179"/>
      <c r="D46" s="179"/>
      <c r="E46" s="179"/>
      <c r="F46" s="179"/>
      <c r="G46" s="179"/>
      <c r="H46" s="179"/>
      <c r="I46" s="179"/>
      <c r="J46" s="179"/>
      <c r="K46" s="179"/>
      <c r="L46" s="179"/>
      <c r="M46" s="179"/>
      <c r="N46" s="179"/>
      <c r="O46" s="179"/>
      <c r="P46" s="179"/>
    </row>
    <row r="47" spans="1:11" ht="12.75" customHeight="1">
      <c r="A47" s="17"/>
      <c r="B47" s="55"/>
      <c r="C47" s="55"/>
      <c r="D47" s="55"/>
      <c r="E47" s="55"/>
      <c r="F47" s="55"/>
      <c r="G47" s="55"/>
      <c r="H47" s="55"/>
      <c r="I47" s="55"/>
      <c r="J47" s="55"/>
      <c r="K47" s="55"/>
    </row>
    <row r="48" spans="1:11" ht="12.75" customHeight="1">
      <c r="A48" s="17" t="s">
        <v>120</v>
      </c>
      <c r="B48" s="121" t="s">
        <v>121</v>
      </c>
      <c r="C48" s="55"/>
      <c r="D48" s="55"/>
      <c r="E48" s="55"/>
      <c r="F48" s="55"/>
      <c r="G48" s="55"/>
      <c r="H48" s="55"/>
      <c r="I48" s="55"/>
      <c r="J48" s="55"/>
      <c r="K48" s="55"/>
    </row>
    <row r="49" spans="1:16" ht="12.75" customHeight="1">
      <c r="A49" s="64"/>
      <c r="B49" s="180" t="s">
        <v>122</v>
      </c>
      <c r="C49" s="180"/>
      <c r="D49" s="180"/>
      <c r="E49" s="180"/>
      <c r="F49" s="180"/>
      <c r="G49" s="180"/>
      <c r="H49" s="180"/>
      <c r="I49" s="180"/>
      <c r="J49" s="180"/>
      <c r="K49" s="180"/>
      <c r="L49" s="180"/>
      <c r="M49" s="180"/>
      <c r="N49" s="180"/>
      <c r="O49" s="180"/>
      <c r="P49" s="180"/>
    </row>
    <row r="50" spans="1:16" ht="12.75" customHeight="1">
      <c r="A50" s="17"/>
      <c r="B50" s="180"/>
      <c r="C50" s="180"/>
      <c r="D50" s="180"/>
      <c r="E50" s="180"/>
      <c r="F50" s="180"/>
      <c r="G50" s="180"/>
      <c r="H50" s="180"/>
      <c r="I50" s="180"/>
      <c r="J50" s="180"/>
      <c r="K50" s="180"/>
      <c r="L50" s="180"/>
      <c r="M50" s="180"/>
      <c r="N50" s="180"/>
      <c r="O50" s="180"/>
      <c r="P50" s="180"/>
    </row>
    <row r="51" spans="1:11" ht="12.75" customHeight="1">
      <c r="A51" s="17"/>
      <c r="B51" s="55"/>
      <c r="C51" s="55"/>
      <c r="D51" s="55"/>
      <c r="E51" s="55"/>
      <c r="F51" s="55"/>
      <c r="G51" s="55"/>
      <c r="H51" s="55"/>
      <c r="I51" s="55"/>
      <c r="J51" s="55"/>
      <c r="K51" s="55"/>
    </row>
    <row r="52" spans="1:15" ht="12.75" customHeight="1">
      <c r="A52" s="17" t="s">
        <v>123</v>
      </c>
      <c r="B52" s="121" t="s">
        <v>124</v>
      </c>
      <c r="C52" s="55"/>
      <c r="D52" s="55"/>
      <c r="E52" s="55"/>
      <c r="F52" s="55"/>
      <c r="G52" s="55"/>
      <c r="H52" s="55"/>
      <c r="I52" s="55"/>
      <c r="J52" s="55"/>
      <c r="K52" s="57"/>
      <c r="O52" s="133"/>
    </row>
    <row r="53" spans="1:11" s="131" customFormat="1" ht="12.75" customHeight="1">
      <c r="A53" s="128"/>
      <c r="B53" s="130" t="s">
        <v>125</v>
      </c>
      <c r="C53" s="130"/>
      <c r="D53" s="130"/>
      <c r="E53" s="130"/>
      <c r="F53" s="130"/>
      <c r="G53" s="130"/>
      <c r="H53" s="130"/>
      <c r="I53" s="130"/>
      <c r="J53" s="130"/>
      <c r="K53" s="130"/>
    </row>
    <row r="54" spans="1:15" ht="12.75" customHeight="1">
      <c r="A54" s="124"/>
      <c r="B54" s="57"/>
      <c r="C54" s="94"/>
      <c r="D54" s="94"/>
      <c r="E54" s="94"/>
      <c r="F54" s="94"/>
      <c r="G54" s="94"/>
      <c r="H54" s="94"/>
      <c r="I54" s="94"/>
      <c r="J54" s="94"/>
      <c r="K54" s="84"/>
      <c r="L54" s="94"/>
      <c r="M54" s="94"/>
      <c r="N54" s="94"/>
      <c r="O54" s="94"/>
    </row>
    <row r="55" spans="1:11" ht="12.75" customHeight="1">
      <c r="A55" s="17" t="s">
        <v>126</v>
      </c>
      <c r="B55" s="121" t="s">
        <v>127</v>
      </c>
      <c r="C55" s="55"/>
      <c r="D55" s="55"/>
      <c r="E55" s="55"/>
      <c r="F55" s="55"/>
      <c r="G55" s="55"/>
      <c r="H55" s="55"/>
      <c r="I55" s="55"/>
      <c r="J55" s="55"/>
      <c r="K55" s="55"/>
    </row>
    <row r="56" spans="1:11" ht="7.5" customHeight="1">
      <c r="A56" s="17"/>
      <c r="B56" s="55"/>
      <c r="C56" s="55"/>
      <c r="D56" s="55"/>
      <c r="E56" s="55"/>
      <c r="F56" s="55"/>
      <c r="G56" s="55"/>
      <c r="H56" s="55"/>
      <c r="I56" s="55"/>
      <c r="J56" s="55"/>
      <c r="K56" s="55"/>
    </row>
    <row r="57" spans="1:16" ht="12.75" customHeight="1">
      <c r="A57" s="17"/>
      <c r="B57" s="55"/>
      <c r="C57" s="55"/>
      <c r="D57" s="55"/>
      <c r="E57" s="55"/>
      <c r="F57" s="55"/>
      <c r="G57" s="57" t="s">
        <v>128</v>
      </c>
      <c r="H57" s="57"/>
      <c r="I57" s="57"/>
      <c r="J57" s="57"/>
      <c r="K57" s="57"/>
      <c r="L57" s="133"/>
      <c r="M57" s="134"/>
      <c r="N57" s="133"/>
      <c r="O57" s="133"/>
      <c r="P57" s="133"/>
    </row>
    <row r="58" spans="1:16" ht="12.75" customHeight="1">
      <c r="A58" s="17"/>
      <c r="B58" s="55"/>
      <c r="C58" s="55"/>
      <c r="D58" s="55"/>
      <c r="E58" s="55"/>
      <c r="G58" s="133" t="s">
        <v>129</v>
      </c>
      <c r="H58" s="57"/>
      <c r="I58" s="57" t="s">
        <v>130</v>
      </c>
      <c r="J58" s="57"/>
      <c r="K58" s="57" t="s">
        <v>131</v>
      </c>
      <c r="L58" s="133"/>
      <c r="M58" s="133" t="s">
        <v>132</v>
      </c>
      <c r="N58" s="133"/>
      <c r="O58" s="133" t="s">
        <v>133</v>
      </c>
      <c r="P58" s="133"/>
    </row>
    <row r="59" spans="1:18" ht="12.75" customHeight="1">
      <c r="A59" s="17"/>
      <c r="B59" s="121" t="s">
        <v>134</v>
      </c>
      <c r="C59" s="55"/>
      <c r="D59" s="55"/>
      <c r="E59" s="55"/>
      <c r="F59" s="55"/>
      <c r="G59" s="133" t="str">
        <f>I59</f>
        <v>RM'000</v>
      </c>
      <c r="I59" s="133" t="str">
        <f>K59</f>
        <v>RM'000</v>
      </c>
      <c r="K59" s="133" t="str">
        <f>M59</f>
        <v>RM'000</v>
      </c>
      <c r="M59" s="133" t="str">
        <f>O59</f>
        <v>RM'000</v>
      </c>
      <c r="O59" s="133" t="str">
        <f>'[1]IncSt'!G18</f>
        <v>RM'000</v>
      </c>
      <c r="Q59" s="135"/>
      <c r="R59" s="135"/>
    </row>
    <row r="60" spans="1:18" ht="12.75" customHeight="1">
      <c r="A60" s="17"/>
      <c r="B60" s="182">
        <f>'[1]IncSt'!G17</f>
        <v>38625</v>
      </c>
      <c r="C60" s="182"/>
      <c r="D60" s="182"/>
      <c r="E60" s="182"/>
      <c r="F60" s="55"/>
      <c r="G60" s="24"/>
      <c r="H60" s="24"/>
      <c r="I60" s="134"/>
      <c r="J60" s="24"/>
      <c r="K60" s="134"/>
      <c r="L60" s="24"/>
      <c r="N60" s="24"/>
      <c r="O60" s="134"/>
      <c r="P60" s="24"/>
      <c r="Q60" s="135"/>
      <c r="R60" s="135"/>
    </row>
    <row r="61" spans="1:17" ht="12.75" customHeight="1">
      <c r="A61" s="17"/>
      <c r="B61" s="55" t="s">
        <v>135</v>
      </c>
      <c r="C61" s="55"/>
      <c r="D61" s="55"/>
      <c r="E61" s="55"/>
      <c r="F61" s="55"/>
      <c r="G61" s="23">
        <f>G65-G62</f>
        <v>36262243.83999999</v>
      </c>
      <c r="H61" s="23"/>
      <c r="I61" s="23">
        <f>I65-I62</f>
        <v>18560210.61</v>
      </c>
      <c r="J61" s="23"/>
      <c r="K61" s="23">
        <f>K65-SUM(K62:K64)</f>
        <v>293253.1</v>
      </c>
      <c r="L61" s="23"/>
      <c r="M61" s="23">
        <f>M65-SUM(M62:M64)</f>
        <v>-15256315.58</v>
      </c>
      <c r="N61" s="23"/>
      <c r="O61" s="23">
        <f>SUM(O62:O65)</f>
        <v>39859391.96999999</v>
      </c>
      <c r="P61" s="75"/>
      <c r="Q61" s="135">
        <f>O61-SUM(G61:N61)</f>
        <v>0</v>
      </c>
    </row>
    <row r="62" spans="1:18" ht="12.75" customHeight="1">
      <c r="A62" s="17"/>
      <c r="B62" s="55" t="s">
        <v>136</v>
      </c>
      <c r="C62" s="55"/>
      <c r="D62" s="55"/>
      <c r="E62" s="55"/>
      <c r="F62" s="55"/>
      <c r="G62" s="75">
        <f>-SUM('[1]SJ'!G76:G77)</f>
        <v>-9542180</v>
      </c>
      <c r="H62" s="75"/>
      <c r="I62" s="75">
        <f>-'[1]CTI'!G77</f>
        <v>-5607321.8</v>
      </c>
      <c r="J62" s="75"/>
      <c r="K62" s="75">
        <f>-(SUM('[1]OIB'!AP42,'[1]OIB'!AF116:AF118,'[1]OIB'!AF122)+SUM('[1]AC'!B76:B77)+SUM('[1]BAll'!B76:B77))+100</f>
        <v>-66276.79</v>
      </c>
      <c r="L62" s="24"/>
      <c r="M62" s="24">
        <f>-SUM(G62:L62)</f>
        <v>15215778.59</v>
      </c>
      <c r="N62" s="24"/>
      <c r="O62" s="24">
        <f>SUM(G62:N62)</f>
        <v>0</v>
      </c>
      <c r="P62" s="24"/>
      <c r="Q62" s="135">
        <f>('[1]OIB'!I76+'[1]SJ'!G77+'[1]CTI'!G77+'[1]AC'!E77+'[1]BAll'!D77)-SUM(M62:M64)</f>
        <v>0</v>
      </c>
      <c r="R62" s="135"/>
    </row>
    <row r="63" spans="1:18" ht="12.75" customHeight="1">
      <c r="A63" s="17"/>
      <c r="B63" s="55" t="s">
        <v>137</v>
      </c>
      <c r="C63" s="55"/>
      <c r="D63" s="55"/>
      <c r="E63" s="55"/>
      <c r="F63" s="55"/>
      <c r="G63" s="75">
        <f>SUM('[1]OIB'!C76:E76,'[1]AC'!D77,'[1]BAll'!C77)-'[1]SJ'!B76</f>
        <v>0</v>
      </c>
      <c r="H63" s="75"/>
      <c r="I63" s="75">
        <f>'[1]OIB'!F76</f>
        <v>0</v>
      </c>
      <c r="J63" s="75"/>
      <c r="K63" s="75">
        <f>-(SUM('[1]OIB'!AF120:AF121,'[1]OIB'!AF123:AF124)+'[1]OIB'!K60+(-SUM('[1]OIB'!C75:H75)))-100</f>
        <v>-40536.98999999998</v>
      </c>
      <c r="L63" s="24"/>
      <c r="M63" s="24">
        <f>-SUM(G63:L63)</f>
        <v>40536.98999999998</v>
      </c>
      <c r="N63" s="24"/>
      <c r="O63" s="24">
        <f>SUM(G63:N63)</f>
        <v>0</v>
      </c>
      <c r="P63" s="24"/>
      <c r="Q63" s="135"/>
      <c r="R63" s="135"/>
    </row>
    <row r="64" spans="1:18" ht="7.5" customHeight="1">
      <c r="A64" s="17"/>
      <c r="B64" s="55"/>
      <c r="C64" s="55"/>
      <c r="D64" s="55"/>
      <c r="E64" s="55"/>
      <c r="F64" s="55"/>
      <c r="G64" s="75"/>
      <c r="H64" s="75"/>
      <c r="I64" s="75"/>
      <c r="J64" s="75"/>
      <c r="K64" s="75"/>
      <c r="L64" s="24"/>
      <c r="M64" s="24"/>
      <c r="N64" s="24"/>
      <c r="O64" s="24"/>
      <c r="P64" s="24"/>
      <c r="Q64" s="135"/>
      <c r="R64" s="135"/>
    </row>
    <row r="65" spans="1:18" ht="12.75" customHeight="1" thickBot="1">
      <c r="A65" s="17"/>
      <c r="B65" s="55" t="s">
        <v>138</v>
      </c>
      <c r="C65" s="55"/>
      <c r="D65" s="55"/>
      <c r="E65" s="55"/>
      <c r="F65" s="55"/>
      <c r="G65" s="136">
        <f>(SUM('[1]OIB'!I8)-'[1]OIB'!B8-'[1]OIB'!F8-'[1]OIB'!C73)+'[1]SJ'!G77+G62</f>
        <v>26720063.83999999</v>
      </c>
      <c r="H65" s="75"/>
      <c r="I65" s="136">
        <f>'[1]OIB'!F8</f>
        <v>12952888.809999999</v>
      </c>
      <c r="J65" s="75"/>
      <c r="K65" s="136">
        <f>'[1]OIB'!B8-'[1]OIB'!B76+'[1]OIB'!C73</f>
        <v>186439.32</v>
      </c>
      <c r="L65" s="24"/>
      <c r="M65" s="137">
        <v>0</v>
      </c>
      <c r="N65" s="24"/>
      <c r="O65" s="138">
        <f>SUM(G65:N65)</f>
        <v>39859391.96999999</v>
      </c>
      <c r="P65" s="24"/>
      <c r="Q65" s="135">
        <f>O65-'[1]IncSt'!L20</f>
        <v>0</v>
      </c>
      <c r="R65" s="135"/>
    </row>
    <row r="66" spans="1:18" ht="7.5" customHeight="1" thickTop="1">
      <c r="A66" s="17"/>
      <c r="B66" s="55"/>
      <c r="C66" s="55"/>
      <c r="D66" s="55"/>
      <c r="E66" s="55"/>
      <c r="F66" s="55"/>
      <c r="G66" s="75"/>
      <c r="H66" s="75"/>
      <c r="I66" s="75"/>
      <c r="J66" s="75"/>
      <c r="K66" s="75"/>
      <c r="L66" s="24"/>
      <c r="M66" s="24"/>
      <c r="N66" s="24"/>
      <c r="O66" s="24"/>
      <c r="P66" s="24"/>
      <c r="Q66" s="135"/>
      <c r="R66" s="135"/>
    </row>
    <row r="67" spans="1:18" ht="12.75" customHeight="1">
      <c r="A67" s="17"/>
      <c r="B67" s="55" t="s">
        <v>139</v>
      </c>
      <c r="C67" s="55"/>
      <c r="D67" s="55"/>
      <c r="E67" s="55"/>
      <c r="F67" s="55"/>
      <c r="G67" s="75">
        <f>SUM('[1]OIB'!C23:D23)-('[1]OIB'!N73-'[1]OIB'!N74)+('[1]OIB'!L23-'[1]OIB'!K23+'[1]OIB'!B76-'[1]OIB'!L21)+('[1]AC'!D23+'[1]AC'!H23-'[1]AC'!G23+'[1]AC'!B77)+('[1]BAll'!C23+'[1]BAll'!G23-'[1]BAll'!F23+'[1]BAll'!B77)</f>
        <v>5313196.653651401</v>
      </c>
      <c r="H67" s="75"/>
      <c r="I67" s="75">
        <f>'[1]OIB'!F23-'[1]OIB'!F75</f>
        <v>3107595.1499999985</v>
      </c>
      <c r="J67" s="75"/>
      <c r="K67" s="24">
        <f>'[1]OIB'!N23-SUM(G67:J67)-SUM(O69:O71)-'[1]OIB-BS'!E70</f>
        <v>70808.01999998704</v>
      </c>
      <c r="L67" s="24"/>
      <c r="M67" s="24"/>
      <c r="N67" s="24"/>
      <c r="O67" s="24">
        <f>SUM(G67:N67)</f>
        <v>8491599.823651386</v>
      </c>
      <c r="P67" s="24"/>
      <c r="Q67" s="135">
        <f>ROUNDDOWN(O67-('[1]OIB'!I23-('[1]OIB'!K23-'[1]OIB'!L23))+SUM(O69:O71),-3)</f>
        <v>0</v>
      </c>
      <c r="R67" s="135"/>
    </row>
    <row r="68" spans="1:18" ht="7.5" customHeight="1">
      <c r="A68" s="17"/>
      <c r="B68" s="55"/>
      <c r="C68" s="55"/>
      <c r="D68" s="55"/>
      <c r="E68" s="55"/>
      <c r="F68" s="55"/>
      <c r="G68" s="75"/>
      <c r="H68" s="75"/>
      <c r="I68" s="75"/>
      <c r="J68" s="75"/>
      <c r="K68" s="75"/>
      <c r="L68" s="24"/>
      <c r="M68" s="24"/>
      <c r="N68" s="24"/>
      <c r="O68" s="24"/>
      <c r="P68" s="24"/>
      <c r="Q68" s="135"/>
      <c r="R68" s="135"/>
    </row>
    <row r="69" spans="1:18" ht="12.75" customHeight="1">
      <c r="A69" s="17"/>
      <c r="B69" s="55" t="s">
        <v>140</v>
      </c>
      <c r="C69" s="55"/>
      <c r="D69" s="55"/>
      <c r="E69" s="55"/>
      <c r="F69" s="55"/>
      <c r="G69" s="75"/>
      <c r="H69" s="75"/>
      <c r="I69" s="75"/>
      <c r="J69" s="75"/>
      <c r="K69" s="75"/>
      <c r="L69" s="24"/>
      <c r="M69" s="24"/>
      <c r="N69" s="24"/>
      <c r="O69" s="24">
        <f>('[1]AC'!B15+'[1]BAll'!B15)</f>
        <v>38504.06</v>
      </c>
      <c r="P69" s="24"/>
      <c r="Q69" s="135"/>
      <c r="R69" s="135"/>
    </row>
    <row r="70" spans="1:18" ht="7.5" customHeight="1">
      <c r="A70" s="17"/>
      <c r="B70" s="55"/>
      <c r="C70" s="55"/>
      <c r="D70" s="55"/>
      <c r="E70" s="55"/>
      <c r="F70" s="55"/>
      <c r="G70" s="75"/>
      <c r="H70" s="75"/>
      <c r="I70" s="75"/>
      <c r="J70" s="75"/>
      <c r="K70" s="75"/>
      <c r="L70" s="24"/>
      <c r="M70" s="24"/>
      <c r="N70" s="24"/>
      <c r="O70" s="24"/>
      <c r="P70" s="24"/>
      <c r="Q70" s="135"/>
      <c r="R70" s="135"/>
    </row>
    <row r="71" spans="1:18" ht="12.75" customHeight="1">
      <c r="A71" s="17"/>
      <c r="B71" s="55" t="s">
        <v>141</v>
      </c>
      <c r="C71" s="55"/>
      <c r="D71" s="55"/>
      <c r="E71" s="55"/>
      <c r="F71" s="55"/>
      <c r="G71" s="75"/>
      <c r="H71" s="75"/>
      <c r="I71" s="75"/>
      <c r="J71" s="75"/>
      <c r="K71" s="75"/>
      <c r="L71" s="24"/>
      <c r="M71" s="24"/>
      <c r="N71" s="24"/>
      <c r="O71" s="24">
        <f>-(28700)</f>
        <v>-28700</v>
      </c>
      <c r="P71" s="24"/>
      <c r="Q71" s="135"/>
      <c r="R71" s="135"/>
    </row>
    <row r="72" spans="1:18" ht="7.5" customHeight="1">
      <c r="A72" s="17"/>
      <c r="B72" s="55"/>
      <c r="C72" s="55"/>
      <c r="D72" s="55"/>
      <c r="E72" s="55"/>
      <c r="F72" s="55"/>
      <c r="G72" s="75"/>
      <c r="H72" s="75"/>
      <c r="I72" s="75"/>
      <c r="J72" s="75"/>
      <c r="K72" s="75"/>
      <c r="L72" s="24"/>
      <c r="M72" s="24"/>
      <c r="N72" s="24"/>
      <c r="O72" s="30"/>
      <c r="P72" s="24"/>
      <c r="Q72" s="135"/>
      <c r="R72" s="135"/>
    </row>
    <row r="73" spans="1:18" ht="12.75" customHeight="1">
      <c r="A73" s="17"/>
      <c r="B73" s="55" t="str">
        <f>'[1]IncSt'!A33</f>
        <v>Profit from operations</v>
      </c>
      <c r="C73" s="55"/>
      <c r="D73" s="55"/>
      <c r="E73" s="55"/>
      <c r="F73" s="55"/>
      <c r="G73" s="75"/>
      <c r="H73" s="75"/>
      <c r="I73" s="75"/>
      <c r="J73" s="75"/>
      <c r="K73" s="75"/>
      <c r="L73" s="24"/>
      <c r="M73" s="24"/>
      <c r="N73" s="24"/>
      <c r="O73" s="24">
        <f>SUM(O67:O72)</f>
        <v>8501403.883651387</v>
      </c>
      <c r="P73" s="24"/>
      <c r="Q73" s="135">
        <f>ROUNDDOWN(O73-'[1]IncSt'!L33,-3)</f>
        <v>0</v>
      </c>
      <c r="R73" s="135"/>
    </row>
    <row r="74" spans="1:18" ht="7.5" customHeight="1">
      <c r="A74" s="17"/>
      <c r="B74" s="55"/>
      <c r="C74" s="55"/>
      <c r="D74" s="55"/>
      <c r="E74" s="55"/>
      <c r="F74" s="55"/>
      <c r="G74" s="75"/>
      <c r="H74" s="75"/>
      <c r="I74" s="75"/>
      <c r="J74" s="75"/>
      <c r="K74" s="75"/>
      <c r="L74" s="24"/>
      <c r="M74" s="24"/>
      <c r="N74" s="24"/>
      <c r="O74" s="24"/>
      <c r="P74" s="24"/>
      <c r="Q74" s="135"/>
      <c r="R74" s="135"/>
    </row>
    <row r="75" spans="1:18" ht="12.75" customHeight="1">
      <c r="A75" s="17"/>
      <c r="B75" s="55" t="s">
        <v>142</v>
      </c>
      <c r="C75" s="55"/>
      <c r="D75" s="55"/>
      <c r="E75" s="55"/>
      <c r="F75" s="55"/>
      <c r="G75" s="75"/>
      <c r="H75" s="75"/>
      <c r="I75" s="75"/>
      <c r="J75" s="75"/>
      <c r="K75" s="75"/>
      <c r="L75" s="24"/>
      <c r="M75" s="24"/>
      <c r="N75" s="24"/>
      <c r="O75" s="24">
        <f>'[1]IncSt'!L35</f>
        <v>-49920.14</v>
      </c>
      <c r="P75" s="24"/>
      <c r="Q75" s="135">
        <f>O75+'[1]OIB'!N61</f>
        <v>0</v>
      </c>
      <c r="R75" s="135"/>
    </row>
    <row r="76" spans="1:18" ht="7.5" customHeight="1">
      <c r="A76" s="17"/>
      <c r="B76" s="55"/>
      <c r="C76" s="55"/>
      <c r="D76" s="55"/>
      <c r="E76" s="55"/>
      <c r="F76" s="55"/>
      <c r="G76" s="75"/>
      <c r="H76" s="75"/>
      <c r="I76" s="75"/>
      <c r="J76" s="75"/>
      <c r="K76" s="75"/>
      <c r="L76" s="24"/>
      <c r="M76" s="24"/>
      <c r="N76" s="24"/>
      <c r="O76" s="24"/>
      <c r="P76" s="24"/>
      <c r="Q76" s="135"/>
      <c r="R76" s="135"/>
    </row>
    <row r="77" spans="1:18" ht="12.75" customHeight="1">
      <c r="A77" s="17"/>
      <c r="B77" s="55" t="s">
        <v>25</v>
      </c>
      <c r="C77" s="55"/>
      <c r="D77" s="55"/>
      <c r="E77" s="55"/>
      <c r="F77" s="55"/>
      <c r="G77" s="23"/>
      <c r="H77" s="23"/>
      <c r="I77" s="23"/>
      <c r="J77" s="23"/>
      <c r="K77" s="23">
        <f>'[1]IncSt'!L37</f>
        <v>1976755.1478260867</v>
      </c>
      <c r="L77" s="27"/>
      <c r="M77" s="27"/>
      <c r="N77" s="24"/>
      <c r="O77" s="24">
        <f>SUM(G77:N77)</f>
        <v>1976755.1478260867</v>
      </c>
      <c r="P77" s="24"/>
      <c r="Q77" s="135">
        <f>O77-'[1]OIB'!N27</f>
        <v>0</v>
      </c>
      <c r="R77" s="135"/>
    </row>
    <row r="78" spans="1:18" ht="7.5" customHeight="1">
      <c r="A78" s="17"/>
      <c r="B78" s="55"/>
      <c r="C78" s="55"/>
      <c r="D78" s="55"/>
      <c r="E78" s="55"/>
      <c r="F78" s="55"/>
      <c r="G78" s="75"/>
      <c r="H78" s="75"/>
      <c r="I78" s="75"/>
      <c r="J78" s="75"/>
      <c r="K78" s="75"/>
      <c r="L78" s="24"/>
      <c r="M78" s="24"/>
      <c r="N78" s="24"/>
      <c r="O78" s="24"/>
      <c r="P78" s="24"/>
      <c r="Q78" s="135"/>
      <c r="R78" s="135"/>
    </row>
    <row r="79" spans="1:18" ht="12.75" customHeight="1" thickBot="1">
      <c r="A79" s="17"/>
      <c r="B79" s="55" t="str">
        <f>'[1]IncSt'!A40</f>
        <v>Profit from ordinary activities before taxation</v>
      </c>
      <c r="C79" s="55"/>
      <c r="D79" s="55"/>
      <c r="E79" s="55"/>
      <c r="F79" s="55"/>
      <c r="G79" s="23"/>
      <c r="H79" s="23"/>
      <c r="I79" s="23"/>
      <c r="J79" s="23"/>
      <c r="K79" s="23"/>
      <c r="L79" s="23"/>
      <c r="M79" s="23"/>
      <c r="N79" s="75"/>
      <c r="O79" s="136">
        <f>SUM(O73:O78)</f>
        <v>10428238.891477473</v>
      </c>
      <c r="P79" s="24"/>
      <c r="Q79" s="135">
        <f>ROUNDDOWN(O79-'[1]IncSt'!L40,-3)</f>
        <v>0</v>
      </c>
      <c r="R79" s="135"/>
    </row>
    <row r="80" spans="1:18" ht="12.75" customHeight="1" thickTop="1">
      <c r="A80" s="17"/>
      <c r="B80" s="55"/>
      <c r="C80" s="55"/>
      <c r="D80" s="55"/>
      <c r="E80" s="55"/>
      <c r="F80" s="55"/>
      <c r="G80" s="75"/>
      <c r="H80" s="75"/>
      <c r="I80" s="75"/>
      <c r="J80" s="75"/>
      <c r="K80" s="75"/>
      <c r="L80" s="24"/>
      <c r="M80" s="24"/>
      <c r="N80" s="24"/>
      <c r="O80" s="24"/>
      <c r="P80" s="24"/>
      <c r="Q80" s="135"/>
      <c r="R80" s="135"/>
    </row>
    <row r="81" spans="1:18" ht="12.75" customHeight="1">
      <c r="A81" s="17"/>
      <c r="B81" s="121" t="s">
        <v>143</v>
      </c>
      <c r="C81" s="55"/>
      <c r="D81" s="55"/>
      <c r="E81" s="55"/>
      <c r="F81" s="55"/>
      <c r="G81" s="134"/>
      <c r="H81" s="24"/>
      <c r="I81" s="134"/>
      <c r="J81" s="24"/>
      <c r="K81" s="134"/>
      <c r="L81" s="24"/>
      <c r="M81" s="134"/>
      <c r="N81" s="24"/>
      <c r="O81" s="134"/>
      <c r="P81" s="24"/>
      <c r="Q81" s="139"/>
      <c r="R81" s="135"/>
    </row>
    <row r="82" spans="1:18" ht="12.75" customHeight="1">
      <c r="A82" s="17"/>
      <c r="B82" s="182">
        <f>'[1]IncSt'!I17</f>
        <v>38260</v>
      </c>
      <c r="C82" s="182"/>
      <c r="D82" s="182"/>
      <c r="E82" s="182"/>
      <c r="F82" s="55"/>
      <c r="G82" s="24"/>
      <c r="H82" s="24"/>
      <c r="I82" s="134"/>
      <c r="J82" s="24"/>
      <c r="K82" s="24"/>
      <c r="L82" s="24"/>
      <c r="M82" s="134"/>
      <c r="N82" s="24"/>
      <c r="O82" s="134"/>
      <c r="P82" s="24"/>
      <c r="Q82" s="139"/>
      <c r="R82" s="135"/>
    </row>
    <row r="83" spans="1:18" ht="12.75" customHeight="1">
      <c r="A83" s="17"/>
      <c r="B83" s="55" t="str">
        <f>B61</f>
        <v>Total revenue</v>
      </c>
      <c r="C83" s="55"/>
      <c r="D83" s="55"/>
      <c r="E83" s="55"/>
      <c r="F83" s="55"/>
      <c r="G83" s="23">
        <f>G87-SUM(G84:G86)</f>
        <v>28531585.380000006</v>
      </c>
      <c r="H83" s="23"/>
      <c r="I83" s="23">
        <f>I87-SUM(I84:I86)</f>
        <v>15885783.4</v>
      </c>
      <c r="J83" s="23"/>
      <c r="K83" s="23">
        <f>K87-SUM(K84:K86)</f>
        <v>799349.6</v>
      </c>
      <c r="L83" s="23"/>
      <c r="M83" s="23">
        <f>M87-SUM(M84:M86)</f>
        <v>-14455456.79</v>
      </c>
      <c r="N83" s="23"/>
      <c r="O83" s="23">
        <f>SUM(O84:O87)</f>
        <v>30761261.590000007</v>
      </c>
      <c r="P83" s="75"/>
      <c r="Q83" s="135">
        <f>O83-SUM(G83:N83)</f>
        <v>0</v>
      </c>
      <c r="R83" s="135"/>
    </row>
    <row r="84" spans="1:18" ht="12.75" customHeight="1">
      <c r="A84" s="17"/>
      <c r="B84" s="55" t="str">
        <f>B62</f>
        <v>Intra-segment sales</v>
      </c>
      <c r="C84" s="55"/>
      <c r="D84" s="55"/>
      <c r="E84" s="55"/>
      <c r="F84" s="55"/>
      <c r="G84" s="75">
        <f>'[2]MASBNotes'!G61</f>
        <v>-11591955</v>
      </c>
      <c r="H84" s="75"/>
      <c r="I84" s="75">
        <f>'[2]MASBNotes'!I61</f>
        <v>-2370823.43</v>
      </c>
      <c r="J84" s="75"/>
      <c r="K84" s="75">
        <f>'[2]MASBNotes'!K61</f>
        <v>-63567</v>
      </c>
      <c r="L84" s="24"/>
      <c r="M84" s="24">
        <f>-SUM(G84:L84)</f>
        <v>14026345.43</v>
      </c>
      <c r="N84" s="24"/>
      <c r="O84" s="24">
        <f>SUM(G84:N84)</f>
        <v>0</v>
      </c>
      <c r="P84" s="24"/>
      <c r="Q84" s="135"/>
      <c r="R84" s="135"/>
    </row>
    <row r="85" spans="1:18" ht="12.75" customHeight="1">
      <c r="A85" s="17"/>
      <c r="B85" s="55" t="str">
        <f>B63</f>
        <v>Inter-segment sales</v>
      </c>
      <c r="C85" s="55"/>
      <c r="D85" s="55"/>
      <c r="E85" s="55"/>
      <c r="F85" s="55"/>
      <c r="G85" s="75">
        <f>'[2]MASBNotes'!G62</f>
        <v>0</v>
      </c>
      <c r="H85" s="75"/>
      <c r="I85" s="75">
        <f>'[2]MASBNotes'!I62</f>
        <v>0</v>
      </c>
      <c r="J85" s="75"/>
      <c r="K85" s="75">
        <f>'[2]MASBNotes'!K62</f>
        <v>-429111.36000000004</v>
      </c>
      <c r="L85" s="24"/>
      <c r="M85" s="24">
        <f>-SUM(G85:L85)</f>
        <v>429111.36000000004</v>
      </c>
      <c r="N85" s="24"/>
      <c r="O85" s="24">
        <f>SUM(G85:N85)</f>
        <v>0</v>
      </c>
      <c r="P85" s="24"/>
      <c r="Q85" s="135"/>
      <c r="R85" s="135"/>
    </row>
    <row r="86" spans="1:18" ht="7.5" customHeight="1">
      <c r="A86" s="17"/>
      <c r="B86" s="55"/>
      <c r="C86" s="55"/>
      <c r="D86" s="55"/>
      <c r="E86" s="55"/>
      <c r="F86" s="55"/>
      <c r="G86" s="75"/>
      <c r="H86" s="75"/>
      <c r="I86" s="75"/>
      <c r="J86" s="75"/>
      <c r="K86" s="75"/>
      <c r="L86" s="24"/>
      <c r="M86" s="24"/>
      <c r="N86" s="24"/>
      <c r="O86" s="24"/>
      <c r="P86" s="24"/>
      <c r="Q86" s="135"/>
      <c r="R86" s="135"/>
    </row>
    <row r="87" spans="1:18" ht="12.75" customHeight="1" thickBot="1">
      <c r="A87" s="17"/>
      <c r="B87" s="55" t="str">
        <f>B65</f>
        <v>External sales</v>
      </c>
      <c r="C87" s="55"/>
      <c r="D87" s="55"/>
      <c r="E87" s="55"/>
      <c r="F87" s="55"/>
      <c r="G87" s="136">
        <f>'[2]MASBNotes'!G64</f>
        <v>16939630.380000006</v>
      </c>
      <c r="H87" s="75"/>
      <c r="I87" s="136">
        <f>'[2]MASBNotes'!I64</f>
        <v>13514959.97</v>
      </c>
      <c r="J87" s="75"/>
      <c r="K87" s="136">
        <f>'[2]MASBNotes'!K64</f>
        <v>306671.23999999993</v>
      </c>
      <c r="L87" s="75"/>
      <c r="M87" s="138">
        <v>0</v>
      </c>
      <c r="N87" s="24"/>
      <c r="O87" s="138">
        <f>SUM(G87:N87)</f>
        <v>30761261.590000007</v>
      </c>
      <c r="P87" s="24"/>
      <c r="Q87" s="135">
        <f>ROUND(O87-'[1]IncSt'!N20,0)</f>
        <v>0</v>
      </c>
      <c r="R87" s="135"/>
    </row>
    <row r="88" spans="1:18" ht="7.5" customHeight="1" thickTop="1">
      <c r="A88" s="17"/>
      <c r="B88" s="55"/>
      <c r="C88" s="55"/>
      <c r="D88" s="55"/>
      <c r="E88" s="55"/>
      <c r="F88" s="55"/>
      <c r="G88" s="75"/>
      <c r="H88" s="75"/>
      <c r="I88" s="75"/>
      <c r="J88" s="75"/>
      <c r="K88" s="75"/>
      <c r="L88" s="24"/>
      <c r="M88" s="24"/>
      <c r="N88" s="24"/>
      <c r="O88" s="24"/>
      <c r="P88" s="24"/>
      <c r="Q88" s="135"/>
      <c r="R88" s="135"/>
    </row>
    <row r="89" spans="1:18" ht="12.75" customHeight="1">
      <c r="A89" s="17"/>
      <c r="B89" s="55" t="str">
        <f>B67</f>
        <v>Segment result</v>
      </c>
      <c r="C89" s="55"/>
      <c r="D89" s="55"/>
      <c r="E89" s="55"/>
      <c r="F89" s="55"/>
      <c r="G89" s="75">
        <f>'[2]MASBNotes'!G66</f>
        <v>3638903.249999998</v>
      </c>
      <c r="H89" s="75"/>
      <c r="I89" s="75">
        <f>'[2]MASBNotes'!I66</f>
        <v>4661913.589999999</v>
      </c>
      <c r="J89" s="75"/>
      <c r="K89" s="75">
        <f>'[2]MASBNotes'!K66</f>
        <v>131917.6000000059</v>
      </c>
      <c r="L89" s="24"/>
      <c r="M89" s="24"/>
      <c r="N89" s="24"/>
      <c r="O89" s="24">
        <f>SUM(G89:N89)</f>
        <v>8432734.440000003</v>
      </c>
      <c r="P89" s="24"/>
      <c r="Q89" s="135"/>
      <c r="R89" s="135"/>
    </row>
    <row r="90" spans="1:18" ht="7.5" customHeight="1">
      <c r="A90" s="17"/>
      <c r="B90" s="55"/>
      <c r="C90" s="55"/>
      <c r="D90" s="55"/>
      <c r="E90" s="55"/>
      <c r="F90" s="55"/>
      <c r="G90" s="75"/>
      <c r="H90" s="75"/>
      <c r="I90" s="75"/>
      <c r="J90" s="75"/>
      <c r="K90" s="75"/>
      <c r="L90" s="24"/>
      <c r="M90" s="24"/>
      <c r="N90" s="24"/>
      <c r="O90" s="24"/>
      <c r="P90" s="24"/>
      <c r="Q90" s="135"/>
      <c r="R90" s="135"/>
    </row>
    <row r="91" spans="1:18" ht="12.75" customHeight="1">
      <c r="A91" s="17"/>
      <c r="B91" s="55" t="str">
        <f>B69</f>
        <v>Unallocated corporate income</v>
      </c>
      <c r="C91" s="55"/>
      <c r="D91" s="55"/>
      <c r="E91" s="55"/>
      <c r="F91" s="55"/>
      <c r="G91" s="75"/>
      <c r="H91" s="75"/>
      <c r="I91" s="75"/>
      <c r="J91" s="75"/>
      <c r="K91" s="75"/>
      <c r="L91" s="24"/>
      <c r="M91" s="24"/>
      <c r="N91" s="24"/>
      <c r="O91" s="75">
        <f>'[2]MASBNotes'!O68</f>
        <v>20654.26</v>
      </c>
      <c r="P91" s="24"/>
      <c r="Q91" s="135"/>
      <c r="R91" s="135"/>
    </row>
    <row r="92" spans="1:18" ht="7.5" customHeight="1">
      <c r="A92" s="17"/>
      <c r="B92" s="55"/>
      <c r="C92" s="55"/>
      <c r="D92" s="55"/>
      <c r="E92" s="55"/>
      <c r="F92" s="55"/>
      <c r="G92" s="75"/>
      <c r="H92" s="75"/>
      <c r="I92" s="75"/>
      <c r="J92" s="75"/>
      <c r="K92" s="75"/>
      <c r="L92" s="24"/>
      <c r="M92" s="24"/>
      <c r="N92" s="24"/>
      <c r="O92" s="24"/>
      <c r="P92" s="24"/>
      <c r="Q92" s="135"/>
      <c r="R92" s="135"/>
    </row>
    <row r="93" spans="1:18" ht="12.75" customHeight="1">
      <c r="A93" s="17"/>
      <c r="B93" s="55" t="str">
        <f>B71</f>
        <v>Unallocated corporate expenses</v>
      </c>
      <c r="C93" s="55"/>
      <c r="D93" s="55"/>
      <c r="E93" s="55"/>
      <c r="F93" s="55"/>
      <c r="G93" s="23"/>
      <c r="H93" s="23"/>
      <c r="I93" s="23"/>
      <c r="J93" s="23"/>
      <c r="K93" s="23"/>
      <c r="L93" s="27"/>
      <c r="M93" s="27"/>
      <c r="N93" s="24"/>
      <c r="O93" s="75">
        <f>'[2]MASBNotes'!O70</f>
        <v>-34700</v>
      </c>
      <c r="P93" s="24"/>
      <c r="Q93" s="135"/>
      <c r="R93" s="135"/>
    </row>
    <row r="94" spans="1:18" ht="7.5" customHeight="1">
      <c r="A94" s="17"/>
      <c r="B94" s="55"/>
      <c r="C94" s="55"/>
      <c r="D94" s="55"/>
      <c r="E94" s="55"/>
      <c r="F94" s="55"/>
      <c r="G94" s="75"/>
      <c r="H94" s="75"/>
      <c r="I94" s="75"/>
      <c r="J94" s="75"/>
      <c r="K94" s="75"/>
      <c r="L94" s="24"/>
      <c r="M94" s="24"/>
      <c r="N94" s="24"/>
      <c r="O94" s="30"/>
      <c r="P94" s="24"/>
      <c r="Q94" s="135"/>
      <c r="R94" s="135"/>
    </row>
    <row r="95" spans="1:18" ht="12.75" customHeight="1">
      <c r="A95" s="17"/>
      <c r="B95" s="55" t="str">
        <f>B73</f>
        <v>Profit from operations</v>
      </c>
      <c r="C95" s="55"/>
      <c r="D95" s="55"/>
      <c r="E95" s="55"/>
      <c r="F95" s="55"/>
      <c r="G95" s="75"/>
      <c r="H95" s="75"/>
      <c r="I95" s="75"/>
      <c r="J95" s="75"/>
      <c r="K95" s="75"/>
      <c r="L95" s="24"/>
      <c r="M95" s="24"/>
      <c r="N95" s="24"/>
      <c r="O95" s="24">
        <f>SUM(O89:O94)</f>
        <v>8418688.700000003</v>
      </c>
      <c r="P95" s="24"/>
      <c r="Q95" s="135">
        <f>ROUND(O95-'[1]IncSt'!N33,0)</f>
        <v>0</v>
      </c>
      <c r="R95" s="135"/>
    </row>
    <row r="96" spans="1:18" ht="7.5" customHeight="1">
      <c r="A96" s="17"/>
      <c r="B96" s="55"/>
      <c r="C96" s="55"/>
      <c r="D96" s="55"/>
      <c r="E96" s="55"/>
      <c r="F96" s="55"/>
      <c r="G96" s="75"/>
      <c r="H96" s="75"/>
      <c r="I96" s="75"/>
      <c r="J96" s="75"/>
      <c r="K96" s="75"/>
      <c r="L96" s="24"/>
      <c r="M96" s="24"/>
      <c r="N96" s="24"/>
      <c r="O96" s="24"/>
      <c r="P96" s="24"/>
      <c r="Q96" s="135"/>
      <c r="R96" s="135"/>
    </row>
    <row r="97" spans="1:18" ht="12.75" customHeight="1">
      <c r="A97" s="17"/>
      <c r="B97" s="55" t="s">
        <v>142</v>
      </c>
      <c r="C97" s="55"/>
      <c r="D97" s="55"/>
      <c r="E97" s="55"/>
      <c r="F97" s="55"/>
      <c r="G97" s="75"/>
      <c r="H97" s="75"/>
      <c r="I97" s="75"/>
      <c r="J97" s="75"/>
      <c r="K97" s="75"/>
      <c r="L97" s="24"/>
      <c r="M97" s="24"/>
      <c r="N97" s="24"/>
      <c r="O97" s="24">
        <f>'[1]IncSt'!N35</f>
        <v>-310538.99000000005</v>
      </c>
      <c r="P97" s="24"/>
      <c r="Q97" s="135">
        <f>O97-'[2]MASBNotes'!O74</f>
        <v>0</v>
      </c>
      <c r="R97" s="135"/>
    </row>
    <row r="98" spans="1:18" ht="7.5" customHeight="1">
      <c r="A98" s="17"/>
      <c r="B98" s="55"/>
      <c r="C98" s="55"/>
      <c r="D98" s="55"/>
      <c r="E98" s="55"/>
      <c r="F98" s="55"/>
      <c r="G98" s="75"/>
      <c r="H98" s="75"/>
      <c r="I98" s="75"/>
      <c r="J98" s="75"/>
      <c r="K98" s="75"/>
      <c r="L98" s="24"/>
      <c r="M98" s="24"/>
      <c r="N98" s="24"/>
      <c r="O98" s="24"/>
      <c r="P98" s="24"/>
      <c r="Q98" s="135"/>
      <c r="R98" s="135"/>
    </row>
    <row r="99" spans="1:18" ht="12.75" customHeight="1">
      <c r="A99" s="17"/>
      <c r="B99" s="55" t="str">
        <f>B77</f>
        <v>Share of results of associated company</v>
      </c>
      <c r="C99" s="55"/>
      <c r="D99" s="55"/>
      <c r="E99" s="55"/>
      <c r="F99" s="55"/>
      <c r="G99" s="23"/>
      <c r="H99" s="23"/>
      <c r="I99" s="23"/>
      <c r="J99" s="23"/>
      <c r="K99" s="23">
        <f>'[1]IncSt'!N37</f>
        <v>355148.8260869564</v>
      </c>
      <c r="L99" s="27"/>
      <c r="M99" s="27"/>
      <c r="N99" s="24"/>
      <c r="O99" s="24">
        <f>SUM(G99:N99)</f>
        <v>355148.8260869564</v>
      </c>
      <c r="P99" s="24"/>
      <c r="Q99" s="135">
        <f>O99-'[2]MASBNotes'!O76</f>
        <v>0</v>
      </c>
      <c r="R99" s="135"/>
    </row>
    <row r="100" spans="1:18" ht="7.5" customHeight="1">
      <c r="A100" s="17"/>
      <c r="B100" s="55"/>
      <c r="C100" s="55"/>
      <c r="D100" s="55"/>
      <c r="E100" s="55"/>
      <c r="F100" s="55"/>
      <c r="G100" s="23"/>
      <c r="H100" s="23"/>
      <c r="I100" s="23"/>
      <c r="J100" s="23"/>
      <c r="K100" s="23"/>
      <c r="L100" s="27"/>
      <c r="M100" s="27"/>
      <c r="N100" s="24"/>
      <c r="O100" s="24"/>
      <c r="P100" s="24"/>
      <c r="Q100" s="135"/>
      <c r="R100" s="135"/>
    </row>
    <row r="101" spans="1:18" ht="12.75" customHeight="1" thickBot="1">
      <c r="A101" s="17"/>
      <c r="B101" s="55" t="str">
        <f>B79</f>
        <v>Profit from ordinary activities before taxation</v>
      </c>
      <c r="C101" s="55"/>
      <c r="D101" s="55"/>
      <c r="E101" s="55"/>
      <c r="F101" s="55"/>
      <c r="G101" s="23"/>
      <c r="H101" s="23"/>
      <c r="I101" s="23"/>
      <c r="J101" s="23"/>
      <c r="K101" s="23"/>
      <c r="L101" s="23"/>
      <c r="M101" s="23"/>
      <c r="N101" s="75"/>
      <c r="O101" s="136">
        <f>SUM(O95:O100)</f>
        <v>8463298.53608696</v>
      </c>
      <c r="P101" s="24"/>
      <c r="Q101" s="135">
        <f>ROUND(O101-'[1]IncSt'!N40,0)</f>
        <v>0</v>
      </c>
      <c r="R101" s="135"/>
    </row>
    <row r="102" spans="1:11" s="131" customFormat="1" ht="12.75" customHeight="1" thickTop="1">
      <c r="A102" s="128"/>
      <c r="B102" s="130"/>
      <c r="C102" s="130"/>
      <c r="D102" s="130"/>
      <c r="E102" s="130"/>
      <c r="F102" s="130"/>
      <c r="G102" s="130"/>
      <c r="H102" s="130"/>
      <c r="I102" s="130"/>
      <c r="J102" s="130"/>
      <c r="K102" s="130"/>
    </row>
    <row r="103" spans="1:11" ht="12.75" customHeight="1">
      <c r="A103" s="17" t="s">
        <v>144</v>
      </c>
      <c r="B103" s="129" t="s">
        <v>145</v>
      </c>
      <c r="C103" s="130"/>
      <c r="D103" s="130"/>
      <c r="E103" s="130"/>
      <c r="F103" s="130"/>
      <c r="G103" s="140"/>
      <c r="H103" s="140"/>
      <c r="I103" s="141"/>
      <c r="J103" s="141"/>
      <c r="K103" s="141"/>
    </row>
    <row r="104" spans="1:16" ht="12.75" customHeight="1">
      <c r="A104" s="124"/>
      <c r="B104" s="183" t="s">
        <v>229</v>
      </c>
      <c r="C104" s="183"/>
      <c r="D104" s="183"/>
      <c r="E104" s="183"/>
      <c r="F104" s="183"/>
      <c r="G104" s="183"/>
      <c r="H104" s="183"/>
      <c r="I104" s="183"/>
      <c r="J104" s="183"/>
      <c r="K104" s="183"/>
      <c r="L104" s="183"/>
      <c r="M104" s="183"/>
      <c r="N104" s="183"/>
      <c r="O104" s="183"/>
      <c r="P104" s="183"/>
    </row>
    <row r="105" spans="1:16" ht="12.75" customHeight="1">
      <c r="A105" s="124"/>
      <c r="B105" s="183"/>
      <c r="C105" s="183"/>
      <c r="D105" s="183"/>
      <c r="E105" s="183"/>
      <c r="F105" s="183"/>
      <c r="G105" s="183"/>
      <c r="H105" s="183"/>
      <c r="I105" s="183"/>
      <c r="J105" s="183"/>
      <c r="K105" s="183"/>
      <c r="L105" s="183"/>
      <c r="M105" s="183"/>
      <c r="N105" s="183"/>
      <c r="O105" s="183"/>
      <c r="P105" s="183"/>
    </row>
    <row r="106" spans="1:16" ht="12.75" customHeight="1">
      <c r="A106" s="124"/>
      <c r="B106" s="183"/>
      <c r="C106" s="183"/>
      <c r="D106" s="183"/>
      <c r="E106" s="183"/>
      <c r="F106" s="183"/>
      <c r="G106" s="183"/>
      <c r="H106" s="183"/>
      <c r="I106" s="183"/>
      <c r="J106" s="183"/>
      <c r="K106" s="183"/>
      <c r="L106" s="183"/>
      <c r="M106" s="183"/>
      <c r="N106" s="183"/>
      <c r="O106" s="183"/>
      <c r="P106" s="183"/>
    </row>
    <row r="107" spans="1:15" ht="12.75" customHeight="1">
      <c r="A107" s="124"/>
      <c r="B107" s="130"/>
      <c r="C107" s="130"/>
      <c r="D107" s="130"/>
      <c r="E107" s="130"/>
      <c r="F107" s="130"/>
      <c r="G107" s="140"/>
      <c r="H107" s="140"/>
      <c r="I107" s="141"/>
      <c r="J107" s="141"/>
      <c r="K107" s="141"/>
      <c r="O107" s="142"/>
    </row>
    <row r="108" spans="1:15" ht="12.75" customHeight="1">
      <c r="A108" s="124"/>
      <c r="B108" s="130"/>
      <c r="C108" s="130"/>
      <c r="D108" s="130"/>
      <c r="E108" s="130"/>
      <c r="F108" s="130"/>
      <c r="G108" s="140"/>
      <c r="H108" s="140"/>
      <c r="I108" s="141"/>
      <c r="J108" s="141"/>
      <c r="K108" s="141"/>
      <c r="O108" s="24"/>
    </row>
  </sheetData>
  <mergeCells count="12">
    <mergeCell ref="B82:E82"/>
    <mergeCell ref="B60:E60"/>
    <mergeCell ref="B104:P106"/>
    <mergeCell ref="B49:P50"/>
    <mergeCell ref="B24:P25"/>
    <mergeCell ref="B16:P17"/>
    <mergeCell ref="B11:P14"/>
    <mergeCell ref="B45:P46"/>
    <mergeCell ref="B38:P39"/>
    <mergeCell ref="B34:P35"/>
    <mergeCell ref="B42:O42"/>
    <mergeCell ref="C20:P21"/>
  </mergeCells>
  <printOptions/>
  <pageMargins left="0.984251968503937" right="0"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S195"/>
  <sheetViews>
    <sheetView workbookViewId="0" topLeftCell="A1">
      <selection activeCell="Q10" sqref="Q10"/>
    </sheetView>
  </sheetViews>
  <sheetFormatPr defaultColWidth="9.33203125" defaultRowHeight="12.75" customHeight="1"/>
  <cols>
    <col min="1" max="1" width="4.83203125" style="122" customWidth="1"/>
    <col min="2" max="3" width="3.33203125" style="64" customWidth="1"/>
    <col min="4" max="4" width="7.83203125" style="64" customWidth="1"/>
    <col min="5" max="6" width="5.83203125" style="64" customWidth="1"/>
    <col min="7" max="7" width="10.33203125" style="64" customWidth="1"/>
    <col min="8" max="8" width="2.83203125" style="64" customWidth="1"/>
    <col min="9" max="9" width="10.33203125" style="64" customWidth="1"/>
    <col min="10" max="10" width="2.83203125" style="64" customWidth="1"/>
    <col min="11" max="11" width="10.33203125" style="64" customWidth="1"/>
    <col min="12" max="12" width="2.83203125" style="64" customWidth="1"/>
    <col min="13" max="13" width="10.33203125" style="64" customWidth="1"/>
    <col min="14" max="14" width="2.83203125" style="64" customWidth="1"/>
    <col min="15" max="15" width="10.33203125" style="64" customWidth="1"/>
    <col min="16" max="16" width="1.83203125" style="64" customWidth="1"/>
    <col min="17" max="18" width="10.83203125" style="64" customWidth="1"/>
    <col min="19" max="16384" width="9.33203125" style="64" customWidth="1"/>
  </cols>
  <sheetData>
    <row r="1" spans="1:11" ht="12.75" customHeight="1">
      <c r="A1" s="52" t="s">
        <v>0</v>
      </c>
      <c r="B1" s="121"/>
      <c r="C1" s="121"/>
      <c r="D1" s="121"/>
      <c r="E1" s="121"/>
      <c r="F1" s="121"/>
      <c r="G1" s="121"/>
      <c r="H1" s="121"/>
      <c r="I1" s="121"/>
      <c r="J1" s="121"/>
      <c r="K1" s="121"/>
    </row>
    <row r="2" spans="1:11" ht="12.75" customHeight="1">
      <c r="A2" s="54" t="s">
        <v>1</v>
      </c>
      <c r="B2" s="121"/>
      <c r="C2" s="121"/>
      <c r="D2" s="121"/>
      <c r="E2" s="121"/>
      <c r="F2" s="121"/>
      <c r="G2" s="121"/>
      <c r="H2" s="121"/>
      <c r="I2" s="121"/>
      <c r="J2" s="121"/>
      <c r="K2" s="121"/>
    </row>
    <row r="3" spans="1:11" ht="12.75" customHeight="1">
      <c r="A3" s="54"/>
      <c r="B3" s="121"/>
      <c r="C3" s="121"/>
      <c r="D3" s="121"/>
      <c r="E3" s="121"/>
      <c r="F3" s="121"/>
      <c r="G3" s="121"/>
      <c r="H3" s="121"/>
      <c r="I3" s="121"/>
      <c r="J3" s="121"/>
      <c r="K3" s="121"/>
    </row>
    <row r="4" spans="1:11" ht="12.75" customHeight="1">
      <c r="A4" s="61" t="str">
        <f>'[1]MASBNotes'!A4</f>
        <v>Notes to the quarterly report - 30 September 2005</v>
      </c>
      <c r="B4" s="121"/>
      <c r="C4" s="121"/>
      <c r="D4" s="121"/>
      <c r="E4" s="121"/>
      <c r="F4" s="121"/>
      <c r="G4" s="121"/>
      <c r="H4" s="121"/>
      <c r="I4" s="121"/>
      <c r="J4" s="121"/>
      <c r="K4" s="121"/>
    </row>
    <row r="5" spans="1:11" ht="12.75" customHeight="1">
      <c r="A5" s="54"/>
      <c r="B5" s="55"/>
      <c r="C5" s="55"/>
      <c r="D5" s="55"/>
      <c r="E5" s="55"/>
      <c r="F5" s="55"/>
      <c r="G5" s="55"/>
      <c r="H5" s="55"/>
      <c r="I5" s="55"/>
      <c r="J5" s="55"/>
      <c r="K5" s="55"/>
    </row>
    <row r="6" spans="1:16" ht="12.75" customHeight="1">
      <c r="A6" s="100" t="s">
        <v>146</v>
      </c>
      <c r="B6" s="18" t="s">
        <v>147</v>
      </c>
      <c r="C6" s="10"/>
      <c r="D6" s="10"/>
      <c r="E6" s="10"/>
      <c r="F6" s="10"/>
      <c r="G6" s="10"/>
      <c r="H6" s="10"/>
      <c r="I6" s="10"/>
      <c r="J6" s="10"/>
      <c r="K6" s="10"/>
      <c r="L6" s="10"/>
      <c r="M6" s="10"/>
      <c r="N6" s="10"/>
      <c r="O6" s="10"/>
      <c r="P6" s="10"/>
    </row>
    <row r="7" spans="1:16" ht="12.75" customHeight="1">
      <c r="A7" s="100"/>
      <c r="B7" s="18" t="s">
        <v>148</v>
      </c>
      <c r="C7" s="10"/>
      <c r="D7" s="10"/>
      <c r="E7" s="10"/>
      <c r="F7" s="10"/>
      <c r="G7" s="10"/>
      <c r="H7" s="10"/>
      <c r="I7" s="10"/>
      <c r="J7" s="10"/>
      <c r="K7" s="10"/>
      <c r="L7" s="10"/>
      <c r="M7" s="10"/>
      <c r="N7" s="10"/>
      <c r="O7" s="10"/>
      <c r="P7" s="10"/>
    </row>
    <row r="8" spans="2:16" ht="12.75" customHeight="1">
      <c r="B8" s="123" t="str">
        <f>'[1]IncSt'!A12</f>
        <v>[The figures have not been audited.]</v>
      </c>
      <c r="C8" s="10"/>
      <c r="D8" s="10"/>
      <c r="E8" s="10"/>
      <c r="F8" s="10"/>
      <c r="G8" s="10"/>
      <c r="H8" s="10"/>
      <c r="I8" s="10"/>
      <c r="J8" s="10"/>
      <c r="K8" s="10"/>
      <c r="L8" s="10"/>
      <c r="M8" s="10"/>
      <c r="N8" s="10"/>
      <c r="O8" s="10"/>
      <c r="P8" s="10"/>
    </row>
    <row r="9" spans="1:17" ht="12.75" customHeight="1">
      <c r="A9" s="10"/>
      <c r="B9" s="55"/>
      <c r="C9" s="55"/>
      <c r="D9" s="55"/>
      <c r="E9" s="55"/>
      <c r="F9" s="55"/>
      <c r="G9" s="55"/>
      <c r="H9" s="55"/>
      <c r="I9" s="55"/>
      <c r="J9" s="55"/>
      <c r="K9" s="55"/>
      <c r="Q9" s="145"/>
    </row>
    <row r="10" spans="1:11" ht="12.75" customHeight="1">
      <c r="A10" s="17" t="s">
        <v>149</v>
      </c>
      <c r="B10" s="121" t="s">
        <v>150</v>
      </c>
      <c r="C10" s="55"/>
      <c r="D10" s="55"/>
      <c r="E10" s="55"/>
      <c r="F10" s="55"/>
      <c r="G10" s="55"/>
      <c r="H10" s="55"/>
      <c r="I10" s="55"/>
      <c r="J10" s="55"/>
      <c r="K10" s="55"/>
    </row>
    <row r="11" spans="1:16" ht="12.75" customHeight="1">
      <c r="A11" s="17"/>
      <c r="B11" s="185" t="s">
        <v>230</v>
      </c>
      <c r="C11" s="185"/>
      <c r="D11" s="185"/>
      <c r="E11" s="185"/>
      <c r="F11" s="185"/>
      <c r="G11" s="185"/>
      <c r="H11" s="185"/>
      <c r="I11" s="185"/>
      <c r="J11" s="185"/>
      <c r="K11" s="185"/>
      <c r="L11" s="185"/>
      <c r="M11" s="185"/>
      <c r="N11" s="185"/>
      <c r="O11" s="185"/>
      <c r="P11" s="185"/>
    </row>
    <row r="12" spans="1:16" ht="12.75" customHeight="1">
      <c r="A12" s="17"/>
      <c r="B12" s="185"/>
      <c r="C12" s="185"/>
      <c r="D12" s="185"/>
      <c r="E12" s="185"/>
      <c r="F12" s="185"/>
      <c r="G12" s="185"/>
      <c r="H12" s="185"/>
      <c r="I12" s="185"/>
      <c r="J12" s="185"/>
      <c r="K12" s="185"/>
      <c r="L12" s="185"/>
      <c r="M12" s="185"/>
      <c r="N12" s="185"/>
      <c r="O12" s="185"/>
      <c r="P12" s="185"/>
    </row>
    <row r="13" spans="1:16" ht="12.75" customHeight="1">
      <c r="A13" s="17"/>
      <c r="B13" s="185"/>
      <c r="C13" s="185"/>
      <c r="D13" s="185"/>
      <c r="E13" s="185"/>
      <c r="F13" s="185"/>
      <c r="G13" s="185"/>
      <c r="H13" s="185"/>
      <c r="I13" s="185"/>
      <c r="J13" s="185"/>
      <c r="K13" s="185"/>
      <c r="L13" s="185"/>
      <c r="M13" s="185"/>
      <c r="N13" s="185"/>
      <c r="O13" s="185"/>
      <c r="P13" s="185"/>
    </row>
    <row r="14" spans="1:16" ht="12.75" customHeight="1">
      <c r="A14" s="17"/>
      <c r="B14" s="185"/>
      <c r="C14" s="185"/>
      <c r="D14" s="185"/>
      <c r="E14" s="185"/>
      <c r="F14" s="185"/>
      <c r="G14" s="185"/>
      <c r="H14" s="185"/>
      <c r="I14" s="185"/>
      <c r="J14" s="185"/>
      <c r="K14" s="185"/>
      <c r="L14" s="185"/>
      <c r="M14" s="185"/>
      <c r="N14" s="185"/>
      <c r="O14" s="185"/>
      <c r="P14" s="185"/>
    </row>
    <row r="15" spans="1:16" ht="12.75" customHeight="1">
      <c r="A15" s="17"/>
      <c r="B15" s="146"/>
      <c r="C15" s="146"/>
      <c r="D15" s="146"/>
      <c r="E15" s="146"/>
      <c r="F15" s="146"/>
      <c r="G15" s="146"/>
      <c r="H15" s="146"/>
      <c r="I15" s="146"/>
      <c r="J15" s="146"/>
      <c r="K15" s="146"/>
      <c r="L15" s="146"/>
      <c r="M15" s="146"/>
      <c r="N15" s="146"/>
      <c r="O15" s="146"/>
      <c r="P15" s="146"/>
    </row>
    <row r="16" spans="1:16" ht="12.75" customHeight="1">
      <c r="A16" s="17"/>
      <c r="B16" s="180" t="s">
        <v>238</v>
      </c>
      <c r="C16" s="179"/>
      <c r="D16" s="179"/>
      <c r="E16" s="179"/>
      <c r="F16" s="179"/>
      <c r="G16" s="179"/>
      <c r="H16" s="179"/>
      <c r="I16" s="179"/>
      <c r="J16" s="179"/>
      <c r="K16" s="179"/>
      <c r="L16" s="179"/>
      <c r="M16" s="179"/>
      <c r="N16" s="179"/>
      <c r="O16" s="179"/>
      <c r="P16" s="179"/>
    </row>
    <row r="17" spans="1:16" ht="12.75" customHeight="1">
      <c r="A17" s="17"/>
      <c r="B17" s="180"/>
      <c r="C17" s="179"/>
      <c r="D17" s="179"/>
      <c r="E17" s="179"/>
      <c r="F17" s="179"/>
      <c r="G17" s="179"/>
      <c r="H17" s="179"/>
      <c r="I17" s="179"/>
      <c r="J17" s="179"/>
      <c r="K17" s="179"/>
      <c r="L17" s="179"/>
      <c r="M17" s="179"/>
      <c r="N17" s="179"/>
      <c r="O17" s="179"/>
      <c r="P17" s="179"/>
    </row>
    <row r="18" spans="1:16" ht="12.75" customHeight="1">
      <c r="A18" s="17"/>
      <c r="B18" s="180"/>
      <c r="C18" s="179"/>
      <c r="D18" s="179"/>
      <c r="E18" s="179"/>
      <c r="F18" s="179"/>
      <c r="G18" s="179"/>
      <c r="H18" s="179"/>
      <c r="I18" s="179"/>
      <c r="J18" s="179"/>
      <c r="K18" s="179"/>
      <c r="L18" s="179"/>
      <c r="M18" s="179"/>
      <c r="N18" s="179"/>
      <c r="O18" s="179"/>
      <c r="P18" s="179"/>
    </row>
    <row r="19" spans="1:16" ht="12.75" customHeight="1">
      <c r="A19" s="17"/>
      <c r="B19" s="180"/>
      <c r="C19" s="179"/>
      <c r="D19" s="179"/>
      <c r="E19" s="179"/>
      <c r="F19" s="179"/>
      <c r="G19" s="179"/>
      <c r="H19" s="179"/>
      <c r="I19" s="179"/>
      <c r="J19" s="179"/>
      <c r="K19" s="179"/>
      <c r="L19" s="179"/>
      <c r="M19" s="179"/>
      <c r="N19" s="179"/>
      <c r="O19" s="179"/>
      <c r="P19" s="179"/>
    </row>
    <row r="20" spans="1:16" ht="12.75" customHeight="1">
      <c r="A20" s="17"/>
      <c r="B20" s="179"/>
      <c r="C20" s="179"/>
      <c r="D20" s="179"/>
      <c r="E20" s="179"/>
      <c r="F20" s="179"/>
      <c r="G20" s="179"/>
      <c r="H20" s="179"/>
      <c r="I20" s="179"/>
      <c r="J20" s="179"/>
      <c r="K20" s="179"/>
      <c r="L20" s="179"/>
      <c r="M20" s="179"/>
      <c r="N20" s="179"/>
      <c r="O20" s="179"/>
      <c r="P20" s="179"/>
    </row>
    <row r="21" spans="1:16" ht="12.75" customHeight="1">
      <c r="A21" s="17"/>
      <c r="B21" s="146"/>
      <c r="C21" s="146"/>
      <c r="D21" s="146"/>
      <c r="E21" s="146"/>
      <c r="F21" s="146"/>
      <c r="G21" s="146"/>
      <c r="H21" s="146"/>
      <c r="I21" s="146"/>
      <c r="J21" s="146"/>
      <c r="K21" s="146"/>
      <c r="L21" s="146"/>
      <c r="M21" s="146"/>
      <c r="N21" s="146"/>
      <c r="O21" s="146"/>
      <c r="P21" s="146"/>
    </row>
    <row r="22" spans="1:16" ht="12.75" customHeight="1">
      <c r="A22" s="17"/>
      <c r="B22" s="180" t="s">
        <v>231</v>
      </c>
      <c r="C22" s="179"/>
      <c r="D22" s="179"/>
      <c r="E22" s="179"/>
      <c r="F22" s="179"/>
      <c r="G22" s="179"/>
      <c r="H22" s="179"/>
      <c r="I22" s="179"/>
      <c r="J22" s="179"/>
      <c r="K22" s="179"/>
      <c r="L22" s="179"/>
      <c r="M22" s="179"/>
      <c r="N22" s="179"/>
      <c r="O22" s="179"/>
      <c r="P22" s="179"/>
    </row>
    <row r="23" spans="1:16" ht="12.75" customHeight="1">
      <c r="A23" s="17"/>
      <c r="B23" s="180"/>
      <c r="C23" s="179"/>
      <c r="D23" s="179"/>
      <c r="E23" s="179"/>
      <c r="F23" s="179"/>
      <c r="G23" s="179"/>
      <c r="H23" s="179"/>
      <c r="I23" s="179"/>
      <c r="J23" s="179"/>
      <c r="K23" s="179"/>
      <c r="L23" s="179"/>
      <c r="M23" s="179"/>
      <c r="N23" s="179"/>
      <c r="O23" s="179"/>
      <c r="P23" s="179"/>
    </row>
    <row r="24" spans="1:16" ht="12.75" customHeight="1">
      <c r="A24" s="17"/>
      <c r="B24" s="180"/>
      <c r="C24" s="179"/>
      <c r="D24" s="179"/>
      <c r="E24" s="179"/>
      <c r="F24" s="179"/>
      <c r="G24" s="179"/>
      <c r="H24" s="179"/>
      <c r="I24" s="179"/>
      <c r="J24" s="179"/>
      <c r="K24" s="179"/>
      <c r="L24" s="179"/>
      <c r="M24" s="179"/>
      <c r="N24" s="179"/>
      <c r="O24" s="179"/>
      <c r="P24" s="179"/>
    </row>
    <row r="25" spans="1:16" ht="12.75" customHeight="1">
      <c r="A25" s="17"/>
      <c r="B25" s="179"/>
      <c r="C25" s="179"/>
      <c r="D25" s="179"/>
      <c r="E25" s="179"/>
      <c r="F25" s="179"/>
      <c r="G25" s="179"/>
      <c r="H25" s="179"/>
      <c r="I25" s="179"/>
      <c r="J25" s="179"/>
      <c r="K25" s="179"/>
      <c r="L25" s="179"/>
      <c r="M25" s="179"/>
      <c r="N25" s="179"/>
      <c r="O25" s="179"/>
      <c r="P25" s="179"/>
    </row>
    <row r="26" spans="1:11" ht="12.75" customHeight="1">
      <c r="A26" s="17"/>
      <c r="B26" s="55"/>
      <c r="C26" s="55"/>
      <c r="D26" s="55"/>
      <c r="E26" s="55"/>
      <c r="F26" s="55"/>
      <c r="G26" s="55"/>
      <c r="H26" s="55"/>
      <c r="I26" s="55"/>
      <c r="J26" s="55"/>
      <c r="K26" s="55"/>
    </row>
    <row r="27" spans="1:11" ht="12.75" customHeight="1">
      <c r="A27" s="17" t="s">
        <v>151</v>
      </c>
      <c r="B27" s="121" t="s">
        <v>152</v>
      </c>
      <c r="C27" s="55"/>
      <c r="D27" s="55"/>
      <c r="E27" s="55"/>
      <c r="F27" s="55"/>
      <c r="G27" s="55"/>
      <c r="H27" s="55"/>
      <c r="I27" s="55"/>
      <c r="J27" s="55"/>
      <c r="K27" s="55"/>
    </row>
    <row r="28" spans="1:16" ht="12.75" customHeight="1">
      <c r="A28" s="17"/>
      <c r="B28" s="185" t="s">
        <v>153</v>
      </c>
      <c r="C28" s="185"/>
      <c r="D28" s="185"/>
      <c r="E28" s="185"/>
      <c r="F28" s="185"/>
      <c r="G28" s="185"/>
      <c r="H28" s="185"/>
      <c r="I28" s="185"/>
      <c r="J28" s="185"/>
      <c r="K28" s="185"/>
      <c r="L28" s="185"/>
      <c r="M28" s="185"/>
      <c r="N28" s="185"/>
      <c r="O28" s="185"/>
      <c r="P28" s="185"/>
    </row>
    <row r="29" spans="1:16" ht="12.75" customHeight="1">
      <c r="A29" s="17"/>
      <c r="B29" s="185"/>
      <c r="C29" s="185"/>
      <c r="D29" s="185"/>
      <c r="E29" s="185"/>
      <c r="F29" s="185"/>
      <c r="G29" s="185"/>
      <c r="H29" s="185"/>
      <c r="I29" s="185"/>
      <c r="J29" s="185"/>
      <c r="K29" s="185"/>
      <c r="L29" s="185"/>
      <c r="M29" s="185"/>
      <c r="N29" s="185"/>
      <c r="O29" s="185"/>
      <c r="P29" s="185"/>
    </row>
    <row r="30" spans="1:16" ht="12.75" customHeight="1">
      <c r="A30" s="17"/>
      <c r="B30" s="185"/>
      <c r="C30" s="185"/>
      <c r="D30" s="185"/>
      <c r="E30" s="185"/>
      <c r="F30" s="185"/>
      <c r="G30" s="185"/>
      <c r="H30" s="185"/>
      <c r="I30" s="185"/>
      <c r="J30" s="185"/>
      <c r="K30" s="185"/>
      <c r="L30" s="185"/>
      <c r="M30" s="185"/>
      <c r="N30" s="185"/>
      <c r="O30" s="185"/>
      <c r="P30" s="185"/>
    </row>
    <row r="31" spans="1:16" ht="12.75" customHeight="1">
      <c r="A31" s="17"/>
      <c r="B31" s="119"/>
      <c r="C31" s="119"/>
      <c r="D31" s="119"/>
      <c r="E31" s="119"/>
      <c r="F31" s="119"/>
      <c r="G31" s="119"/>
      <c r="H31" s="119"/>
      <c r="I31" s="119"/>
      <c r="J31" s="119"/>
      <c r="K31" s="119"/>
      <c r="L31" s="119"/>
      <c r="M31" s="119"/>
      <c r="N31" s="119"/>
      <c r="O31" s="119"/>
      <c r="P31" s="119"/>
    </row>
    <row r="32" spans="1:16" ht="12.75" customHeight="1">
      <c r="A32" s="17"/>
      <c r="B32" s="180" t="s">
        <v>232</v>
      </c>
      <c r="C32" s="179"/>
      <c r="D32" s="179"/>
      <c r="E32" s="179"/>
      <c r="F32" s="179"/>
      <c r="G32" s="179"/>
      <c r="H32" s="179"/>
      <c r="I32" s="179"/>
      <c r="J32" s="179"/>
      <c r="K32" s="179"/>
      <c r="L32" s="179"/>
      <c r="M32" s="179"/>
      <c r="N32" s="179"/>
      <c r="O32" s="179"/>
      <c r="P32" s="179"/>
    </row>
    <row r="33" spans="1:16" ht="12.75" customHeight="1">
      <c r="A33" s="17"/>
      <c r="B33" s="180"/>
      <c r="C33" s="179"/>
      <c r="D33" s="179"/>
      <c r="E33" s="179"/>
      <c r="F33" s="179"/>
      <c r="G33" s="179"/>
      <c r="H33" s="179"/>
      <c r="I33" s="179"/>
      <c r="J33" s="179"/>
      <c r="K33" s="179"/>
      <c r="L33" s="179"/>
      <c r="M33" s="179"/>
      <c r="N33" s="179"/>
      <c r="O33" s="179"/>
      <c r="P33" s="179"/>
    </row>
    <row r="34" spans="1:16" ht="12.75" customHeight="1">
      <c r="A34" s="17"/>
      <c r="B34" s="180"/>
      <c r="C34" s="179"/>
      <c r="D34" s="179"/>
      <c r="E34" s="179"/>
      <c r="F34" s="179"/>
      <c r="G34" s="179"/>
      <c r="H34" s="179"/>
      <c r="I34" s="179"/>
      <c r="J34" s="179"/>
      <c r="K34" s="179"/>
      <c r="L34" s="179"/>
      <c r="M34" s="179"/>
      <c r="N34" s="179"/>
      <c r="O34" s="179"/>
      <c r="P34" s="179"/>
    </row>
    <row r="35" spans="1:16" ht="12.75" customHeight="1">
      <c r="A35" s="17"/>
      <c r="B35" s="180"/>
      <c r="C35" s="179"/>
      <c r="D35" s="179"/>
      <c r="E35" s="179"/>
      <c r="F35" s="179"/>
      <c r="G35" s="179"/>
      <c r="H35" s="179"/>
      <c r="I35" s="179"/>
      <c r="J35" s="179"/>
      <c r="K35" s="179"/>
      <c r="L35" s="179"/>
      <c r="M35" s="179"/>
      <c r="N35" s="179"/>
      <c r="O35" s="179"/>
      <c r="P35" s="179"/>
    </row>
    <row r="36" spans="1:16" ht="12.75" customHeight="1">
      <c r="A36" s="17"/>
      <c r="B36" s="179"/>
      <c r="C36" s="179"/>
      <c r="D36" s="179"/>
      <c r="E36" s="179"/>
      <c r="F36" s="179"/>
      <c r="G36" s="179"/>
      <c r="H36" s="179"/>
      <c r="I36" s="179"/>
      <c r="J36" s="179"/>
      <c r="K36" s="179"/>
      <c r="L36" s="179"/>
      <c r="M36" s="179"/>
      <c r="N36" s="179"/>
      <c r="O36" s="179"/>
      <c r="P36" s="179"/>
    </row>
    <row r="37" spans="1:16" ht="12.75" customHeight="1">
      <c r="A37" s="17"/>
      <c r="B37" s="119"/>
      <c r="C37" s="119"/>
      <c r="D37" s="119"/>
      <c r="E37" s="119"/>
      <c r="F37" s="119"/>
      <c r="G37" s="119"/>
      <c r="H37" s="119"/>
      <c r="I37" s="119"/>
      <c r="J37" s="119"/>
      <c r="K37" s="119"/>
      <c r="L37" s="119"/>
      <c r="M37" s="119"/>
      <c r="N37" s="119"/>
      <c r="O37" s="119"/>
      <c r="P37" s="119"/>
    </row>
    <row r="38" spans="1:16" ht="12.75" customHeight="1">
      <c r="A38" s="17"/>
      <c r="B38" s="180" t="s">
        <v>233</v>
      </c>
      <c r="C38" s="179"/>
      <c r="D38" s="179"/>
      <c r="E38" s="179"/>
      <c r="F38" s="179"/>
      <c r="G38" s="179"/>
      <c r="H38" s="179"/>
      <c r="I38" s="179"/>
      <c r="J38" s="179"/>
      <c r="K38" s="179"/>
      <c r="L38" s="179"/>
      <c r="M38" s="179"/>
      <c r="N38" s="179"/>
      <c r="O38" s="179"/>
      <c r="P38" s="179"/>
    </row>
    <row r="39" spans="1:16" ht="12.75" customHeight="1">
      <c r="A39" s="17"/>
      <c r="B39" s="180"/>
      <c r="C39" s="179"/>
      <c r="D39" s="179"/>
      <c r="E39" s="179"/>
      <c r="F39" s="179"/>
      <c r="G39" s="179"/>
      <c r="H39" s="179"/>
      <c r="I39" s="179"/>
      <c r="J39" s="179"/>
      <c r="K39" s="179"/>
      <c r="L39" s="179"/>
      <c r="M39" s="179"/>
      <c r="N39" s="179"/>
      <c r="O39" s="179"/>
      <c r="P39" s="179"/>
    </row>
    <row r="40" spans="1:16" ht="12.75" customHeight="1">
      <c r="A40" s="17"/>
      <c r="B40" s="179"/>
      <c r="C40" s="179"/>
      <c r="D40" s="179"/>
      <c r="E40" s="179"/>
      <c r="F40" s="179"/>
      <c r="G40" s="179"/>
      <c r="H40" s="179"/>
      <c r="I40" s="179"/>
      <c r="J40" s="179"/>
      <c r="K40" s="179"/>
      <c r="L40" s="179"/>
      <c r="M40" s="179"/>
      <c r="N40" s="179"/>
      <c r="O40" s="179"/>
      <c r="P40" s="179"/>
    </row>
    <row r="41" spans="1:16" ht="12.75" customHeight="1">
      <c r="A41" s="17"/>
      <c r="B41" s="119"/>
      <c r="C41" s="119"/>
      <c r="D41" s="119"/>
      <c r="E41" s="119"/>
      <c r="F41" s="119"/>
      <c r="G41" s="119"/>
      <c r="H41" s="119"/>
      <c r="I41" s="119"/>
      <c r="J41" s="119"/>
      <c r="K41" s="119"/>
      <c r="L41" s="119"/>
      <c r="M41" s="119"/>
      <c r="N41" s="119"/>
      <c r="O41" s="119"/>
      <c r="P41" s="119"/>
    </row>
    <row r="42" spans="1:11" ht="12.75" customHeight="1">
      <c r="A42" s="17" t="s">
        <v>154</v>
      </c>
      <c r="B42" s="121" t="s">
        <v>155</v>
      </c>
      <c r="C42" s="55"/>
      <c r="D42" s="55"/>
      <c r="E42" s="55"/>
      <c r="F42" s="55"/>
      <c r="G42" s="55"/>
      <c r="H42" s="55"/>
      <c r="I42" s="55"/>
      <c r="J42" s="55"/>
      <c r="K42" s="55"/>
    </row>
    <row r="43" spans="1:16" ht="12.75" customHeight="1">
      <c r="A43" s="124"/>
      <c r="B43" s="180" t="s">
        <v>234</v>
      </c>
      <c r="C43" s="179"/>
      <c r="D43" s="179"/>
      <c r="E43" s="179"/>
      <c r="F43" s="179"/>
      <c r="G43" s="179"/>
      <c r="H43" s="179"/>
      <c r="I43" s="179"/>
      <c r="J43" s="179"/>
      <c r="K43" s="179"/>
      <c r="L43" s="179"/>
      <c r="M43" s="179"/>
      <c r="N43" s="179"/>
      <c r="O43" s="179"/>
      <c r="P43" s="179"/>
    </row>
    <row r="44" spans="1:16" ht="12.75" customHeight="1">
      <c r="A44" s="124"/>
      <c r="B44" s="180"/>
      <c r="C44" s="179"/>
      <c r="D44" s="179"/>
      <c r="E44" s="179"/>
      <c r="F44" s="179"/>
      <c r="G44" s="179"/>
      <c r="H44" s="179"/>
      <c r="I44" s="179"/>
      <c r="J44" s="179"/>
      <c r="K44" s="179"/>
      <c r="L44" s="179"/>
      <c r="M44" s="179"/>
      <c r="N44" s="179"/>
      <c r="O44" s="179"/>
      <c r="P44" s="179"/>
    </row>
    <row r="45" spans="1:16" ht="12.75" customHeight="1">
      <c r="A45" s="124"/>
      <c r="B45" s="180"/>
      <c r="C45" s="179"/>
      <c r="D45" s="179"/>
      <c r="E45" s="179"/>
      <c r="F45" s="179"/>
      <c r="G45" s="179"/>
      <c r="H45" s="179"/>
      <c r="I45" s="179"/>
      <c r="J45" s="179"/>
      <c r="K45" s="179"/>
      <c r="L45" s="179"/>
      <c r="M45" s="179"/>
      <c r="N45" s="179"/>
      <c r="O45" s="179"/>
      <c r="P45" s="179"/>
    </row>
    <row r="46" spans="1:16" ht="12.75" customHeight="1">
      <c r="A46" s="124"/>
      <c r="B46" s="180"/>
      <c r="C46" s="179"/>
      <c r="D46" s="179"/>
      <c r="E46" s="179"/>
      <c r="F46" s="179"/>
      <c r="G46" s="179"/>
      <c r="H46" s="179"/>
      <c r="I46" s="179"/>
      <c r="J46" s="179"/>
      <c r="K46" s="179"/>
      <c r="L46" s="179"/>
      <c r="M46" s="179"/>
      <c r="N46" s="179"/>
      <c r="O46" s="179"/>
      <c r="P46" s="179"/>
    </row>
    <row r="47" spans="1:16" ht="12.75" customHeight="1">
      <c r="A47" s="17"/>
      <c r="B47" s="179"/>
      <c r="C47" s="179"/>
      <c r="D47" s="179"/>
      <c r="E47" s="179"/>
      <c r="F47" s="179"/>
      <c r="G47" s="179"/>
      <c r="H47" s="179"/>
      <c r="I47" s="179"/>
      <c r="J47" s="179"/>
      <c r="K47" s="179"/>
      <c r="L47" s="179"/>
      <c r="M47" s="179"/>
      <c r="N47" s="179"/>
      <c r="O47" s="179"/>
      <c r="P47" s="179"/>
    </row>
    <row r="48" spans="1:16" ht="12.75" customHeight="1">
      <c r="A48" s="17"/>
      <c r="B48" s="119"/>
      <c r="C48" s="119"/>
      <c r="D48" s="119"/>
      <c r="E48" s="119"/>
      <c r="F48" s="119"/>
      <c r="G48" s="119"/>
      <c r="H48" s="119"/>
      <c r="I48" s="119"/>
      <c r="J48" s="119"/>
      <c r="K48" s="119"/>
      <c r="L48" s="119"/>
      <c r="M48" s="119"/>
      <c r="N48" s="119"/>
      <c r="O48" s="119"/>
      <c r="P48" s="119"/>
    </row>
    <row r="49" spans="1:11" ht="12.75" customHeight="1">
      <c r="A49" s="17" t="s">
        <v>156</v>
      </c>
      <c r="B49" s="121" t="s">
        <v>157</v>
      </c>
      <c r="C49" s="55"/>
      <c r="D49" s="55"/>
      <c r="E49" s="55"/>
      <c r="F49" s="55"/>
      <c r="G49" s="55"/>
      <c r="H49" s="55"/>
      <c r="I49" s="55"/>
      <c r="J49" s="55"/>
      <c r="K49" s="55"/>
    </row>
    <row r="50" spans="1:16" ht="12.75" customHeight="1">
      <c r="A50" s="17"/>
      <c r="B50" s="180" t="s">
        <v>158</v>
      </c>
      <c r="C50" s="179"/>
      <c r="D50" s="179"/>
      <c r="E50" s="179"/>
      <c r="F50" s="179"/>
      <c r="G50" s="179"/>
      <c r="H50" s="179"/>
      <c r="I50" s="179"/>
      <c r="J50" s="179"/>
      <c r="K50" s="179"/>
      <c r="L50" s="179"/>
      <c r="M50" s="179"/>
      <c r="N50" s="179"/>
      <c r="O50" s="179"/>
      <c r="P50" s="179"/>
    </row>
    <row r="51" spans="1:16" ht="12.75" customHeight="1">
      <c r="A51" s="17"/>
      <c r="B51" s="179"/>
      <c r="C51" s="179"/>
      <c r="D51" s="179"/>
      <c r="E51" s="179"/>
      <c r="F51" s="179"/>
      <c r="G51" s="179"/>
      <c r="H51" s="179"/>
      <c r="I51" s="179"/>
      <c r="J51" s="179"/>
      <c r="K51" s="179"/>
      <c r="L51" s="179"/>
      <c r="M51" s="179"/>
      <c r="N51" s="179"/>
      <c r="O51" s="179"/>
      <c r="P51" s="179"/>
    </row>
    <row r="52" spans="1:15" ht="12.75" customHeight="1">
      <c r="A52" s="124"/>
      <c r="B52" s="130"/>
      <c r="C52" s="130"/>
      <c r="D52" s="130"/>
      <c r="E52" s="130"/>
      <c r="F52" s="130"/>
      <c r="G52" s="140"/>
      <c r="H52" s="140"/>
      <c r="I52" s="141"/>
      <c r="J52" s="141"/>
      <c r="K52" s="141"/>
      <c r="O52" s="24"/>
    </row>
    <row r="53" spans="1:14" s="133" customFormat="1" ht="12.75" customHeight="1">
      <c r="A53" s="17" t="s">
        <v>159</v>
      </c>
      <c r="B53" s="121" t="s">
        <v>27</v>
      </c>
      <c r="C53" s="57"/>
      <c r="D53" s="57"/>
      <c r="E53" s="57"/>
      <c r="F53" s="57"/>
      <c r="J53" s="57" t="str">
        <f>'[1]IncSt'!G13</f>
        <v>Individual Quarter</v>
      </c>
      <c r="K53" s="57"/>
      <c r="N53" s="57" t="str">
        <f>'[1]IncSt'!L13</f>
        <v>Cumulative Quarter</v>
      </c>
    </row>
    <row r="54" spans="1:15" s="133" customFormat="1" ht="12.75" customHeight="1">
      <c r="A54" s="17"/>
      <c r="B54" s="57"/>
      <c r="C54" s="57"/>
      <c r="D54" s="57"/>
      <c r="E54" s="57"/>
      <c r="F54" s="57"/>
      <c r="I54" s="57" t="str">
        <f>'[1]IncSt'!G14</f>
        <v>Current</v>
      </c>
      <c r="J54" s="57"/>
      <c r="K54" s="57" t="str">
        <f>'[1]IncSt'!I14</f>
        <v>Preceding Year</v>
      </c>
      <c r="M54" s="57" t="str">
        <f>'[1]IncSt'!L14</f>
        <v>Current</v>
      </c>
      <c r="N54" s="57"/>
      <c r="O54" s="57" t="str">
        <f>'[1]IncSt'!N14</f>
        <v>Preceding Year</v>
      </c>
    </row>
    <row r="55" spans="1:15" s="133" customFormat="1" ht="12.75" customHeight="1">
      <c r="A55" s="17"/>
      <c r="B55" s="57"/>
      <c r="C55" s="57"/>
      <c r="D55" s="57"/>
      <c r="E55" s="57"/>
      <c r="F55" s="57"/>
      <c r="G55" s="57"/>
      <c r="H55" s="57"/>
      <c r="I55" s="57" t="str">
        <f>'[1]IncSt'!G15</f>
        <v>Year</v>
      </c>
      <c r="J55" s="57"/>
      <c r="K55" s="57" t="str">
        <f>'[1]IncSt'!I15</f>
        <v>Corresponding</v>
      </c>
      <c r="M55" s="57" t="str">
        <f>'[1]IncSt'!L15</f>
        <v>Year</v>
      </c>
      <c r="N55" s="57"/>
      <c r="O55" s="57" t="str">
        <f>'[1]IncSt'!N15</f>
        <v>Corresponding</v>
      </c>
    </row>
    <row r="56" spans="1:15" s="133" customFormat="1" ht="12.75" customHeight="1">
      <c r="A56" s="17"/>
      <c r="B56" s="57"/>
      <c r="C56" s="57"/>
      <c r="D56" s="57"/>
      <c r="E56" s="57"/>
      <c r="F56" s="57"/>
      <c r="G56" s="57"/>
      <c r="H56" s="57"/>
      <c r="I56" s="57" t="str">
        <f>'[1]IncSt'!G16</f>
        <v>1st Quarter</v>
      </c>
      <c r="J56" s="57"/>
      <c r="K56" s="57" t="str">
        <f>'[1]IncSt'!I16</f>
        <v>1st Quarter</v>
      </c>
      <c r="M56" s="57" t="str">
        <f>'[1]IncSt'!L16</f>
        <v>To Date</v>
      </c>
      <c r="N56" s="57"/>
      <c r="O56" s="57" t="str">
        <f>'[1]IncSt'!N16</f>
        <v>Period</v>
      </c>
    </row>
    <row r="57" spans="1:17" s="133" customFormat="1" ht="12.75" customHeight="1">
      <c r="A57" s="17"/>
      <c r="B57" s="57"/>
      <c r="C57" s="57"/>
      <c r="D57" s="57"/>
      <c r="E57" s="57"/>
      <c r="F57" s="57"/>
      <c r="G57" s="57"/>
      <c r="H57" s="57"/>
      <c r="I57" s="147">
        <f>'[1]IncSt'!G17</f>
        <v>38625</v>
      </c>
      <c r="J57" s="147"/>
      <c r="K57" s="147">
        <f>'[1]IncSt'!I17</f>
        <v>38260</v>
      </c>
      <c r="L57" s="148"/>
      <c r="M57" s="147">
        <f>'[1]IncSt'!L17</f>
        <v>38625</v>
      </c>
      <c r="N57" s="147"/>
      <c r="O57" s="147">
        <f>'[1]IncSt'!N17</f>
        <v>38260</v>
      </c>
      <c r="Q57" s="149"/>
    </row>
    <row r="58" spans="1:15" s="133" customFormat="1" ht="12.75" customHeight="1">
      <c r="A58" s="17"/>
      <c r="B58" s="57"/>
      <c r="C58" s="57"/>
      <c r="D58" s="57"/>
      <c r="E58" s="57"/>
      <c r="F58" s="57"/>
      <c r="G58" s="57"/>
      <c r="H58" s="57"/>
      <c r="I58" s="57" t="str">
        <f>'[1]IncSt'!G18</f>
        <v>RM'000</v>
      </c>
      <c r="J58" s="57"/>
      <c r="K58" s="57" t="str">
        <f>'[1]IncSt'!I18</f>
        <v>RM'000</v>
      </c>
      <c r="M58" s="57" t="str">
        <f>'[1]IncSt'!L18</f>
        <v>RM'000</v>
      </c>
      <c r="N58" s="57"/>
      <c r="O58" s="57" t="str">
        <f>'[1]IncSt'!N18</f>
        <v>RM'000</v>
      </c>
    </row>
    <row r="59" spans="1:11" ht="12.75" customHeight="1">
      <c r="A59" s="17"/>
      <c r="B59" s="55" t="s">
        <v>160</v>
      </c>
      <c r="C59" s="55"/>
      <c r="D59" s="55"/>
      <c r="E59" s="55"/>
      <c r="F59" s="55"/>
      <c r="G59" s="55"/>
      <c r="H59" s="55"/>
      <c r="I59" s="55"/>
      <c r="J59" s="55"/>
      <c r="K59" s="55"/>
    </row>
    <row r="60" spans="1:17" ht="12.75" customHeight="1">
      <c r="A60" s="17"/>
      <c r="B60" s="150" t="s">
        <v>161</v>
      </c>
      <c r="C60" s="55"/>
      <c r="D60" s="55"/>
      <c r="E60" s="55"/>
      <c r="F60" s="55"/>
      <c r="G60" s="55"/>
      <c r="H60" s="55"/>
      <c r="I60" s="75">
        <f>M60+'[1]OIB'!AT66</f>
        <v>1332278.57</v>
      </c>
      <c r="J60" s="75"/>
      <c r="K60" s="75">
        <f>O60+'[1]OIB'!AU66</f>
        <v>1568683.61</v>
      </c>
      <c r="L60" s="24"/>
      <c r="M60" s="75">
        <f>-'[1]OIB'!N66</f>
        <v>1332278.57</v>
      </c>
      <c r="N60" s="24"/>
      <c r="O60" s="75">
        <f>'[2]LRNotes'!M51</f>
        <v>1568683.61</v>
      </c>
      <c r="Q60" s="139"/>
    </row>
    <row r="61" spans="1:15" ht="12.75" customHeight="1">
      <c r="A61" s="17"/>
      <c r="B61" s="55" t="s">
        <v>162</v>
      </c>
      <c r="C61" s="55"/>
      <c r="D61" s="55"/>
      <c r="E61" s="55"/>
      <c r="F61" s="55"/>
      <c r="G61" s="55"/>
      <c r="H61" s="55"/>
      <c r="I61" s="75">
        <f>M61+'[1]OIB'!AT67</f>
        <v>91738.5930223926</v>
      </c>
      <c r="J61" s="23"/>
      <c r="K61" s="75">
        <f>O61+'[1]OIB'!AU67</f>
        <v>225424.79840000067</v>
      </c>
      <c r="L61" s="27"/>
      <c r="M61" s="23">
        <f>-'[1]OIB'!N67</f>
        <v>91738.5930223926</v>
      </c>
      <c r="N61" s="27"/>
      <c r="O61" s="75">
        <f>'[2]LRNotes'!M52</f>
        <v>225424.79840000067</v>
      </c>
    </row>
    <row r="62" spans="1:15" ht="12.75" customHeight="1">
      <c r="A62" s="17"/>
      <c r="B62" s="55" t="s">
        <v>163</v>
      </c>
      <c r="C62" s="55"/>
      <c r="D62" s="55"/>
      <c r="E62" s="55"/>
      <c r="F62" s="55"/>
      <c r="G62" s="55"/>
      <c r="H62" s="55"/>
      <c r="I62" s="75"/>
      <c r="J62" s="75"/>
      <c r="K62" s="75"/>
      <c r="L62" s="24"/>
      <c r="M62" s="75"/>
      <c r="N62" s="24"/>
      <c r="O62" s="75"/>
    </row>
    <row r="63" spans="1:15" ht="12.75" customHeight="1">
      <c r="A63" s="17"/>
      <c r="B63" s="150" t="s">
        <v>164</v>
      </c>
      <c r="C63" s="55"/>
      <c r="D63" s="55"/>
      <c r="E63" s="55"/>
      <c r="F63" s="55"/>
      <c r="G63" s="55"/>
      <c r="H63" s="55"/>
      <c r="I63" s="75">
        <f>M63+'[1]OIB'!AT68</f>
        <v>981.96</v>
      </c>
      <c r="J63" s="75"/>
      <c r="K63" s="75">
        <f>O63+'[1]OIB'!AU68</f>
        <v>21988.21</v>
      </c>
      <c r="L63" s="24"/>
      <c r="M63" s="75">
        <f>-'[1]OIB'!N68</f>
        <v>981.96</v>
      </c>
      <c r="N63" s="24"/>
      <c r="O63" s="75">
        <f>'[2]LRNotes'!M54</f>
        <v>21988.21</v>
      </c>
    </row>
    <row r="64" spans="1:15" ht="12.75" customHeight="1">
      <c r="A64" s="17"/>
      <c r="B64" s="55" t="s">
        <v>165</v>
      </c>
      <c r="C64" s="55"/>
      <c r="D64" s="55"/>
      <c r="E64" s="55"/>
      <c r="F64" s="55"/>
      <c r="G64" s="55"/>
      <c r="H64" s="55"/>
      <c r="I64" s="75"/>
      <c r="J64" s="75"/>
      <c r="K64" s="75"/>
      <c r="L64" s="24"/>
      <c r="M64" s="75"/>
      <c r="N64" s="24"/>
      <c r="O64" s="75"/>
    </row>
    <row r="65" spans="1:15" ht="12.75" customHeight="1">
      <c r="A65" s="17"/>
      <c r="B65" s="150" t="s">
        <v>166</v>
      </c>
      <c r="C65" s="55"/>
      <c r="D65" s="55"/>
      <c r="E65" s="55"/>
      <c r="F65" s="55"/>
      <c r="G65" s="55"/>
      <c r="H65" s="55"/>
      <c r="I65" s="75">
        <f>M65+'[1]OIB'!AT69</f>
        <v>0</v>
      </c>
      <c r="J65" s="75"/>
      <c r="K65" s="75">
        <f>O65+'[1]OIB'!AU69</f>
        <v>0</v>
      </c>
      <c r="L65" s="24"/>
      <c r="M65" s="75">
        <f>-'[1]OIB'!N69</f>
        <v>0</v>
      </c>
      <c r="N65" s="24"/>
      <c r="O65" s="75">
        <f>'[2]LRNotes'!M56</f>
        <v>0</v>
      </c>
    </row>
    <row r="66" spans="1:15" ht="4.5" customHeight="1">
      <c r="A66" s="17"/>
      <c r="B66" s="150"/>
      <c r="C66" s="55"/>
      <c r="D66" s="55"/>
      <c r="E66" s="55"/>
      <c r="F66" s="55"/>
      <c r="G66" s="55"/>
      <c r="H66" s="55"/>
      <c r="I66" s="75"/>
      <c r="J66" s="75"/>
      <c r="K66" s="75"/>
      <c r="L66" s="24"/>
      <c r="M66" s="75"/>
      <c r="N66" s="24"/>
      <c r="O66" s="75"/>
    </row>
    <row r="67" spans="1:15" ht="12.75" customHeight="1" thickBot="1">
      <c r="A67" s="17"/>
      <c r="B67" s="150"/>
      <c r="C67" s="55"/>
      <c r="D67" s="55"/>
      <c r="E67" s="55"/>
      <c r="F67" s="55"/>
      <c r="G67" s="55"/>
      <c r="H67" s="55"/>
      <c r="I67" s="136">
        <f>SUM(I59:I66)</f>
        <v>1424999.1230223926</v>
      </c>
      <c r="J67" s="75"/>
      <c r="K67" s="136">
        <f>SUM(K59:K66)</f>
        <v>1816096.6184000007</v>
      </c>
      <c r="L67" s="24"/>
      <c r="M67" s="136">
        <f>SUM(M59:M66)</f>
        <v>1424999.1230223926</v>
      </c>
      <c r="N67" s="24"/>
      <c r="O67" s="136">
        <f>SUM(O59:O66)</f>
        <v>1816096.6184000007</v>
      </c>
    </row>
    <row r="68" spans="1:15" ht="7.5" customHeight="1" thickTop="1">
      <c r="A68" s="17"/>
      <c r="B68" s="150"/>
      <c r="C68" s="55"/>
      <c r="D68" s="55"/>
      <c r="E68" s="55"/>
      <c r="F68" s="55"/>
      <c r="G68" s="55"/>
      <c r="H68" s="55"/>
      <c r="I68" s="23"/>
      <c r="J68" s="75"/>
      <c r="K68" s="23"/>
      <c r="L68" s="24"/>
      <c r="M68" s="23"/>
      <c r="N68" s="24"/>
      <c r="O68" s="23"/>
    </row>
    <row r="69" spans="1:15" ht="12.75" customHeight="1" hidden="1">
      <c r="A69" s="17" t="s">
        <v>159</v>
      </c>
      <c r="B69" s="121" t="s">
        <v>167</v>
      </c>
      <c r="C69" s="55"/>
      <c r="D69" s="55"/>
      <c r="E69" s="55"/>
      <c r="F69" s="55"/>
      <c r="G69" s="55"/>
      <c r="H69" s="55"/>
      <c r="I69" s="23"/>
      <c r="J69" s="75"/>
      <c r="K69" s="23"/>
      <c r="L69" s="24"/>
      <c r="M69" s="23"/>
      <c r="N69" s="24"/>
      <c r="O69" s="23"/>
    </row>
    <row r="70" spans="1:16" ht="12.75" customHeight="1">
      <c r="A70" s="17"/>
      <c r="B70" s="180" t="s">
        <v>235</v>
      </c>
      <c r="C70" s="179"/>
      <c r="D70" s="179"/>
      <c r="E70" s="179"/>
      <c r="F70" s="179"/>
      <c r="G70" s="179"/>
      <c r="H70" s="179"/>
      <c r="I70" s="179"/>
      <c r="J70" s="179"/>
      <c r="K70" s="179"/>
      <c r="L70" s="179"/>
      <c r="M70" s="179"/>
      <c r="N70" s="179"/>
      <c r="O70" s="179"/>
      <c r="P70" s="179"/>
    </row>
    <row r="71" spans="1:16" ht="12.75" customHeight="1">
      <c r="A71" s="17"/>
      <c r="B71" s="180"/>
      <c r="C71" s="179"/>
      <c r="D71" s="179"/>
      <c r="E71" s="179"/>
      <c r="F71" s="179"/>
      <c r="G71" s="179"/>
      <c r="H71" s="179"/>
      <c r="I71" s="179"/>
      <c r="J71" s="179"/>
      <c r="K71" s="179"/>
      <c r="L71" s="179"/>
      <c r="M71" s="179"/>
      <c r="N71" s="179"/>
      <c r="O71" s="179"/>
      <c r="P71" s="179"/>
    </row>
    <row r="72" spans="1:16" ht="12.75" customHeight="1">
      <c r="A72" s="17"/>
      <c r="B72" s="180"/>
      <c r="C72" s="179"/>
      <c r="D72" s="179"/>
      <c r="E72" s="179"/>
      <c r="F72" s="179"/>
      <c r="G72" s="179"/>
      <c r="H72" s="179"/>
      <c r="I72" s="179"/>
      <c r="J72" s="179"/>
      <c r="K72" s="179"/>
      <c r="L72" s="179"/>
      <c r="M72" s="179"/>
      <c r="N72" s="179"/>
      <c r="O72" s="179"/>
      <c r="P72" s="179"/>
    </row>
    <row r="73" spans="1:16" ht="12.75" customHeight="1">
      <c r="A73" s="17"/>
      <c r="B73" s="180"/>
      <c r="C73" s="179"/>
      <c r="D73" s="179"/>
      <c r="E73" s="179"/>
      <c r="F73" s="179"/>
      <c r="G73" s="179"/>
      <c r="H73" s="179"/>
      <c r="I73" s="179"/>
      <c r="J73" s="179"/>
      <c r="K73" s="179"/>
      <c r="L73" s="179"/>
      <c r="M73" s="179"/>
      <c r="N73" s="179"/>
      <c r="O73" s="179"/>
      <c r="P73" s="179"/>
    </row>
    <row r="74" spans="1:16" ht="12.75" customHeight="1">
      <c r="A74" s="17"/>
      <c r="B74" s="180"/>
      <c r="C74" s="179"/>
      <c r="D74" s="179"/>
      <c r="E74" s="179"/>
      <c r="F74" s="179"/>
      <c r="G74" s="179"/>
      <c r="H74" s="179"/>
      <c r="I74" s="179"/>
      <c r="J74" s="179"/>
      <c r="K74" s="179"/>
      <c r="L74" s="179"/>
      <c r="M74" s="179"/>
      <c r="N74" s="179"/>
      <c r="O74" s="179"/>
      <c r="P74" s="179"/>
    </row>
    <row r="75" spans="1:16" ht="12.75" customHeight="1">
      <c r="A75" s="17"/>
      <c r="B75" s="180"/>
      <c r="C75" s="179"/>
      <c r="D75" s="179"/>
      <c r="E75" s="179"/>
      <c r="F75" s="179"/>
      <c r="G75" s="179"/>
      <c r="H75" s="179"/>
      <c r="I75" s="179"/>
      <c r="J75" s="179"/>
      <c r="K75" s="179"/>
      <c r="L75" s="179"/>
      <c r="M75" s="179"/>
      <c r="N75" s="179"/>
      <c r="O75" s="179"/>
      <c r="P75" s="179"/>
    </row>
    <row r="76" spans="1:16" ht="12.75" customHeight="1">
      <c r="A76" s="17"/>
      <c r="B76" s="179"/>
      <c r="C76" s="179"/>
      <c r="D76" s="179"/>
      <c r="E76" s="179"/>
      <c r="F76" s="179"/>
      <c r="G76" s="179"/>
      <c r="H76" s="179"/>
      <c r="I76" s="179"/>
      <c r="J76" s="179"/>
      <c r="K76" s="179"/>
      <c r="L76" s="179"/>
      <c r="M76" s="179"/>
      <c r="N76" s="179"/>
      <c r="O76" s="179"/>
      <c r="P76" s="179"/>
    </row>
    <row r="77" spans="1:15" ht="12.75" customHeight="1">
      <c r="A77" s="124"/>
      <c r="B77" s="130"/>
      <c r="C77" s="130"/>
      <c r="D77" s="130"/>
      <c r="E77" s="130"/>
      <c r="F77" s="130"/>
      <c r="G77" s="140"/>
      <c r="H77" s="140"/>
      <c r="I77" s="141"/>
      <c r="J77" s="141"/>
      <c r="K77" s="141"/>
      <c r="O77" s="24"/>
    </row>
    <row r="78" spans="1:11" ht="12.75" customHeight="1">
      <c r="A78" s="17" t="s">
        <v>168</v>
      </c>
      <c r="B78" s="121" t="s">
        <v>169</v>
      </c>
      <c r="C78" s="55"/>
      <c r="D78" s="55"/>
      <c r="E78" s="55"/>
      <c r="F78" s="55"/>
      <c r="G78" s="55"/>
      <c r="H78" s="55"/>
      <c r="I78" s="55"/>
      <c r="J78" s="55"/>
      <c r="K78" s="55"/>
    </row>
    <row r="79" spans="1:16" ht="12.75" customHeight="1">
      <c r="A79" s="124"/>
      <c r="B79" s="181" t="s">
        <v>170</v>
      </c>
      <c r="C79" s="184"/>
      <c r="D79" s="184"/>
      <c r="E79" s="184"/>
      <c r="F79" s="184"/>
      <c r="G79" s="184"/>
      <c r="H79" s="184"/>
      <c r="I79" s="184"/>
      <c r="J79" s="184"/>
      <c r="K79" s="184"/>
      <c r="L79" s="184"/>
      <c r="M79" s="184"/>
      <c r="N79" s="184"/>
      <c r="O79" s="184"/>
      <c r="P79" s="184"/>
    </row>
    <row r="80" spans="1:16" ht="12.75" customHeight="1">
      <c r="A80" s="124"/>
      <c r="B80" s="184"/>
      <c r="C80" s="184"/>
      <c r="D80" s="184"/>
      <c r="E80" s="184"/>
      <c r="F80" s="184"/>
      <c r="G80" s="184"/>
      <c r="H80" s="184"/>
      <c r="I80" s="184"/>
      <c r="J80" s="184"/>
      <c r="K80" s="184"/>
      <c r="L80" s="184"/>
      <c r="M80" s="184"/>
      <c r="N80" s="184"/>
      <c r="O80" s="184"/>
      <c r="P80" s="184"/>
    </row>
    <row r="81" spans="1:16" ht="12.75" customHeight="1">
      <c r="A81" s="124"/>
      <c r="B81" s="94"/>
      <c r="C81" s="94"/>
      <c r="D81" s="94"/>
      <c r="E81" s="94"/>
      <c r="F81" s="94"/>
      <c r="G81" s="94"/>
      <c r="H81" s="94"/>
      <c r="I81" s="94"/>
      <c r="J81" s="94"/>
      <c r="K81" s="94"/>
      <c r="L81" s="94"/>
      <c r="M81" s="94"/>
      <c r="N81" s="94"/>
      <c r="O81" s="94"/>
      <c r="P81" s="94"/>
    </row>
    <row r="82" spans="1:15" ht="12.75" customHeight="1">
      <c r="A82" s="17" t="s">
        <v>171</v>
      </c>
      <c r="B82" s="121" t="s">
        <v>172</v>
      </c>
      <c r="C82" s="55"/>
      <c r="D82" s="55"/>
      <c r="E82" s="55"/>
      <c r="F82" s="55"/>
      <c r="G82" s="55"/>
      <c r="H82" s="55"/>
      <c r="I82" s="55"/>
      <c r="J82" s="55"/>
      <c r="K82" s="57"/>
      <c r="O82" s="133"/>
    </row>
    <row r="83" spans="1:16" ht="12.75" customHeight="1">
      <c r="A83" s="17"/>
      <c r="B83" s="181" t="s">
        <v>173</v>
      </c>
      <c r="C83" s="184"/>
      <c r="D83" s="184"/>
      <c r="E83" s="184"/>
      <c r="F83" s="184"/>
      <c r="G83" s="184"/>
      <c r="H83" s="184"/>
      <c r="I83" s="184"/>
      <c r="J83" s="184"/>
      <c r="K83" s="184"/>
      <c r="L83" s="184"/>
      <c r="M83" s="184"/>
      <c r="N83" s="184"/>
      <c r="O83" s="184"/>
      <c r="P83" s="184"/>
    </row>
    <row r="84" spans="1:16" ht="12.75" customHeight="1">
      <c r="A84" s="17"/>
      <c r="B84" s="184"/>
      <c r="C84" s="184"/>
      <c r="D84" s="184"/>
      <c r="E84" s="184"/>
      <c r="F84" s="184"/>
      <c r="G84" s="184"/>
      <c r="H84" s="184"/>
      <c r="I84" s="184"/>
      <c r="J84" s="184"/>
      <c r="K84" s="184"/>
      <c r="L84" s="184"/>
      <c r="M84" s="184"/>
      <c r="N84" s="184"/>
      <c r="O84" s="184"/>
      <c r="P84" s="184"/>
    </row>
    <row r="85" spans="1:15" ht="12.75" customHeight="1">
      <c r="A85" s="17"/>
      <c r="B85" s="57"/>
      <c r="C85" s="55"/>
      <c r="D85" s="55"/>
      <c r="E85" s="55"/>
      <c r="F85" s="55"/>
      <c r="G85" s="55"/>
      <c r="H85" s="55"/>
      <c r="I85" s="55"/>
      <c r="J85" s="55"/>
      <c r="K85" s="57"/>
      <c r="O85" s="151"/>
    </row>
    <row r="86" spans="1:11" s="131" customFormat="1" ht="12.75" customHeight="1">
      <c r="A86" s="128" t="s">
        <v>174</v>
      </c>
      <c r="B86" s="129" t="s">
        <v>175</v>
      </c>
      <c r="C86" s="130"/>
      <c r="D86" s="130"/>
      <c r="E86" s="130"/>
      <c r="F86" s="130"/>
      <c r="G86" s="130"/>
      <c r="H86" s="130"/>
      <c r="I86" s="130"/>
      <c r="J86" s="130"/>
      <c r="K86" s="152"/>
    </row>
    <row r="87" spans="1:16" s="131" customFormat="1" ht="12.75" customHeight="1">
      <c r="A87" s="128"/>
      <c r="B87" s="183" t="s">
        <v>176</v>
      </c>
      <c r="C87" s="179"/>
      <c r="D87" s="179"/>
      <c r="E87" s="179"/>
      <c r="F87" s="179"/>
      <c r="G87" s="179"/>
      <c r="H87" s="179"/>
      <c r="I87" s="179"/>
      <c r="J87" s="179"/>
      <c r="K87" s="179"/>
      <c r="L87" s="179"/>
      <c r="M87" s="179"/>
      <c r="N87" s="179"/>
      <c r="O87" s="179"/>
      <c r="P87" s="179"/>
    </row>
    <row r="88" spans="1:16" s="131" customFormat="1" ht="12.75" customHeight="1">
      <c r="A88" s="128"/>
      <c r="B88" s="179"/>
      <c r="C88" s="179"/>
      <c r="D88" s="179"/>
      <c r="E88" s="179"/>
      <c r="F88" s="179"/>
      <c r="G88" s="179"/>
      <c r="H88" s="179"/>
      <c r="I88" s="179"/>
      <c r="J88" s="179"/>
      <c r="K88" s="179"/>
      <c r="L88" s="179"/>
      <c r="M88" s="179"/>
      <c r="N88" s="179"/>
      <c r="O88" s="179"/>
      <c r="P88" s="179"/>
    </row>
    <row r="89" spans="1:16" s="131" customFormat="1" ht="12.75" customHeight="1">
      <c r="A89" s="128"/>
      <c r="B89" s="94"/>
      <c r="C89" s="94"/>
      <c r="D89" s="94"/>
      <c r="E89" s="94"/>
      <c r="F89" s="94"/>
      <c r="G89" s="94"/>
      <c r="H89" s="94"/>
      <c r="I89" s="94"/>
      <c r="J89" s="94"/>
      <c r="K89" s="94"/>
      <c r="L89" s="94"/>
      <c r="M89" s="94"/>
      <c r="N89" s="94"/>
      <c r="O89" s="94"/>
      <c r="P89" s="94"/>
    </row>
    <row r="90" spans="1:11" ht="12.75" customHeight="1">
      <c r="A90" s="17" t="s">
        <v>177</v>
      </c>
      <c r="B90" s="121" t="s">
        <v>178</v>
      </c>
      <c r="C90" s="55"/>
      <c r="D90" s="55"/>
      <c r="E90" s="55"/>
      <c r="F90" s="55"/>
      <c r="G90" s="55"/>
      <c r="H90" s="55"/>
      <c r="I90" s="55"/>
      <c r="J90" s="55"/>
      <c r="K90" s="55"/>
    </row>
    <row r="91" spans="1:11" ht="12.75" customHeight="1">
      <c r="A91" s="17"/>
      <c r="B91" s="55" t="s">
        <v>179</v>
      </c>
      <c r="C91" s="55"/>
      <c r="D91" s="55"/>
      <c r="E91" s="55"/>
      <c r="F91" s="55"/>
      <c r="G91" s="55"/>
      <c r="H91" s="55"/>
      <c r="I91" s="55"/>
      <c r="J91" s="55"/>
      <c r="K91" s="55"/>
    </row>
    <row r="92" spans="1:11" ht="4.5" customHeight="1">
      <c r="A92" s="17"/>
      <c r="B92" s="55"/>
      <c r="C92" s="55"/>
      <c r="D92" s="55"/>
      <c r="E92" s="55"/>
      <c r="F92" s="55"/>
      <c r="G92" s="55"/>
      <c r="H92" s="55"/>
      <c r="I92" s="55"/>
      <c r="J92" s="55"/>
      <c r="K92" s="55"/>
    </row>
    <row r="93" spans="1:15" s="133" customFormat="1" ht="12.75" customHeight="1">
      <c r="A93" s="17"/>
      <c r="B93" s="57"/>
      <c r="C93" s="57"/>
      <c r="D93" s="57"/>
      <c r="E93" s="57"/>
      <c r="F93" s="57"/>
      <c r="G93" s="57"/>
      <c r="H93" s="57"/>
      <c r="I93" s="57"/>
      <c r="J93" s="57"/>
      <c r="K93" s="57" t="s">
        <v>180</v>
      </c>
      <c r="M93" s="133" t="s">
        <v>181</v>
      </c>
      <c r="O93" s="133" t="s">
        <v>61</v>
      </c>
    </row>
    <row r="94" spans="1:15" s="133" customFormat="1" ht="12.75" customHeight="1">
      <c r="A94" s="17"/>
      <c r="B94" s="57"/>
      <c r="C94" s="55" t="s">
        <v>182</v>
      </c>
      <c r="D94" s="55"/>
      <c r="E94" s="57"/>
      <c r="F94" s="57"/>
      <c r="G94" s="57"/>
      <c r="H94" s="57"/>
      <c r="I94" s="57"/>
      <c r="J94" s="57"/>
      <c r="K94" s="57" t="str">
        <f>I58</f>
        <v>RM'000</v>
      </c>
      <c r="M94" s="133" t="str">
        <f>K94</f>
        <v>RM'000</v>
      </c>
      <c r="O94" s="133" t="str">
        <f>K94</f>
        <v>RM'000</v>
      </c>
    </row>
    <row r="95" spans="1:15" ht="4.5" customHeight="1">
      <c r="A95" s="124"/>
      <c r="B95" s="55"/>
      <c r="C95" s="55"/>
      <c r="D95" s="55"/>
      <c r="E95" s="55"/>
      <c r="F95" s="55"/>
      <c r="G95" s="55"/>
      <c r="H95" s="55"/>
      <c r="I95" s="153"/>
      <c r="J95" s="55"/>
      <c r="K95" s="75"/>
      <c r="L95" s="24"/>
      <c r="M95" s="24"/>
      <c r="N95" s="24"/>
      <c r="O95" s="24"/>
    </row>
    <row r="96" spans="1:15" ht="12.75" customHeight="1">
      <c r="A96" s="124"/>
      <c r="B96" s="130"/>
      <c r="C96" s="130" t="s">
        <v>183</v>
      </c>
      <c r="D96" s="130"/>
      <c r="E96" s="130" t="s">
        <v>184</v>
      </c>
      <c r="F96" s="130"/>
      <c r="G96" s="140"/>
      <c r="H96" s="140"/>
      <c r="I96" s="152"/>
      <c r="J96" s="152"/>
      <c r="K96" s="26">
        <v>0</v>
      </c>
      <c r="L96" s="24"/>
      <c r="M96" s="24">
        <f>'[1]OIBGp'!N20</f>
        <v>0</v>
      </c>
      <c r="N96" s="24"/>
      <c r="O96" s="24">
        <f>SUM(K96:N96)</f>
        <v>0</v>
      </c>
    </row>
    <row r="97" spans="1:15" ht="4.5" customHeight="1">
      <c r="A97" s="124"/>
      <c r="B97" s="130"/>
      <c r="C97" s="130"/>
      <c r="D97" s="130"/>
      <c r="E97" s="130"/>
      <c r="F97" s="130"/>
      <c r="G97" s="140"/>
      <c r="H97" s="140"/>
      <c r="I97" s="152"/>
      <c r="J97" s="152"/>
      <c r="K97" s="26"/>
      <c r="L97" s="24"/>
      <c r="M97" s="24"/>
      <c r="N97" s="24"/>
      <c r="O97" s="24"/>
    </row>
    <row r="98" spans="1:15" ht="12.75" customHeight="1">
      <c r="A98" s="124"/>
      <c r="B98" s="55"/>
      <c r="C98" s="55" t="s">
        <v>185</v>
      </c>
      <c r="D98" s="55"/>
      <c r="E98" s="55" t="s">
        <v>186</v>
      </c>
      <c r="F98" s="55"/>
      <c r="G98" s="55"/>
      <c r="H98" s="55"/>
      <c r="I98" s="55"/>
      <c r="J98" s="55"/>
      <c r="K98" s="75">
        <v>0</v>
      </c>
      <c r="L98" s="24"/>
      <c r="M98" s="24">
        <f>'[1]OIBGp'!N66</f>
        <v>0</v>
      </c>
      <c r="N98" s="24"/>
      <c r="O98" s="24">
        <f>SUM(K98:N98)</f>
        <v>0</v>
      </c>
    </row>
    <row r="99" spans="1:15" ht="12.75" customHeight="1">
      <c r="A99" s="124"/>
      <c r="B99" s="55"/>
      <c r="C99" s="55"/>
      <c r="D99" s="55"/>
      <c r="E99" s="55" t="s">
        <v>187</v>
      </c>
      <c r="F99" s="55"/>
      <c r="G99" s="55"/>
      <c r="H99" s="55"/>
      <c r="I99" s="55"/>
      <c r="J99" s="55"/>
      <c r="K99" s="75">
        <v>0</v>
      </c>
      <c r="L99" s="24"/>
      <c r="M99" s="24">
        <f>'[1]OIBGp'!N74+'[1]OIBGp'!N77</f>
        <v>2605509.82</v>
      </c>
      <c r="N99" s="24"/>
      <c r="O99" s="24">
        <f>SUM(K99:N99)</f>
        <v>2605509.82</v>
      </c>
    </row>
    <row r="100" spans="1:15" ht="7.5" customHeight="1">
      <c r="A100" s="124"/>
      <c r="B100" s="130"/>
      <c r="C100" s="130"/>
      <c r="D100" s="130"/>
      <c r="E100" s="130"/>
      <c r="F100" s="130"/>
      <c r="G100" s="140"/>
      <c r="H100" s="140"/>
      <c r="I100" s="152"/>
      <c r="J100" s="152"/>
      <c r="K100" s="26"/>
      <c r="L100" s="24"/>
      <c r="M100" s="24"/>
      <c r="N100" s="24"/>
      <c r="O100" s="24"/>
    </row>
    <row r="101" spans="1:15" ht="12.75" customHeight="1" thickBot="1">
      <c r="A101" s="124"/>
      <c r="B101" s="130"/>
      <c r="C101" s="130"/>
      <c r="D101" s="130"/>
      <c r="E101" s="130"/>
      <c r="F101" s="130"/>
      <c r="G101" s="130"/>
      <c r="H101" s="130"/>
      <c r="I101" s="141"/>
      <c r="J101" s="141"/>
      <c r="K101" s="65">
        <f>SUM(K96:K100)</f>
        <v>0</v>
      </c>
      <c r="L101" s="24"/>
      <c r="M101" s="65">
        <f>SUM(M96:M100)</f>
        <v>2605509.82</v>
      </c>
      <c r="N101" s="24"/>
      <c r="O101" s="65">
        <f>SUM(O96:O100)</f>
        <v>2605509.82</v>
      </c>
    </row>
    <row r="102" spans="1:11" ht="12.75" customHeight="1" thickTop="1">
      <c r="A102" s="124"/>
      <c r="B102" s="130"/>
      <c r="C102" s="130"/>
      <c r="D102" s="130"/>
      <c r="E102" s="130"/>
      <c r="F102" s="130"/>
      <c r="G102" s="140"/>
      <c r="H102" s="140"/>
      <c r="I102" s="141"/>
      <c r="J102" s="141"/>
      <c r="K102" s="141"/>
    </row>
    <row r="103" spans="1:11" ht="12.75" customHeight="1">
      <c r="A103" s="17" t="s">
        <v>188</v>
      </c>
      <c r="B103" s="121" t="s">
        <v>189</v>
      </c>
      <c r="C103" s="55"/>
      <c r="D103" s="55"/>
      <c r="E103" s="55"/>
      <c r="F103" s="55"/>
      <c r="G103" s="55"/>
      <c r="H103" s="55"/>
      <c r="I103" s="55"/>
      <c r="J103" s="55"/>
      <c r="K103" s="55"/>
    </row>
    <row r="104" spans="1:16" ht="12.75" customHeight="1">
      <c r="A104" s="124"/>
      <c r="B104" s="181" t="s">
        <v>190</v>
      </c>
      <c r="C104" s="184"/>
      <c r="D104" s="184"/>
      <c r="E104" s="184"/>
      <c r="F104" s="184"/>
      <c r="G104" s="184"/>
      <c r="H104" s="184"/>
      <c r="I104" s="184"/>
      <c r="J104" s="184"/>
      <c r="K104" s="184"/>
      <c r="L104" s="184"/>
      <c r="M104" s="184"/>
      <c r="N104" s="184"/>
      <c r="O104" s="184"/>
      <c r="P104" s="184"/>
    </row>
    <row r="105" spans="1:16" ht="12.75" customHeight="1">
      <c r="A105" s="124"/>
      <c r="B105" s="184"/>
      <c r="C105" s="184"/>
      <c r="D105" s="184"/>
      <c r="E105" s="184"/>
      <c r="F105" s="184"/>
      <c r="G105" s="184"/>
      <c r="H105" s="184"/>
      <c r="I105" s="184"/>
      <c r="J105" s="184"/>
      <c r="K105" s="184"/>
      <c r="L105" s="184"/>
      <c r="M105" s="184"/>
      <c r="N105" s="184"/>
      <c r="O105" s="184"/>
      <c r="P105" s="184"/>
    </row>
    <row r="106" spans="1:11" ht="12.75" customHeight="1">
      <c r="A106" s="17"/>
      <c r="B106" s="55"/>
      <c r="C106" s="55"/>
      <c r="D106" s="55"/>
      <c r="E106" s="55"/>
      <c r="F106" s="55"/>
      <c r="G106" s="55"/>
      <c r="H106" s="55"/>
      <c r="I106" s="55"/>
      <c r="J106" s="55"/>
      <c r="K106" s="55"/>
    </row>
    <row r="107" spans="1:11" ht="12.75" customHeight="1">
      <c r="A107" s="17" t="s">
        <v>191</v>
      </c>
      <c r="B107" s="154" t="s">
        <v>192</v>
      </c>
      <c r="C107" s="55"/>
      <c r="D107" s="55"/>
      <c r="E107" s="55"/>
      <c r="F107" s="55"/>
      <c r="G107" s="55"/>
      <c r="H107" s="55"/>
      <c r="I107" s="55"/>
      <c r="J107" s="55"/>
      <c r="K107" s="55"/>
    </row>
    <row r="108" spans="1:16" ht="12.75" customHeight="1">
      <c r="A108" s="17"/>
      <c r="B108" s="181" t="s">
        <v>193</v>
      </c>
      <c r="C108" s="184"/>
      <c r="D108" s="184"/>
      <c r="E108" s="184"/>
      <c r="F108" s="184"/>
      <c r="G108" s="184"/>
      <c r="H108" s="184"/>
      <c r="I108" s="184"/>
      <c r="J108" s="184"/>
      <c r="K108" s="184"/>
      <c r="L108" s="184"/>
      <c r="M108" s="184"/>
      <c r="N108" s="184"/>
      <c r="O108" s="184"/>
      <c r="P108" s="184"/>
    </row>
    <row r="109" spans="1:16" ht="12.75" customHeight="1">
      <c r="A109" s="17"/>
      <c r="B109" s="184"/>
      <c r="C109" s="184"/>
      <c r="D109" s="184"/>
      <c r="E109" s="184"/>
      <c r="F109" s="184"/>
      <c r="G109" s="184"/>
      <c r="H109" s="184"/>
      <c r="I109" s="184"/>
      <c r="J109" s="184"/>
      <c r="K109" s="184"/>
      <c r="L109" s="184"/>
      <c r="M109" s="184"/>
      <c r="N109" s="184"/>
      <c r="O109" s="184"/>
      <c r="P109" s="184"/>
    </row>
    <row r="110" spans="1:11" ht="12.75" customHeight="1">
      <c r="A110" s="124"/>
      <c r="B110" s="55"/>
      <c r="C110" s="55"/>
      <c r="D110" s="55"/>
      <c r="E110" s="55"/>
      <c r="F110" s="55"/>
      <c r="G110" s="55"/>
      <c r="H110" s="55"/>
      <c r="I110" s="55"/>
      <c r="J110" s="55"/>
      <c r="K110" s="55"/>
    </row>
    <row r="111" spans="1:11" ht="12.75" customHeight="1">
      <c r="A111" s="17" t="s">
        <v>194</v>
      </c>
      <c r="B111" s="121" t="s">
        <v>195</v>
      </c>
      <c r="C111" s="55"/>
      <c r="D111" s="55"/>
      <c r="E111" s="55"/>
      <c r="F111" s="55"/>
      <c r="G111" s="55"/>
      <c r="H111" s="55"/>
      <c r="I111" s="55"/>
      <c r="J111" s="55"/>
      <c r="K111" s="55"/>
    </row>
    <row r="112" spans="1:15" ht="12.75" customHeight="1">
      <c r="A112" s="63"/>
      <c r="B112" s="57" t="s">
        <v>196</v>
      </c>
      <c r="C112" s="64" t="s">
        <v>197</v>
      </c>
      <c r="D112" s="181" t="s">
        <v>236</v>
      </c>
      <c r="E112" s="181"/>
      <c r="F112" s="181"/>
      <c r="G112" s="181"/>
      <c r="H112" s="181"/>
      <c r="I112" s="181"/>
      <c r="J112" s="181"/>
      <c r="K112" s="181"/>
      <c r="L112" s="181"/>
      <c r="M112" s="181"/>
      <c r="N112" s="181"/>
      <c r="O112" s="181"/>
    </row>
    <row r="113" spans="1:15" ht="12.75" customHeight="1">
      <c r="A113" s="63"/>
      <c r="B113" s="57"/>
      <c r="C113" s="55"/>
      <c r="D113" s="181"/>
      <c r="E113" s="181"/>
      <c r="F113" s="181"/>
      <c r="G113" s="181"/>
      <c r="H113" s="181"/>
      <c r="I113" s="181"/>
      <c r="J113" s="181"/>
      <c r="K113" s="181"/>
      <c r="L113" s="181"/>
      <c r="M113" s="181"/>
      <c r="N113" s="181"/>
      <c r="O113" s="181"/>
    </row>
    <row r="114" spans="1:15" ht="12.75" customHeight="1">
      <c r="A114" s="63"/>
      <c r="B114" s="57"/>
      <c r="C114" s="55"/>
      <c r="D114" s="181"/>
      <c r="E114" s="181"/>
      <c r="F114" s="181"/>
      <c r="G114" s="181"/>
      <c r="H114" s="181"/>
      <c r="I114" s="181"/>
      <c r="J114" s="181"/>
      <c r="K114" s="181"/>
      <c r="L114" s="181"/>
      <c r="M114" s="181"/>
      <c r="N114" s="181"/>
      <c r="O114" s="181"/>
    </row>
    <row r="115" spans="1:15" ht="12.75" customHeight="1">
      <c r="A115" s="63"/>
      <c r="B115" s="57"/>
      <c r="C115" s="55"/>
      <c r="D115" s="181"/>
      <c r="E115" s="181"/>
      <c r="F115" s="181"/>
      <c r="G115" s="181"/>
      <c r="H115" s="181"/>
      <c r="I115" s="181"/>
      <c r="J115" s="181"/>
      <c r="K115" s="181"/>
      <c r="L115" s="181"/>
      <c r="M115" s="181"/>
      <c r="N115" s="181"/>
      <c r="O115" s="181"/>
    </row>
    <row r="116" spans="1:10" ht="7.5" customHeight="1">
      <c r="A116" s="63"/>
      <c r="B116" s="55"/>
      <c r="C116" s="55"/>
      <c r="D116" s="55"/>
      <c r="E116" s="55"/>
      <c r="F116" s="55"/>
      <c r="G116" s="55"/>
      <c r="H116" s="55"/>
      <c r="I116" s="55"/>
      <c r="J116" s="55"/>
    </row>
    <row r="117" spans="1:10" ht="12.75" customHeight="1">
      <c r="A117" s="63"/>
      <c r="B117" s="57"/>
      <c r="C117" s="64" t="s">
        <v>198</v>
      </c>
      <c r="D117" s="55" t="s">
        <v>199</v>
      </c>
      <c r="E117" s="55"/>
      <c r="F117" s="55"/>
      <c r="G117" s="55"/>
      <c r="H117" s="55"/>
      <c r="I117" s="55"/>
      <c r="J117" s="55"/>
    </row>
    <row r="118" spans="1:10" ht="7.5" customHeight="1">
      <c r="A118" s="63"/>
      <c r="B118" s="57"/>
      <c r="D118" s="55"/>
      <c r="E118" s="55"/>
      <c r="F118" s="55"/>
      <c r="G118" s="55"/>
      <c r="H118" s="55"/>
      <c r="I118" s="55"/>
      <c r="J118" s="55"/>
    </row>
    <row r="119" spans="1:15" ht="12.75" customHeight="1">
      <c r="A119" s="63"/>
      <c r="B119" s="57"/>
      <c r="C119" s="64" t="s">
        <v>200</v>
      </c>
      <c r="D119" s="181" t="s">
        <v>201</v>
      </c>
      <c r="E119" s="181"/>
      <c r="F119" s="181"/>
      <c r="G119" s="181"/>
      <c r="H119" s="181"/>
      <c r="I119" s="181"/>
      <c r="J119" s="181"/>
      <c r="K119" s="181"/>
      <c r="L119" s="181"/>
      <c r="M119" s="181"/>
      <c r="N119" s="181"/>
      <c r="O119" s="181"/>
    </row>
    <row r="120" spans="1:15" ht="12.75" customHeight="1">
      <c r="A120" s="63"/>
      <c r="B120" s="57"/>
      <c r="D120" s="181"/>
      <c r="E120" s="181"/>
      <c r="F120" s="181"/>
      <c r="G120" s="181"/>
      <c r="H120" s="181"/>
      <c r="I120" s="181"/>
      <c r="J120" s="181"/>
      <c r="K120" s="181"/>
      <c r="L120" s="181"/>
      <c r="M120" s="181"/>
      <c r="N120" s="181"/>
      <c r="O120" s="181"/>
    </row>
    <row r="121" spans="1:15" ht="7.5" customHeight="1">
      <c r="A121" s="63"/>
      <c r="B121" s="57"/>
      <c r="D121" s="125"/>
      <c r="E121" s="125"/>
      <c r="F121" s="125"/>
      <c r="G121" s="125"/>
      <c r="H121" s="125"/>
      <c r="I121" s="125"/>
      <c r="J121" s="125"/>
      <c r="K121" s="125"/>
      <c r="L121" s="125"/>
      <c r="M121" s="125"/>
      <c r="N121" s="125"/>
      <c r="O121" s="125"/>
    </row>
    <row r="122" spans="1:15" ht="12.75" customHeight="1">
      <c r="A122" s="63"/>
      <c r="B122" s="57"/>
      <c r="C122" s="64" t="s">
        <v>202</v>
      </c>
      <c r="D122" s="55" t="s">
        <v>203</v>
      </c>
      <c r="E122" s="125"/>
      <c r="F122" s="125"/>
      <c r="G122" s="125"/>
      <c r="H122" s="125"/>
      <c r="I122" s="125"/>
      <c r="J122" s="125"/>
      <c r="K122" s="125"/>
      <c r="L122" s="125"/>
      <c r="M122" s="125"/>
      <c r="N122" s="125"/>
      <c r="O122" s="125"/>
    </row>
    <row r="123" spans="1:10" ht="7.5" customHeight="1">
      <c r="A123" s="63"/>
      <c r="B123" s="57"/>
      <c r="D123" s="55"/>
      <c r="E123" s="55"/>
      <c r="F123" s="55"/>
      <c r="G123" s="55"/>
      <c r="H123" s="55"/>
      <c r="I123" s="55"/>
      <c r="J123" s="55"/>
    </row>
    <row r="124" spans="1:11" ht="12.75" customHeight="1" hidden="1">
      <c r="A124" s="17" t="s">
        <v>194</v>
      </c>
      <c r="B124" s="121" t="s">
        <v>204</v>
      </c>
      <c r="C124" s="55"/>
      <c r="D124" s="55"/>
      <c r="E124" s="55"/>
      <c r="F124" s="55"/>
      <c r="G124" s="55"/>
      <c r="H124" s="55"/>
      <c r="I124" s="55"/>
      <c r="J124" s="55"/>
      <c r="K124" s="55"/>
    </row>
    <row r="125" spans="1:15" ht="12.75" customHeight="1">
      <c r="A125" s="63"/>
      <c r="B125" s="57"/>
      <c r="C125" s="64" t="s">
        <v>205</v>
      </c>
      <c r="D125" s="181" t="s">
        <v>206</v>
      </c>
      <c r="E125" s="181"/>
      <c r="F125" s="181"/>
      <c r="G125" s="181"/>
      <c r="H125" s="181"/>
      <c r="I125" s="181"/>
      <c r="J125" s="181"/>
      <c r="K125" s="181"/>
      <c r="L125" s="181"/>
      <c r="M125" s="181"/>
      <c r="N125" s="181"/>
      <c r="O125" s="181"/>
    </row>
    <row r="126" spans="1:15" ht="12.75" customHeight="1">
      <c r="A126" s="63"/>
      <c r="B126" s="57"/>
      <c r="D126" s="181"/>
      <c r="E126" s="181"/>
      <c r="F126" s="181"/>
      <c r="G126" s="181"/>
      <c r="H126" s="181"/>
      <c r="I126" s="181"/>
      <c r="J126" s="181"/>
      <c r="K126" s="181"/>
      <c r="L126" s="181"/>
      <c r="M126" s="181"/>
      <c r="N126" s="181"/>
      <c r="O126" s="181"/>
    </row>
    <row r="127" spans="1:15" ht="7.5" customHeight="1">
      <c r="A127" s="63"/>
      <c r="B127" s="57"/>
      <c r="D127" s="125"/>
      <c r="E127" s="125"/>
      <c r="F127" s="125"/>
      <c r="G127" s="125"/>
      <c r="H127" s="125"/>
      <c r="I127" s="125"/>
      <c r="J127" s="125"/>
      <c r="K127" s="125"/>
      <c r="L127" s="125"/>
      <c r="M127" s="125"/>
      <c r="N127" s="125"/>
      <c r="O127" s="125"/>
    </row>
    <row r="128" spans="1:15" ht="12.75" customHeight="1">
      <c r="A128" s="63"/>
      <c r="B128" s="57" t="s">
        <v>207</v>
      </c>
      <c r="C128" s="188" t="s">
        <v>208</v>
      </c>
      <c r="D128" s="188"/>
      <c r="E128" s="188"/>
      <c r="F128" s="188"/>
      <c r="G128" s="188"/>
      <c r="H128" s="188"/>
      <c r="I128" s="188"/>
      <c r="J128" s="188"/>
      <c r="K128" s="188"/>
      <c r="L128" s="188"/>
      <c r="M128" s="188"/>
      <c r="N128" s="188"/>
      <c r="O128" s="188"/>
    </row>
    <row r="129" spans="1:15" ht="12.75" customHeight="1">
      <c r="A129" s="63"/>
      <c r="B129" s="57"/>
      <c r="C129" s="188"/>
      <c r="D129" s="188"/>
      <c r="E129" s="188"/>
      <c r="F129" s="188"/>
      <c r="G129" s="188"/>
      <c r="H129" s="188"/>
      <c r="I129" s="188"/>
      <c r="J129" s="188"/>
      <c r="K129" s="188"/>
      <c r="L129" s="188"/>
      <c r="M129" s="188"/>
      <c r="N129" s="188"/>
      <c r="O129" s="188"/>
    </row>
    <row r="130" spans="1:11" ht="12.75" customHeight="1">
      <c r="A130" s="17"/>
      <c r="B130" s="55"/>
      <c r="C130" s="55"/>
      <c r="D130" s="55"/>
      <c r="E130" s="55"/>
      <c r="F130" s="55"/>
      <c r="G130" s="55"/>
      <c r="H130" s="55"/>
      <c r="I130" s="55"/>
      <c r="J130" s="55"/>
      <c r="K130" s="55"/>
    </row>
    <row r="131" spans="1:11" ht="12.75" customHeight="1">
      <c r="A131" s="17" t="s">
        <v>209</v>
      </c>
      <c r="B131" s="121" t="s">
        <v>210</v>
      </c>
      <c r="C131" s="55"/>
      <c r="D131" s="55"/>
      <c r="E131" s="55"/>
      <c r="F131" s="55"/>
      <c r="G131" s="55"/>
      <c r="H131" s="55"/>
      <c r="I131" s="55"/>
      <c r="J131" s="55"/>
      <c r="K131" s="55"/>
    </row>
    <row r="132" spans="3:14" s="133" customFormat="1" ht="12.75" customHeight="1">
      <c r="C132" s="57"/>
      <c r="D132" s="57"/>
      <c r="E132" s="57"/>
      <c r="F132" s="57"/>
      <c r="J132" s="57" t="str">
        <f>'[1]IncSt'!G13</f>
        <v>Individual Quarter</v>
      </c>
      <c r="K132" s="57"/>
      <c r="N132" s="57" t="str">
        <f>'[1]IncSt'!L13</f>
        <v>Cumulative Quarter</v>
      </c>
    </row>
    <row r="133" spans="1:15" s="133" customFormat="1" ht="12.75" customHeight="1">
      <c r="A133" s="17"/>
      <c r="C133" s="57"/>
      <c r="D133" s="57"/>
      <c r="E133" s="57"/>
      <c r="F133" s="57"/>
      <c r="I133" s="57" t="str">
        <f>'[1]IncSt'!G14</f>
        <v>Current</v>
      </c>
      <c r="J133" s="57"/>
      <c r="K133" s="57" t="str">
        <f>'[1]IncSt'!I14</f>
        <v>Preceding Year</v>
      </c>
      <c r="M133" s="57" t="str">
        <f>'[1]IncSt'!L14</f>
        <v>Current</v>
      </c>
      <c r="N133" s="57"/>
      <c r="O133" s="57" t="str">
        <f>'[1]IncSt'!N14</f>
        <v>Preceding Year</v>
      </c>
    </row>
    <row r="134" spans="1:15" s="133" customFormat="1" ht="12.75" customHeight="1">
      <c r="A134" s="17"/>
      <c r="B134" s="57"/>
      <c r="C134" s="57"/>
      <c r="D134" s="57"/>
      <c r="E134" s="57"/>
      <c r="F134" s="57"/>
      <c r="G134" s="57"/>
      <c r="H134" s="57"/>
      <c r="I134" s="57" t="str">
        <f>'[1]IncSt'!G15</f>
        <v>Year</v>
      </c>
      <c r="J134" s="57"/>
      <c r="K134" s="57" t="str">
        <f>'[1]IncSt'!I15</f>
        <v>Corresponding</v>
      </c>
      <c r="M134" s="57" t="str">
        <f>'[1]IncSt'!L15</f>
        <v>Year</v>
      </c>
      <c r="N134" s="57"/>
      <c r="O134" s="57" t="str">
        <f>'[1]IncSt'!N15</f>
        <v>Corresponding</v>
      </c>
    </row>
    <row r="135" spans="1:15" s="133" customFormat="1" ht="12.75" customHeight="1">
      <c r="A135" s="17"/>
      <c r="B135" s="57"/>
      <c r="C135" s="57"/>
      <c r="D135" s="57"/>
      <c r="E135" s="57"/>
      <c r="F135" s="57"/>
      <c r="G135" s="57"/>
      <c r="H135" s="57"/>
      <c r="I135" s="57" t="str">
        <f>'[1]IncSt'!G16</f>
        <v>1st Quarter</v>
      </c>
      <c r="J135" s="57"/>
      <c r="K135" s="57" t="str">
        <f>'[1]IncSt'!I16</f>
        <v>1st Quarter</v>
      </c>
      <c r="M135" s="57" t="str">
        <f>'[1]IncSt'!L16</f>
        <v>To Date</v>
      </c>
      <c r="N135" s="57"/>
      <c r="O135" s="57" t="str">
        <f>'[1]IncSt'!N16</f>
        <v>Period</v>
      </c>
    </row>
    <row r="136" spans="1:15" s="133" customFormat="1" ht="12.75" customHeight="1">
      <c r="A136" s="17"/>
      <c r="B136" s="57"/>
      <c r="C136" s="57"/>
      <c r="D136" s="57"/>
      <c r="E136" s="57"/>
      <c r="F136" s="57"/>
      <c r="G136" s="57"/>
      <c r="H136" s="57"/>
      <c r="I136" s="147">
        <f>'[1]IncSt'!G17</f>
        <v>38625</v>
      </c>
      <c r="J136" s="147"/>
      <c r="K136" s="147">
        <f>'[1]IncSt'!I17</f>
        <v>38260</v>
      </c>
      <c r="L136" s="148"/>
      <c r="M136" s="147">
        <f>'[1]IncSt'!L17</f>
        <v>38625</v>
      </c>
      <c r="N136" s="147"/>
      <c r="O136" s="147">
        <f>'[1]IncSt'!N17</f>
        <v>38260</v>
      </c>
    </row>
    <row r="137" spans="1:15" s="133" customFormat="1" ht="12.75" customHeight="1">
      <c r="A137" s="17"/>
      <c r="B137" s="57" t="s">
        <v>196</v>
      </c>
      <c r="C137" s="121" t="s">
        <v>211</v>
      </c>
      <c r="D137" s="57"/>
      <c r="E137" s="57"/>
      <c r="F137" s="57"/>
      <c r="G137" s="57"/>
      <c r="H137" s="57"/>
      <c r="I137" s="57" t="str">
        <f>'[1]IncSt'!G18</f>
        <v>RM'000</v>
      </c>
      <c r="J137" s="57"/>
      <c r="K137" s="57" t="str">
        <f>'[1]IncSt'!I18</f>
        <v>RM'000</v>
      </c>
      <c r="M137" s="57" t="str">
        <f>'[1]IncSt'!L18</f>
        <v>RM'000</v>
      </c>
      <c r="N137" s="57"/>
      <c r="O137" s="57" t="str">
        <f>'[1]IncSt'!N18</f>
        <v>RM'000</v>
      </c>
    </row>
    <row r="138" spans="1:15" s="133" customFormat="1" ht="4.5" customHeight="1">
      <c r="A138" s="17"/>
      <c r="B138" s="57"/>
      <c r="C138" s="57"/>
      <c r="D138" s="57"/>
      <c r="E138" s="57"/>
      <c r="F138" s="57"/>
      <c r="G138" s="57"/>
      <c r="H138" s="57"/>
      <c r="I138" s="57"/>
      <c r="J138" s="57"/>
      <c r="K138" s="57"/>
      <c r="M138" s="57"/>
      <c r="N138" s="57"/>
      <c r="O138" s="57"/>
    </row>
    <row r="139" spans="1:16" s="133" customFormat="1" ht="12.75" customHeight="1" thickBot="1">
      <c r="A139" s="17"/>
      <c r="C139" s="55" t="str">
        <f>'[1]IncSt'!A52</f>
        <v>Net profit attributable to shareholders</v>
      </c>
      <c r="D139" s="57"/>
      <c r="E139" s="57"/>
      <c r="F139" s="57"/>
      <c r="G139" s="57"/>
      <c r="H139" s="57"/>
      <c r="I139" s="35">
        <f>'[1]IncSt'!G52</f>
        <v>7632233.07234992</v>
      </c>
      <c r="J139" s="57"/>
      <c r="K139" s="35">
        <f>'[1]IncSt'!I52</f>
        <v>5925760.246382611</v>
      </c>
      <c r="L139" s="57"/>
      <c r="M139" s="35">
        <f>'[1]IncSt'!L52</f>
        <v>7632033.07234992</v>
      </c>
      <c r="N139" s="57"/>
      <c r="O139" s="35">
        <f>'[1]IncSt'!N52</f>
        <v>5925760.246382611</v>
      </c>
      <c r="P139" s="57"/>
    </row>
    <row r="140" spans="1:16" s="133" customFormat="1" ht="7.5" customHeight="1" thickTop="1">
      <c r="A140" s="17"/>
      <c r="B140" s="57"/>
      <c r="C140" s="57"/>
      <c r="D140" s="57"/>
      <c r="E140" s="57"/>
      <c r="F140" s="57"/>
      <c r="G140" s="57"/>
      <c r="H140" s="155"/>
      <c r="I140" s="156"/>
      <c r="J140" s="156"/>
      <c r="K140" s="156"/>
      <c r="L140" s="134"/>
      <c r="M140" s="156"/>
      <c r="N140" s="156"/>
      <c r="O140" s="156"/>
      <c r="P140" s="134"/>
    </row>
    <row r="141" spans="1:16" s="133" customFormat="1" ht="12.75" customHeight="1">
      <c r="A141" s="17"/>
      <c r="C141" s="186" t="s">
        <v>212</v>
      </c>
      <c r="D141" s="187"/>
      <c r="E141" s="187"/>
      <c r="F141" s="187"/>
      <c r="G141" s="187"/>
      <c r="H141" s="155"/>
      <c r="I141" s="156"/>
      <c r="J141" s="156"/>
      <c r="K141" s="156"/>
      <c r="L141" s="134"/>
      <c r="M141" s="156"/>
      <c r="N141" s="156"/>
      <c r="O141" s="156"/>
      <c r="P141" s="134"/>
    </row>
    <row r="142" spans="1:18" s="133" customFormat="1" ht="12.75" customHeight="1">
      <c r="A142" s="17"/>
      <c r="B142" s="57"/>
      <c r="C142" s="187"/>
      <c r="D142" s="187"/>
      <c r="E142" s="187"/>
      <c r="F142" s="187"/>
      <c r="G142" s="187"/>
      <c r="H142" s="155"/>
      <c r="I142" s="156">
        <f>'[1]FDEPS'!N83</f>
        <v>90417002</v>
      </c>
      <c r="J142" s="156"/>
      <c r="K142" s="156">
        <f>'[1]FDEPS'!N112</f>
        <v>90417002</v>
      </c>
      <c r="L142" s="134"/>
      <c r="M142" s="156">
        <f>'[1]FDEPS'!N92</f>
        <v>90417002</v>
      </c>
      <c r="N142" s="156"/>
      <c r="O142" s="156">
        <f>'[1]FDEPS'!N121</f>
        <v>90417002</v>
      </c>
      <c r="P142" s="134"/>
      <c r="Q142" s="156"/>
      <c r="R142" s="156"/>
    </row>
    <row r="143" spans="1:18" s="133" customFormat="1" ht="4.5" customHeight="1">
      <c r="A143" s="17"/>
      <c r="B143" s="57"/>
      <c r="C143" s="57"/>
      <c r="D143" s="57"/>
      <c r="E143" s="57"/>
      <c r="F143" s="57"/>
      <c r="G143" s="57"/>
      <c r="H143" s="155"/>
      <c r="I143" s="156"/>
      <c r="J143" s="156"/>
      <c r="K143" s="156"/>
      <c r="L143" s="134"/>
      <c r="M143" s="156"/>
      <c r="N143" s="156"/>
      <c r="O143" s="156"/>
      <c r="P143" s="134"/>
      <c r="Q143" s="156"/>
      <c r="R143" s="156"/>
    </row>
    <row r="144" spans="1:18" s="133" customFormat="1" ht="12.75" customHeight="1">
      <c r="A144" s="17"/>
      <c r="B144" s="57"/>
      <c r="C144" s="186" t="s">
        <v>213</v>
      </c>
      <c r="D144" s="187"/>
      <c r="E144" s="187"/>
      <c r="F144" s="187"/>
      <c r="G144" s="187"/>
      <c r="H144" s="155"/>
      <c r="I144" s="156"/>
      <c r="J144" s="156"/>
      <c r="K144" s="156"/>
      <c r="L144" s="134"/>
      <c r="M144" s="156"/>
      <c r="N144" s="156"/>
      <c r="O144" s="156"/>
      <c r="P144" s="134"/>
      <c r="Q144" s="156"/>
      <c r="R144" s="156"/>
    </row>
    <row r="145" spans="1:18" s="133" customFormat="1" ht="12.75" customHeight="1">
      <c r="A145" s="17"/>
      <c r="B145" s="57"/>
      <c r="C145" s="187"/>
      <c r="D145" s="187"/>
      <c r="E145" s="187"/>
      <c r="F145" s="187"/>
      <c r="G145" s="187"/>
      <c r="H145" s="155"/>
      <c r="I145" s="156">
        <f>SUM('[1]FDEPS'!S84:T88)</f>
        <v>0</v>
      </c>
      <c r="J145" s="156"/>
      <c r="K145" s="156">
        <f>SUM('[1]FDEPS'!S113:T117)</f>
        <v>0</v>
      </c>
      <c r="L145" s="134"/>
      <c r="M145" s="156">
        <f>SUM('[1]FDEPS'!S93:T106)</f>
        <v>0</v>
      </c>
      <c r="N145" s="156"/>
      <c r="O145" s="156">
        <f>SUM('[1]FDEPS'!S122:T135)</f>
        <v>0</v>
      </c>
      <c r="P145" s="134"/>
      <c r="Q145" s="156"/>
      <c r="R145" s="156"/>
    </row>
    <row r="146" spans="1:18" s="133" customFormat="1" ht="4.5" customHeight="1">
      <c r="A146" s="17"/>
      <c r="B146" s="57"/>
      <c r="C146" s="57"/>
      <c r="D146" s="57"/>
      <c r="E146" s="57"/>
      <c r="F146" s="57"/>
      <c r="G146" s="57"/>
      <c r="H146" s="155"/>
      <c r="I146" s="158"/>
      <c r="J146" s="156"/>
      <c r="K146" s="158"/>
      <c r="L146" s="134"/>
      <c r="M146" s="158"/>
      <c r="N146" s="156"/>
      <c r="O146" s="158"/>
      <c r="P146" s="134"/>
      <c r="Q146" s="156"/>
      <c r="R146" s="156"/>
    </row>
    <row r="147" spans="1:18" s="133" customFormat="1" ht="12.75" customHeight="1">
      <c r="A147" s="17"/>
      <c r="C147" s="186" t="s">
        <v>214</v>
      </c>
      <c r="D147" s="187"/>
      <c r="E147" s="187"/>
      <c r="F147" s="187"/>
      <c r="G147" s="187"/>
      <c r="H147" s="155"/>
      <c r="I147" s="134"/>
      <c r="J147" s="156"/>
      <c r="K147" s="156"/>
      <c r="L147" s="134"/>
      <c r="M147" s="156"/>
      <c r="N147" s="156"/>
      <c r="O147" s="156"/>
      <c r="P147" s="134"/>
      <c r="Q147" s="156"/>
      <c r="R147" s="156"/>
    </row>
    <row r="148" spans="1:18" s="133" customFormat="1" ht="12.75" customHeight="1" thickBot="1">
      <c r="A148" s="17"/>
      <c r="B148" s="57"/>
      <c r="C148" s="187"/>
      <c r="D148" s="187"/>
      <c r="E148" s="187"/>
      <c r="F148" s="187"/>
      <c r="G148" s="187"/>
      <c r="H148" s="155"/>
      <c r="I148" s="159">
        <f>SUM(I140:I146)</f>
        <v>90417002</v>
      </c>
      <c r="J148" s="156"/>
      <c r="K148" s="159">
        <f>SUM(K140:K146)</f>
        <v>90417002</v>
      </c>
      <c r="L148" s="134"/>
      <c r="M148" s="159">
        <f>SUM(M140:M146)</f>
        <v>90417002</v>
      </c>
      <c r="N148" s="156"/>
      <c r="O148" s="159">
        <f>SUM(O140:O146)</f>
        <v>90417002</v>
      </c>
      <c r="P148" s="134"/>
      <c r="Q148" s="156">
        <f>I148-'[1]FDEPS'!S89</f>
        <v>0</v>
      </c>
      <c r="R148" s="156">
        <f>M148-'[1]FDEPS'!S107</f>
        <v>0</v>
      </c>
    </row>
    <row r="149" spans="1:18" ht="4.5" customHeight="1" thickTop="1">
      <c r="A149" s="17"/>
      <c r="B149" s="55"/>
      <c r="C149" s="84"/>
      <c r="D149" s="84"/>
      <c r="E149" s="84"/>
      <c r="F149" s="84"/>
      <c r="G149" s="84"/>
      <c r="H149" s="160"/>
      <c r="I149" s="23"/>
      <c r="J149" s="75"/>
      <c r="K149" s="23"/>
      <c r="L149" s="24"/>
      <c r="M149" s="23"/>
      <c r="N149" s="75"/>
      <c r="O149" s="23"/>
      <c r="P149" s="24"/>
      <c r="Q149" s="156"/>
      <c r="R149" s="156"/>
    </row>
    <row r="150" spans="1:19" ht="12.75" customHeight="1" thickBot="1">
      <c r="A150" s="17"/>
      <c r="B150" s="55"/>
      <c r="C150" s="84" t="s">
        <v>215</v>
      </c>
      <c r="D150" s="84"/>
      <c r="E150" s="84"/>
      <c r="F150" s="84"/>
      <c r="G150" s="84"/>
      <c r="H150" s="160"/>
      <c r="I150" s="161">
        <f>I139/I148*100</f>
        <v>8.44114812870031</v>
      </c>
      <c r="J150" s="75"/>
      <c r="K150" s="161">
        <f>K139/K148*100</f>
        <v>6.553811910709681</v>
      </c>
      <c r="L150" s="24"/>
      <c r="M150" s="161">
        <f>M139/M148*100</f>
        <v>8.440926931363993</v>
      </c>
      <c r="N150" s="75"/>
      <c r="O150" s="161">
        <f>O139/O148*100</f>
        <v>6.553811910709681</v>
      </c>
      <c r="P150" s="24"/>
      <c r="Q150" s="162">
        <f>ROUND(I150-'[1]FDEPS'!N9,2)</f>
        <v>0</v>
      </c>
      <c r="R150" s="162">
        <f>ROUND(M150-'[1]FDEPS'!S9,2)</f>
        <v>0</v>
      </c>
      <c r="S150" s="162"/>
    </row>
    <row r="151" spans="1:18" ht="4.5" customHeight="1" thickTop="1">
      <c r="A151" s="17"/>
      <c r="B151" s="55"/>
      <c r="C151" s="84"/>
      <c r="D151" s="84"/>
      <c r="E151" s="84"/>
      <c r="F151" s="84"/>
      <c r="G151" s="84"/>
      <c r="H151" s="160"/>
      <c r="I151" s="23"/>
      <c r="J151" s="75"/>
      <c r="K151" s="23"/>
      <c r="L151" s="24"/>
      <c r="M151" s="23"/>
      <c r="N151" s="75"/>
      <c r="O151" s="23"/>
      <c r="P151" s="24"/>
      <c r="Q151" s="156"/>
      <c r="R151" s="162"/>
    </row>
    <row r="152" spans="1:18" ht="12.75" customHeight="1">
      <c r="A152" s="17"/>
      <c r="B152" s="55"/>
      <c r="C152" s="179" t="s">
        <v>216</v>
      </c>
      <c r="D152" s="179"/>
      <c r="E152" s="179"/>
      <c r="F152" s="179"/>
      <c r="G152" s="179"/>
      <c r="H152" s="179"/>
      <c r="I152" s="179"/>
      <c r="J152" s="179"/>
      <c r="K152" s="179"/>
      <c r="L152" s="179"/>
      <c r="M152" s="179"/>
      <c r="N152" s="179"/>
      <c r="O152" s="179"/>
      <c r="P152" s="179"/>
      <c r="Q152" s="156"/>
      <c r="R152" s="156"/>
    </row>
    <row r="153" spans="1:18" ht="12.75" customHeight="1">
      <c r="A153" s="17"/>
      <c r="B153" s="55"/>
      <c r="C153" s="179"/>
      <c r="D153" s="179"/>
      <c r="E153" s="179"/>
      <c r="F153" s="179"/>
      <c r="G153" s="179"/>
      <c r="H153" s="179"/>
      <c r="I153" s="179"/>
      <c r="J153" s="179"/>
      <c r="K153" s="179"/>
      <c r="L153" s="179"/>
      <c r="M153" s="179"/>
      <c r="N153" s="179"/>
      <c r="O153" s="179"/>
      <c r="P153" s="179"/>
      <c r="Q153" s="156"/>
      <c r="R153" s="156"/>
    </row>
    <row r="154" spans="1:18" ht="7.5" customHeight="1">
      <c r="A154" s="17"/>
      <c r="B154" s="55"/>
      <c r="C154" s="55"/>
      <c r="D154" s="55"/>
      <c r="E154" s="55"/>
      <c r="F154" s="55"/>
      <c r="G154" s="55"/>
      <c r="H154" s="55"/>
      <c r="I154" s="75"/>
      <c r="J154" s="75"/>
      <c r="K154" s="75"/>
      <c r="L154" s="24"/>
      <c r="M154" s="75"/>
      <c r="N154" s="75"/>
      <c r="O154" s="75"/>
      <c r="Q154" s="156"/>
      <c r="R154" s="156"/>
    </row>
    <row r="155" spans="1:18" ht="12.75" customHeight="1">
      <c r="A155" s="17" t="s">
        <v>209</v>
      </c>
      <c r="B155" s="121" t="s">
        <v>217</v>
      </c>
      <c r="C155" s="55"/>
      <c r="D155" s="55"/>
      <c r="E155" s="55"/>
      <c r="F155" s="55"/>
      <c r="G155" s="55"/>
      <c r="H155" s="55"/>
      <c r="I155" s="75"/>
      <c r="J155" s="75"/>
      <c r="K155" s="75"/>
      <c r="L155" s="24"/>
      <c r="M155" s="75"/>
      <c r="N155" s="75"/>
      <c r="O155" s="75"/>
      <c r="Q155" s="156"/>
      <c r="R155" s="156"/>
    </row>
    <row r="156" spans="1:14" s="133" customFormat="1" ht="12.75" customHeight="1">
      <c r="A156" s="17"/>
      <c r="B156" s="121"/>
      <c r="C156" s="57"/>
      <c r="D156" s="57"/>
      <c r="E156" s="57"/>
      <c r="F156" s="57"/>
      <c r="J156" s="57" t="str">
        <f>J132</f>
        <v>Individual Quarter</v>
      </c>
      <c r="K156" s="57"/>
      <c r="N156" s="57" t="str">
        <f>N132</f>
        <v>Cumulative Quarter</v>
      </c>
    </row>
    <row r="157" spans="1:15" s="133" customFormat="1" ht="12.75" customHeight="1">
      <c r="A157" s="17"/>
      <c r="C157" s="57"/>
      <c r="D157" s="57"/>
      <c r="E157" s="57"/>
      <c r="F157" s="57"/>
      <c r="I157" s="57" t="str">
        <f>I133</f>
        <v>Current</v>
      </c>
      <c r="J157" s="57"/>
      <c r="K157" s="57" t="str">
        <f>K133</f>
        <v>Preceding Year</v>
      </c>
      <c r="M157" s="57" t="str">
        <f>M133</f>
        <v>Current</v>
      </c>
      <c r="N157" s="57"/>
      <c r="O157" s="57" t="str">
        <f>O133</f>
        <v>Preceding Year</v>
      </c>
    </row>
    <row r="158" spans="1:15" s="133" customFormat="1" ht="12.75" customHeight="1">
      <c r="A158" s="17"/>
      <c r="B158" s="57"/>
      <c r="C158" s="57"/>
      <c r="D158" s="57"/>
      <c r="E158" s="57"/>
      <c r="F158" s="57"/>
      <c r="G158" s="57"/>
      <c r="H158" s="57"/>
      <c r="I158" s="57" t="str">
        <f>I134</f>
        <v>Year</v>
      </c>
      <c r="J158" s="57"/>
      <c r="K158" s="57" t="str">
        <f>K134</f>
        <v>Corresponding</v>
      </c>
      <c r="M158" s="57" t="str">
        <f>M134</f>
        <v>Year</v>
      </c>
      <c r="N158" s="57"/>
      <c r="O158" s="57" t="str">
        <f>O134</f>
        <v>Corresponding</v>
      </c>
    </row>
    <row r="159" spans="1:15" s="133" customFormat="1" ht="12.75" customHeight="1">
      <c r="A159" s="17"/>
      <c r="B159" s="57"/>
      <c r="C159" s="57"/>
      <c r="D159" s="57"/>
      <c r="E159" s="57"/>
      <c r="F159" s="57"/>
      <c r="G159" s="57"/>
      <c r="H159" s="57"/>
      <c r="I159" s="57" t="str">
        <f>I135</f>
        <v>1st Quarter</v>
      </c>
      <c r="J159" s="57"/>
      <c r="K159" s="57" t="str">
        <f>K135</f>
        <v>1st Quarter</v>
      </c>
      <c r="M159" s="57" t="str">
        <f>M135</f>
        <v>To Date</v>
      </c>
      <c r="N159" s="57"/>
      <c r="O159" s="57" t="str">
        <f>O135</f>
        <v>Period</v>
      </c>
    </row>
    <row r="160" spans="1:15" s="133" customFormat="1" ht="12.75" customHeight="1">
      <c r="A160" s="17"/>
      <c r="B160" s="57"/>
      <c r="C160" s="57"/>
      <c r="D160" s="57"/>
      <c r="E160" s="57"/>
      <c r="F160" s="57"/>
      <c r="G160" s="57"/>
      <c r="H160" s="57"/>
      <c r="I160" s="147">
        <f>I136</f>
        <v>38625</v>
      </c>
      <c r="J160" s="147"/>
      <c r="K160" s="147">
        <f>K136</f>
        <v>38260</v>
      </c>
      <c r="L160" s="148"/>
      <c r="M160" s="147">
        <f>M136</f>
        <v>38625</v>
      </c>
      <c r="N160" s="147"/>
      <c r="O160" s="147">
        <f>O136</f>
        <v>38260</v>
      </c>
    </row>
    <row r="161" spans="1:18" s="133" customFormat="1" ht="12.75" customHeight="1">
      <c r="A161" s="17"/>
      <c r="E161" s="57"/>
      <c r="F161" s="57"/>
      <c r="G161" s="57"/>
      <c r="H161" s="57"/>
      <c r="I161" s="57" t="str">
        <f>I137</f>
        <v>RM'000</v>
      </c>
      <c r="J161" s="57"/>
      <c r="K161" s="57" t="str">
        <f>K137</f>
        <v>RM'000</v>
      </c>
      <c r="M161" s="57" t="str">
        <f>M137</f>
        <v>RM'000</v>
      </c>
      <c r="N161" s="57"/>
      <c r="O161" s="57" t="str">
        <f>O137</f>
        <v>RM'000</v>
      </c>
      <c r="Q161" s="156"/>
      <c r="R161" s="156"/>
    </row>
    <row r="162" spans="1:18" s="133" customFormat="1" ht="12.75" customHeight="1">
      <c r="A162" s="17"/>
      <c r="B162" s="55" t="s">
        <v>207</v>
      </c>
      <c r="C162" s="121" t="s">
        <v>218</v>
      </c>
      <c r="D162" s="57"/>
      <c r="E162" s="57"/>
      <c r="F162" s="57"/>
      <c r="G162" s="57"/>
      <c r="H162" s="57"/>
      <c r="I162" s="57"/>
      <c r="J162" s="57"/>
      <c r="K162" s="57"/>
      <c r="M162" s="57"/>
      <c r="N162" s="57"/>
      <c r="O162" s="57"/>
      <c r="Q162" s="156"/>
      <c r="R162" s="156"/>
    </row>
    <row r="163" spans="1:16" s="133" customFormat="1" ht="4.5" customHeight="1">
      <c r="A163" s="17"/>
      <c r="B163" s="57"/>
      <c r="C163" s="157"/>
      <c r="D163" s="157"/>
      <c r="E163" s="157"/>
      <c r="F163" s="157"/>
      <c r="G163" s="157"/>
      <c r="H163" s="155"/>
      <c r="I163" s="156"/>
      <c r="J163" s="156"/>
      <c r="K163" s="156"/>
      <c r="L163" s="134"/>
      <c r="M163" s="156"/>
      <c r="N163" s="156"/>
      <c r="O163" s="156"/>
      <c r="P163" s="134"/>
    </row>
    <row r="164" spans="1:16" s="133" customFormat="1" ht="12.75" customHeight="1" thickBot="1">
      <c r="A164" s="17"/>
      <c r="C164" s="55" t="str">
        <f>'[1]IncSt'!A52</f>
        <v>Net profit attributable to shareholders</v>
      </c>
      <c r="D164" s="57"/>
      <c r="E164" s="57"/>
      <c r="F164" s="57"/>
      <c r="G164" s="57"/>
      <c r="H164" s="57"/>
      <c r="I164" s="35">
        <f>'[1]IncSt'!G52</f>
        <v>7632233.07234992</v>
      </c>
      <c r="J164" s="57"/>
      <c r="K164" s="35">
        <f>'[1]IncSt'!I52</f>
        <v>5925760.246382611</v>
      </c>
      <c r="L164" s="57"/>
      <c r="M164" s="35">
        <f>'[1]IncSt'!L52</f>
        <v>7632033.07234992</v>
      </c>
      <c r="N164" s="57"/>
      <c r="O164" s="35">
        <f>'[1]IncSt'!N52</f>
        <v>5925760.246382611</v>
      </c>
      <c r="P164" s="57"/>
    </row>
    <row r="165" spans="1:16" s="133" customFormat="1" ht="4.5" customHeight="1" thickTop="1">
      <c r="A165" s="17"/>
      <c r="B165" s="57"/>
      <c r="C165" s="57"/>
      <c r="D165" s="57"/>
      <c r="E165" s="57"/>
      <c r="F165" s="57"/>
      <c r="G165" s="57"/>
      <c r="H165" s="155"/>
      <c r="I165" s="156"/>
      <c r="J165" s="156"/>
      <c r="K165" s="156"/>
      <c r="L165" s="134"/>
      <c r="M165" s="156"/>
      <c r="N165" s="156"/>
      <c r="O165" s="156"/>
      <c r="P165" s="134"/>
    </row>
    <row r="166" spans="1:16" s="133" customFormat="1" ht="12.75" customHeight="1">
      <c r="A166" s="17"/>
      <c r="C166" s="186" t="s">
        <v>214</v>
      </c>
      <c r="D166" s="186"/>
      <c r="E166" s="186"/>
      <c r="F166" s="186"/>
      <c r="G166" s="186"/>
      <c r="H166" s="155"/>
      <c r="I166" s="144"/>
      <c r="J166" s="163"/>
      <c r="K166" s="163"/>
      <c r="L166" s="144"/>
      <c r="M166" s="163"/>
      <c r="N166" s="163"/>
      <c r="O166" s="163"/>
      <c r="P166" s="134"/>
    </row>
    <row r="167" spans="1:16" s="133" customFormat="1" ht="12.75" customHeight="1">
      <c r="A167" s="17"/>
      <c r="B167" s="57"/>
      <c r="C167" s="186"/>
      <c r="D167" s="186"/>
      <c r="E167" s="186"/>
      <c r="F167" s="186"/>
      <c r="G167" s="186"/>
      <c r="H167" s="155"/>
      <c r="I167" s="163">
        <f>I148</f>
        <v>90417002</v>
      </c>
      <c r="J167" s="163"/>
      <c r="K167" s="163">
        <f>K148</f>
        <v>90417002</v>
      </c>
      <c r="L167" s="144"/>
      <c r="M167" s="163">
        <f>M148</f>
        <v>90417002</v>
      </c>
      <c r="N167" s="163"/>
      <c r="O167" s="163">
        <f>O148</f>
        <v>90417002</v>
      </c>
      <c r="P167" s="134"/>
    </row>
    <row r="168" spans="1:16" s="133" customFormat="1" ht="4.5" customHeight="1">
      <c r="A168" s="17"/>
      <c r="B168" s="57"/>
      <c r="C168" s="157"/>
      <c r="D168" s="157"/>
      <c r="E168" s="157"/>
      <c r="F168" s="157"/>
      <c r="G168" s="157"/>
      <c r="H168" s="155"/>
      <c r="I168" s="156"/>
      <c r="J168" s="156"/>
      <c r="K168" s="156"/>
      <c r="L168" s="134"/>
      <c r="M168" s="156"/>
      <c r="N168" s="156"/>
      <c r="O168" s="156"/>
      <c r="P168" s="134"/>
    </row>
    <row r="169" spans="1:16" s="133" customFormat="1" ht="12.75" customHeight="1">
      <c r="A169" s="17"/>
      <c r="B169" s="57"/>
      <c r="C169" s="55" t="s">
        <v>219</v>
      </c>
      <c r="D169" s="57"/>
      <c r="E169" s="57"/>
      <c r="F169" s="57"/>
      <c r="G169" s="57"/>
      <c r="H169" s="155"/>
      <c r="I169" s="156">
        <f>'[1]FDEPS'!L52</f>
        <v>11455.172838539293</v>
      </c>
      <c r="J169" s="156"/>
      <c r="K169" s="156">
        <f>'[1]FDEPS'!L74</f>
        <v>-121172.1823317688</v>
      </c>
      <c r="L169" s="134"/>
      <c r="M169" s="156">
        <f>'[1]FDEPS'!Q52</f>
        <v>11455.172838539293</v>
      </c>
      <c r="N169" s="156"/>
      <c r="O169" s="156">
        <f>'[1]FDEPS'!Q74</f>
        <v>-121172.1823317688</v>
      </c>
      <c r="P169" s="134"/>
    </row>
    <row r="170" spans="1:16" s="133" customFormat="1" ht="4.5" customHeight="1">
      <c r="A170" s="17"/>
      <c r="B170" s="57"/>
      <c r="C170" s="55"/>
      <c r="D170" s="57"/>
      <c r="E170" s="57"/>
      <c r="F170" s="57"/>
      <c r="G170" s="57"/>
      <c r="H170" s="155"/>
      <c r="I170" s="156"/>
      <c r="J170" s="156"/>
      <c r="K170" s="156"/>
      <c r="L170" s="134"/>
      <c r="M170" s="156"/>
      <c r="N170" s="156"/>
      <c r="O170" s="156"/>
      <c r="P170" s="134"/>
    </row>
    <row r="171" spans="1:16" s="133" customFormat="1" ht="12.75" customHeight="1">
      <c r="A171" s="17"/>
      <c r="B171" s="57"/>
      <c r="C171" s="186" t="s">
        <v>220</v>
      </c>
      <c r="D171" s="189"/>
      <c r="E171" s="189"/>
      <c r="F171" s="189"/>
      <c r="G171" s="189"/>
      <c r="H171" s="155"/>
      <c r="I171" s="156"/>
      <c r="J171" s="156"/>
      <c r="K171" s="156"/>
      <c r="L171" s="134"/>
      <c r="M171" s="156"/>
      <c r="N171" s="156"/>
      <c r="O171" s="156"/>
      <c r="P171" s="134"/>
    </row>
    <row r="172" spans="1:16" s="133" customFormat="1" ht="12.75" customHeight="1">
      <c r="A172" s="17"/>
      <c r="B172" s="57"/>
      <c r="C172" s="189"/>
      <c r="D172" s="189"/>
      <c r="E172" s="189"/>
      <c r="F172" s="189"/>
      <c r="G172" s="189"/>
      <c r="H172" s="155"/>
      <c r="I172" s="156"/>
      <c r="J172" s="156"/>
      <c r="K172" s="156"/>
      <c r="L172" s="134"/>
      <c r="M172" s="156"/>
      <c r="N172" s="156"/>
      <c r="O172" s="156"/>
      <c r="P172" s="134"/>
    </row>
    <row r="173" spans="1:16" s="133" customFormat="1" ht="12.75" customHeight="1">
      <c r="A173" s="17"/>
      <c r="B173" s="57"/>
      <c r="C173" s="189"/>
      <c r="D173" s="189"/>
      <c r="E173" s="189"/>
      <c r="F173" s="189"/>
      <c r="G173" s="189"/>
      <c r="H173" s="155"/>
      <c r="I173" s="156"/>
      <c r="J173" s="156"/>
      <c r="K173" s="156"/>
      <c r="L173" s="134"/>
      <c r="M173" s="156"/>
      <c r="N173" s="156"/>
      <c r="O173" s="156"/>
      <c r="P173" s="134"/>
    </row>
    <row r="174" spans="1:18" s="133" customFormat="1" ht="12.75" customHeight="1" thickBot="1">
      <c r="A174" s="17"/>
      <c r="B174" s="57"/>
      <c r="C174" s="189"/>
      <c r="D174" s="189"/>
      <c r="E174" s="189"/>
      <c r="F174" s="189"/>
      <c r="G174" s="189"/>
      <c r="H174" s="155"/>
      <c r="I174" s="164">
        <f>SUM(I165:I173)</f>
        <v>90428457.17283854</v>
      </c>
      <c r="J174" s="156"/>
      <c r="K174" s="164">
        <f>SUM(K165:K173)</f>
        <v>90295829.81766823</v>
      </c>
      <c r="L174" s="156"/>
      <c r="M174" s="164">
        <f>SUM(M165:M173)</f>
        <v>90428457.17283854</v>
      </c>
      <c r="N174" s="156"/>
      <c r="O174" s="164">
        <f>SUM(O165:O173)</f>
        <v>90295829.81766823</v>
      </c>
      <c r="P174" s="156"/>
      <c r="Q174" s="156">
        <f>I174-'[1]FDEPS'!L54</f>
        <v>0</v>
      </c>
      <c r="R174" s="156">
        <f>M174-'[1]FDEPS'!Q54</f>
        <v>0</v>
      </c>
    </row>
    <row r="175" spans="1:16" ht="4.5" customHeight="1" thickTop="1">
      <c r="A175" s="17"/>
      <c r="B175" s="55"/>
      <c r="C175" s="84"/>
      <c r="D175" s="84"/>
      <c r="E175" s="84"/>
      <c r="F175" s="84"/>
      <c r="G175" s="84"/>
      <c r="H175" s="160"/>
      <c r="I175" s="23"/>
      <c r="J175" s="75"/>
      <c r="K175" s="23"/>
      <c r="L175" s="24"/>
      <c r="M175" s="23"/>
      <c r="N175" s="75"/>
      <c r="O175" s="23"/>
      <c r="P175" s="24"/>
    </row>
    <row r="176" spans="1:18" ht="12.75" customHeight="1" thickBot="1">
      <c r="A176" s="17"/>
      <c r="B176" s="55"/>
      <c r="C176" s="84" t="s">
        <v>221</v>
      </c>
      <c r="D176" s="84"/>
      <c r="E176" s="84"/>
      <c r="F176" s="84"/>
      <c r="G176" s="84"/>
      <c r="H176" s="160"/>
      <c r="I176" s="161">
        <f>I150</f>
        <v>8.44114812870031</v>
      </c>
      <c r="J176" s="165"/>
      <c r="K176" s="161">
        <f>K164/K174*100</f>
        <v>6.562606776357588</v>
      </c>
      <c r="L176" s="165" t="s">
        <v>222</v>
      </c>
      <c r="M176" s="161">
        <f>M150</f>
        <v>8.440926931363993</v>
      </c>
      <c r="N176" s="165"/>
      <c r="O176" s="161">
        <f>O164/O174*100</f>
        <v>6.562606776357588</v>
      </c>
      <c r="P176" s="165" t="s">
        <v>222</v>
      </c>
      <c r="Q176" s="162">
        <f>ROUND(I176-'[1]FDEPS'!N25,2)</f>
        <v>0</v>
      </c>
      <c r="R176" s="162">
        <f>ROUND(M176-'[1]FDEPS'!S25,2)</f>
        <v>0</v>
      </c>
    </row>
    <row r="177" spans="1:16" ht="4.5" customHeight="1" thickTop="1">
      <c r="A177" s="17"/>
      <c r="B177" s="55"/>
      <c r="C177" s="84"/>
      <c r="D177" s="84"/>
      <c r="E177" s="84"/>
      <c r="F177" s="84"/>
      <c r="G177" s="84"/>
      <c r="H177" s="160"/>
      <c r="I177" s="23"/>
      <c r="J177" s="75"/>
      <c r="K177" s="23"/>
      <c r="L177" s="24"/>
      <c r="M177" s="23"/>
      <c r="N177" s="75"/>
      <c r="O177" s="23"/>
      <c r="P177" s="24"/>
    </row>
    <row r="178" spans="1:16" ht="12.75" customHeight="1">
      <c r="A178" s="17"/>
      <c r="B178" s="55"/>
      <c r="C178" s="179" t="s">
        <v>237</v>
      </c>
      <c r="D178" s="179"/>
      <c r="E178" s="179"/>
      <c r="F178" s="179"/>
      <c r="G178" s="179"/>
      <c r="H178" s="179"/>
      <c r="I178" s="179"/>
      <c r="J178" s="179"/>
      <c r="K178" s="179"/>
      <c r="L178" s="179"/>
      <c r="M178" s="179"/>
      <c r="N178" s="179"/>
      <c r="O178" s="179"/>
      <c r="P178" s="179"/>
    </row>
    <row r="179" spans="1:16" ht="12.75" customHeight="1">
      <c r="A179" s="17"/>
      <c r="B179" s="55"/>
      <c r="C179" s="179"/>
      <c r="D179" s="179"/>
      <c r="E179" s="179"/>
      <c r="F179" s="179"/>
      <c r="G179" s="179"/>
      <c r="H179" s="179"/>
      <c r="I179" s="179"/>
      <c r="J179" s="179"/>
      <c r="K179" s="179"/>
      <c r="L179" s="179"/>
      <c r="M179" s="179"/>
      <c r="N179" s="179"/>
      <c r="O179" s="179"/>
      <c r="P179" s="179"/>
    </row>
    <row r="180" spans="1:16" ht="12.75" customHeight="1">
      <c r="A180" s="17"/>
      <c r="B180" s="55"/>
      <c r="C180" s="179"/>
      <c r="D180" s="179"/>
      <c r="E180" s="179"/>
      <c r="F180" s="179"/>
      <c r="G180" s="179"/>
      <c r="H180" s="179"/>
      <c r="I180" s="179"/>
      <c r="J180" s="179"/>
      <c r="K180" s="179"/>
      <c r="L180" s="179"/>
      <c r="M180" s="179"/>
      <c r="N180" s="179"/>
      <c r="O180" s="179"/>
      <c r="P180" s="179"/>
    </row>
    <row r="181" spans="1:11" ht="4.5" customHeight="1">
      <c r="A181" s="17"/>
      <c r="B181" s="55"/>
      <c r="C181" s="55"/>
      <c r="D181" s="55"/>
      <c r="E181" s="55"/>
      <c r="F181" s="55"/>
      <c r="G181" s="55"/>
      <c r="H181" s="55"/>
      <c r="I181" s="55"/>
      <c r="J181" s="55"/>
      <c r="K181" s="55"/>
    </row>
    <row r="182" spans="1:16" ht="12.75" customHeight="1">
      <c r="A182" s="17"/>
      <c r="B182" s="143" t="s">
        <v>222</v>
      </c>
      <c r="C182" s="179" t="s">
        <v>223</v>
      </c>
      <c r="D182" s="179"/>
      <c r="E182" s="179"/>
      <c r="F182" s="179"/>
      <c r="G182" s="179"/>
      <c r="H182" s="179"/>
      <c r="I182" s="179"/>
      <c r="J182" s="179"/>
      <c r="K182" s="179"/>
      <c r="L182" s="179"/>
      <c r="M182" s="179"/>
      <c r="N182" s="179"/>
      <c r="O182" s="179"/>
      <c r="P182" s="179"/>
    </row>
    <row r="183" spans="1:16" ht="12.75" customHeight="1">
      <c r="A183" s="17"/>
      <c r="B183" s="55"/>
      <c r="C183" s="179"/>
      <c r="D183" s="179"/>
      <c r="E183" s="179"/>
      <c r="F183" s="179"/>
      <c r="G183" s="179"/>
      <c r="H183" s="179"/>
      <c r="I183" s="179"/>
      <c r="J183" s="179"/>
      <c r="K183" s="179"/>
      <c r="L183" s="179"/>
      <c r="M183" s="179"/>
      <c r="N183" s="179"/>
      <c r="O183" s="179"/>
      <c r="P183" s="179"/>
    </row>
    <row r="184" spans="1:16" ht="12.75" customHeight="1">
      <c r="A184" s="124"/>
      <c r="B184" s="119"/>
      <c r="C184" s="119"/>
      <c r="D184" s="119"/>
      <c r="E184" s="119"/>
      <c r="F184" s="119"/>
      <c r="G184" s="119"/>
      <c r="H184" s="119"/>
      <c r="I184" s="119"/>
      <c r="J184" s="119"/>
      <c r="K184" s="119"/>
      <c r="L184" s="119"/>
      <c r="M184" s="119"/>
      <c r="N184" s="119"/>
      <c r="O184" s="119"/>
      <c r="P184" s="119"/>
    </row>
    <row r="185" spans="1:11" ht="12.75" customHeight="1">
      <c r="A185" s="121" t="s">
        <v>224</v>
      </c>
      <c r="C185" s="55"/>
      <c r="D185" s="55"/>
      <c r="E185" s="55"/>
      <c r="F185" s="55"/>
      <c r="G185" s="55"/>
      <c r="H185" s="55"/>
      <c r="I185" s="55"/>
      <c r="J185" s="55"/>
      <c r="K185" s="55"/>
    </row>
    <row r="186" spans="1:11" ht="12.75" customHeight="1">
      <c r="A186" s="121"/>
      <c r="C186" s="55"/>
      <c r="D186" s="55"/>
      <c r="E186" s="55"/>
      <c r="F186" s="55"/>
      <c r="G186" s="55"/>
      <c r="H186" s="55"/>
      <c r="I186" s="55"/>
      <c r="J186" s="55"/>
      <c r="K186" s="55"/>
    </row>
    <row r="187" spans="1:11" ht="12.75" customHeight="1">
      <c r="A187" s="10" t="s">
        <v>225</v>
      </c>
      <c r="C187" s="55"/>
      <c r="D187" s="55"/>
      <c r="E187" s="55"/>
      <c r="F187" s="55"/>
      <c r="G187" s="55"/>
      <c r="H187" s="55"/>
      <c r="I187" s="55"/>
      <c r="J187" s="55"/>
      <c r="K187" s="55"/>
    </row>
    <row r="188" spans="1:11" ht="12.75" customHeight="1">
      <c r="A188" s="17" t="s">
        <v>226</v>
      </c>
      <c r="C188" s="55"/>
      <c r="D188" s="55"/>
      <c r="E188" s="55"/>
      <c r="F188" s="55"/>
      <c r="G188" s="55"/>
      <c r="H188" s="55"/>
      <c r="I188" s="55"/>
      <c r="J188" s="55"/>
      <c r="K188" s="55"/>
    </row>
    <row r="189" spans="1:11" ht="12.75" customHeight="1">
      <c r="A189" s="17"/>
      <c r="C189" s="55"/>
      <c r="D189" s="55"/>
      <c r="E189" s="55"/>
      <c r="F189" s="55"/>
      <c r="G189" s="55"/>
      <c r="H189" s="55"/>
      <c r="I189" s="55"/>
      <c r="J189" s="55"/>
      <c r="K189" s="55"/>
    </row>
    <row r="190" spans="1:11" ht="12.75" customHeight="1">
      <c r="A190" s="182">
        <v>38672</v>
      </c>
      <c r="B190" s="182"/>
      <c r="C190" s="182"/>
      <c r="D190" s="182"/>
      <c r="E190" s="55"/>
      <c r="F190" s="55"/>
      <c r="G190" s="55"/>
      <c r="H190" s="55"/>
      <c r="I190" s="55"/>
      <c r="J190" s="55"/>
      <c r="K190" s="55"/>
    </row>
    <row r="191" s="133" customFormat="1" ht="12.75" customHeight="1"/>
    <row r="192" spans="1:6" s="133" customFormat="1" ht="12.75" customHeight="1">
      <c r="A192" s="17"/>
      <c r="C192" s="57"/>
      <c r="D192" s="57"/>
      <c r="E192" s="57"/>
      <c r="F192" s="57"/>
    </row>
    <row r="193" spans="1:8" s="133" customFormat="1" ht="12.75" customHeight="1">
      <c r="A193" s="17"/>
      <c r="B193" s="57"/>
      <c r="C193" s="57"/>
      <c r="D193" s="57"/>
      <c r="E193" s="57"/>
      <c r="F193" s="57"/>
      <c r="G193" s="57"/>
      <c r="H193" s="57"/>
    </row>
    <row r="194" spans="1:8" s="133" customFormat="1" ht="12.75" customHeight="1">
      <c r="A194" s="17"/>
      <c r="B194" s="57"/>
      <c r="C194" s="57"/>
      <c r="D194" s="57"/>
      <c r="E194" s="57"/>
      <c r="F194" s="57"/>
      <c r="G194" s="57"/>
      <c r="H194" s="57"/>
    </row>
    <row r="195" spans="1:8" s="133" customFormat="1" ht="12.75" customHeight="1">
      <c r="A195" s="17"/>
      <c r="B195" s="57"/>
      <c r="C195" s="57"/>
      <c r="D195" s="57"/>
      <c r="E195" s="57"/>
      <c r="F195" s="57"/>
      <c r="G195" s="57"/>
      <c r="H195" s="57"/>
    </row>
  </sheetData>
  <mergeCells count="27">
    <mergeCell ref="B32:P36"/>
    <mergeCell ref="B38:P40"/>
    <mergeCell ref="B28:P30"/>
    <mergeCell ref="B83:P84"/>
    <mergeCell ref="A190:D190"/>
    <mergeCell ref="C166:G167"/>
    <mergeCell ref="C178:P180"/>
    <mergeCell ref="C182:P183"/>
    <mergeCell ref="C171:G174"/>
    <mergeCell ref="C152:P153"/>
    <mergeCell ref="C147:G148"/>
    <mergeCell ref="C144:G145"/>
    <mergeCell ref="C128:O129"/>
    <mergeCell ref="B11:P14"/>
    <mergeCell ref="C141:G142"/>
    <mergeCell ref="B50:P51"/>
    <mergeCell ref="B43:P47"/>
    <mergeCell ref="B22:P25"/>
    <mergeCell ref="B70:P76"/>
    <mergeCell ref="B79:P80"/>
    <mergeCell ref="B16:P20"/>
    <mergeCell ref="D119:O120"/>
    <mergeCell ref="D125:O126"/>
    <mergeCell ref="B87:P88"/>
    <mergeCell ref="B104:P105"/>
    <mergeCell ref="B108:P109"/>
    <mergeCell ref="D112:O115"/>
  </mergeCells>
  <printOptions/>
  <pageMargins left="0.984251968503937" right="0"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3" manualBreakCount="3">
    <brk id="52" max="255" man="1"/>
    <brk id="102" max="255" man="1"/>
    <brk id="1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SEMUA JADI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 Khaw</dc:creator>
  <cp:keywords/>
  <dc:description/>
  <cp:lastModifiedBy>CSH</cp:lastModifiedBy>
  <dcterms:created xsi:type="dcterms:W3CDTF">2005-11-09T06:53:38Z</dcterms:created>
  <dcterms:modified xsi:type="dcterms:W3CDTF">2005-11-16T09:27:22Z</dcterms:modified>
  <cp:category/>
  <cp:version/>
  <cp:contentType/>
  <cp:contentStatus/>
</cp:coreProperties>
</file>