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120" yWindow="90" windowWidth="9720" windowHeight="6795" activeTab="3"/>
  </bookViews>
  <sheets>
    <sheet name="IncSt" sheetId="1" r:id="rId1"/>
    <sheet name="BS" sheetId="2" r:id="rId2"/>
    <sheet name="Cashflow" sheetId="3" r:id="rId3"/>
    <sheet name="Equity" sheetId="4" r:id="rId4"/>
    <sheet name="MASBNotes" sheetId="5" r:id="rId5"/>
    <sheet name="LRNotes" sheetId="6" r:id="rId6"/>
  </sheets>
  <externalReferences>
    <externalReference r:id="rId9"/>
    <externalReference r:id="rId10"/>
    <externalReference r:id="rId11"/>
  </externalReferences>
  <definedNames>
    <definedName name="_xlnm.Print_Area" localSheetId="1">'BS'!$A$1:$L$53</definedName>
    <definedName name="_xlnm.Print_Area" localSheetId="2">'Cashflow'!$A$1:$M$60</definedName>
    <definedName name="_xlnm.Print_Area" localSheetId="3">'Equity'!$A$1:$N$48</definedName>
    <definedName name="_xlnm.Print_Area" localSheetId="0">'IncSt'!$A$1:$O$61</definedName>
    <definedName name="_xlnm.Print_Area" localSheetId="5">'LRNotes'!$A$1:$P$187</definedName>
    <definedName name="_xlnm.Print_Area" localSheetId="4">'MASBNotes'!$A$1:$P$123</definedName>
    <definedName name="_xlnm.Print_Titles" localSheetId="0">'IncSt'!$13:$19</definedName>
    <definedName name="_xlnm.Print_Titles" localSheetId="5">'LRNotes'!$1:$5</definedName>
    <definedName name="_xlnm.Print_Titles" localSheetId="4">'MASBNotes'!$1:$5</definedName>
  </definedNames>
  <calcPr fullCalcOnLoad="1"/>
</workbook>
</file>

<file path=xl/sharedStrings.xml><?xml version="1.0" encoding="utf-8"?>
<sst xmlns="http://schemas.openxmlformats.org/spreadsheetml/2006/main" count="295" uniqueCount="258">
  <si>
    <t>ORIENTAL INTEREST BERHAD</t>
  </si>
  <si>
    <t>[Company No. 272144-M]</t>
  </si>
  <si>
    <t>QUARTERLY REPORT</t>
  </si>
  <si>
    <t>Condensed consolidated income statements</t>
  </si>
  <si>
    <t>for the financial period ended 30 June 2003</t>
  </si>
  <si>
    <t>[The figures have not been audited.]</t>
  </si>
  <si>
    <t>Individual Quarter</t>
  </si>
  <si>
    <t>Cumulative Quarter</t>
  </si>
  <si>
    <t>Current</t>
  </si>
  <si>
    <t>Preceding Year</t>
  </si>
  <si>
    <t>Year</t>
  </si>
  <si>
    <t>Corresponding</t>
  </si>
  <si>
    <t>4th Quarter</t>
  </si>
  <si>
    <t>To Date</t>
  </si>
  <si>
    <t>Period</t>
  </si>
  <si>
    <t>RM'000</t>
  </si>
  <si>
    <t>Revenue</t>
  </si>
  <si>
    <t>Cost of sales</t>
  </si>
  <si>
    <t>Gross profit</t>
  </si>
  <si>
    <t>Other operating income</t>
  </si>
  <si>
    <t>Selling and distribution costs</t>
  </si>
  <si>
    <t>Administration expenses</t>
  </si>
  <si>
    <t>Other operating expenses</t>
  </si>
  <si>
    <t>Profit from operations</t>
  </si>
  <si>
    <t>Finance cost</t>
  </si>
  <si>
    <t>Share of results of associated company</t>
  </si>
  <si>
    <t>Profit from ordinary activities before taxation</t>
  </si>
  <si>
    <t>Taxation</t>
  </si>
  <si>
    <t>- company and subsidiary companies</t>
  </si>
  <si>
    <t>- share of tax of associated company</t>
  </si>
  <si>
    <t>Profit from ordinary activities after taxation</t>
  </si>
  <si>
    <t>Minority interests</t>
  </si>
  <si>
    <t>Net profit attributable to shareholders</t>
  </si>
  <si>
    <t>Basic earnings per share (sen)</t>
  </si>
  <si>
    <t>Diluted earnings per share (sen)</t>
  </si>
  <si>
    <t>The condensed consolidated income statements should be read in conjunction with the annual financial report for the financial year ended 30 June 2002.</t>
  </si>
  <si>
    <t>Condensed consolidated balance sheet as at</t>
  </si>
  <si>
    <t>financial</t>
  </si>
  <si>
    <t>year ended</t>
  </si>
  <si>
    <t>Share capital</t>
  </si>
  <si>
    <t>Reserves</t>
  </si>
  <si>
    <t>Net tangible assets per share (RM)</t>
  </si>
  <si>
    <t>The condensed consolidated balance sheet should be read in conjunction with the annual financial report for the financial year ended 30 June 2002.</t>
  </si>
  <si>
    <t>check: -</t>
  </si>
  <si>
    <t>Condensed consolidated cash flow statement</t>
  </si>
  <si>
    <t>Operating activities</t>
  </si>
  <si>
    <t>Cash flow from operations</t>
  </si>
  <si>
    <t>Taxation paid</t>
  </si>
  <si>
    <t>Net operating cash flow</t>
  </si>
  <si>
    <t>Investing  activities</t>
  </si>
  <si>
    <t>Interest received</t>
  </si>
  <si>
    <t>Dividend received</t>
  </si>
  <si>
    <t>Proceeds from disposal of property, plant and equipment</t>
  </si>
  <si>
    <t>Addition to property, plant and equipment</t>
  </si>
  <si>
    <t>Addition to real property assets</t>
  </si>
  <si>
    <t>Proceeds from disposal of quoted securities</t>
  </si>
  <si>
    <t>Net investing cash flow</t>
  </si>
  <si>
    <t>Financing activities</t>
  </si>
  <si>
    <t>Proceeds from issue of shares:</t>
  </si>
  <si>
    <t>- exercise of share options</t>
  </si>
  <si>
    <t>- minority interests</t>
  </si>
  <si>
    <t>Repayment of term loans</t>
  </si>
  <si>
    <t>Proceeds from short term borrowings</t>
  </si>
  <si>
    <t>Repayment of short term borrowings</t>
  </si>
  <si>
    <t>Interest paid</t>
  </si>
  <si>
    <t>Placement of fixed deposit held under lien as security for</t>
  </si>
  <si>
    <t>a guarantee line</t>
  </si>
  <si>
    <t>Dividend paid to minority interests</t>
  </si>
  <si>
    <t>Dividend paid</t>
  </si>
  <si>
    <t>Net financing cash flow</t>
  </si>
  <si>
    <t>Net change in cash and cash equivalents during the financial period</t>
  </si>
  <si>
    <t>Cash and cash equivalents</t>
  </si>
  <si>
    <t>-</t>
  </si>
  <si>
    <t>at the beginning of the financial year</t>
  </si>
  <si>
    <t>at the end of the financial year</t>
  </si>
  <si>
    <t>The condensed consolidated cash flow statement should be read in conjunction with the annual financial report for the financial year ended 30 June 2002.</t>
  </si>
  <si>
    <t>Condensed consolidated statement of changes in equity</t>
  </si>
  <si>
    <t>Issued and fully</t>
  </si>
  <si>
    <t>paid ordinary</t>
  </si>
  <si>
    <t>Non-</t>
  </si>
  <si>
    <t xml:space="preserve">     shares of RM1 each     </t>
  </si>
  <si>
    <t xml:space="preserve">  distributable</t>
  </si>
  <si>
    <t xml:space="preserve">  Distributable</t>
  </si>
  <si>
    <t>No. of</t>
  </si>
  <si>
    <t>Nominal</t>
  </si>
  <si>
    <t>Share</t>
  </si>
  <si>
    <t>Retained</t>
  </si>
  <si>
    <t>shares</t>
  </si>
  <si>
    <t>value</t>
  </si>
  <si>
    <t>premium</t>
  </si>
  <si>
    <t>earnings</t>
  </si>
  <si>
    <t>Total</t>
  </si>
  <si>
    <t>RM ' 000</t>
  </si>
  <si>
    <t>At</t>
  </si>
  <si>
    <t>Issue of shares:</t>
  </si>
  <si>
    <t>-exercise of share options</t>
  </si>
  <si>
    <t>as previously reported</t>
  </si>
  <si>
    <t>prior year adjustment</t>
  </si>
  <si>
    <t>as restated</t>
  </si>
  <si>
    <t>Dividend (first and final) paid in respect</t>
  </si>
  <si>
    <t>of preceding financial year</t>
  </si>
  <si>
    <t>The condensed consolidated statement of changes in equity should be read in conjunction with the annual financial report for the financial year ended 30 June 2002.</t>
  </si>
  <si>
    <t>Notes to the quarterly report - 30 June 2003</t>
  </si>
  <si>
    <t>A.</t>
  </si>
  <si>
    <t>Selected Explanatory Notes to the Interim Financial Statements</t>
  </si>
  <si>
    <t>as required under MASB26</t>
  </si>
  <si>
    <t>A.1.</t>
  </si>
  <si>
    <t>Basis of Preparation</t>
  </si>
  <si>
    <t>A.2.</t>
  </si>
  <si>
    <t xml:space="preserve">Audit report of the Company for the preceding annual financial statements </t>
  </si>
  <si>
    <t>There was no qualification on the report of the auditors on the annual financial statements of the Company for the immediate preceding financial year.</t>
  </si>
  <si>
    <t>A.3.</t>
  </si>
  <si>
    <t>Seasonal or Cyclical Factors</t>
  </si>
  <si>
    <t>Seasonal or cyclical factors do not have any material impact on the Group's business operations.</t>
  </si>
  <si>
    <t>A.4.</t>
  </si>
  <si>
    <t>Exceptional and Extraordinary Items</t>
  </si>
  <si>
    <t>There were no exceptional and extraordinary items for the financial period under review.</t>
  </si>
  <si>
    <t>A.5.</t>
  </si>
  <si>
    <t>Changes in Estimates</t>
  </si>
  <si>
    <t>There were no material changes in estimates of amounts reported in prior interim periods of the current financial year or changes in estimates of amounts reported in prior financial years.</t>
  </si>
  <si>
    <t>A.6.</t>
  </si>
  <si>
    <t>Debt and Equity Securities</t>
  </si>
  <si>
    <t>There were no issuance and/or repayment of debt and equity securities, share buy-backs, share cancellations, shares held as treasury shares and resale of treasury shares for the current financial year to date.</t>
  </si>
  <si>
    <t>A.7.</t>
  </si>
  <si>
    <t>Dividend Paid</t>
  </si>
  <si>
    <t>A.8.</t>
  </si>
  <si>
    <t>Segmental Reporting - Current Financial Year to Date</t>
  </si>
  <si>
    <t>Property</t>
  </si>
  <si>
    <t>Development</t>
  </si>
  <si>
    <t>Manufacturing</t>
  </si>
  <si>
    <t>Others</t>
  </si>
  <si>
    <t>Eliminations</t>
  </si>
  <si>
    <t>Consolidated</t>
  </si>
  <si>
    <t>Current period ended</t>
  </si>
  <si>
    <t>External sales</t>
  </si>
  <si>
    <t>Intra/Inter-segment sales</t>
  </si>
  <si>
    <t>Total revenue</t>
  </si>
  <si>
    <t>Segment result</t>
  </si>
  <si>
    <t>Unallocated corporate expenses</t>
  </si>
  <si>
    <t>Interest expense</t>
  </si>
  <si>
    <t>Share of results of associated</t>
  </si>
  <si>
    <t>company</t>
  </si>
  <si>
    <t>Corresponding period ended</t>
  </si>
  <si>
    <t>A.9.</t>
  </si>
  <si>
    <t>Valuation Property, Plant and Equipment</t>
  </si>
  <si>
    <t>The valuations of property, plant and equipment have been brought forward without any amendments from the previous annual financial statements.</t>
  </si>
  <si>
    <t>A.10.</t>
  </si>
  <si>
    <t>Material Events Subsequent to the Interim Reporting Period</t>
  </si>
  <si>
    <t>There were no material events that have arisen subsequent to the end of the interim reporting period, which have not been reflected in the interim financial statements.</t>
  </si>
  <si>
    <t>A.11.</t>
  </si>
  <si>
    <t>Changes in the Composition of the Group</t>
  </si>
  <si>
    <t>There were no changes in the composition of the Group during the current financial year to date.</t>
  </si>
  <si>
    <t>A.12.</t>
  </si>
  <si>
    <t>Contingent Liabilities</t>
  </si>
  <si>
    <t>Unsecured banker's guarantees issued to third parties for operations purposes only: -</t>
  </si>
  <si>
    <t>Additional guarantees issued</t>
  </si>
  <si>
    <t>Previously issued guarantees expired</t>
  </si>
  <si>
    <t>Pending litigation against a subsidiary company</t>
  </si>
  <si>
    <t>B.</t>
  </si>
  <si>
    <t>Additional Information required by the Kuala Lumpur Stock Exchange Listing</t>
  </si>
  <si>
    <t>Requirements in relation to the issuance of the Interim Financial Statements</t>
  </si>
  <si>
    <t>B.1.</t>
  </si>
  <si>
    <t>Review of Performance of the Company and its Principal Subsidiaries</t>
  </si>
  <si>
    <t>B.2.</t>
  </si>
  <si>
    <t>Material Changes in the Quarterly Results as compared with the Preceding Quarter</t>
  </si>
  <si>
    <t xml:space="preserve">Increase in both sales and operating profit for the quarter under review, compared with the immediate preceding quarter, mostly from Property Division, were the main contributing factors for the better results for the reporting financial year.
</t>
  </si>
  <si>
    <t>B.3.</t>
  </si>
  <si>
    <t>Prospects for the Current Financial Year</t>
  </si>
  <si>
    <t>B.4.</t>
  </si>
  <si>
    <t>Variance of Actual Profit from Forecast Profit</t>
  </si>
  <si>
    <t>Not applicable. The Group has not given any profit forecast nor profit guarantee in respect of any corporate proposals.</t>
  </si>
  <si>
    <t>B.5.</t>
  </si>
  <si>
    <t>Malaysian income tax based on the</t>
  </si>
  <si>
    <t>profit for the financial period</t>
  </si>
  <si>
    <t>Transfer to/(from) deferred taxation</t>
  </si>
  <si>
    <t>Taxation (over)/underprovided in</t>
  </si>
  <si>
    <t>respect of prior financial periods</t>
  </si>
  <si>
    <t>Real property gains tax on disposal</t>
  </si>
  <si>
    <t>of landed property</t>
  </si>
  <si>
    <t>B.6.</t>
  </si>
  <si>
    <t>Profits on Sale of Investments and/or Properties</t>
  </si>
  <si>
    <t>There were no disposals of investments and/or properties outside the ordinary course of business of the Group for the current financial year to date.</t>
  </si>
  <si>
    <t>B.7.</t>
  </si>
  <si>
    <t>Quoted Securities</t>
  </si>
  <si>
    <t>(a)</t>
  </si>
  <si>
    <t>Particular of purchases or disposals of quoted securities for the current financial year to date.</t>
  </si>
  <si>
    <t>RM</t>
  </si>
  <si>
    <t>Total purchases</t>
  </si>
  <si>
    <t>Total disposals *</t>
  </si>
  <si>
    <t>Total profit/(loss) on disposal</t>
  </si>
  <si>
    <t>(b)</t>
  </si>
  <si>
    <t>Investments in quoted securities as at the end of the reporting period.</t>
  </si>
  <si>
    <t>Total investment at cost</t>
  </si>
  <si>
    <t>Total investment at carrying value/book value</t>
  </si>
  <si>
    <t>Total investment at market value at end of reporting period</t>
  </si>
  <si>
    <t>* -</t>
  </si>
  <si>
    <t>The shares were originally acquired by way of share allotment in a business supplier via Initial Public Offering in the 1st quarter of financial year ended 30 June 2001.</t>
  </si>
  <si>
    <t>B.8.</t>
  </si>
  <si>
    <t>Status of Corporate Proposals</t>
  </si>
  <si>
    <t>There are no corporate proposals that have been announced but not completed as at 18 August 2003, the latest practicable date which is not earlier than 7 days from the date of issuance of this interim financial statements.</t>
  </si>
  <si>
    <t>B.9.</t>
  </si>
  <si>
    <t>Group Borrowings and Debt Securities</t>
  </si>
  <si>
    <t>The Group's borrowings as at the end of the reporting period are as follows:</t>
  </si>
  <si>
    <t>Secured</t>
  </si>
  <si>
    <t>Unsecured</t>
  </si>
  <si>
    <t>[All denominated in Ringgit Malaysia]</t>
  </si>
  <si>
    <t>Long Term: -</t>
  </si>
  <si>
    <t>Term loans</t>
  </si>
  <si>
    <t>Short Term: -</t>
  </si>
  <si>
    <t>Current portion of term loans</t>
  </si>
  <si>
    <t>Other borrowings</t>
  </si>
  <si>
    <t>B.10.</t>
  </si>
  <si>
    <t>Off Balance Sheet Financial Instruments</t>
  </si>
  <si>
    <t>There were no financial instruments with off balance sheet risk as at 18 August 2003, the latest practicable date which is not earlier than 7 days from the date of issuance of this interim financial statements.</t>
  </si>
  <si>
    <t>B.11.</t>
  </si>
  <si>
    <t>Changes in Material Litigation</t>
  </si>
  <si>
    <t>There were no pending material litigation as at 18 August 2003, the latest practicable date which is not earlier than 7 days from the date of issuance of this interim financial statements.</t>
  </si>
  <si>
    <t>B.12.</t>
  </si>
  <si>
    <t>Dividend</t>
  </si>
  <si>
    <t>(i)</t>
  </si>
  <si>
    <t>(ii)</t>
  </si>
  <si>
    <t>The recommended gross amount per share is 7 sen, less 28% income tax (5.04 sen per share net);</t>
  </si>
  <si>
    <t>(iii)</t>
  </si>
  <si>
    <t>For the previous corresponding period, the gross amount per share of the first and final ordinary dividend paid was 7 sen, less 28% income tax (5.04 sen per share net);</t>
  </si>
  <si>
    <t>(iv)</t>
  </si>
  <si>
    <t>Payment date for the first and final dividend has yet to be determined; and</t>
  </si>
  <si>
    <t>(v)</t>
  </si>
  <si>
    <t>In respect of deposited securities, entitlement to the first and final dividend will be determined on the basis of the record of depositors at a date to be fixed.</t>
  </si>
  <si>
    <t>The total gross dividend per share for the current financial year ended 30th June 2001 is 7 sen , less 28% income tax (5.04 sen per share net).</t>
  </si>
  <si>
    <t>B.13.</t>
  </si>
  <si>
    <t>Earnings Per Share ("EPS")</t>
  </si>
  <si>
    <t>Basic EPS</t>
  </si>
  <si>
    <t>Number of ordinary shares in issue at beginning of the period ('000)</t>
  </si>
  <si>
    <t>Effect of shares issued pursuant to Company's ESOS ('000)</t>
  </si>
  <si>
    <t>Weighted average number of ordinary shares outstanding ('000)</t>
  </si>
  <si>
    <t>Basic EPS (sen)</t>
  </si>
  <si>
    <t>Basic earnings per share is calculated by diving the net profit attributable to shareholders for the financial period by the weighted average number of ordinary shares outstanding during the financial period.</t>
  </si>
  <si>
    <t>Diluted EPS</t>
  </si>
  <si>
    <t>Adjustment per share options ('000)</t>
  </si>
  <si>
    <t>Diluted EPS (sen)</t>
  </si>
  <si>
    <t>*</t>
  </si>
  <si>
    <t>The diluted earnings per share in respect of the above-mentioned financial periods are the same as basic earnings per share as it was anti-dilutive.</t>
  </si>
  <si>
    <t>By order of the Board</t>
  </si>
  <si>
    <t>Lam Voon Kean (MIA 4793)</t>
  </si>
  <si>
    <t>[Company Secretary]</t>
  </si>
  <si>
    <r>
      <t xml:space="preserve">The Board of Directors is pleased to announce the interim financial statements on consolidated results for the </t>
    </r>
    <r>
      <rPr>
        <b/>
        <u val="single"/>
        <sz val="10"/>
        <rFont val="Times New Roman"/>
        <family val="1"/>
      </rPr>
      <t>fourth</t>
    </r>
    <r>
      <rPr>
        <sz val="10"/>
        <rFont val="Times New Roman"/>
        <family val="1"/>
      </rPr>
      <t xml:space="preserve"> quarter of financial year ending 30 June 2003.</t>
    </r>
  </si>
  <si>
    <t xml:space="preserve">The interim financial statements have been prepared in accordance with Malaysian Accounting Standards Board ("MASB") 26 “Interim Financial Reporting” and Paragraph 9.22 of the Kuala Lumpur Stock Exchange Listing Requirements, and should be read in conjunction with the audited financial statements of the Group for the financial year ended 30th June 2002.
</t>
  </si>
  <si>
    <t xml:space="preserve">The accounting policies and methods of computation adopted by the Group in this interim financial statements are consistent with those adopted for the annual financial statements for the financial year ended 30 June 2002 except for the adoption of new applicable approved accounting standards, which became operative for the financial statements of the Group commencing 1 July 2002, set out below: -
• MASB 22 “Segment Reporting” (retrospective application);
• MASB 23 “Impairment of Assets” (prospective application); and 
• MASB 25 “Income Taxes” (retrospective application). </t>
  </si>
  <si>
    <t>The Prior Year Adjustment disclosed in the Condensed Statement of Changes in Equity was in relation to recognition of deferred tax liabilities arising from surplus on revaluation, of certain freehold and leasehold properties of the Group, Except for the aforesaid, the adoption of the above MASB standards does not have a material effect on the financial result of the Group, for the current financial year-to-date, nor shareholders’ equity as at 30 June 2003.</t>
  </si>
  <si>
    <t>The proposed first and final ordinary dividend of 7% (7 sen) gross per ordinary share, less 28% income tax (5.04 sen per share net), amounting to RM4.546million in respect of preceding financial year ended 30 June 2002, approved by the members at the Annual General Meeting of the Company held on 14 November 2002, had been paid on 12 December 2002.</t>
  </si>
  <si>
    <t>Contingent liabilities of the Group as at 18 August 2003, the latest practicable date which is not earlier than 7 days from the date of issuance of this interim financial statements, amounting to RM5.339million. The changes in contingent liabilities since the last annual balance sheet date are as follows: -</t>
  </si>
  <si>
    <t>Despite of lower revenue recorded for the financial year ended 30 June 2003, OIB Group achieved higher pre-tax profit compared with the previous financial year, principally due to overall improvement in contribution margin from all divisions within the Group.
Comparing with the corresponding fourth quarter of FY2002, profit dropped mainly due to significantly lower billings for Property Division as well as a non-recurrent consolidation adjustment for realization of intra-group profit amounting to approximately RM2.102million during the corresponding quarter and stocks written off amounting to RM0.904million by Manufacturing Division in the reporting quarter.</t>
  </si>
  <si>
    <t>Share of results of associated company, Brilliant Delta (M) Sdn Bhd continued to contribute significantly to the results of the Group during the reporting period; it had surpassed contributions reported in both the corresponding as well as the preceding quarters. Excellent harvest and sustainable market price for Cruel Palm Oil for the last quarter coupled with tremendous sales and progress for the housing project, Taman Serai Wangi, had brought about this remarkable performance.</t>
  </si>
  <si>
    <t>Although the international conflict in the Middle East and the outbreak of the SARS epidemic had come to a close, their adverse effect on the financial aspect will continue for some time. Thus, the uncertainty would still persist, to certain extent, in both international trade and on domestic economy. Notwithstanding the aforesaid, the Board and the management are cautiously optimistic that the Group would be able to produce profitable results for the financial year ending 30 June 2004, under the present conditions and circumstances.</t>
  </si>
  <si>
    <t>With the recognition of deferred tax liability/asset as required under MASB 25 “Income Taxes”, the effective tax rate should closely approximate the statutory rate of 28% for future periods. However, MASB 25 does not permit the recognition of deferred tax asset arising from availability of unabsorbed reinvestment allowance (“RA”) as deductible temporary difference. Consequently, the effective tax rate of the Group would be lower than the statutory rate during the period in which RM3.578million of RA, available to Manufacturing Division as at 30 June 2002, is being utilized.</t>
  </si>
  <si>
    <t>The Board of Directors is pleased to recommend the payment of a first and final ordinary dividend of 7% per share, less 28% income tax, in respect of financial year ended 30th June 2003, which is subject to the approval of members at the forthcoming Annual General Meeting of the Company;</t>
  </si>
  <si>
    <t>In respect of the diluted earnings per share calculation, the weighted average number of ordinary shares outstanding is adjusted to assume conversion of all dilutive potential ordinary shares. The Company has one category of dilutive potential ordinary shares which is the share options granted employees.</t>
  </si>
  <si>
    <t>Weighted average number of ordinary shares outstanding after adjustment for the effect of all dilutive potential ordinary shares ('000)</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</si>
</sst>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_(* #,##0,_);_(* \(#,##0,\);_(* &quot;-&quot;??_);_(@_)"/>
    <numFmt numFmtId="172" formatCode="#,##0.0000"/>
    <numFmt numFmtId="173" formatCode="#,##0.000_);[Red]\(#,##0.000\)"/>
    <numFmt numFmtId="174" formatCode="#,##0.0000_);[Red]\(#,##0.0000\)"/>
    <numFmt numFmtId="175" formatCode="#,##0.00000_);[Red]\(#,##0.00000\)"/>
    <numFmt numFmtId="176" formatCode="#,##0.000000_);[Red]\(#,##0.000000\)"/>
    <numFmt numFmtId="177" formatCode="#,##0.0000000_);[Red]\(#,##0.0000000\)"/>
    <numFmt numFmtId="178" formatCode="#,##0.00000000_);[Red]\(#,##0.00000000\)"/>
    <numFmt numFmtId="179" formatCode="#,##0.000000000_);[Red]\(#,##0.000000000\)"/>
    <numFmt numFmtId="180" formatCode="#,##0.0000000000_);[Red]\(#,##0.0000000000\)"/>
    <numFmt numFmtId="181" formatCode="#,##0.0_);[Red]\(#,##0.0\)"/>
    <numFmt numFmtId="182" formatCode="#,##0.0_);\(#,##0.0\)"/>
    <numFmt numFmtId="183" formatCode="#,##0.00000000000_);[Red]\(#,##0.00000000000\)"/>
    <numFmt numFmtId="184" formatCode="&quot;Yes&quot;;&quot;Yes&quot;;&quot;No&quot;"/>
    <numFmt numFmtId="185" formatCode="&quot;True&quot;;&quot;True&quot;;&quot;False&quot;"/>
    <numFmt numFmtId="186" formatCode="&quot;On&quot;;&quot;On&quot;;&quot;Off&quot;"/>
    <numFmt numFmtId="187" formatCode="#,##0.0"/>
    <numFmt numFmtId="188" formatCode="0.0000"/>
    <numFmt numFmtId="189" formatCode="0.000"/>
    <numFmt numFmtId="190" formatCode="0.0"/>
    <numFmt numFmtId="191" formatCode="#,##0;[Red]#,##0"/>
    <numFmt numFmtId="192" formatCode="0.0%"/>
    <numFmt numFmtId="193" formatCode="0.000%"/>
    <numFmt numFmtId="194" formatCode="&quot;RM&quot;#,##0.000_);[Red]\(&quot;RM&quot;#,##0.000\)"/>
    <numFmt numFmtId="195" formatCode="0.00_);[Red]\(0.00\)"/>
    <numFmt numFmtId="196" formatCode="#,##0.00;[Red]#,##0.00"/>
    <numFmt numFmtId="197" formatCode="_(* #,##0.000_);_(* \(#,##0.000\);_(* &quot;-&quot;??_);_(@_)"/>
    <numFmt numFmtId="198" formatCode="_(* #,##0.0000_);_(* \(#,##0.0000\);_(* &quot;-&quot;??_);_(@_)"/>
    <numFmt numFmtId="199" formatCode="[$-809]dd\ mmmm\ yyyy"/>
    <numFmt numFmtId="200" formatCode="mmmm\-yy"/>
    <numFmt numFmtId="201" formatCode="_(* #,##0.0_);_(* \(#,##0.0\);_(* &quot;-&quot;?_);_(@_)"/>
    <numFmt numFmtId="202" formatCode="[$-F800]dddd\,\ mmmm\ dd\,\ yyyy"/>
    <numFmt numFmtId="203" formatCode="[$-809]dd\ mmmm\ yyyy;@"/>
    <numFmt numFmtId="204" formatCode="[$-809]d\ mmmm\ yyyy;@"/>
    <numFmt numFmtId="205" formatCode="#,##0.000000_);\(#,##0.000000\)"/>
    <numFmt numFmtId="206" formatCode="_(* #,##0.000000000_);_(* \(#,##0.000000000\);_(* &quot;-&quot;?????????_);_(@_)"/>
  </numFmts>
  <fonts count="12">
    <font>
      <sz val="10"/>
      <name val="Times New Roman"/>
      <family val="0"/>
    </font>
    <font>
      <sz val="10"/>
      <name val="Arial"/>
      <family val="0"/>
    </font>
    <font>
      <u val="single"/>
      <sz val="10"/>
      <color indexed="36"/>
      <name val="Arial"/>
      <family val="0"/>
    </font>
    <font>
      <u val="single"/>
      <sz val="10"/>
      <color indexed="12"/>
      <name val="Arial"/>
      <family val="0"/>
    </font>
    <font>
      <sz val="14"/>
      <name val="Times New Roman"/>
      <family val="1"/>
    </font>
    <font>
      <b/>
      <sz val="12"/>
      <name val="Times New Roman"/>
      <family val="1"/>
    </font>
    <font>
      <b/>
      <sz val="20"/>
      <name val="Times New Roman"/>
      <family val="1"/>
    </font>
    <font>
      <b/>
      <sz val="10"/>
      <name val="Times New Roman"/>
      <family val="1"/>
    </font>
    <font>
      <b/>
      <sz val="14"/>
      <name val="Times New Roman"/>
      <family val="1"/>
    </font>
    <font>
      <b/>
      <u val="single"/>
      <sz val="10"/>
      <name val="Times New Roman"/>
      <family val="1"/>
    </font>
    <font>
      <b/>
      <sz val="11"/>
      <name val="Times New Roman"/>
      <family val="1"/>
    </font>
    <font>
      <sz val="12"/>
      <name val="Times New Roman"/>
      <family val="1"/>
    </font>
  </fonts>
  <fills count="2">
    <fill>
      <patternFill/>
    </fill>
    <fill>
      <patternFill patternType="gray125"/>
    </fill>
  </fills>
  <borders count="14">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38" fontId="1" fillId="0" borderId="0">
      <alignment/>
      <protection/>
    </xf>
    <xf numFmtId="9" fontId="0" fillId="0" borderId="0" applyFont="0" applyFill="0" applyBorder="0" applyAlignment="0" applyProtection="0"/>
  </cellStyleXfs>
  <cellXfs count="193">
    <xf numFmtId="0" fontId="0" fillId="0" borderId="0" xfId="0" applyAlignment="1">
      <alignment/>
    </xf>
    <xf numFmtId="49" fontId="4" fillId="0" borderId="0" xfId="0" applyNumberFormat="1" applyFont="1" applyFill="1" applyAlignment="1">
      <alignment horizontal="center" vertical="center"/>
    </xf>
    <xf numFmtId="49" fontId="5" fillId="0" borderId="0" xfId="22" applyNumberFormat="1" applyFont="1" applyFill="1" applyAlignment="1">
      <alignment vertical="center"/>
      <protection/>
    </xf>
    <xf numFmtId="0" fontId="0" fillId="0" borderId="0" xfId="0" applyFont="1" applyFill="1" applyAlignment="1">
      <alignment vertical="center"/>
    </xf>
    <xf numFmtId="37" fontId="5" fillId="0" borderId="0" xfId="22" applyNumberFormat="1" applyFont="1" applyFill="1" applyAlignment="1">
      <alignment vertical="center"/>
      <protection/>
    </xf>
    <xf numFmtId="0" fontId="6" fillId="0" borderId="0" xfId="22" applyNumberFormat="1" applyFont="1" applyFill="1" applyAlignment="1">
      <alignment horizontal="right" vertical="center"/>
      <protection/>
    </xf>
    <xf numFmtId="37" fontId="0" fillId="0" borderId="0" xfId="0" applyNumberFormat="1" applyFont="1" applyFill="1" applyAlignment="1">
      <alignment vertical="center"/>
    </xf>
    <xf numFmtId="49" fontId="0" fillId="0" borderId="0" xfId="0" applyNumberFormat="1" applyFont="1" applyFill="1" applyAlignment="1">
      <alignment horizontal="center" vertical="center"/>
    </xf>
    <xf numFmtId="0" fontId="0" fillId="0" borderId="0" xfId="22" applyNumberFormat="1" applyFont="1" applyFill="1" applyAlignment="1">
      <alignment horizontal="right" vertical="center"/>
      <protection/>
    </xf>
    <xf numFmtId="49" fontId="7" fillId="0" borderId="0" xfId="22" applyNumberFormat="1" applyFont="1" applyFill="1" applyAlignment="1">
      <alignment vertical="center"/>
      <protection/>
    </xf>
    <xf numFmtId="37" fontId="7" fillId="0" borderId="0" xfId="22" applyNumberFormat="1" applyFont="1" applyFill="1" applyAlignment="1">
      <alignment vertical="center"/>
      <protection/>
    </xf>
    <xf numFmtId="0" fontId="7" fillId="0" borderId="0" xfId="22" applyNumberFormat="1" applyFont="1" applyFill="1" applyAlignment="1">
      <alignment horizontal="right" vertical="center"/>
      <protection/>
    </xf>
    <xf numFmtId="38" fontId="7" fillId="0" borderId="0" xfId="22" applyFont="1" applyFill="1" applyAlignment="1">
      <alignment vertical="center"/>
      <protection/>
    </xf>
    <xf numFmtId="38" fontId="0" fillId="0" borderId="0" xfId="22" applyFont="1" applyFill="1" applyAlignment="1">
      <alignment vertical="center"/>
      <protection/>
    </xf>
    <xf numFmtId="37" fontId="0" fillId="0" borderId="0" xfId="22" applyNumberFormat="1" applyFont="1" applyFill="1" applyAlignment="1">
      <alignment vertical="center"/>
      <protection/>
    </xf>
    <xf numFmtId="49" fontId="8" fillId="0" borderId="0" xfId="22" applyNumberFormat="1" applyFont="1" applyFill="1" applyAlignment="1">
      <alignment vertical="center"/>
      <protection/>
    </xf>
    <xf numFmtId="49" fontId="0" fillId="0" borderId="0" xfId="22" applyNumberFormat="1" applyFont="1" applyFill="1" applyAlignment="1">
      <alignment vertical="center"/>
      <protection/>
    </xf>
    <xf numFmtId="49" fontId="10" fillId="0" borderId="0" xfId="22" applyNumberFormat="1" applyFont="1" applyFill="1" applyAlignment="1">
      <alignment vertical="center"/>
      <protection/>
    </xf>
    <xf numFmtId="37" fontId="0" fillId="0" borderId="0" xfId="17" applyNumberFormat="1" applyFont="1" applyFill="1" applyBorder="1" applyAlignment="1">
      <alignment vertical="center"/>
    </xf>
    <xf numFmtId="49" fontId="0" fillId="0" borderId="0" xfId="22" applyNumberFormat="1" applyFont="1" applyFill="1" applyAlignment="1">
      <alignment horizontal="center" vertical="center"/>
      <protection/>
    </xf>
    <xf numFmtId="37" fontId="7" fillId="0" borderId="0" xfId="17" applyNumberFormat="1" applyFont="1" applyFill="1" applyBorder="1" applyAlignment="1">
      <alignment horizontal="center" vertical="center"/>
    </xf>
    <xf numFmtId="14" fontId="7" fillId="0" borderId="0" xfId="17" applyNumberFormat="1" applyFont="1" applyFill="1" applyBorder="1" applyAlignment="1">
      <alignment horizontal="center" vertical="center"/>
    </xf>
    <xf numFmtId="171" fontId="0" fillId="0" borderId="0" xfId="22" applyNumberFormat="1" applyFont="1" applyFill="1" applyBorder="1" applyAlignment="1">
      <alignment vertical="center"/>
      <protection/>
    </xf>
    <xf numFmtId="171" fontId="0" fillId="0" borderId="0" xfId="0" applyNumberFormat="1" applyFont="1" applyFill="1" applyAlignment="1">
      <alignment vertical="center"/>
    </xf>
    <xf numFmtId="171" fontId="0" fillId="0" borderId="0" xfId="17" applyNumberFormat="1" applyFont="1" applyFill="1" applyBorder="1" applyAlignment="1">
      <alignment vertical="center"/>
    </xf>
    <xf numFmtId="171" fontId="0" fillId="0" borderId="0" xfId="17" applyNumberFormat="1" applyFont="1" applyFill="1" applyBorder="1" applyAlignment="1">
      <alignment horizontal="right" vertical="center"/>
    </xf>
    <xf numFmtId="171" fontId="0" fillId="0" borderId="0" xfId="0" applyNumberFormat="1" applyFont="1" applyFill="1" applyBorder="1" applyAlignment="1">
      <alignment vertical="center"/>
    </xf>
    <xf numFmtId="171" fontId="0" fillId="0" borderId="1" xfId="17" applyNumberFormat="1" applyFont="1" applyFill="1" applyBorder="1" applyAlignment="1">
      <alignment vertical="center"/>
    </xf>
    <xf numFmtId="171" fontId="0" fillId="0" borderId="1" xfId="17" applyNumberFormat="1" applyFont="1" applyFill="1" applyBorder="1" applyAlignment="1">
      <alignment horizontal="right" vertical="center"/>
    </xf>
    <xf numFmtId="171" fontId="0" fillId="0" borderId="1" xfId="0" applyNumberFormat="1" applyFont="1" applyFill="1" applyBorder="1" applyAlignment="1">
      <alignment vertical="center"/>
    </xf>
    <xf numFmtId="38" fontId="0" fillId="0" borderId="0" xfId="22" applyFont="1" applyFill="1" applyBorder="1" applyAlignment="1">
      <alignment vertical="center"/>
      <protection/>
    </xf>
    <xf numFmtId="38" fontId="7" fillId="0" borderId="0" xfId="22" applyFont="1" applyFill="1" applyBorder="1" applyAlignment="1">
      <alignment vertical="center"/>
      <protection/>
    </xf>
    <xf numFmtId="0" fontId="0" fillId="0" borderId="0" xfId="0" applyFill="1" applyAlignment="1" quotePrefix="1">
      <alignment vertical="center"/>
    </xf>
    <xf numFmtId="38" fontId="0" fillId="0" borderId="0" xfId="22" applyFont="1" applyFill="1" applyBorder="1" applyAlignment="1">
      <alignment horizontal="center" vertical="center"/>
      <protection/>
    </xf>
    <xf numFmtId="171" fontId="0" fillId="0" borderId="2" xfId="17" applyNumberFormat="1" applyFont="1" applyFill="1" applyBorder="1" applyAlignment="1">
      <alignment vertical="center"/>
    </xf>
    <xf numFmtId="171" fontId="0" fillId="0" borderId="2" xfId="22" applyNumberFormat="1" applyFont="1" applyFill="1" applyBorder="1" applyAlignment="1">
      <alignment vertical="center"/>
      <protection/>
    </xf>
    <xf numFmtId="171" fontId="0" fillId="0" borderId="2" xfId="0" applyNumberFormat="1" applyFont="1" applyFill="1" applyBorder="1" applyAlignment="1">
      <alignment vertical="center"/>
    </xf>
    <xf numFmtId="37" fontId="0" fillId="0" borderId="0" xfId="22" applyNumberFormat="1" applyFont="1" applyFill="1" applyBorder="1" applyAlignment="1">
      <alignment vertical="center"/>
      <protection/>
    </xf>
    <xf numFmtId="37" fontId="0" fillId="0" borderId="0" xfId="17" applyNumberFormat="1" applyFont="1" applyFill="1" applyBorder="1" applyAlignment="1">
      <alignment horizontal="right" vertical="center"/>
    </xf>
    <xf numFmtId="39" fontId="0" fillId="0" borderId="0" xfId="17" applyNumberFormat="1" applyFont="1" applyFill="1" applyAlignment="1">
      <alignment vertical="center"/>
    </xf>
    <xf numFmtId="37" fontId="0" fillId="0" borderId="0" xfId="17" applyNumberFormat="1" applyFont="1" applyFill="1" applyAlignment="1">
      <alignment vertical="center"/>
    </xf>
    <xf numFmtId="39" fontId="0" fillId="0" borderId="0" xfId="22" applyNumberFormat="1" applyFont="1" applyFill="1" applyAlignment="1">
      <alignment vertical="center"/>
      <protection/>
    </xf>
    <xf numFmtId="38" fontId="0" fillId="0" borderId="0" xfId="22" applyFont="1" applyFill="1" applyAlignment="1">
      <alignment horizontal="left" vertical="center"/>
      <protection/>
    </xf>
    <xf numFmtId="37" fontId="0" fillId="0" borderId="0" xfId="17" applyNumberFormat="1" applyFont="1" applyFill="1" applyAlignment="1">
      <alignment horizontal="right" vertical="center"/>
    </xf>
    <xf numFmtId="38" fontId="0" fillId="0" borderId="0" xfId="22" applyFont="1" applyFill="1" applyAlignment="1">
      <alignment horizontal="center" vertical="center"/>
      <protection/>
    </xf>
    <xf numFmtId="0" fontId="5" fillId="0" borderId="0" xfId="22" applyNumberFormat="1" applyFont="1" applyFill="1" applyAlignment="1">
      <alignment vertical="center"/>
      <protection/>
    </xf>
    <xf numFmtId="0" fontId="0" fillId="0" borderId="0" xfId="22" applyNumberFormat="1" applyFont="1" applyFill="1" applyAlignment="1">
      <alignment vertical="center"/>
      <protection/>
    </xf>
    <xf numFmtId="49" fontId="5" fillId="0" borderId="0" xfId="22" applyNumberFormat="1" applyFont="1" applyFill="1" applyAlignment="1">
      <alignment horizontal="center" vertical="center"/>
      <protection/>
    </xf>
    <xf numFmtId="37" fontId="5" fillId="0" borderId="0" xfId="22" applyNumberFormat="1" applyFont="1" applyFill="1" applyAlignment="1">
      <alignment horizontal="center" vertical="center"/>
      <protection/>
    </xf>
    <xf numFmtId="38" fontId="7" fillId="0" borderId="0" xfId="22" applyFont="1" applyFill="1" applyAlignment="1">
      <alignment horizontal="center" vertical="center"/>
      <protection/>
    </xf>
    <xf numFmtId="37" fontId="7" fillId="0" borderId="0" xfId="22" applyNumberFormat="1" applyFont="1" applyFill="1" applyAlignment="1">
      <alignment horizontal="center" vertical="center"/>
      <protection/>
    </xf>
    <xf numFmtId="49" fontId="10" fillId="0" borderId="0" xfId="0" applyNumberFormat="1" applyFont="1" applyFill="1" applyAlignment="1">
      <alignment vertical="center"/>
    </xf>
    <xf numFmtId="49" fontId="7" fillId="0" borderId="0" xfId="0" applyNumberFormat="1" applyFont="1" applyFill="1" applyAlignment="1">
      <alignment vertical="center"/>
    </xf>
    <xf numFmtId="0" fontId="0" fillId="0" borderId="0" xfId="0" applyFill="1" applyAlignment="1">
      <alignment vertical="center"/>
    </xf>
    <xf numFmtId="49" fontId="0" fillId="0" borderId="0" xfId="0" applyNumberFormat="1" applyFill="1" applyAlignment="1">
      <alignment vertical="center"/>
    </xf>
    <xf numFmtId="0" fontId="7" fillId="0" borderId="0" xfId="0" applyFont="1" applyFill="1" applyAlignment="1">
      <alignment horizontal="right" vertical="center"/>
    </xf>
    <xf numFmtId="0" fontId="7" fillId="0" borderId="0" xfId="0" applyFont="1" applyFill="1" applyAlignment="1">
      <alignment vertical="center"/>
    </xf>
    <xf numFmtId="14" fontId="7" fillId="0" borderId="0" xfId="0" applyNumberFormat="1" applyFont="1" applyFill="1" applyAlignment="1">
      <alignment horizontal="centerContinuous" vertical="center"/>
    </xf>
    <xf numFmtId="0" fontId="0" fillId="0" borderId="0" xfId="0" applyFill="1" applyAlignment="1">
      <alignment horizontal="centerContinuous" vertical="center"/>
    </xf>
    <xf numFmtId="38" fontId="7" fillId="0" borderId="0" xfId="17" applyNumberFormat="1" applyFont="1" applyFill="1" applyAlignment="1" quotePrefix="1">
      <alignment horizontal="centerContinuous" vertical="center"/>
    </xf>
    <xf numFmtId="38" fontId="7" fillId="0" borderId="0" xfId="17" applyNumberFormat="1" applyFont="1" applyFill="1" applyAlignment="1" quotePrefix="1">
      <alignment horizontal="center" vertical="center"/>
    </xf>
    <xf numFmtId="38" fontId="7" fillId="0" borderId="0" xfId="17" applyNumberFormat="1" applyFont="1" applyFill="1" applyAlignment="1">
      <alignment horizontal="centerContinuous" vertical="center"/>
    </xf>
    <xf numFmtId="38" fontId="7" fillId="0" borderId="0" xfId="17" applyNumberFormat="1" applyFont="1" applyFill="1" applyAlignment="1">
      <alignment horizontal="center" vertical="center"/>
    </xf>
    <xf numFmtId="171" fontId="0" fillId="0" borderId="0" xfId="0" applyNumberFormat="1" applyFill="1" applyAlignment="1">
      <alignment vertical="center"/>
    </xf>
    <xf numFmtId="171" fontId="0" fillId="0" borderId="1" xfId="0" applyNumberFormat="1" applyFill="1" applyBorder="1" applyAlignment="1">
      <alignment vertical="center"/>
    </xf>
    <xf numFmtId="171" fontId="0" fillId="0" borderId="3" xfId="0" applyNumberFormat="1" applyFill="1" applyBorder="1" applyAlignment="1">
      <alignment vertical="center"/>
    </xf>
    <xf numFmtId="171" fontId="0" fillId="0" borderId="4" xfId="0" applyNumberFormat="1" applyFill="1" applyBorder="1" applyAlignment="1">
      <alignment vertical="center"/>
    </xf>
    <xf numFmtId="171" fontId="0" fillId="0" borderId="5" xfId="0" applyNumberFormat="1" applyFill="1" applyBorder="1" applyAlignment="1">
      <alignment vertical="center"/>
    </xf>
    <xf numFmtId="171" fontId="0" fillId="0" borderId="6" xfId="0" applyNumberFormat="1" applyFill="1" applyBorder="1" applyAlignment="1">
      <alignment vertical="center"/>
    </xf>
    <xf numFmtId="171" fontId="0" fillId="0" borderId="7" xfId="0" applyNumberFormat="1" applyFill="1" applyBorder="1" applyAlignment="1">
      <alignment vertical="center"/>
    </xf>
    <xf numFmtId="171" fontId="0" fillId="0" borderId="8" xfId="0" applyNumberFormat="1" applyFill="1" applyBorder="1" applyAlignment="1">
      <alignment vertical="center"/>
    </xf>
    <xf numFmtId="171" fontId="0" fillId="0" borderId="0" xfId="0" applyNumberFormat="1" applyFill="1" applyBorder="1" applyAlignment="1">
      <alignment vertical="center"/>
    </xf>
    <xf numFmtId="171" fontId="0" fillId="0" borderId="3" xfId="0" applyNumberFormat="1" applyFont="1" applyFill="1" applyBorder="1" applyAlignment="1">
      <alignment vertical="center"/>
    </xf>
    <xf numFmtId="171" fontId="0" fillId="0" borderId="4" xfId="0" applyNumberFormat="1" applyFont="1" applyFill="1" applyBorder="1" applyAlignment="1">
      <alignment vertical="center"/>
    </xf>
    <xf numFmtId="0" fontId="7" fillId="0" borderId="0" xfId="0" applyFont="1" applyFill="1" applyAlignment="1" quotePrefix="1">
      <alignment horizontal="right" vertical="center"/>
    </xf>
    <xf numFmtId="171" fontId="0" fillId="0" borderId="9" xfId="0" applyNumberFormat="1" applyFill="1" applyBorder="1" applyAlignment="1">
      <alignment vertical="center"/>
    </xf>
    <xf numFmtId="171" fontId="0" fillId="0" borderId="2" xfId="0" applyNumberFormat="1" applyFill="1" applyBorder="1" applyAlignment="1">
      <alignment vertical="center"/>
    </xf>
    <xf numFmtId="0" fontId="0" fillId="0" borderId="0" xfId="0" applyFill="1" applyAlignment="1">
      <alignment horizontal="justify" vertical="top" wrapText="1"/>
    </xf>
    <xf numFmtId="37" fontId="7" fillId="0" borderId="0" xfId="17" applyNumberFormat="1" applyFont="1" applyFill="1" applyBorder="1" applyAlignment="1">
      <alignment horizontal="centerContinuous" vertical="center"/>
    </xf>
    <xf numFmtId="38" fontId="7" fillId="0" borderId="0" xfId="22" applyNumberFormat="1" applyFont="1" applyFill="1" applyAlignment="1">
      <alignment vertical="center"/>
      <protection/>
    </xf>
    <xf numFmtId="38" fontId="0" fillId="0" borderId="0" xfId="0" applyNumberFormat="1" applyFont="1" applyFill="1" applyAlignment="1">
      <alignment vertical="center"/>
    </xf>
    <xf numFmtId="0" fontId="7" fillId="0" borderId="0" xfId="22" applyNumberFormat="1" applyFont="1" applyFill="1" applyAlignment="1">
      <alignment vertical="center"/>
      <protection/>
    </xf>
    <xf numFmtId="38" fontId="0" fillId="0" borderId="0" xfId="22" applyNumberFormat="1" applyFont="1" applyFill="1" applyAlignment="1">
      <alignment vertical="center"/>
      <protection/>
    </xf>
    <xf numFmtId="49" fontId="0" fillId="0" borderId="0" xfId="0" applyNumberFormat="1" applyFont="1" applyFill="1" applyAlignment="1">
      <alignment vertical="center"/>
    </xf>
    <xf numFmtId="49" fontId="0" fillId="0" borderId="0" xfId="0" applyNumberFormat="1" applyFill="1" applyAlignment="1">
      <alignment/>
    </xf>
    <xf numFmtId="49" fontId="0" fillId="0" borderId="0" xfId="22" applyNumberFormat="1" applyFont="1" applyFill="1" applyAlignment="1" quotePrefix="1">
      <alignment vertical="center"/>
      <protection/>
    </xf>
    <xf numFmtId="0" fontId="0" fillId="0" borderId="0" xfId="0" applyFill="1" applyAlignment="1">
      <alignment vertical="top"/>
    </xf>
    <xf numFmtId="49" fontId="0" fillId="0" borderId="0" xfId="22" applyNumberFormat="1" applyFont="1" applyFill="1" applyBorder="1" applyAlignment="1">
      <alignment vertical="center"/>
      <protection/>
    </xf>
    <xf numFmtId="38" fontId="7" fillId="0" borderId="0" xfId="22" applyNumberFormat="1" applyFont="1" applyFill="1" applyBorder="1" applyAlignment="1">
      <alignment vertical="center"/>
      <protection/>
    </xf>
    <xf numFmtId="38" fontId="0" fillId="0" borderId="0" xfId="22" applyNumberFormat="1" applyFont="1" applyFill="1" applyBorder="1" applyAlignment="1">
      <alignment vertical="center"/>
      <protection/>
    </xf>
    <xf numFmtId="38" fontId="0" fillId="0" borderId="0" xfId="0" applyNumberFormat="1" applyFont="1" applyFill="1" applyBorder="1" applyAlignment="1">
      <alignment vertical="center"/>
    </xf>
    <xf numFmtId="0" fontId="0" fillId="0" borderId="0" xfId="0" applyFill="1" applyAlignment="1">
      <alignment horizontal="justify" vertical="top"/>
    </xf>
    <xf numFmtId="38" fontId="0" fillId="0" borderId="0" xfId="22" applyNumberFormat="1" applyFont="1" applyFill="1" applyAlignment="1">
      <alignment horizontal="justify" vertical="center" wrapText="1"/>
      <protection/>
    </xf>
    <xf numFmtId="0" fontId="0" fillId="0" borderId="0" xfId="0" applyFill="1" applyAlignment="1">
      <alignment horizontal="justify" vertical="center" wrapText="1"/>
    </xf>
    <xf numFmtId="38" fontId="0" fillId="0" borderId="0" xfId="22" applyNumberFormat="1" applyFont="1" applyFill="1" applyAlignment="1">
      <alignment horizontal="center" vertical="center"/>
      <protection/>
    </xf>
    <xf numFmtId="171" fontId="0" fillId="0" borderId="0" xfId="0" applyNumberFormat="1" applyFont="1" applyFill="1" applyAlignment="1">
      <alignment horizontal="center" vertical="center"/>
    </xf>
    <xf numFmtId="38" fontId="0" fillId="0" borderId="0" xfId="0" applyNumberFormat="1" applyFont="1" applyFill="1" applyAlignment="1">
      <alignment horizontal="center" vertical="center"/>
    </xf>
    <xf numFmtId="43" fontId="0" fillId="0" borderId="0" xfId="0" applyNumberFormat="1" applyFont="1" applyFill="1" applyAlignment="1">
      <alignment vertical="center"/>
    </xf>
    <xf numFmtId="171" fontId="0" fillId="0" borderId="0" xfId="22" applyNumberFormat="1" applyFont="1" applyFill="1" applyAlignment="1">
      <alignment vertical="center"/>
      <protection/>
    </xf>
    <xf numFmtId="171" fontId="0" fillId="0" borderId="10" xfId="22" applyNumberFormat="1" applyFont="1" applyFill="1" applyBorder="1" applyAlignment="1">
      <alignment vertical="center"/>
      <protection/>
    </xf>
    <xf numFmtId="38" fontId="0" fillId="0" borderId="0" xfId="22" applyNumberFormat="1" applyFont="1" applyFill="1" applyBorder="1" applyAlignment="1">
      <alignment horizontal="center" vertical="center"/>
      <protection/>
    </xf>
    <xf numFmtId="38" fontId="0" fillId="0" borderId="0" xfId="17" applyNumberFormat="1" applyFont="1" applyFill="1" applyBorder="1" applyAlignment="1">
      <alignment vertical="center"/>
    </xf>
    <xf numFmtId="38" fontId="0" fillId="0" borderId="0" xfId="22" applyNumberFormat="1" applyFont="1" applyFill="1" applyBorder="1" applyAlignment="1">
      <alignment horizontal="justify" vertical="top" wrapText="1"/>
      <protection/>
    </xf>
    <xf numFmtId="38" fontId="0" fillId="0" borderId="0" xfId="22" applyNumberFormat="1" applyFont="1" applyFill="1" applyAlignment="1">
      <alignment horizontal="right" vertical="center"/>
      <protection/>
    </xf>
    <xf numFmtId="171" fontId="0" fillId="0" borderId="0" xfId="22" applyNumberFormat="1" applyFont="1" applyFill="1" applyBorder="1" applyAlignment="1">
      <alignment horizontal="justify" vertical="top" wrapText="1"/>
      <protection/>
    </xf>
    <xf numFmtId="0" fontId="0" fillId="0" borderId="0" xfId="0" applyFill="1" applyAlignment="1" quotePrefix="1">
      <alignment horizontal="right" vertical="top"/>
    </xf>
    <xf numFmtId="38" fontId="0" fillId="0" borderId="0" xfId="22" applyNumberFormat="1" applyFont="1" applyFill="1" applyBorder="1" applyAlignment="1">
      <alignment horizontal="justify" vertical="top"/>
      <protection/>
    </xf>
    <xf numFmtId="38" fontId="0" fillId="0" borderId="0" xfId="22" applyNumberFormat="1" applyFont="1" applyFill="1" applyBorder="1" applyAlignment="1">
      <alignment vertical="top"/>
      <protection/>
    </xf>
    <xf numFmtId="0" fontId="0" fillId="0" borderId="0" xfId="0" applyFill="1" applyAlignment="1" quotePrefix="1">
      <alignment vertical="top"/>
    </xf>
    <xf numFmtId="171" fontId="0" fillId="0" borderId="10" xfId="22" applyNumberFormat="1" applyFont="1" applyFill="1" applyBorder="1" applyAlignment="1">
      <alignment horizontal="justify" vertical="top" wrapText="1"/>
      <protection/>
    </xf>
    <xf numFmtId="14" fontId="0" fillId="0" borderId="0" xfId="22" applyNumberFormat="1" applyFont="1" applyFill="1" applyAlignment="1">
      <alignment horizontal="center" vertical="center"/>
      <protection/>
    </xf>
    <xf numFmtId="14" fontId="0" fillId="0" borderId="0" xfId="0" applyNumberFormat="1" applyFont="1" applyFill="1" applyAlignment="1">
      <alignment horizontal="center" vertical="center"/>
    </xf>
    <xf numFmtId="38" fontId="0" fillId="0" borderId="0" xfId="22" applyNumberFormat="1" applyFont="1" applyFill="1" applyAlignment="1">
      <alignment horizontal="left" vertical="center" indent="1"/>
      <protection/>
    </xf>
    <xf numFmtId="38" fontId="0" fillId="0" borderId="11" xfId="22" applyNumberFormat="1" applyFont="1" applyFill="1" applyBorder="1" applyAlignment="1">
      <alignment vertical="center"/>
      <protection/>
    </xf>
    <xf numFmtId="38" fontId="0" fillId="0" borderId="12" xfId="22" applyNumberFormat="1" applyFont="1" applyFill="1" applyBorder="1" applyAlignment="1">
      <alignment vertical="center"/>
      <protection/>
    </xf>
    <xf numFmtId="38" fontId="0" fillId="0" borderId="12" xfId="22" applyNumberFormat="1" applyFont="1" applyFill="1" applyBorder="1" applyAlignment="1">
      <alignment horizontal="center" vertical="center"/>
      <protection/>
    </xf>
    <xf numFmtId="38" fontId="0" fillId="0" borderId="12" xfId="0" applyNumberFormat="1" applyFont="1" applyFill="1" applyBorder="1" applyAlignment="1">
      <alignment vertical="center"/>
    </xf>
    <xf numFmtId="38" fontId="0" fillId="0" borderId="11" xfId="0" applyNumberFormat="1" applyFont="1" applyFill="1" applyBorder="1" applyAlignment="1">
      <alignment vertical="center"/>
    </xf>
    <xf numFmtId="38" fontId="0" fillId="0" borderId="13" xfId="0" applyNumberFormat="1" applyFont="1" applyFill="1" applyBorder="1" applyAlignment="1">
      <alignment horizontal="center" vertical="center"/>
    </xf>
    <xf numFmtId="41" fontId="0" fillId="0" borderId="11" xfId="0" applyNumberFormat="1" applyFont="1" applyFill="1" applyBorder="1" applyAlignment="1">
      <alignment vertical="center"/>
    </xf>
    <xf numFmtId="41" fontId="0" fillId="0" borderId="13" xfId="0" applyNumberFormat="1" applyFont="1" applyFill="1" applyBorder="1" applyAlignment="1">
      <alignment horizontal="center" vertical="center"/>
    </xf>
    <xf numFmtId="41" fontId="0" fillId="0" borderId="0" xfId="0" applyNumberFormat="1" applyFont="1" applyFill="1" applyBorder="1" applyAlignment="1">
      <alignment vertical="center"/>
    </xf>
    <xf numFmtId="41" fontId="0" fillId="0" borderId="0" xfId="0" applyNumberFormat="1" applyFont="1" applyFill="1" applyBorder="1" applyAlignment="1">
      <alignment horizontal="center" vertical="center"/>
    </xf>
    <xf numFmtId="171" fontId="0" fillId="0" borderId="12" xfId="22" applyNumberFormat="1" applyFont="1" applyFill="1" applyBorder="1" applyAlignment="1">
      <alignment vertical="center"/>
      <protection/>
    </xf>
    <xf numFmtId="171" fontId="0" fillId="0" borderId="12" xfId="0" applyNumberFormat="1" applyFont="1" applyFill="1" applyBorder="1" applyAlignment="1">
      <alignment vertical="center"/>
    </xf>
    <xf numFmtId="171" fontId="0" fillId="0" borderId="11" xfId="0" applyNumberFormat="1" applyFont="1" applyFill="1" applyBorder="1" applyAlignment="1">
      <alignment vertical="center"/>
    </xf>
    <xf numFmtId="171" fontId="0" fillId="0" borderId="13" xfId="22" applyNumberFormat="1" applyFont="1" applyFill="1" applyBorder="1" applyAlignment="1">
      <alignment horizontal="center" vertical="center"/>
      <protection/>
    </xf>
    <xf numFmtId="41" fontId="0" fillId="0" borderId="0" xfId="0" applyNumberFormat="1" applyFont="1" applyFill="1" applyAlignment="1">
      <alignment horizontal="center" vertical="center"/>
    </xf>
    <xf numFmtId="38" fontId="0" fillId="0" borderId="0" xfId="17" applyNumberFormat="1" applyFont="1" applyFill="1" applyBorder="1" applyAlignment="1">
      <alignment horizontal="right" vertical="center"/>
    </xf>
    <xf numFmtId="38" fontId="1" fillId="0" borderId="0" xfId="22" applyFill="1" applyAlignment="1">
      <alignment vertical="center"/>
      <protection/>
    </xf>
    <xf numFmtId="171" fontId="0" fillId="0" borderId="10" xfId="17" applyNumberFormat="1" applyFont="1" applyFill="1" applyBorder="1" applyAlignment="1">
      <alignment vertical="center"/>
    </xf>
    <xf numFmtId="38" fontId="7" fillId="0" borderId="0" xfId="0" applyNumberFormat="1" applyFont="1" applyFill="1" applyAlignment="1">
      <alignment vertical="center"/>
    </xf>
    <xf numFmtId="49" fontId="0" fillId="0" borderId="0" xfId="22" applyNumberFormat="1" applyFont="1" applyFill="1" applyAlignment="1" quotePrefix="1">
      <alignment horizontal="center" vertical="center"/>
      <protection/>
    </xf>
    <xf numFmtId="41" fontId="0" fillId="0" borderId="0" xfId="22" applyNumberFormat="1" applyFont="1" applyFill="1" applyAlignment="1">
      <alignment horizontal="center" vertical="center"/>
      <protection/>
    </xf>
    <xf numFmtId="171" fontId="0" fillId="0" borderId="0" xfId="22" applyNumberFormat="1" applyFont="1" applyFill="1" applyAlignment="1">
      <alignment horizontal="center" vertical="center"/>
      <protection/>
    </xf>
    <xf numFmtId="0" fontId="0" fillId="0" borderId="0" xfId="0" applyFill="1" applyAlignment="1">
      <alignment vertical="top" wrapText="1"/>
    </xf>
    <xf numFmtId="171" fontId="0" fillId="0" borderId="1" xfId="22" applyNumberFormat="1" applyFont="1" applyFill="1" applyBorder="1" applyAlignment="1">
      <alignment horizontal="center" vertical="center"/>
      <protection/>
    </xf>
    <xf numFmtId="171" fontId="0" fillId="0" borderId="2" xfId="22" applyNumberFormat="1" applyFont="1" applyFill="1" applyBorder="1" applyAlignment="1">
      <alignment horizontal="center" vertical="center"/>
      <protection/>
    </xf>
    <xf numFmtId="41" fontId="0" fillId="0" borderId="0" xfId="22" applyNumberFormat="1" applyFont="1" applyFill="1" applyAlignment="1">
      <alignment vertical="center"/>
      <protection/>
    </xf>
    <xf numFmtId="171" fontId="0" fillId="0" borderId="0" xfId="0" applyNumberFormat="1" applyFont="1" applyFill="1" applyBorder="1" applyAlignment="1">
      <alignment horizontal="center" vertical="center"/>
    </xf>
    <xf numFmtId="171" fontId="0" fillId="0" borderId="0" xfId="22" applyNumberFormat="1" applyFont="1" applyFill="1" applyBorder="1" applyAlignment="1">
      <alignment horizontal="center" vertical="center"/>
      <protection/>
    </xf>
    <xf numFmtId="171" fontId="0" fillId="0" borderId="10" xfId="22" applyNumberFormat="1" applyFont="1" applyFill="1" applyBorder="1" applyAlignment="1">
      <alignment horizontal="center" vertical="center"/>
      <protection/>
    </xf>
    <xf numFmtId="0" fontId="0" fillId="0" borderId="0" xfId="22" applyNumberFormat="1" applyFont="1" applyFill="1" applyAlignment="1">
      <alignment horizontal="left" vertical="center"/>
      <protection/>
    </xf>
    <xf numFmtId="43" fontId="0" fillId="0" borderId="2" xfId="22" applyNumberFormat="1" applyFont="1" applyFill="1" applyBorder="1" applyAlignment="1">
      <alignment vertical="center"/>
      <protection/>
    </xf>
    <xf numFmtId="0" fontId="7" fillId="0" borderId="0" xfId="0" applyFont="1" applyFill="1" applyAlignment="1">
      <alignment horizontal="centerContinuous" vertical="center"/>
    </xf>
    <xf numFmtId="0" fontId="9" fillId="0" borderId="0" xfId="0" applyFont="1" applyFill="1" applyAlignment="1">
      <alignment horizontal="centerContinuous" vertical="center"/>
    </xf>
    <xf numFmtId="204" fontId="0" fillId="0" borderId="0" xfId="0" applyNumberFormat="1" applyFill="1" applyAlignment="1">
      <alignment horizontal="left" vertical="center"/>
    </xf>
    <xf numFmtId="0" fontId="0" fillId="0" borderId="0" xfId="0" applyFill="1" applyAlignment="1" quotePrefix="1">
      <alignment horizontal="right" vertical="center"/>
    </xf>
    <xf numFmtId="38" fontId="0" fillId="0" borderId="0" xfId="0" applyNumberFormat="1" applyFill="1" applyAlignment="1">
      <alignment vertical="center"/>
    </xf>
    <xf numFmtId="38" fontId="0" fillId="0" borderId="0" xfId="0" applyNumberFormat="1" applyFill="1" applyAlignment="1" quotePrefix="1">
      <alignment vertical="center"/>
    </xf>
    <xf numFmtId="43" fontId="0" fillId="0" borderId="0" xfId="0" applyNumberFormat="1" applyFill="1" applyAlignment="1">
      <alignment vertical="center"/>
    </xf>
    <xf numFmtId="0" fontId="11" fillId="0" borderId="0" xfId="0" applyFont="1" applyFill="1" applyAlignment="1">
      <alignment vertical="center"/>
    </xf>
    <xf numFmtId="0" fontId="0" fillId="0" borderId="0" xfId="0" applyFont="1" applyFill="1" applyAlignment="1">
      <alignment horizontal="center" vertical="center"/>
    </xf>
    <xf numFmtId="171" fontId="0" fillId="0" borderId="0" xfId="17" applyNumberFormat="1" applyFont="1" applyFill="1" applyAlignment="1">
      <alignment vertical="center"/>
    </xf>
    <xf numFmtId="171" fontId="0" fillId="0" borderId="9" xfId="17" applyNumberFormat="1" applyFont="1" applyFill="1" applyBorder="1" applyAlignment="1">
      <alignment vertical="center"/>
    </xf>
    <xf numFmtId="171" fontId="0" fillId="0" borderId="0" xfId="17" applyNumberFormat="1" applyFont="1" applyFill="1" applyAlignment="1" quotePrefix="1">
      <alignment horizontal="center" vertical="center"/>
    </xf>
    <xf numFmtId="171" fontId="0" fillId="0" borderId="3" xfId="17" applyNumberFormat="1" applyFont="1" applyFill="1" applyBorder="1" applyAlignment="1">
      <alignment vertical="center"/>
    </xf>
    <xf numFmtId="171" fontId="0" fillId="0" borderId="4" xfId="17" applyNumberFormat="1" applyFont="1" applyFill="1" applyBorder="1" applyAlignment="1">
      <alignment vertical="center"/>
    </xf>
    <xf numFmtId="171" fontId="0" fillId="0" borderId="5" xfId="17" applyNumberFormat="1" applyFont="1" applyFill="1" applyBorder="1" applyAlignment="1">
      <alignment vertical="center"/>
    </xf>
    <xf numFmtId="171" fontId="0" fillId="0" borderId="6" xfId="17" applyNumberFormat="1" applyFont="1" applyFill="1" applyBorder="1" applyAlignment="1">
      <alignment vertical="center"/>
    </xf>
    <xf numFmtId="171" fontId="0" fillId="0" borderId="11" xfId="17" applyNumberFormat="1" applyFont="1" applyFill="1" applyBorder="1" applyAlignment="1">
      <alignment vertical="center"/>
    </xf>
    <xf numFmtId="171" fontId="0" fillId="0" borderId="13" xfId="17" applyNumberFormat="1" applyFont="1" applyFill="1" applyBorder="1" applyAlignment="1">
      <alignment vertical="center"/>
    </xf>
    <xf numFmtId="40" fontId="0" fillId="0" borderId="0" xfId="17" applyNumberFormat="1" applyFont="1" applyFill="1" applyAlignment="1">
      <alignment horizontal="center" vertical="center"/>
    </xf>
    <xf numFmtId="39" fontId="0" fillId="0" borderId="0" xfId="17" applyNumberFormat="1" applyFont="1" applyFill="1" applyBorder="1" applyAlignment="1">
      <alignment vertical="center"/>
    </xf>
    <xf numFmtId="38" fontId="0" fillId="0" borderId="0" xfId="22" applyNumberFormat="1" applyFont="1" applyFill="1" applyAlignment="1">
      <alignment horizontal="justify" vertical="center" wrapText="1"/>
      <protection/>
    </xf>
    <xf numFmtId="39" fontId="0" fillId="0" borderId="0" xfId="17" applyNumberFormat="1" applyFont="1" applyFill="1" applyBorder="1" applyAlignment="1">
      <alignment horizontal="right" vertical="center"/>
    </xf>
    <xf numFmtId="39" fontId="0" fillId="0" borderId="0" xfId="17" applyNumberFormat="1" applyFont="1" applyFill="1" applyAlignment="1">
      <alignment horizontal="right" vertical="center"/>
    </xf>
    <xf numFmtId="43" fontId="0" fillId="0" borderId="0" xfId="17" applyNumberFormat="1" applyFont="1" applyFill="1" applyBorder="1" applyAlignment="1">
      <alignment horizontal="right" vertical="center"/>
    </xf>
    <xf numFmtId="49" fontId="0" fillId="0" borderId="0" xfId="22" applyNumberFormat="1" applyFont="1" applyFill="1" applyAlignment="1">
      <alignment horizontal="justify" vertical="top" wrapText="1"/>
      <protection/>
    </xf>
    <xf numFmtId="0" fontId="0" fillId="0" borderId="0" xfId="0" applyFont="1" applyFill="1" applyAlignment="1">
      <alignment horizontal="justify" vertical="top" wrapText="1"/>
    </xf>
    <xf numFmtId="37" fontId="7" fillId="0" borderId="1" xfId="17" applyNumberFormat="1" applyFont="1" applyFill="1" applyBorder="1" applyAlignment="1">
      <alignment horizontal="center" vertical="center"/>
    </xf>
    <xf numFmtId="37" fontId="7" fillId="0" borderId="0" xfId="17" applyNumberFormat="1" applyFont="1" applyFill="1" applyBorder="1" applyAlignment="1">
      <alignment horizontal="center" vertical="center"/>
    </xf>
    <xf numFmtId="14" fontId="7" fillId="0" borderId="0" xfId="17" applyNumberFormat="1" applyFont="1" applyFill="1" applyBorder="1" applyAlignment="1" quotePrefix="1">
      <alignment horizontal="center" vertical="center"/>
    </xf>
    <xf numFmtId="49" fontId="7" fillId="0" borderId="0" xfId="22" applyNumberFormat="1" applyFont="1" applyFill="1" applyAlignment="1">
      <alignment horizontal="justify" vertical="top" wrapText="1"/>
      <protection/>
    </xf>
    <xf numFmtId="0" fontId="7" fillId="0" borderId="0" xfId="0" applyFont="1" applyFill="1" applyAlignment="1">
      <alignment horizontal="justify" vertical="top" wrapText="1"/>
    </xf>
    <xf numFmtId="0" fontId="7" fillId="0" borderId="0" xfId="22" applyNumberFormat="1" applyFont="1" applyFill="1" applyAlignment="1">
      <alignment horizontal="justify" vertical="top" wrapText="1"/>
      <protection/>
    </xf>
    <xf numFmtId="38" fontId="7" fillId="0" borderId="0" xfId="17" applyNumberFormat="1" applyFont="1" applyFill="1" applyAlignment="1">
      <alignment horizontal="center" vertical="center"/>
    </xf>
    <xf numFmtId="40" fontId="0" fillId="0" borderId="0" xfId="17" applyNumberFormat="1" applyFont="1" applyFill="1" applyAlignment="1">
      <alignment horizontal="center" vertical="center"/>
    </xf>
    <xf numFmtId="14" fontId="7" fillId="0" borderId="0" xfId="17" applyNumberFormat="1" applyFont="1" applyFill="1" applyAlignment="1" quotePrefix="1">
      <alignment horizontal="center" vertical="center"/>
    </xf>
    <xf numFmtId="38" fontId="7" fillId="0" borderId="0" xfId="17" applyNumberFormat="1" applyFont="1" applyFill="1" applyAlignment="1" quotePrefix="1">
      <alignment horizontal="center" vertical="center"/>
    </xf>
    <xf numFmtId="0" fontId="0" fillId="0" borderId="0" xfId="0" applyFill="1" applyAlignment="1">
      <alignment horizontal="justify" vertical="top" wrapText="1"/>
    </xf>
    <xf numFmtId="38" fontId="0" fillId="0" borderId="0" xfId="22" applyNumberFormat="1" applyFont="1" applyFill="1" applyBorder="1" applyAlignment="1">
      <alignment horizontal="justify" vertical="top" wrapText="1"/>
      <protection/>
    </xf>
    <xf numFmtId="38" fontId="0" fillId="0" borderId="0" xfId="22" applyNumberFormat="1" applyFont="1" applyFill="1" applyAlignment="1">
      <alignment horizontal="justify" vertical="top" wrapText="1"/>
      <protection/>
    </xf>
    <xf numFmtId="0" fontId="0" fillId="0" borderId="0" xfId="0" applyFill="1" applyAlignment="1">
      <alignment horizontal="justify" vertical="center" wrapText="1"/>
    </xf>
    <xf numFmtId="0" fontId="0" fillId="0" borderId="0" xfId="0" applyFill="1" applyAlignment="1">
      <alignment/>
    </xf>
    <xf numFmtId="204" fontId="0" fillId="0" borderId="0" xfId="0" applyNumberFormat="1" applyFont="1" applyFill="1" applyAlignment="1">
      <alignment horizontal="left" vertical="center"/>
    </xf>
    <xf numFmtId="204" fontId="0" fillId="0" borderId="0" xfId="22" applyNumberFormat="1" applyFont="1" applyFill="1" applyBorder="1" applyAlignment="1">
      <alignment horizontal="left" vertical="top" wrapText="1"/>
      <protection/>
    </xf>
    <xf numFmtId="0" fontId="0" fillId="0" borderId="0" xfId="0" applyFill="1" applyAlignment="1">
      <alignment horizontal="left" vertical="top" wrapText="1"/>
    </xf>
    <xf numFmtId="38" fontId="0" fillId="0" borderId="0" xfId="22" applyNumberFormat="1" applyFont="1" applyFill="1" applyAlignment="1">
      <alignment vertical="top" wrapText="1"/>
      <protection/>
    </xf>
    <xf numFmtId="38" fontId="0" fillId="0" borderId="0" xfId="0" applyNumberFormat="1" applyFont="1" applyFill="1" applyAlignment="1">
      <alignment horizontal="justify" vertical="top" wrapText="1"/>
    </xf>
    <xf numFmtId="38" fontId="0" fillId="0" borderId="0" xfId="0" applyNumberFormat="1" applyFont="1" applyFill="1" applyAlignment="1">
      <alignment horizontal="justify" vertical="center" wrapText="1"/>
    </xf>
    <xf numFmtId="0" fontId="0" fillId="0" borderId="0" xfId="0" applyFill="1" applyAlignment="1">
      <alignment vertical="top" wrapText="1"/>
    </xf>
    <xf numFmtId="0" fontId="0" fillId="0" borderId="0" xfId="0" applyFont="1" applyFill="1" applyAlignment="1">
      <alignment vertical="top" wrapText="1"/>
    </xf>
  </cellXfs>
  <cellStyles count="10">
    <cellStyle name="Normal" xfId="0"/>
    <cellStyle name="Comma" xfId="15"/>
    <cellStyle name="Comma [0]" xfId="16"/>
    <cellStyle name="Comma_Sheet1" xfId="17"/>
    <cellStyle name="Currency" xfId="18"/>
    <cellStyle name="Currency [0]" xfId="19"/>
    <cellStyle name="Followed Hyperlink" xfId="20"/>
    <cellStyle name="Hyperlink"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28575</xdr:rowOff>
    </xdr:from>
    <xdr:to>
      <xdr:col>2</xdr:col>
      <xdr:colOff>428625</xdr:colOff>
      <xdr:row>3</xdr:row>
      <xdr:rowOff>85725</xdr:rowOff>
    </xdr:to>
    <xdr:pic>
      <xdr:nvPicPr>
        <xdr:cNvPr id="1" name="Picture 1"/>
        <xdr:cNvPicPr preferRelativeResize="1">
          <a:picLocks noChangeAspect="1"/>
        </xdr:cNvPicPr>
      </xdr:nvPicPr>
      <xdr:blipFill>
        <a:blip r:embed="rId1"/>
        <a:stretch>
          <a:fillRect/>
        </a:stretch>
      </xdr:blipFill>
      <xdr:spPr>
        <a:xfrm>
          <a:off x="114300" y="28575"/>
          <a:ext cx="695325" cy="762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Y2003-4thQtrConsol(Announced)-Fi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20I%20B\OIB-Audit\FY%202003\FY2002-4thQtrConsol(Audit)14-9-02(Final)-(PwC-Segmenta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O%20I%20B\OIB-Accounts\Consol\FY%202003\LitigationStatusFY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
      <sheetName val="IncSt"/>
      <sheetName val="BS"/>
      <sheetName val="Cashflow"/>
      <sheetName val="Equity"/>
      <sheetName val="MASBNotes"/>
      <sheetName val="LRNotes"/>
      <sheetName val="Analysis"/>
      <sheetName val="Analysis(Ref)"/>
      <sheetName val="FDEPS"/>
      <sheetName val="OIB-BS"/>
      <sheetName val="OIB"/>
      <sheetName val="OIBGp"/>
      <sheetName val="BDev"/>
      <sheetName val="BDevGp"/>
      <sheetName val="SJ"/>
      <sheetName val="SJGp"/>
      <sheetName val="CTI"/>
      <sheetName val="CTIGp"/>
      <sheetName val="AC"/>
      <sheetName val="ACGp"/>
      <sheetName val="BAll"/>
      <sheetName val="BAllGp"/>
    </sheetNames>
    <sheetDataSet>
      <sheetData sheetId="7">
        <row r="5">
          <cell r="F5" t="str">
            <v>Year</v>
          </cell>
        </row>
        <row r="6">
          <cell r="F6" t="str">
            <v>Ended</v>
          </cell>
        </row>
      </sheetData>
      <sheetData sheetId="9">
        <row r="9">
          <cell r="N9">
            <v>6.615699421667625</v>
          </cell>
          <cell r="S9">
            <v>20.623840228246454</v>
          </cell>
        </row>
        <row r="12">
          <cell r="N12">
            <v>7.568465811458215</v>
          </cell>
          <cell r="S12">
            <v>18.25765526978995</v>
          </cell>
        </row>
        <row r="25">
          <cell r="N25">
            <v>6.615699421667625</v>
          </cell>
          <cell r="S25">
            <v>20.623840228246454</v>
          </cell>
        </row>
        <row r="27">
          <cell r="N27">
            <v>7.42060703663785</v>
          </cell>
          <cell r="S27">
            <v>17.72589095256474</v>
          </cell>
        </row>
        <row r="49">
          <cell r="L49">
            <v>-357802.57738997816</v>
          </cell>
          <cell r="Q49">
            <v>-231846.204800673</v>
          </cell>
        </row>
        <row r="56">
          <cell r="L56">
            <v>1.32</v>
          </cell>
        </row>
        <row r="67">
          <cell r="L67">
            <v>1796622.791825424</v>
          </cell>
          <cell r="Q67">
            <v>2701448.2583370274</v>
          </cell>
        </row>
        <row r="76">
          <cell r="N76">
            <v>90190002</v>
          </cell>
        </row>
        <row r="78">
          <cell r="S78">
            <v>0</v>
          </cell>
        </row>
        <row r="79">
          <cell r="S79">
            <v>0</v>
          </cell>
        </row>
        <row r="80">
          <cell r="S80">
            <v>0</v>
          </cell>
        </row>
        <row r="85">
          <cell r="N85">
            <v>90190002</v>
          </cell>
        </row>
        <row r="87">
          <cell r="S87">
            <v>0</v>
          </cell>
        </row>
        <row r="88">
          <cell r="S88">
            <v>0</v>
          </cell>
        </row>
        <row r="89">
          <cell r="S89">
            <v>0</v>
          </cell>
        </row>
        <row r="90">
          <cell r="S90">
            <v>0</v>
          </cell>
        </row>
        <row r="91">
          <cell r="S91">
            <v>0</v>
          </cell>
        </row>
        <row r="92">
          <cell r="S92">
            <v>0</v>
          </cell>
        </row>
        <row r="93">
          <cell r="S93">
            <v>0</v>
          </cell>
        </row>
        <row r="94">
          <cell r="S94">
            <v>0</v>
          </cell>
        </row>
        <row r="95">
          <cell r="S95">
            <v>0</v>
          </cell>
        </row>
        <row r="96">
          <cell r="S96">
            <v>0</v>
          </cell>
        </row>
        <row r="97">
          <cell r="S97">
            <v>0</v>
          </cell>
        </row>
        <row r="98">
          <cell r="S98">
            <v>0</v>
          </cell>
        </row>
        <row r="105">
          <cell r="N105">
            <v>90120002</v>
          </cell>
        </row>
        <row r="107">
          <cell r="S107">
            <v>30833.333333333336</v>
          </cell>
        </row>
        <row r="108">
          <cell r="S108">
            <v>16500</v>
          </cell>
        </row>
        <row r="113">
          <cell r="N113">
            <v>90005002</v>
          </cell>
        </row>
        <row r="115">
          <cell r="N115">
            <v>115000</v>
          </cell>
          <cell r="S115">
            <v>33541.66666666667</v>
          </cell>
        </row>
        <row r="116">
          <cell r="N116">
            <v>37000</v>
          </cell>
          <cell r="S116">
            <v>7708.333333333334</v>
          </cell>
        </row>
        <row r="117">
          <cell r="N117">
            <v>33000</v>
          </cell>
          <cell r="S117">
            <v>4125</v>
          </cell>
        </row>
        <row r="119">
          <cell r="Q119">
            <v>90190002</v>
          </cell>
        </row>
      </sheetData>
      <sheetData sheetId="10">
        <row r="9">
          <cell r="A9" t="str">
            <v>Capital and Reserves</v>
          </cell>
        </row>
        <row r="10">
          <cell r="D10">
            <v>90190002</v>
          </cell>
          <cell r="F10">
            <v>90190002</v>
          </cell>
        </row>
        <row r="11">
          <cell r="D11">
            <v>72750</v>
          </cell>
          <cell r="F11">
            <v>72750</v>
          </cell>
        </row>
        <row r="12">
          <cell r="D12">
            <v>122494287.05216624</v>
          </cell>
          <cell r="F12">
            <v>108439221.07043049</v>
          </cell>
        </row>
        <row r="13">
          <cell r="A13" t="str">
            <v>Shareholders' equity</v>
          </cell>
        </row>
        <row r="14">
          <cell r="A14" t="str">
            <v>Minority interests</v>
          </cell>
          <cell r="D14">
            <v>17364069.674692</v>
          </cell>
          <cell r="F14">
            <v>16795361.14</v>
          </cell>
        </row>
        <row r="19">
          <cell r="A19" t="str">
            <v>Non-current assets</v>
          </cell>
        </row>
        <row r="21">
          <cell r="A21" t="str">
            <v>Property, plant and equipment</v>
          </cell>
        </row>
        <row r="24">
          <cell r="D24">
            <v>24006832.040000007</v>
          </cell>
          <cell r="F24">
            <v>24010502.509999998</v>
          </cell>
        </row>
        <row r="27">
          <cell r="A27" t="str">
            <v>Associated company</v>
          </cell>
        </row>
        <row r="30">
          <cell r="D30">
            <v>12789161.666782608</v>
          </cell>
          <cell r="F30">
            <v>11096252.78</v>
          </cell>
        </row>
        <row r="32">
          <cell r="A32" t="str">
            <v>Real property assets</v>
          </cell>
          <cell r="D32">
            <v>12874582.940000001</v>
          </cell>
          <cell r="F32">
            <v>29336656.73</v>
          </cell>
        </row>
        <row r="33">
          <cell r="A33" t="str">
            <v>Investments</v>
          </cell>
          <cell r="D33">
            <v>0</v>
          </cell>
          <cell r="F33">
            <v>5700</v>
          </cell>
        </row>
        <row r="34">
          <cell r="A34" t="str">
            <v>Deferred tax asset</v>
          </cell>
          <cell r="D34">
            <v>2902021.7600756157</v>
          </cell>
          <cell r="F34">
            <v>3143559.8404304776</v>
          </cell>
        </row>
        <row r="36">
          <cell r="A36" t="str">
            <v>Current assets</v>
          </cell>
        </row>
        <row r="37">
          <cell r="A37" t="str">
            <v>Development properties</v>
          </cell>
          <cell r="D37">
            <v>146966611.46</v>
          </cell>
          <cell r="F37">
            <v>122482125.78</v>
          </cell>
        </row>
        <row r="38">
          <cell r="A38" t="str">
            <v>Inventories</v>
          </cell>
          <cell r="D38">
            <v>5487087.98</v>
          </cell>
          <cell r="F38">
            <v>5710653.77</v>
          </cell>
        </row>
        <row r="39">
          <cell r="A39" t="str">
            <v>Stock of unsold houses </v>
          </cell>
          <cell r="D39">
            <v>12913560.41</v>
          </cell>
          <cell r="F39">
            <v>12717046.04</v>
          </cell>
        </row>
        <row r="40">
          <cell r="A40" t="str">
            <v>Trade receivables</v>
          </cell>
          <cell r="D40">
            <v>36794900.06</v>
          </cell>
          <cell r="F40">
            <v>47087852.56</v>
          </cell>
        </row>
        <row r="41">
          <cell r="A41" t="str">
            <v>Other receivables, deposits and prepayments</v>
          </cell>
          <cell r="D41">
            <v>3508781.59</v>
          </cell>
          <cell r="F41">
            <v>3207469.66</v>
          </cell>
        </row>
        <row r="44">
          <cell r="A44" t="str">
            <v>Tax recoverable</v>
          </cell>
          <cell r="D44">
            <v>570468.4399999998</v>
          </cell>
          <cell r="F44">
            <v>313403.79</v>
          </cell>
        </row>
        <row r="45">
          <cell r="A45" t="str">
            <v>Fixed deposits with licensed banks</v>
          </cell>
          <cell r="D45">
            <v>5972100</v>
          </cell>
          <cell r="F45">
            <v>1272100</v>
          </cell>
        </row>
        <row r="46">
          <cell r="A46" t="str">
            <v>Cash and bank balances</v>
          </cell>
          <cell r="D46">
            <v>5586001.829999999</v>
          </cell>
          <cell r="F46">
            <v>8312563.95</v>
          </cell>
        </row>
        <row r="48">
          <cell r="A48" t="str">
            <v>Current liabilities</v>
          </cell>
        </row>
        <row r="49">
          <cell r="A49" t="str">
            <v>Trade payables</v>
          </cell>
          <cell r="D49">
            <v>13595552.8</v>
          </cell>
          <cell r="F49">
            <v>20404091.69</v>
          </cell>
        </row>
        <row r="51">
          <cell r="A51" t="str">
            <v>Other payables and accrued liabilities</v>
          </cell>
          <cell r="D51">
            <v>4066597.55</v>
          </cell>
          <cell r="F51">
            <v>2727195.61</v>
          </cell>
        </row>
        <row r="53">
          <cell r="A53" t="str">
            <v>Short term borrowings</v>
          </cell>
          <cell r="D53">
            <v>20000000</v>
          </cell>
          <cell r="F53">
            <v>25618107.95</v>
          </cell>
        </row>
        <row r="54">
          <cell r="A54" t="str">
            <v>Taxation </v>
          </cell>
          <cell r="D54">
            <v>730472.8500000001</v>
          </cell>
          <cell r="F54">
            <v>1494515.43</v>
          </cell>
        </row>
        <row r="55">
          <cell r="A55" t="str">
            <v>Bank overdrafts</v>
          </cell>
          <cell r="D55">
            <v>1858378.2499999998</v>
          </cell>
          <cell r="F55">
            <v>2954642.52</v>
          </cell>
        </row>
        <row r="58">
          <cell r="A58" t="str">
            <v>Net current assets</v>
          </cell>
        </row>
        <row r="69">
          <cell r="D69">
            <v>24860441.74995555</v>
          </cell>
        </row>
        <row r="72">
          <cell r="D72">
            <v>9327623.579999998</v>
          </cell>
          <cell r="F72">
            <v>6257921.43</v>
          </cell>
        </row>
      </sheetData>
      <sheetData sheetId="11">
        <row r="8">
          <cell r="B8">
            <v>13478458.53</v>
          </cell>
          <cell r="F8">
            <v>33038518.7</v>
          </cell>
          <cell r="I8">
            <v>125266446.81</v>
          </cell>
          <cell r="N8">
            <v>102125243.02995557</v>
          </cell>
          <cell r="AT8">
            <v>76187269.09</v>
          </cell>
          <cell r="AU8">
            <v>103202822.78</v>
          </cell>
        </row>
        <row r="10">
          <cell r="N10">
            <v>-70390875.98</v>
          </cell>
          <cell r="AT10">
            <v>-53144258.1949642</v>
          </cell>
          <cell r="AU10">
            <v>-82504542.97</v>
          </cell>
        </row>
        <row r="15">
          <cell r="N15">
            <v>200472.28000000003</v>
          </cell>
        </row>
        <row r="17">
          <cell r="N17">
            <v>1492148.22</v>
          </cell>
          <cell r="AT17">
            <v>933242.58</v>
          </cell>
          <cell r="AU17">
            <v>922740.48</v>
          </cell>
        </row>
        <row r="19">
          <cell r="N19">
            <v>-488045.88</v>
          </cell>
          <cell r="AT19">
            <v>-346876.11</v>
          </cell>
          <cell r="AU19">
            <v>-454319.27</v>
          </cell>
        </row>
        <row r="20">
          <cell r="N20">
            <v>-7916250.369999999</v>
          </cell>
          <cell r="AT20">
            <v>-5908840.48</v>
          </cell>
          <cell r="AU20">
            <v>-5240435.75</v>
          </cell>
        </row>
        <row r="21">
          <cell r="L21">
            <v>16010.670000000015</v>
          </cell>
          <cell r="N21">
            <v>-1643183.78</v>
          </cell>
          <cell r="AT21">
            <v>-1259347.14</v>
          </cell>
          <cell r="AU21">
            <v>-502318.91</v>
          </cell>
        </row>
        <row r="23">
          <cell r="C23">
            <v>1391965.8500000008</v>
          </cell>
          <cell r="D23">
            <v>12028533.170000002</v>
          </cell>
          <cell r="F23">
            <v>7538037.629999996</v>
          </cell>
          <cell r="I23">
            <v>35394044.620000005</v>
          </cell>
          <cell r="K23">
            <v>27394803.630044445</v>
          </cell>
          <cell r="L23">
            <v>15179794.249999998</v>
          </cell>
          <cell r="N23">
            <v>23179035.239955563</v>
          </cell>
        </row>
        <row r="25">
          <cell r="N25">
            <v>-858073.58</v>
          </cell>
          <cell r="AT25">
            <v>-624533.19</v>
          </cell>
          <cell r="AU25">
            <v>-1047104.31</v>
          </cell>
        </row>
        <row r="27">
          <cell r="N27">
            <v>2619071.9130434785</v>
          </cell>
          <cell r="AT27">
            <v>1828565.24034783</v>
          </cell>
          <cell r="AU27">
            <v>163583.95</v>
          </cell>
        </row>
        <row r="32">
          <cell r="N32">
            <v>-726163.027304348</v>
          </cell>
          <cell r="AT32">
            <v>-510273.799478261</v>
          </cell>
          <cell r="AU32">
            <v>-43768.48</v>
          </cell>
        </row>
        <row r="37">
          <cell r="N37">
            <v>-614730.9370199997</v>
          </cell>
          <cell r="AT37">
            <v>-440688.28256</v>
          </cell>
          <cell r="AU37">
            <v>-520571.73</v>
          </cell>
        </row>
        <row r="38">
          <cell r="AP38">
            <v>200000</v>
          </cell>
        </row>
        <row r="45">
          <cell r="N45">
            <v>105236867.22740349</v>
          </cell>
        </row>
        <row r="47">
          <cell r="N47">
            <v>3202353.8404304776</v>
          </cell>
        </row>
        <row r="54">
          <cell r="N54">
            <v>-4545575.93</v>
          </cell>
        </row>
        <row r="61">
          <cell r="N61">
            <v>858073.58</v>
          </cell>
        </row>
        <row r="62">
          <cell r="N62">
            <v>1760424.0500000003</v>
          </cell>
        </row>
        <row r="66">
          <cell r="N66">
            <v>-4564341.543987555</v>
          </cell>
          <cell r="AT66">
            <v>-3176037.13</v>
          </cell>
          <cell r="AU66">
            <v>-3555101.87</v>
          </cell>
        </row>
        <row r="67">
          <cell r="N67">
            <v>-285770.49035486113</v>
          </cell>
          <cell r="AT67">
            <v>-757592.389729107</v>
          </cell>
          <cell r="AU67">
            <v>-779843.9460000002</v>
          </cell>
        </row>
        <row r="68">
          <cell r="N68">
            <v>-148385.66</v>
          </cell>
          <cell r="AT68">
            <v>-146687.72</v>
          </cell>
          <cell r="AU68">
            <v>-24336.52</v>
          </cell>
        </row>
        <row r="69">
          <cell r="N69">
            <v>0</v>
          </cell>
          <cell r="AT69">
            <v>0</v>
          </cell>
          <cell r="AU69">
            <v>0</v>
          </cell>
        </row>
        <row r="73">
          <cell r="C73">
            <v>274847.42</v>
          </cell>
          <cell r="N73">
            <v>274847.42</v>
          </cell>
        </row>
        <row r="74">
          <cell r="N74">
            <v>232041.97</v>
          </cell>
        </row>
        <row r="76">
          <cell r="B76">
            <v>13414203.780044446</v>
          </cell>
          <cell r="I76">
            <v>23141203.780044444</v>
          </cell>
        </row>
        <row r="80">
          <cell r="AQ80">
            <v>10022.395967999473</v>
          </cell>
        </row>
        <row r="83">
          <cell r="N83">
            <v>232094.61</v>
          </cell>
        </row>
        <row r="84">
          <cell r="N84">
            <v>-110770.57</v>
          </cell>
        </row>
        <row r="85">
          <cell r="N85">
            <v>146764.38</v>
          </cell>
        </row>
        <row r="88">
          <cell r="N88">
            <v>0</v>
          </cell>
        </row>
        <row r="89">
          <cell r="N89">
            <v>229073961.53</v>
          </cell>
        </row>
        <row r="90">
          <cell r="N90">
            <v>223455853.58</v>
          </cell>
          <cell r="AQ90">
            <v>343860.33408221044</v>
          </cell>
        </row>
        <row r="91">
          <cell r="N91">
            <v>19861593.66</v>
          </cell>
        </row>
        <row r="93">
          <cell r="N93">
            <v>69297.68000000002</v>
          </cell>
        </row>
        <row r="95">
          <cell r="N95">
            <v>540</v>
          </cell>
        </row>
        <row r="96">
          <cell r="N96">
            <v>1530</v>
          </cell>
        </row>
        <row r="104">
          <cell r="AF104">
            <v>20405.719999999998</v>
          </cell>
        </row>
      </sheetData>
      <sheetData sheetId="12">
        <row r="8">
          <cell r="B8">
            <v>90190002</v>
          </cell>
        </row>
        <row r="15">
          <cell r="B15">
            <v>72750</v>
          </cell>
        </row>
        <row r="20">
          <cell r="N20">
            <v>0</v>
          </cell>
        </row>
        <row r="65">
          <cell r="N65">
            <v>0</v>
          </cell>
        </row>
        <row r="73">
          <cell r="N73">
            <v>20000000</v>
          </cell>
        </row>
        <row r="76">
          <cell r="N76">
            <v>1858378.2499999998</v>
          </cell>
        </row>
      </sheetData>
      <sheetData sheetId="13">
        <row r="111">
          <cell r="B111">
            <v>44232.409999999996</v>
          </cell>
        </row>
      </sheetData>
      <sheetData sheetId="15">
        <row r="76">
          <cell r="G76">
            <v>9727000</v>
          </cell>
        </row>
        <row r="77">
          <cell r="G77">
            <v>29746905</v>
          </cell>
        </row>
      </sheetData>
      <sheetData sheetId="16">
        <row r="60">
          <cell r="D60">
            <v>255100</v>
          </cell>
        </row>
      </sheetData>
      <sheetData sheetId="17">
        <row r="77">
          <cell r="E77">
            <v>18000</v>
          </cell>
        </row>
        <row r="130">
          <cell r="B130">
            <v>911590</v>
          </cell>
        </row>
      </sheetData>
      <sheetData sheetId="18">
        <row r="37">
          <cell r="L37">
            <v>3000</v>
          </cell>
        </row>
        <row r="39">
          <cell r="L39">
            <v>1.9</v>
          </cell>
        </row>
        <row r="42">
          <cell r="L42">
            <v>0.58</v>
          </cell>
        </row>
      </sheetData>
      <sheetData sheetId="19">
        <row r="8">
          <cell r="G8">
            <v>242337.41999999998</v>
          </cell>
        </row>
        <row r="23">
          <cell r="D23">
            <v>1381305.1199999999</v>
          </cell>
          <cell r="G23">
            <v>660821.97</v>
          </cell>
          <cell r="H23">
            <v>390627.31</v>
          </cell>
        </row>
        <row r="67">
          <cell r="X67">
            <v>36000</v>
          </cell>
        </row>
        <row r="76">
          <cell r="B76">
            <v>0</v>
          </cell>
        </row>
        <row r="77">
          <cell r="B77">
            <v>442337.42</v>
          </cell>
          <cell r="E77">
            <v>442337.42</v>
          </cell>
        </row>
      </sheetData>
      <sheetData sheetId="20">
        <row r="60">
          <cell r="D60">
            <v>117000</v>
          </cell>
        </row>
      </sheetData>
      <sheetData sheetId="21">
        <row r="8">
          <cell r="F8">
            <v>206757.65</v>
          </cell>
        </row>
        <row r="23">
          <cell r="C23">
            <v>-22478.05</v>
          </cell>
          <cell r="F23">
            <v>413515.3</v>
          </cell>
          <cell r="G23">
            <v>206757.65</v>
          </cell>
        </row>
        <row r="76">
          <cell r="B76">
            <v>0</v>
          </cell>
        </row>
        <row r="77">
          <cell r="B77">
            <v>206757.65</v>
          </cell>
          <cell r="D77">
            <v>206757.65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00000"/>
      <sheetName val="FDEPS"/>
      <sheetName val="IncSt"/>
      <sheetName val="BS"/>
      <sheetName val="Notes"/>
      <sheetName val="Analysis"/>
      <sheetName val="OIB-BS"/>
      <sheetName val="OIB "/>
      <sheetName val="OIBGp"/>
      <sheetName val="BDev"/>
      <sheetName val="BDevGp"/>
      <sheetName val="SJ"/>
      <sheetName val="SJGp"/>
      <sheetName val="CTI"/>
      <sheetName val="CTIGp"/>
      <sheetName val="AC"/>
      <sheetName val="ACGp"/>
      <sheetName val="BAll"/>
      <sheetName val="BAllGp"/>
    </sheetNames>
    <sheetDataSet>
      <sheetData sheetId="2">
        <row r="20">
          <cell r="M20">
            <v>132171128.74999999</v>
          </cell>
        </row>
      </sheetData>
      <sheetData sheetId="4">
        <row r="201">
          <cell r="G201">
            <v>108540014.30000001</v>
          </cell>
          <cell r="H201">
            <v>23376220.14</v>
          </cell>
          <cell r="J201">
            <v>254894.31</v>
          </cell>
          <cell r="L201">
            <v>0</v>
          </cell>
          <cell r="N201">
            <v>132171128.75000001</v>
          </cell>
        </row>
        <row r="202">
          <cell r="G202">
            <v>62347190</v>
          </cell>
          <cell r="H202">
            <v>18000</v>
          </cell>
          <cell r="J202">
            <v>22862802.13</v>
          </cell>
          <cell r="L202">
            <v>-85227992.13</v>
          </cell>
          <cell r="N202">
            <v>0</v>
          </cell>
        </row>
        <row r="206">
          <cell r="G206">
            <v>20705424.05503585</v>
          </cell>
          <cell r="H206">
            <v>4361184.380000001</v>
          </cell>
          <cell r="J206">
            <v>-539426.268277972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pt2002"/>
      <sheetName val="Dec2002"/>
      <sheetName val="Mar2003"/>
      <sheetName val="June2003"/>
      <sheetName val="Shell(M)"/>
    </sheetNames>
    <sheetDataSet>
      <sheetData sheetId="4">
        <row r="19">
          <cell r="L19">
            <v>69686.08</v>
          </cell>
        </row>
        <row r="22">
          <cell r="L22">
            <v>1125764.3033424658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92"/>
  <sheetViews>
    <sheetView workbookViewId="0" topLeftCell="A1">
      <selection activeCell="B14" sqref="B14"/>
    </sheetView>
  </sheetViews>
  <sheetFormatPr defaultColWidth="9.33203125" defaultRowHeight="12.75"/>
  <cols>
    <col min="1" max="1" width="3.33203125" style="7" customWidth="1"/>
    <col min="2" max="2" width="3.33203125" style="3" customWidth="1"/>
    <col min="3" max="3" width="14.83203125" style="3" customWidth="1"/>
    <col min="4" max="4" width="5.83203125" style="3" customWidth="1"/>
    <col min="5" max="5" width="10.83203125" style="3" customWidth="1"/>
    <col min="6" max="6" width="3.83203125" style="3" customWidth="1"/>
    <col min="7" max="7" width="10.83203125" style="6" customWidth="1"/>
    <col min="8" max="8" width="2.33203125" style="6" customWidth="1"/>
    <col min="9" max="9" width="10.83203125" style="6" customWidth="1"/>
    <col min="10" max="10" width="2.83203125" style="6" customWidth="1"/>
    <col min="11" max="11" width="2.33203125" style="6" customWidth="1"/>
    <col min="12" max="12" width="10.83203125" style="6" customWidth="1"/>
    <col min="13" max="13" width="2.33203125" style="6" customWidth="1"/>
    <col min="14" max="14" width="10.83203125" style="6" customWidth="1"/>
    <col min="15" max="15" width="2.83203125" style="6" customWidth="1"/>
    <col min="16" max="16384" width="9.33203125" style="3" customWidth="1"/>
  </cols>
  <sheetData>
    <row r="1" spans="1:14" ht="30" customHeight="1">
      <c r="A1" s="1"/>
      <c r="B1" s="2"/>
      <c r="C1" s="2"/>
      <c r="E1" s="2"/>
      <c r="F1" s="2"/>
      <c r="G1" s="4"/>
      <c r="H1" s="4"/>
      <c r="I1" s="4"/>
      <c r="J1" s="4"/>
      <c r="K1" s="4"/>
      <c r="L1" s="4"/>
      <c r="M1" s="4"/>
      <c r="N1" s="5" t="s">
        <v>0</v>
      </c>
    </row>
    <row r="2" spans="2:14" ht="12.75" customHeight="1">
      <c r="B2" s="2"/>
      <c r="C2" s="2"/>
      <c r="E2" s="2"/>
      <c r="F2" s="2"/>
      <c r="G2" s="4"/>
      <c r="H2" s="4"/>
      <c r="I2" s="4"/>
      <c r="J2" s="4"/>
      <c r="K2" s="4"/>
      <c r="L2" s="4"/>
      <c r="M2" s="4"/>
      <c r="N2" s="8" t="s">
        <v>1</v>
      </c>
    </row>
    <row r="3" spans="2:14" ht="12.75" customHeight="1">
      <c r="B3" s="9"/>
      <c r="C3" s="9"/>
      <c r="E3" s="9"/>
      <c r="F3" s="9"/>
      <c r="G3" s="10"/>
      <c r="H3" s="10"/>
      <c r="I3" s="10"/>
      <c r="J3" s="10"/>
      <c r="K3" s="10"/>
      <c r="L3" s="10"/>
      <c r="M3" s="10"/>
      <c r="N3" s="11"/>
    </row>
    <row r="4" spans="1:14" ht="7.5" customHeight="1">
      <c r="A4" s="9"/>
      <c r="B4" s="12"/>
      <c r="C4" s="13"/>
      <c r="D4" s="13"/>
      <c r="E4" s="13"/>
      <c r="F4" s="13"/>
      <c r="G4" s="14"/>
      <c r="H4" s="14"/>
      <c r="I4" s="14"/>
      <c r="J4" s="14"/>
      <c r="K4" s="14"/>
      <c r="L4" s="14"/>
      <c r="M4" s="14"/>
      <c r="N4" s="14"/>
    </row>
    <row r="5" spans="1:14" ht="17.25" customHeight="1">
      <c r="A5" s="15" t="s">
        <v>2</v>
      </c>
      <c r="B5" s="12"/>
      <c r="C5" s="12"/>
      <c r="D5" s="12"/>
      <c r="E5" s="12"/>
      <c r="F5" s="12"/>
      <c r="G5" s="10"/>
      <c r="H5" s="10"/>
      <c r="I5" s="10"/>
      <c r="J5" s="10"/>
      <c r="K5" s="10"/>
      <c r="L5" s="10"/>
      <c r="M5" s="10"/>
      <c r="N5" s="10"/>
    </row>
    <row r="6" spans="1:14" ht="7.5" customHeight="1">
      <c r="A6" s="9"/>
      <c r="B6" s="12"/>
      <c r="C6" s="13"/>
      <c r="D6" s="13"/>
      <c r="E6" s="13"/>
      <c r="F6" s="13"/>
      <c r="G6" s="14"/>
      <c r="H6" s="14"/>
      <c r="I6" s="14"/>
      <c r="J6" s="14"/>
      <c r="K6" s="14"/>
      <c r="L6" s="14"/>
      <c r="M6" s="14"/>
      <c r="N6" s="14"/>
    </row>
    <row r="7" spans="1:15" ht="12.75" customHeight="1">
      <c r="A7" s="168" t="s">
        <v>245</v>
      </c>
      <c r="B7" s="169"/>
      <c r="C7" s="169"/>
      <c r="D7" s="169"/>
      <c r="E7" s="169"/>
      <c r="F7" s="169"/>
      <c r="G7" s="169"/>
      <c r="H7" s="169"/>
      <c r="I7" s="169"/>
      <c r="J7" s="169"/>
      <c r="K7" s="169"/>
      <c r="L7" s="169"/>
      <c r="M7" s="169"/>
      <c r="N7" s="169"/>
      <c r="O7" s="169"/>
    </row>
    <row r="8" spans="1:15" ht="12.75" customHeight="1">
      <c r="A8" s="169"/>
      <c r="B8" s="169"/>
      <c r="C8" s="169"/>
      <c r="D8" s="169"/>
      <c r="E8" s="169"/>
      <c r="F8" s="169"/>
      <c r="G8" s="169"/>
      <c r="H8" s="169"/>
      <c r="I8" s="169"/>
      <c r="J8" s="169"/>
      <c r="K8" s="169"/>
      <c r="L8" s="169"/>
      <c r="M8" s="169"/>
      <c r="N8" s="169"/>
      <c r="O8" s="169"/>
    </row>
    <row r="9" spans="1:14" ht="7.5" customHeight="1">
      <c r="A9" s="16"/>
      <c r="B9" s="13"/>
      <c r="C9" s="13"/>
      <c r="D9" s="13"/>
      <c r="E9" s="13"/>
      <c r="F9" s="13"/>
      <c r="G9" s="14"/>
      <c r="H9" s="14"/>
      <c r="I9" s="14"/>
      <c r="J9" s="14"/>
      <c r="K9" s="14"/>
      <c r="L9" s="14"/>
      <c r="M9" s="14"/>
      <c r="N9" s="14"/>
    </row>
    <row r="10" spans="1:14" ht="12.75" customHeight="1">
      <c r="A10" s="17" t="s">
        <v>3</v>
      </c>
      <c r="B10" s="13"/>
      <c r="C10" s="13"/>
      <c r="D10" s="13"/>
      <c r="E10" s="13"/>
      <c r="F10" s="13"/>
      <c r="G10" s="18"/>
      <c r="H10" s="18"/>
      <c r="I10" s="18"/>
      <c r="J10" s="18"/>
      <c r="K10" s="18"/>
      <c r="L10" s="18"/>
      <c r="M10" s="18"/>
      <c r="N10" s="18"/>
    </row>
    <row r="11" spans="1:14" ht="12.75" customHeight="1">
      <c r="A11" s="17" t="s">
        <v>4</v>
      </c>
      <c r="B11" s="13"/>
      <c r="C11" s="13"/>
      <c r="D11" s="13"/>
      <c r="E11" s="13"/>
      <c r="F11" s="13"/>
      <c r="G11" s="18"/>
      <c r="H11" s="18"/>
      <c r="I11" s="18"/>
      <c r="J11" s="18"/>
      <c r="K11" s="18"/>
      <c r="L11" s="18"/>
      <c r="M11" s="18"/>
      <c r="N11" s="18"/>
    </row>
    <row r="12" spans="1:14" ht="12.75" customHeight="1">
      <c r="A12" s="16" t="s">
        <v>5</v>
      </c>
      <c r="B12" s="12"/>
      <c r="C12" s="13"/>
      <c r="D12" s="13"/>
      <c r="E12" s="13"/>
      <c r="F12" s="13"/>
      <c r="G12" s="14"/>
      <c r="H12" s="14"/>
      <c r="I12" s="14"/>
      <c r="J12" s="14"/>
      <c r="K12" s="14"/>
      <c r="L12" s="14"/>
      <c r="M12" s="14"/>
      <c r="N12" s="14"/>
    </row>
    <row r="13" spans="1:15" ht="12.75" customHeight="1">
      <c r="A13" s="19"/>
      <c r="B13" s="13"/>
      <c r="C13" s="13"/>
      <c r="D13" s="13"/>
      <c r="E13" s="13"/>
      <c r="F13" s="13"/>
      <c r="G13" s="170" t="s">
        <v>6</v>
      </c>
      <c r="H13" s="170"/>
      <c r="I13" s="170"/>
      <c r="J13" s="170"/>
      <c r="K13" s="20"/>
      <c r="L13" s="170" t="s">
        <v>7</v>
      </c>
      <c r="M13" s="170"/>
      <c r="N13" s="170"/>
      <c r="O13" s="170"/>
    </row>
    <row r="14" spans="1:15" ht="12.75" customHeight="1">
      <c r="A14" s="19"/>
      <c r="B14" s="13"/>
      <c r="C14" s="13"/>
      <c r="D14" s="13"/>
      <c r="E14" s="13"/>
      <c r="F14" s="13"/>
      <c r="G14" s="171" t="s">
        <v>8</v>
      </c>
      <c r="H14" s="171"/>
      <c r="I14" s="171" t="s">
        <v>9</v>
      </c>
      <c r="J14" s="171"/>
      <c r="K14" s="20"/>
      <c r="L14" s="171" t="str">
        <f>G14</f>
        <v>Current</v>
      </c>
      <c r="M14" s="171"/>
      <c r="N14" s="171" t="str">
        <f>I14</f>
        <v>Preceding Year</v>
      </c>
      <c r="O14" s="171"/>
    </row>
    <row r="15" spans="1:15" ht="12.75" customHeight="1">
      <c r="A15" s="19"/>
      <c r="B15" s="13"/>
      <c r="C15" s="13"/>
      <c r="D15" s="13"/>
      <c r="E15" s="13"/>
      <c r="F15" s="13"/>
      <c r="G15" s="171" t="s">
        <v>10</v>
      </c>
      <c r="H15" s="171"/>
      <c r="I15" s="171" t="s">
        <v>11</v>
      </c>
      <c r="J15" s="171"/>
      <c r="K15" s="20"/>
      <c r="L15" s="171" t="str">
        <f>G15</f>
        <v>Year</v>
      </c>
      <c r="M15" s="171"/>
      <c r="N15" s="171" t="str">
        <f>I15</f>
        <v>Corresponding</v>
      </c>
      <c r="O15" s="171"/>
    </row>
    <row r="16" spans="1:15" ht="12.75" customHeight="1">
      <c r="A16" s="19"/>
      <c r="B16" s="13"/>
      <c r="C16" s="13"/>
      <c r="D16" s="13"/>
      <c r="E16" s="13"/>
      <c r="F16" s="13"/>
      <c r="G16" s="171" t="s">
        <v>12</v>
      </c>
      <c r="H16" s="171"/>
      <c r="I16" s="171" t="str">
        <f>G16</f>
        <v>4th Quarter</v>
      </c>
      <c r="J16" s="171"/>
      <c r="K16" s="20"/>
      <c r="L16" s="171" t="s">
        <v>13</v>
      </c>
      <c r="M16" s="171"/>
      <c r="N16" s="171" t="s">
        <v>14</v>
      </c>
      <c r="O16" s="171"/>
    </row>
    <row r="17" spans="1:15" ht="12.75" customHeight="1">
      <c r="A17" s="19"/>
      <c r="B17" s="13"/>
      <c r="C17" s="13"/>
      <c r="D17" s="13"/>
      <c r="E17" s="13"/>
      <c r="F17" s="13"/>
      <c r="G17" s="172">
        <v>37802</v>
      </c>
      <c r="H17" s="172"/>
      <c r="I17" s="172">
        <f>G17-365</f>
        <v>37437</v>
      </c>
      <c r="J17" s="172"/>
      <c r="K17" s="21"/>
      <c r="L17" s="172">
        <f>G17</f>
        <v>37802</v>
      </c>
      <c r="M17" s="172"/>
      <c r="N17" s="172">
        <f>I17</f>
        <v>37437</v>
      </c>
      <c r="O17" s="172"/>
    </row>
    <row r="18" spans="1:15" ht="12.75" customHeight="1">
      <c r="A18" s="19"/>
      <c r="B18" s="13"/>
      <c r="C18" s="13"/>
      <c r="D18" s="13"/>
      <c r="E18" s="13"/>
      <c r="F18" s="13"/>
      <c r="G18" s="171" t="s">
        <v>15</v>
      </c>
      <c r="H18" s="171"/>
      <c r="I18" s="171" t="str">
        <f>G18</f>
        <v>RM'000</v>
      </c>
      <c r="J18" s="171"/>
      <c r="K18" s="20"/>
      <c r="L18" s="171" t="str">
        <f>G18</f>
        <v>RM'000</v>
      </c>
      <c r="M18" s="171"/>
      <c r="N18" s="171" t="str">
        <f>G18</f>
        <v>RM'000</v>
      </c>
      <c r="O18" s="171"/>
    </row>
    <row r="19" spans="1:15" ht="7.5" customHeight="1">
      <c r="A19" s="19"/>
      <c r="B19" s="13"/>
      <c r="C19" s="13"/>
      <c r="D19" s="13"/>
      <c r="E19" s="13"/>
      <c r="F19" s="13"/>
      <c r="G19" s="22"/>
      <c r="H19" s="22"/>
      <c r="I19" s="22"/>
      <c r="J19" s="22"/>
      <c r="K19" s="22"/>
      <c r="L19" s="22"/>
      <c r="M19" s="22"/>
      <c r="N19" s="22"/>
      <c r="O19" s="23"/>
    </row>
    <row r="20" spans="1:15" ht="12.75" customHeight="1">
      <c r="A20" s="12" t="s">
        <v>16</v>
      </c>
      <c r="C20" s="13"/>
      <c r="D20" s="13"/>
      <c r="E20" s="13"/>
      <c r="F20" s="13"/>
      <c r="G20" s="24">
        <f>L20-'[1]OIB'!AT8</f>
        <v>25937973.939955562</v>
      </c>
      <c r="H20" s="24"/>
      <c r="I20" s="24">
        <f>N20-'[1]OIB'!AU8</f>
        <v>28968305.97</v>
      </c>
      <c r="J20" s="25"/>
      <c r="K20" s="24"/>
      <c r="L20" s="24">
        <f>'[1]OIB'!N8</f>
        <v>102125243.02995557</v>
      </c>
      <c r="M20" s="24"/>
      <c r="N20" s="24">
        <v>132171128.75</v>
      </c>
      <c r="O20" s="26"/>
    </row>
    <row r="21" spans="1:15" ht="7.5" customHeight="1">
      <c r="A21" s="13"/>
      <c r="C21" s="13"/>
      <c r="D21" s="13"/>
      <c r="E21" s="13"/>
      <c r="F21" s="13"/>
      <c r="G21" s="24"/>
      <c r="H21" s="24"/>
      <c r="I21" s="24"/>
      <c r="J21" s="24"/>
      <c r="K21" s="24"/>
      <c r="L21" s="24"/>
      <c r="M21" s="24"/>
      <c r="N21" s="24"/>
      <c r="O21" s="26"/>
    </row>
    <row r="22" spans="1:15" ht="12.75" customHeight="1">
      <c r="A22" s="12" t="s">
        <v>17</v>
      </c>
      <c r="C22" s="13"/>
      <c r="D22" s="13"/>
      <c r="E22" s="13"/>
      <c r="F22" s="13"/>
      <c r="G22" s="24">
        <f>L22-'[1]OIB'!AT10</f>
        <v>-17246617.785035804</v>
      </c>
      <c r="H22" s="24"/>
      <c r="I22" s="24">
        <f>N22-'[1]OIB'!AU10</f>
        <v>-17864811.153242007</v>
      </c>
      <c r="J22" s="25"/>
      <c r="K22" s="24"/>
      <c r="L22" s="24">
        <f>'[1]OIB'!N10</f>
        <v>-70390875.98</v>
      </c>
      <c r="M22" s="24"/>
      <c r="N22" s="24">
        <v>-100369354.123242</v>
      </c>
      <c r="O22" s="26"/>
    </row>
    <row r="23" spans="1:15" ht="7.5" customHeight="1">
      <c r="A23" s="13"/>
      <c r="C23" s="13"/>
      <c r="D23" s="13"/>
      <c r="E23" s="13"/>
      <c r="F23" s="13"/>
      <c r="G23" s="27"/>
      <c r="H23" s="27"/>
      <c r="I23" s="27"/>
      <c r="J23" s="28"/>
      <c r="K23" s="24"/>
      <c r="L23" s="27"/>
      <c r="M23" s="27"/>
      <c r="N23" s="27"/>
      <c r="O23" s="29"/>
    </row>
    <row r="24" spans="1:15" ht="7.5" customHeight="1">
      <c r="A24" s="13"/>
      <c r="C24" s="13"/>
      <c r="D24" s="13"/>
      <c r="E24" s="13"/>
      <c r="F24" s="13"/>
      <c r="G24" s="24"/>
      <c r="H24" s="24"/>
      <c r="I24" s="24"/>
      <c r="J24" s="25"/>
      <c r="K24" s="24"/>
      <c r="L24" s="24"/>
      <c r="M24" s="24"/>
      <c r="N24" s="24"/>
      <c r="O24" s="26"/>
    </row>
    <row r="25" spans="1:15" ht="12.75" customHeight="1">
      <c r="A25" s="12" t="s">
        <v>18</v>
      </c>
      <c r="C25" s="13"/>
      <c r="D25" s="13"/>
      <c r="E25" s="13"/>
      <c r="F25" s="13"/>
      <c r="G25" s="24">
        <f>SUM(G19:G23)</f>
        <v>8691356.154919758</v>
      </c>
      <c r="H25" s="24"/>
      <c r="I25" s="24">
        <f>SUM(I19:I23)</f>
        <v>11103494.816757992</v>
      </c>
      <c r="J25" s="25"/>
      <c r="K25" s="24"/>
      <c r="L25" s="24">
        <f>SUM(L19:L23)</f>
        <v>31734367.04995556</v>
      </c>
      <c r="M25" s="24"/>
      <c r="N25" s="24">
        <f>SUM(N19:N23)</f>
        <v>31801774.626757994</v>
      </c>
      <c r="O25" s="26"/>
    </row>
    <row r="26" spans="1:15" ht="7.5" customHeight="1">
      <c r="A26" s="13"/>
      <c r="C26" s="13"/>
      <c r="D26" s="13"/>
      <c r="E26" s="13"/>
      <c r="F26" s="13"/>
      <c r="G26" s="24"/>
      <c r="H26" s="24"/>
      <c r="I26" s="24"/>
      <c r="J26" s="24"/>
      <c r="K26" s="24"/>
      <c r="L26" s="24"/>
      <c r="M26" s="24"/>
      <c r="N26" s="24"/>
      <c r="O26" s="23"/>
    </row>
    <row r="27" spans="1:15" ht="12.75" customHeight="1">
      <c r="A27" s="13" t="s">
        <v>19</v>
      </c>
      <c r="C27" s="13"/>
      <c r="D27" s="13"/>
      <c r="E27" s="13"/>
      <c r="F27" s="13"/>
      <c r="G27" s="24">
        <f>L27-'[1]OIB'!AT17</f>
        <v>558905.64</v>
      </c>
      <c r="H27" s="24"/>
      <c r="I27" s="24">
        <f>N27-'[1]OIB'!AU17</f>
        <v>453959.6000000001</v>
      </c>
      <c r="J27" s="25"/>
      <c r="K27" s="24"/>
      <c r="L27" s="24">
        <f>'[1]OIB'!N17</f>
        <v>1492148.22</v>
      </c>
      <c r="M27" s="24"/>
      <c r="N27" s="24">
        <v>1376700.08</v>
      </c>
      <c r="O27" s="26"/>
    </row>
    <row r="28" spans="1:15" ht="12.75" customHeight="1">
      <c r="A28" s="13" t="s">
        <v>20</v>
      </c>
      <c r="C28" s="13"/>
      <c r="D28" s="13"/>
      <c r="E28" s="13"/>
      <c r="F28" s="13"/>
      <c r="G28" s="24">
        <f>L28-'[1]OIB'!AT19</f>
        <v>-141169.77000000002</v>
      </c>
      <c r="H28" s="24"/>
      <c r="I28" s="24">
        <f>N28-'[1]OIB'!AU19</f>
        <v>-68447.58999999997</v>
      </c>
      <c r="J28" s="25"/>
      <c r="K28" s="24"/>
      <c r="L28" s="24">
        <f>'[1]OIB'!N19</f>
        <v>-488045.88</v>
      </c>
      <c r="M28" s="24"/>
      <c r="N28" s="24">
        <v>-522766.86</v>
      </c>
      <c r="O28" s="26"/>
    </row>
    <row r="29" spans="1:15" ht="12.75" customHeight="1">
      <c r="A29" s="13" t="s">
        <v>21</v>
      </c>
      <c r="C29" s="13"/>
      <c r="D29" s="13"/>
      <c r="E29" s="13"/>
      <c r="F29" s="13"/>
      <c r="G29" s="24">
        <f>L29-'[1]OIB'!AT20</f>
        <v>-2007409.8899999987</v>
      </c>
      <c r="H29" s="24"/>
      <c r="I29" s="24">
        <f>N29-'[1]OIB'!AU20</f>
        <v>-2245859.16</v>
      </c>
      <c r="J29" s="25"/>
      <c r="K29" s="24"/>
      <c r="L29" s="24">
        <f>'[1]OIB'!N20</f>
        <v>-7916250.369999999</v>
      </c>
      <c r="M29" s="24"/>
      <c r="N29" s="24">
        <f>-(8847491.4+N35)</f>
        <v>-7486294.91</v>
      </c>
      <c r="O29" s="26"/>
    </row>
    <row r="30" spans="1:15" ht="12.75" customHeight="1">
      <c r="A30" s="13" t="s">
        <v>22</v>
      </c>
      <c r="C30" s="13"/>
      <c r="D30" s="13"/>
      <c r="E30" s="13"/>
      <c r="F30" s="13"/>
      <c r="G30" s="24">
        <f>L30-'[1]OIB'!AT21</f>
        <v>-383836.64000000013</v>
      </c>
      <c r="H30" s="24"/>
      <c r="I30" s="24">
        <f>N30-'[1]OIB'!AU21</f>
        <v>-253258.15000000008</v>
      </c>
      <c r="J30" s="25"/>
      <c r="K30" s="24"/>
      <c r="L30" s="24">
        <f>'[1]OIB'!N21</f>
        <v>-1643183.78</v>
      </c>
      <c r="M30" s="24"/>
      <c r="N30" s="24">
        <v>-755577.06</v>
      </c>
      <c r="O30" s="26"/>
    </row>
    <row r="31" spans="1:15" ht="7.5" customHeight="1">
      <c r="A31" s="19"/>
      <c r="B31" s="13"/>
      <c r="C31" s="13"/>
      <c r="D31" s="13"/>
      <c r="E31" s="13"/>
      <c r="F31" s="13"/>
      <c r="G31" s="27"/>
      <c r="H31" s="27"/>
      <c r="I31" s="27"/>
      <c r="J31" s="28"/>
      <c r="K31" s="24"/>
      <c r="L31" s="27"/>
      <c r="M31" s="27"/>
      <c r="N31" s="27"/>
      <c r="O31" s="29"/>
    </row>
    <row r="32" spans="1:15" ht="7.5" customHeight="1">
      <c r="A32" s="19"/>
      <c r="B32" s="13"/>
      <c r="C32" s="13"/>
      <c r="D32" s="13"/>
      <c r="E32" s="13"/>
      <c r="F32" s="13"/>
      <c r="G32" s="24"/>
      <c r="H32" s="24"/>
      <c r="I32" s="24"/>
      <c r="J32" s="24"/>
      <c r="K32" s="24"/>
      <c r="L32" s="24"/>
      <c r="M32" s="24"/>
      <c r="N32" s="24"/>
      <c r="O32" s="23"/>
    </row>
    <row r="33" spans="1:15" ht="12.75" customHeight="1">
      <c r="A33" s="12" t="s">
        <v>23</v>
      </c>
      <c r="C33" s="30"/>
      <c r="D33" s="30"/>
      <c r="E33" s="30"/>
      <c r="F33" s="30"/>
      <c r="G33" s="24">
        <f>SUM(G24:G31)</f>
        <v>6717845.49491976</v>
      </c>
      <c r="H33" s="24"/>
      <c r="I33" s="24">
        <f>SUM(I24:I31)</f>
        <v>8989889.516757991</v>
      </c>
      <c r="J33" s="25"/>
      <c r="K33" s="24"/>
      <c r="L33" s="24">
        <f>SUM(L24:L31)</f>
        <v>23179035.23995556</v>
      </c>
      <c r="M33" s="24"/>
      <c r="N33" s="24">
        <f>SUM(N24:N31)</f>
        <v>24413835.876757994</v>
      </c>
      <c r="O33" s="23"/>
    </row>
    <row r="34" spans="1:15" ht="7.5" customHeight="1">
      <c r="A34" s="30"/>
      <c r="C34" s="30"/>
      <c r="D34" s="30"/>
      <c r="E34" s="30"/>
      <c r="F34" s="30"/>
      <c r="G34" s="24"/>
      <c r="H34" s="24"/>
      <c r="I34" s="24"/>
      <c r="J34" s="24"/>
      <c r="K34" s="24"/>
      <c r="L34" s="24"/>
      <c r="M34" s="24"/>
      <c r="N34" s="24"/>
      <c r="O34" s="23"/>
    </row>
    <row r="35" spans="1:15" ht="12.75" customHeight="1">
      <c r="A35" s="30" t="s">
        <v>24</v>
      </c>
      <c r="C35" s="30"/>
      <c r="D35" s="30"/>
      <c r="E35" s="30"/>
      <c r="F35" s="30"/>
      <c r="G35" s="24">
        <f>L35-'[1]OIB'!AT25</f>
        <v>-233540.39</v>
      </c>
      <c r="H35" s="24"/>
      <c r="I35" s="24">
        <f>N35-'[1]OIB'!AU25</f>
        <v>-314092.17999999993</v>
      </c>
      <c r="J35" s="25"/>
      <c r="K35" s="24"/>
      <c r="L35" s="24">
        <f>'[1]OIB'!N25</f>
        <v>-858073.58</v>
      </c>
      <c r="M35" s="24"/>
      <c r="N35" s="23">
        <v>-1361196.49</v>
      </c>
      <c r="O35" s="23"/>
    </row>
    <row r="36" spans="1:15" ht="7.5" customHeight="1">
      <c r="A36" s="3"/>
      <c r="G36" s="23"/>
      <c r="H36" s="23"/>
      <c r="I36" s="23"/>
      <c r="J36" s="23"/>
      <c r="K36" s="23"/>
      <c r="L36" s="23"/>
      <c r="M36" s="23"/>
      <c r="N36" s="23"/>
      <c r="O36" s="23"/>
    </row>
    <row r="37" spans="1:15" ht="12.75" customHeight="1">
      <c r="A37" s="30" t="s">
        <v>25</v>
      </c>
      <c r="C37" s="30"/>
      <c r="D37" s="30"/>
      <c r="E37" s="30"/>
      <c r="F37" s="30"/>
      <c r="G37" s="24">
        <f>L37-'[1]OIB'!AT27</f>
        <v>790506.6726956484</v>
      </c>
      <c r="H37" s="24"/>
      <c r="I37" s="24">
        <f>N37-'[1]OIB'!AU27</f>
        <v>342496.789130435</v>
      </c>
      <c r="J37" s="25"/>
      <c r="K37" s="24"/>
      <c r="L37" s="24">
        <f>'[1]OIB'!N27</f>
        <v>2619071.9130434785</v>
      </c>
      <c r="M37" s="24"/>
      <c r="N37" s="24">
        <v>506080.739130435</v>
      </c>
      <c r="O37" s="23"/>
    </row>
    <row r="38" spans="2:15" ht="7.5" customHeight="1">
      <c r="B38" s="30"/>
      <c r="C38" s="30"/>
      <c r="D38" s="30"/>
      <c r="E38" s="30"/>
      <c r="F38" s="30"/>
      <c r="G38" s="27"/>
      <c r="H38" s="27"/>
      <c r="I38" s="27"/>
      <c r="J38" s="27"/>
      <c r="K38" s="24"/>
      <c r="L38" s="27"/>
      <c r="M38" s="27"/>
      <c r="N38" s="27"/>
      <c r="O38" s="29"/>
    </row>
    <row r="39" spans="7:15" ht="7.5" customHeight="1">
      <c r="G39" s="23"/>
      <c r="H39" s="23"/>
      <c r="I39" s="23"/>
      <c r="J39" s="23"/>
      <c r="K39" s="23"/>
      <c r="L39" s="23"/>
      <c r="M39" s="23"/>
      <c r="N39" s="23"/>
      <c r="O39" s="23"/>
    </row>
    <row r="40" spans="1:15" ht="12.75" customHeight="1">
      <c r="A40" s="31" t="s">
        <v>26</v>
      </c>
      <c r="C40" s="30"/>
      <c r="D40" s="30"/>
      <c r="E40" s="30"/>
      <c r="F40" s="30"/>
      <c r="G40" s="24">
        <f>SUM(G32:G38)</f>
        <v>7274811.777615409</v>
      </c>
      <c r="H40" s="24"/>
      <c r="I40" s="24">
        <f>SUM(I32:I38)</f>
        <v>9018294.125888426</v>
      </c>
      <c r="J40" s="25"/>
      <c r="K40" s="24"/>
      <c r="L40" s="24">
        <f>SUM(L32:L38)</f>
        <v>24940033.572999038</v>
      </c>
      <c r="M40" s="24"/>
      <c r="N40" s="24">
        <f>SUM(N32:N38)</f>
        <v>23558720.12588843</v>
      </c>
      <c r="O40" s="23"/>
    </row>
    <row r="41" spans="1:15" ht="7.5" customHeight="1">
      <c r="A41" s="19"/>
      <c r="B41" s="30"/>
      <c r="C41" s="30"/>
      <c r="D41" s="30"/>
      <c r="E41" s="30"/>
      <c r="F41" s="30"/>
      <c r="G41" s="24"/>
      <c r="H41" s="24"/>
      <c r="I41" s="24"/>
      <c r="J41" s="23"/>
      <c r="K41" s="24"/>
      <c r="L41" s="24"/>
      <c r="M41" s="24"/>
      <c r="N41" s="23"/>
      <c r="O41" s="23"/>
    </row>
    <row r="42" spans="1:15" ht="12.75" customHeight="1">
      <c r="A42" s="9" t="s">
        <v>27</v>
      </c>
      <c r="B42" s="30"/>
      <c r="C42" s="30"/>
      <c r="D42" s="30"/>
      <c r="E42" s="30"/>
      <c r="F42" s="30"/>
      <c r="G42" s="24"/>
      <c r="H42" s="24"/>
      <c r="I42" s="24"/>
      <c r="J42" s="23"/>
      <c r="K42" s="24"/>
      <c r="L42" s="24"/>
      <c r="M42" s="24"/>
      <c r="N42" s="23"/>
      <c r="O42" s="23"/>
    </row>
    <row r="43" spans="1:15" ht="12.75" customHeight="1">
      <c r="A43" s="32" t="s">
        <v>28</v>
      </c>
      <c r="D43" s="30"/>
      <c r="E43" s="30"/>
      <c r="F43" s="30"/>
      <c r="G43" s="25">
        <f>-LRNotes!I59</f>
        <v>-918180.4546133096</v>
      </c>
      <c r="H43" s="24"/>
      <c r="I43" s="25">
        <f>-LRNotes!K59</f>
        <v>-1907681.7980822101</v>
      </c>
      <c r="J43" s="24"/>
      <c r="K43" s="24"/>
      <c r="L43" s="25">
        <f>-LRNotes!M59</f>
        <v>-4998497.694342417</v>
      </c>
      <c r="M43" s="24"/>
      <c r="N43" s="25">
        <f>-LRNotes!O59</f>
        <v>-6266964.134082211</v>
      </c>
      <c r="O43" s="26"/>
    </row>
    <row r="44" spans="1:15" ht="12.75" customHeight="1">
      <c r="A44" s="32" t="s">
        <v>29</v>
      </c>
      <c r="B44" s="30"/>
      <c r="C44" s="30"/>
      <c r="D44" s="30"/>
      <c r="E44" s="30"/>
      <c r="F44" s="30"/>
      <c r="G44" s="24">
        <f>L44-'[1]OIB'!AT32</f>
        <v>-215889.22782608698</v>
      </c>
      <c r="H44" s="24"/>
      <c r="I44" s="24">
        <f>N44-'[1]OIB'!AU32</f>
        <v>-95899.09999999998</v>
      </c>
      <c r="J44" s="26"/>
      <c r="K44" s="24"/>
      <c r="L44" s="24">
        <f>'[1]OIB'!N32</f>
        <v>-726163.027304348</v>
      </c>
      <c r="M44" s="24"/>
      <c r="N44" s="26">
        <v>-139667.58</v>
      </c>
      <c r="O44" s="26"/>
    </row>
    <row r="45" spans="1:15" ht="7.5" customHeight="1">
      <c r="A45" s="19"/>
      <c r="B45" s="30"/>
      <c r="C45" s="30"/>
      <c r="D45" s="30"/>
      <c r="E45" s="30"/>
      <c r="F45" s="30"/>
      <c r="G45" s="27"/>
      <c r="H45" s="27"/>
      <c r="I45" s="27"/>
      <c r="J45" s="29"/>
      <c r="K45" s="24"/>
      <c r="L45" s="27"/>
      <c r="M45" s="27"/>
      <c r="N45" s="29"/>
      <c r="O45" s="29"/>
    </row>
    <row r="46" spans="1:15" ht="7.5" customHeight="1">
      <c r="A46" s="3"/>
      <c r="B46" s="30"/>
      <c r="C46" s="30"/>
      <c r="D46" s="30"/>
      <c r="E46" s="30"/>
      <c r="F46" s="30"/>
      <c r="G46" s="24"/>
      <c r="H46" s="24"/>
      <c r="I46" s="24"/>
      <c r="J46" s="23"/>
      <c r="K46" s="24"/>
      <c r="L46" s="24"/>
      <c r="M46" s="24"/>
      <c r="N46" s="23"/>
      <c r="O46" s="23"/>
    </row>
    <row r="47" spans="1:15" ht="12.75" customHeight="1">
      <c r="A47" s="31" t="s">
        <v>30</v>
      </c>
      <c r="C47" s="30"/>
      <c r="D47" s="30"/>
      <c r="E47" s="30"/>
      <c r="F47" s="30"/>
      <c r="G47" s="24">
        <f>SUM(G39:G45)</f>
        <v>6140742.095176013</v>
      </c>
      <c r="H47" s="24"/>
      <c r="I47" s="24">
        <f>SUM(I39:I45)</f>
        <v>7014713.227806216</v>
      </c>
      <c r="J47" s="25"/>
      <c r="K47" s="24"/>
      <c r="L47" s="24">
        <f>SUM(L39:L45)</f>
        <v>19215372.851352274</v>
      </c>
      <c r="M47" s="24"/>
      <c r="N47" s="24">
        <f>SUM(N39:N45)</f>
        <v>17152088.41180622</v>
      </c>
      <c r="O47" s="23"/>
    </row>
    <row r="48" spans="1:15" ht="7.5" customHeight="1">
      <c r="A48" s="33"/>
      <c r="C48" s="30"/>
      <c r="D48" s="30"/>
      <c r="E48" s="30"/>
      <c r="F48" s="30"/>
      <c r="G48" s="24"/>
      <c r="H48" s="24"/>
      <c r="I48" s="24"/>
      <c r="J48" s="23"/>
      <c r="K48" s="24"/>
      <c r="L48" s="24"/>
      <c r="M48" s="24"/>
      <c r="N48" s="23"/>
      <c r="O48" s="23"/>
    </row>
    <row r="49" spans="1:15" ht="12.75" customHeight="1">
      <c r="A49" s="30" t="s">
        <v>31</v>
      </c>
      <c r="D49" s="30"/>
      <c r="E49" s="30"/>
      <c r="F49" s="30"/>
      <c r="G49" s="24">
        <f>L49-'[1]OIB'!AT37</f>
        <v>-174042.6544599997</v>
      </c>
      <c r="H49" s="24"/>
      <c r="I49" s="24">
        <f>N49-'[1]OIB'!AU37</f>
        <v>-190429.28000000003</v>
      </c>
      <c r="J49" s="25"/>
      <c r="K49" s="24"/>
      <c r="L49" s="24">
        <f>'[1]OIB'!N37</f>
        <v>-614730.9370199997</v>
      </c>
      <c r="M49" s="24"/>
      <c r="N49" s="24">
        <v>-711001.01</v>
      </c>
      <c r="O49" s="26"/>
    </row>
    <row r="50" spans="1:15" ht="7.5" customHeight="1">
      <c r="A50" s="30"/>
      <c r="D50" s="30"/>
      <c r="E50" s="30"/>
      <c r="F50" s="30"/>
      <c r="G50" s="27"/>
      <c r="H50" s="27"/>
      <c r="I50" s="27"/>
      <c r="J50" s="28"/>
      <c r="K50" s="24"/>
      <c r="L50" s="27"/>
      <c r="M50" s="27"/>
      <c r="N50" s="27"/>
      <c r="O50" s="29"/>
    </row>
    <row r="51" spans="1:15" ht="7.5" customHeight="1">
      <c r="A51" s="30"/>
      <c r="C51" s="30"/>
      <c r="D51" s="30"/>
      <c r="E51" s="30"/>
      <c r="F51" s="30"/>
      <c r="G51" s="24"/>
      <c r="H51" s="24"/>
      <c r="I51" s="24"/>
      <c r="J51" s="22"/>
      <c r="K51" s="22"/>
      <c r="L51" s="24"/>
      <c r="M51" s="24"/>
      <c r="N51" s="22"/>
      <c r="O51" s="23"/>
    </row>
    <row r="52" spans="1:15" ht="12.75" customHeight="1">
      <c r="A52" s="12" t="s">
        <v>32</v>
      </c>
      <c r="C52" s="13"/>
      <c r="D52" s="13"/>
      <c r="E52" s="13"/>
      <c r="F52" s="13"/>
      <c r="G52" s="24">
        <f>SUM(G46:G50)</f>
        <v>5966699.440716013</v>
      </c>
      <c r="H52" s="24"/>
      <c r="I52" s="24">
        <f>SUM(I46:I50)</f>
        <v>6824283.947806216</v>
      </c>
      <c r="J52" s="25"/>
      <c r="K52" s="22"/>
      <c r="L52" s="24">
        <f>SUM(L46:L50)</f>
        <v>18600641.914332274</v>
      </c>
      <c r="M52" s="24"/>
      <c r="N52" s="24">
        <f>SUM(N46:N50)</f>
        <v>16441087.401806219</v>
      </c>
      <c r="O52" s="23"/>
    </row>
    <row r="53" spans="1:15" ht="7.5" customHeight="1" thickBot="1">
      <c r="A53" s="19"/>
      <c r="B53" s="13"/>
      <c r="C53" s="13"/>
      <c r="D53" s="13"/>
      <c r="E53" s="13"/>
      <c r="F53" s="13"/>
      <c r="G53" s="34"/>
      <c r="H53" s="34"/>
      <c r="I53" s="34"/>
      <c r="J53" s="35"/>
      <c r="K53" s="22"/>
      <c r="L53" s="34"/>
      <c r="M53" s="34"/>
      <c r="N53" s="35"/>
      <c r="O53" s="36"/>
    </row>
    <row r="54" ht="7.5" customHeight="1" thickTop="1">
      <c r="A54" s="19"/>
    </row>
    <row r="55" spans="1:14" ht="12.75" customHeight="1">
      <c r="A55" s="9"/>
      <c r="B55" s="13"/>
      <c r="C55" s="13"/>
      <c r="D55" s="13"/>
      <c r="E55" s="13"/>
      <c r="F55" s="13"/>
      <c r="G55" s="18"/>
      <c r="H55" s="18"/>
      <c r="I55" s="37"/>
      <c r="J55" s="37"/>
      <c r="K55" s="37"/>
      <c r="L55" s="18"/>
      <c r="M55" s="18"/>
      <c r="N55" s="37"/>
    </row>
    <row r="56" spans="2:14" ht="12.75" customHeight="1">
      <c r="B56" s="9" t="s">
        <v>33</v>
      </c>
      <c r="C56" s="13"/>
      <c r="G56" s="163">
        <f>'[1]FDEPS'!N9</f>
        <v>6.615699421667625</v>
      </c>
      <c r="H56" s="18"/>
      <c r="I56" s="165">
        <f>'[1]FDEPS'!N12</f>
        <v>7.568465811458215</v>
      </c>
      <c r="J56" s="38"/>
      <c r="K56" s="37"/>
      <c r="L56" s="163">
        <f>'[1]FDEPS'!S9</f>
        <v>20.623840228246454</v>
      </c>
      <c r="M56" s="37"/>
      <c r="N56" s="165">
        <f>'[1]FDEPS'!S12</f>
        <v>18.25765526978995</v>
      </c>
    </row>
    <row r="57" spans="2:14" ht="7.5" customHeight="1">
      <c r="B57" s="19"/>
      <c r="C57" s="13"/>
      <c r="D57" s="13"/>
      <c r="E57" s="13"/>
      <c r="F57" s="13"/>
      <c r="G57" s="39"/>
      <c r="H57" s="40"/>
      <c r="I57" s="14"/>
      <c r="J57" s="14"/>
      <c r="K57" s="14"/>
      <c r="L57" s="41"/>
      <c r="M57" s="14"/>
      <c r="N57" s="41"/>
    </row>
    <row r="58" spans="2:14" ht="12.75" customHeight="1">
      <c r="B58" s="9" t="s">
        <v>34</v>
      </c>
      <c r="C58" s="13"/>
      <c r="D58" s="13"/>
      <c r="E58" s="42"/>
      <c r="F58" s="13"/>
      <c r="G58" s="39">
        <f>'[1]FDEPS'!N25</f>
        <v>6.615699421667625</v>
      </c>
      <c r="H58" s="40"/>
      <c r="I58" s="165">
        <f>'[1]FDEPS'!N27</f>
        <v>7.42060703663785</v>
      </c>
      <c r="J58" s="38"/>
      <c r="K58" s="14"/>
      <c r="L58" s="166">
        <f>'[1]FDEPS'!S25</f>
        <v>20.623840228246454</v>
      </c>
      <c r="M58" s="43"/>
      <c r="N58" s="167">
        <f>'[1]FDEPS'!S27</f>
        <v>17.72589095256474</v>
      </c>
    </row>
    <row r="59" spans="1:14" ht="12.75" customHeight="1">
      <c r="A59" s="19"/>
      <c r="B59" s="44"/>
      <c r="C59" s="13"/>
      <c r="D59" s="13"/>
      <c r="E59" s="13"/>
      <c r="F59" s="13"/>
      <c r="G59" s="14"/>
      <c r="H59" s="14"/>
      <c r="I59" s="14"/>
      <c r="J59" s="14"/>
      <c r="K59" s="14"/>
      <c r="L59" s="14"/>
      <c r="M59" s="14"/>
      <c r="N59" s="14"/>
    </row>
    <row r="60" spans="1:15" ht="12.75" customHeight="1">
      <c r="A60" s="173" t="s">
        <v>35</v>
      </c>
      <c r="B60" s="174"/>
      <c r="C60" s="174"/>
      <c r="D60" s="174"/>
      <c r="E60" s="174"/>
      <c r="F60" s="174"/>
      <c r="G60" s="174"/>
      <c r="H60" s="174"/>
      <c r="I60" s="174"/>
      <c r="J60" s="174"/>
      <c r="K60" s="174"/>
      <c r="L60" s="174"/>
      <c r="M60" s="174"/>
      <c r="N60" s="174"/>
      <c r="O60" s="174"/>
    </row>
    <row r="61" spans="1:15" ht="12.75" customHeight="1">
      <c r="A61" s="174"/>
      <c r="B61" s="174"/>
      <c r="C61" s="174"/>
      <c r="D61" s="174"/>
      <c r="E61" s="174"/>
      <c r="F61" s="174"/>
      <c r="G61" s="174"/>
      <c r="H61" s="174"/>
      <c r="I61" s="174"/>
      <c r="J61" s="174"/>
      <c r="K61" s="174"/>
      <c r="L61" s="174"/>
      <c r="M61" s="174"/>
      <c r="N61" s="174"/>
      <c r="O61" s="174"/>
    </row>
    <row r="62" spans="1:15" ht="12.75" customHeight="1">
      <c r="A62" s="3"/>
      <c r="G62" s="3"/>
      <c r="H62" s="3"/>
      <c r="I62" s="3"/>
      <c r="J62" s="3"/>
      <c r="K62" s="3"/>
      <c r="L62" s="3"/>
      <c r="M62" s="3"/>
      <c r="N62" s="3"/>
      <c r="O62" s="3"/>
    </row>
    <row r="63" spans="1:15" ht="12.75" customHeight="1">
      <c r="A63" s="3"/>
      <c r="G63" s="3"/>
      <c r="H63" s="3"/>
      <c r="I63" s="3"/>
      <c r="J63" s="3"/>
      <c r="K63" s="3"/>
      <c r="L63" s="3"/>
      <c r="M63" s="3"/>
      <c r="N63" s="3"/>
      <c r="O63" s="3"/>
    </row>
    <row r="64" spans="1:15" ht="12.75" customHeight="1">
      <c r="A64" s="3"/>
      <c r="G64" s="3"/>
      <c r="H64" s="3"/>
      <c r="I64" s="3"/>
      <c r="J64" s="3"/>
      <c r="K64" s="3"/>
      <c r="L64" s="3"/>
      <c r="M64" s="3"/>
      <c r="N64" s="3"/>
      <c r="O64" s="3"/>
    </row>
    <row r="68" ht="12.75">
      <c r="A68" s="19"/>
    </row>
    <row r="69" ht="12.75">
      <c r="A69" s="19"/>
    </row>
    <row r="70" ht="12.75">
      <c r="A70" s="19"/>
    </row>
    <row r="71" ht="12.75">
      <c r="A71" s="19"/>
    </row>
    <row r="72" ht="12.75">
      <c r="A72" s="19"/>
    </row>
    <row r="73" ht="12.75">
      <c r="A73" s="19"/>
    </row>
    <row r="74" ht="12.75">
      <c r="A74" s="19"/>
    </row>
    <row r="75" ht="12.75">
      <c r="A75" s="19"/>
    </row>
    <row r="76" ht="12.75">
      <c r="A76" s="19"/>
    </row>
    <row r="77" spans="1:14" ht="12.75">
      <c r="A77" s="19"/>
      <c r="B77" s="13"/>
      <c r="C77" s="13"/>
      <c r="D77" s="13"/>
      <c r="E77" s="13"/>
      <c r="F77" s="13"/>
      <c r="G77" s="14"/>
      <c r="H77" s="14"/>
      <c r="I77" s="14"/>
      <c r="J77" s="14"/>
      <c r="K77" s="14"/>
      <c r="L77" s="14"/>
      <c r="M77" s="14"/>
      <c r="N77" s="14"/>
    </row>
    <row r="78" spans="1:14" ht="12.75">
      <c r="A78" s="19"/>
      <c r="B78" s="13"/>
      <c r="C78" s="13"/>
      <c r="D78" s="13"/>
      <c r="E78" s="13"/>
      <c r="F78" s="13"/>
      <c r="G78" s="14"/>
      <c r="H78" s="14"/>
      <c r="I78" s="14"/>
      <c r="J78" s="14"/>
      <c r="K78" s="14"/>
      <c r="L78" s="14"/>
      <c r="M78" s="14"/>
      <c r="N78" s="14"/>
    </row>
    <row r="79" spans="1:14" ht="12.75">
      <c r="A79" s="19"/>
      <c r="B79" s="13"/>
      <c r="C79" s="13"/>
      <c r="D79" s="13"/>
      <c r="E79" s="13"/>
      <c r="F79" s="13"/>
      <c r="G79" s="14"/>
      <c r="H79" s="14"/>
      <c r="I79" s="14"/>
      <c r="J79" s="14"/>
      <c r="K79" s="14"/>
      <c r="L79" s="14"/>
      <c r="M79" s="14"/>
      <c r="N79" s="14"/>
    </row>
    <row r="80" spans="1:14" ht="12.75">
      <c r="A80" s="19"/>
      <c r="B80" s="13"/>
      <c r="C80" s="13"/>
      <c r="D80" s="13"/>
      <c r="E80" s="13"/>
      <c r="F80" s="13"/>
      <c r="G80" s="14"/>
      <c r="H80" s="14"/>
      <c r="I80" s="14"/>
      <c r="J80" s="14"/>
      <c r="K80" s="14"/>
      <c r="L80" s="14"/>
      <c r="M80" s="14"/>
      <c r="N80" s="14"/>
    </row>
    <row r="81" spans="1:14" ht="12.75">
      <c r="A81" s="19"/>
      <c r="B81" s="13"/>
      <c r="C81" s="13"/>
      <c r="D81" s="13"/>
      <c r="E81" s="13"/>
      <c r="F81" s="13"/>
      <c r="G81" s="14"/>
      <c r="H81" s="14"/>
      <c r="I81" s="14"/>
      <c r="J81" s="14"/>
      <c r="K81" s="14"/>
      <c r="L81" s="14"/>
      <c r="M81" s="14"/>
      <c r="N81" s="14"/>
    </row>
    <row r="82" spans="1:14" ht="12.75">
      <c r="A82" s="19"/>
      <c r="B82" s="13"/>
      <c r="C82" s="13"/>
      <c r="D82" s="13"/>
      <c r="E82" s="13"/>
      <c r="F82" s="13"/>
      <c r="G82" s="14"/>
      <c r="H82" s="14"/>
      <c r="I82" s="14"/>
      <c r="J82" s="14"/>
      <c r="K82" s="14"/>
      <c r="L82" s="14"/>
      <c r="M82" s="14"/>
      <c r="N82" s="14"/>
    </row>
    <row r="83" spans="1:14" ht="12.75">
      <c r="A83" s="19"/>
      <c r="B83" s="13"/>
      <c r="C83" s="13"/>
      <c r="D83" s="13"/>
      <c r="E83" s="13"/>
      <c r="F83" s="13"/>
      <c r="G83" s="14"/>
      <c r="H83" s="14"/>
      <c r="I83" s="14"/>
      <c r="J83" s="14"/>
      <c r="K83" s="14"/>
      <c r="L83" s="14"/>
      <c r="M83" s="14"/>
      <c r="N83" s="14"/>
    </row>
    <row r="84" spans="1:14" ht="12.75">
      <c r="A84" s="19"/>
      <c r="B84" s="13"/>
      <c r="C84" s="13"/>
      <c r="D84" s="13"/>
      <c r="E84" s="13"/>
      <c r="F84" s="13"/>
      <c r="G84" s="14"/>
      <c r="H84" s="14"/>
      <c r="I84" s="14"/>
      <c r="J84" s="14"/>
      <c r="K84" s="14"/>
      <c r="L84" s="14"/>
      <c r="M84" s="14"/>
      <c r="N84" s="14"/>
    </row>
    <row r="85" spans="1:14" ht="12.75">
      <c r="A85" s="19"/>
      <c r="B85" s="13"/>
      <c r="C85" s="13"/>
      <c r="D85" s="13"/>
      <c r="E85" s="13"/>
      <c r="F85" s="13"/>
      <c r="G85" s="14"/>
      <c r="H85" s="14"/>
      <c r="I85" s="14"/>
      <c r="J85" s="14"/>
      <c r="K85" s="14"/>
      <c r="L85" s="14"/>
      <c r="M85" s="14"/>
      <c r="N85" s="14"/>
    </row>
    <row r="86" spans="1:14" ht="12.75">
      <c r="A86" s="19"/>
      <c r="B86" s="13"/>
      <c r="C86" s="13"/>
      <c r="D86" s="13"/>
      <c r="E86" s="13"/>
      <c r="F86" s="13"/>
      <c r="G86" s="14"/>
      <c r="H86" s="14"/>
      <c r="I86" s="14"/>
      <c r="J86" s="14"/>
      <c r="K86" s="14"/>
      <c r="L86" s="14"/>
      <c r="M86" s="14"/>
      <c r="N86" s="14"/>
    </row>
    <row r="87" spans="1:14" ht="12.75">
      <c r="A87" s="19"/>
      <c r="B87" s="13"/>
      <c r="C87" s="13"/>
      <c r="D87" s="13"/>
      <c r="E87" s="13"/>
      <c r="F87" s="13"/>
      <c r="G87" s="14"/>
      <c r="H87" s="14"/>
      <c r="I87" s="14"/>
      <c r="J87" s="14"/>
      <c r="K87" s="14"/>
      <c r="L87" s="14"/>
      <c r="M87" s="14"/>
      <c r="N87" s="14"/>
    </row>
    <row r="88" spans="1:14" ht="12.75">
      <c r="A88" s="19"/>
      <c r="B88" s="13"/>
      <c r="C88" s="13"/>
      <c r="D88" s="13"/>
      <c r="E88" s="13"/>
      <c r="F88" s="13"/>
      <c r="G88" s="14"/>
      <c r="H88" s="14"/>
      <c r="I88" s="14"/>
      <c r="J88" s="14"/>
      <c r="K88" s="14"/>
      <c r="L88" s="14"/>
      <c r="M88" s="14"/>
      <c r="N88" s="14"/>
    </row>
    <row r="89" spans="1:14" ht="12.75">
      <c r="A89" s="19"/>
      <c r="B89" s="13"/>
      <c r="C89" s="13"/>
      <c r="D89" s="13"/>
      <c r="E89" s="13"/>
      <c r="F89" s="13"/>
      <c r="G89" s="14"/>
      <c r="H89" s="14"/>
      <c r="I89" s="14"/>
      <c r="J89" s="14"/>
      <c r="K89" s="14"/>
      <c r="L89" s="14"/>
      <c r="M89" s="14"/>
      <c r="N89" s="14"/>
    </row>
    <row r="90" spans="1:14" ht="12.75">
      <c r="A90" s="19"/>
      <c r="B90" s="13"/>
      <c r="C90" s="13"/>
      <c r="D90" s="13"/>
      <c r="E90" s="13"/>
      <c r="F90" s="13"/>
      <c r="G90" s="14"/>
      <c r="H90" s="14"/>
      <c r="I90" s="14"/>
      <c r="J90" s="14"/>
      <c r="K90" s="14"/>
      <c r="L90" s="14"/>
      <c r="M90" s="14"/>
      <c r="N90" s="14"/>
    </row>
    <row r="91" spans="1:14" ht="12.75">
      <c r="A91" s="19"/>
      <c r="B91" s="13"/>
      <c r="C91" s="13"/>
      <c r="D91" s="13"/>
      <c r="E91" s="13"/>
      <c r="F91" s="13"/>
      <c r="G91" s="14"/>
      <c r="H91" s="14"/>
      <c r="I91" s="14"/>
      <c r="J91" s="14"/>
      <c r="K91" s="14"/>
      <c r="L91" s="14"/>
      <c r="M91" s="14"/>
      <c r="N91" s="14"/>
    </row>
    <row r="92" spans="1:14" ht="12.75">
      <c r="A92" s="19"/>
      <c r="B92" s="13"/>
      <c r="C92" s="13"/>
      <c r="D92" s="13"/>
      <c r="E92" s="13"/>
      <c r="F92" s="13"/>
      <c r="G92" s="14"/>
      <c r="H92" s="14"/>
      <c r="I92" s="14"/>
      <c r="J92" s="14"/>
      <c r="K92" s="14"/>
      <c r="L92" s="14"/>
      <c r="M92" s="14"/>
      <c r="N92" s="14"/>
    </row>
  </sheetData>
  <mergeCells count="24">
    <mergeCell ref="A60:O61"/>
    <mergeCell ref="L18:M18"/>
    <mergeCell ref="N14:O14"/>
    <mergeCell ref="N15:O15"/>
    <mergeCell ref="N16:O16"/>
    <mergeCell ref="N17:O17"/>
    <mergeCell ref="N18:O18"/>
    <mergeCell ref="L14:M14"/>
    <mergeCell ref="L15:M15"/>
    <mergeCell ref="L16:M16"/>
    <mergeCell ref="L17:M17"/>
    <mergeCell ref="G17:H17"/>
    <mergeCell ref="G18:H18"/>
    <mergeCell ref="I18:J18"/>
    <mergeCell ref="I17:J17"/>
    <mergeCell ref="G15:H15"/>
    <mergeCell ref="G16:H16"/>
    <mergeCell ref="I16:J16"/>
    <mergeCell ref="I15:J15"/>
    <mergeCell ref="A7:O8"/>
    <mergeCell ref="G13:J13"/>
    <mergeCell ref="L13:O13"/>
    <mergeCell ref="I14:J14"/>
    <mergeCell ref="G14:H14"/>
  </mergeCells>
  <printOptions/>
  <pageMargins left="0.984251968503937" right="0.1968503937007874" top="0.7874015748031497" bottom="0.3937007874015748" header="1.5748031496062993" footer="0.1968503937007874"/>
  <pageSetup horizontalDpi="360" verticalDpi="360" orientation="portrait" paperSize="9" r:id="rId2"/>
  <headerFooter alignWithMargins="0">
    <oddHeader>&amp;R&amp;"Times New Roman,Bold"Page &amp;P of &amp;N</oddHeader>
  </headerFooter>
  <drawing r:id="rId1"/>
</worksheet>
</file>

<file path=xl/worksheets/sheet2.xml><?xml version="1.0" encoding="utf-8"?>
<worksheet xmlns="http://schemas.openxmlformats.org/spreadsheetml/2006/main" xmlns:r="http://schemas.openxmlformats.org/officeDocument/2006/relationships">
  <dimension ref="A1:L99"/>
  <sheetViews>
    <sheetView workbookViewId="0" topLeftCell="A1">
      <selection activeCell="B10" sqref="B10"/>
    </sheetView>
  </sheetViews>
  <sheetFormatPr defaultColWidth="9.33203125" defaultRowHeight="12.75" customHeight="1"/>
  <cols>
    <col min="1" max="1" width="3.33203125" style="7" customWidth="1"/>
    <col min="2" max="2" width="3.33203125" style="3" customWidth="1"/>
    <col min="3" max="7" width="9.33203125" style="3" customWidth="1"/>
    <col min="8" max="8" width="10.83203125" style="80" customWidth="1"/>
    <col min="9" max="9" width="2.33203125" style="80" customWidth="1"/>
    <col min="10" max="10" width="3.83203125" style="80" customWidth="1"/>
    <col min="11" max="11" width="10.83203125" style="80" customWidth="1"/>
    <col min="12" max="12" width="2.33203125" style="80" customWidth="1"/>
    <col min="13" max="16384" width="9.33203125" style="3" customWidth="1"/>
  </cols>
  <sheetData>
    <row r="1" spans="1:12" s="151" customFormat="1" ht="12.75" customHeight="1">
      <c r="A1" s="45" t="s">
        <v>0</v>
      </c>
      <c r="B1" s="45"/>
      <c r="C1" s="45"/>
      <c r="D1" s="45"/>
      <c r="E1" s="45"/>
      <c r="F1" s="45"/>
      <c r="G1" s="45"/>
      <c r="H1" s="45"/>
      <c r="I1" s="45"/>
      <c r="J1" s="45"/>
      <c r="K1" s="45"/>
      <c r="L1" s="45"/>
    </row>
    <row r="2" spans="1:12" s="151" customFormat="1" ht="12.75" customHeight="1">
      <c r="A2" s="46" t="s">
        <v>1</v>
      </c>
      <c r="B2" s="45"/>
      <c r="C2" s="45"/>
      <c r="D2" s="45"/>
      <c r="E2" s="45"/>
      <c r="F2" s="45"/>
      <c r="G2" s="45"/>
      <c r="H2" s="45"/>
      <c r="I2" s="45"/>
      <c r="J2" s="45"/>
      <c r="K2" s="45"/>
      <c r="L2" s="45"/>
    </row>
    <row r="3" spans="1:12" ht="7.5" customHeight="1">
      <c r="A3" s="16"/>
      <c r="B3" s="16"/>
      <c r="C3" s="16"/>
      <c r="D3" s="16"/>
      <c r="E3" s="16"/>
      <c r="F3" s="16"/>
      <c r="G3" s="16"/>
      <c r="H3" s="16"/>
      <c r="I3" s="16"/>
      <c r="J3" s="16"/>
      <c r="K3" s="16"/>
      <c r="L3" s="16"/>
    </row>
    <row r="4" spans="1:12" ht="12.75" customHeight="1">
      <c r="A4" s="17" t="s">
        <v>36</v>
      </c>
      <c r="B4" s="13"/>
      <c r="C4" s="13"/>
      <c r="D4" s="13"/>
      <c r="E4" s="13"/>
      <c r="F4" s="13"/>
      <c r="G4" s="13"/>
      <c r="H4" s="82"/>
      <c r="I4" s="82"/>
      <c r="J4" s="82"/>
      <c r="K4" s="82"/>
      <c r="L4" s="82"/>
    </row>
    <row r="5" spans="1:12" ht="12.75" customHeight="1">
      <c r="A5" s="16" t="str">
        <f>IncSt!A12</f>
        <v>[The figures have not been audited.]</v>
      </c>
      <c r="B5" s="13"/>
      <c r="C5" s="13"/>
      <c r="D5" s="13"/>
      <c r="E5" s="13"/>
      <c r="F5" s="13"/>
      <c r="G5" s="13"/>
      <c r="H5" s="82"/>
      <c r="I5" s="82"/>
      <c r="J5" s="82"/>
      <c r="K5" s="82"/>
      <c r="L5" s="82"/>
    </row>
    <row r="6" spans="1:12" s="152" customFormat="1" ht="7.5" customHeight="1">
      <c r="A6" s="19"/>
      <c r="B6" s="44"/>
      <c r="C6" s="44"/>
      <c r="D6" s="44"/>
      <c r="E6" s="44"/>
      <c r="F6" s="44"/>
      <c r="G6" s="44"/>
      <c r="H6" s="176"/>
      <c r="I6" s="176"/>
      <c r="J6" s="94"/>
      <c r="K6" s="176"/>
      <c r="L6" s="176"/>
    </row>
    <row r="7" spans="1:12" s="152" customFormat="1" ht="12.75" customHeight="1">
      <c r="A7" s="19"/>
      <c r="B7" s="44"/>
      <c r="C7" s="44"/>
      <c r="D7" s="44"/>
      <c r="E7" s="44"/>
      <c r="F7" s="44"/>
      <c r="G7" s="44"/>
      <c r="H7" s="176" t="s">
        <v>37</v>
      </c>
      <c r="I7" s="176"/>
      <c r="J7" s="94"/>
      <c r="K7" s="176" t="s">
        <v>37</v>
      </c>
      <c r="L7" s="176"/>
    </row>
    <row r="8" spans="1:12" s="152" customFormat="1" ht="12.75" customHeight="1">
      <c r="A8" s="19"/>
      <c r="B8" s="44"/>
      <c r="C8" s="44"/>
      <c r="D8" s="44"/>
      <c r="E8" s="44"/>
      <c r="F8" s="44"/>
      <c r="G8" s="44"/>
      <c r="H8" s="176" t="s">
        <v>38</v>
      </c>
      <c r="I8" s="176"/>
      <c r="J8" s="94"/>
      <c r="K8" s="176" t="s">
        <v>38</v>
      </c>
      <c r="L8" s="176"/>
    </row>
    <row r="9" spans="1:12" s="152" customFormat="1" ht="12.75" customHeight="1">
      <c r="A9" s="19"/>
      <c r="B9" s="44"/>
      <c r="C9" s="44"/>
      <c r="D9" s="44"/>
      <c r="E9" s="44"/>
      <c r="F9" s="44"/>
      <c r="G9" s="44"/>
      <c r="H9" s="178">
        <f>IncSt!G17</f>
        <v>37802</v>
      </c>
      <c r="I9" s="178"/>
      <c r="J9" s="94"/>
      <c r="K9" s="178">
        <v>37437</v>
      </c>
      <c r="L9" s="178"/>
    </row>
    <row r="10" spans="1:12" s="152" customFormat="1" ht="12.75" customHeight="1">
      <c r="A10" s="19"/>
      <c r="B10" s="44"/>
      <c r="C10" s="44"/>
      <c r="D10" s="44"/>
      <c r="E10" s="44"/>
      <c r="F10" s="44"/>
      <c r="G10" s="44"/>
      <c r="H10" s="179" t="str">
        <f>IncSt!G18</f>
        <v>RM'000</v>
      </c>
      <c r="I10" s="179"/>
      <c r="J10" s="94"/>
      <c r="K10" s="176" t="str">
        <f>H10</f>
        <v>RM'000</v>
      </c>
      <c r="L10" s="176"/>
    </row>
    <row r="11" spans="1:12" ht="7.5" customHeight="1">
      <c r="A11" s="19"/>
      <c r="B11" s="13"/>
      <c r="C11" s="13"/>
      <c r="D11" s="13"/>
      <c r="E11" s="13"/>
      <c r="F11" s="13"/>
      <c r="G11" s="13"/>
      <c r="H11" s="153"/>
      <c r="I11" s="153"/>
      <c r="J11" s="153"/>
      <c r="K11" s="153"/>
      <c r="L11" s="153"/>
    </row>
    <row r="12" spans="1:12" ht="12.75" customHeight="1">
      <c r="A12" s="81" t="str">
        <f>'[1]OIB-BS'!A9</f>
        <v>Capital and Reserves</v>
      </c>
      <c r="B12" s="13"/>
      <c r="C12" s="13"/>
      <c r="D12" s="13"/>
      <c r="E12" s="13"/>
      <c r="F12" s="13"/>
      <c r="G12" s="13"/>
      <c r="H12" s="153"/>
      <c r="I12" s="153"/>
      <c r="J12" s="153"/>
      <c r="K12" s="153"/>
      <c r="L12" s="153"/>
    </row>
    <row r="13" spans="1:12" ht="12.75" customHeight="1">
      <c r="A13" s="19"/>
      <c r="B13" s="13" t="s">
        <v>39</v>
      </c>
      <c r="C13" s="13"/>
      <c r="D13" s="13"/>
      <c r="E13" s="13"/>
      <c r="F13" s="13"/>
      <c r="G13" s="13"/>
      <c r="H13" s="153">
        <f>Equity!G43</f>
        <v>90190002</v>
      </c>
      <c r="I13" s="153"/>
      <c r="J13" s="153"/>
      <c r="K13" s="153">
        <f>'[1]OIB-BS'!F10</f>
        <v>90190002</v>
      </c>
      <c r="L13" s="153"/>
    </row>
    <row r="14" spans="1:12" ht="12.75" customHeight="1">
      <c r="A14" s="19"/>
      <c r="B14" s="13" t="s">
        <v>40</v>
      </c>
      <c r="C14" s="13"/>
      <c r="D14" s="13"/>
      <c r="E14" s="13"/>
      <c r="F14" s="13"/>
      <c r="G14" s="13"/>
      <c r="H14" s="153">
        <f>SUM(Equity!H43:L43)</f>
        <v>122567037.05216624</v>
      </c>
      <c r="I14" s="153"/>
      <c r="J14" s="153"/>
      <c r="K14" s="153">
        <f>SUM('[1]OIB-BS'!F11:F12)</f>
        <v>108511971.07043049</v>
      </c>
      <c r="L14" s="153"/>
    </row>
    <row r="15" spans="1:12" ht="12.75" customHeight="1">
      <c r="A15" s="12" t="str">
        <f>'[1]OIB-BS'!A13</f>
        <v>Shareholders' equity</v>
      </c>
      <c r="B15" s="13"/>
      <c r="C15" s="13"/>
      <c r="D15" s="13"/>
      <c r="E15" s="13"/>
      <c r="F15" s="13"/>
      <c r="G15" s="13"/>
      <c r="H15" s="154">
        <f>SUM(H13:H14)</f>
        <v>212757039.05216622</v>
      </c>
      <c r="I15" s="154"/>
      <c r="J15" s="153"/>
      <c r="K15" s="154">
        <f>SUM(K13:K14)</f>
        <v>198701973.0704305</v>
      </c>
      <c r="L15" s="24"/>
    </row>
    <row r="16" spans="1:12" ht="7.5" customHeight="1">
      <c r="A16" s="19"/>
      <c r="B16" s="13"/>
      <c r="C16" s="13"/>
      <c r="D16" s="13"/>
      <c r="E16" s="13"/>
      <c r="F16" s="13"/>
      <c r="G16" s="13"/>
      <c r="H16" s="153"/>
      <c r="I16" s="153"/>
      <c r="J16" s="153"/>
      <c r="K16" s="153"/>
      <c r="L16" s="153"/>
    </row>
    <row r="17" spans="1:12" ht="12.75" customHeight="1">
      <c r="A17" s="81" t="str">
        <f>'[1]OIB-BS'!A14</f>
        <v>Minority interests</v>
      </c>
      <c r="B17" s="13"/>
      <c r="C17" s="13"/>
      <c r="D17" s="13"/>
      <c r="E17" s="13"/>
      <c r="F17" s="13"/>
      <c r="G17" s="13"/>
      <c r="H17" s="153">
        <f>'[1]OIB-BS'!D14</f>
        <v>17364069.674692</v>
      </c>
      <c r="I17" s="153"/>
      <c r="J17" s="153"/>
      <c r="K17" s="153">
        <f>'[1]OIB-BS'!F14</f>
        <v>16795361.14</v>
      </c>
      <c r="L17" s="153"/>
    </row>
    <row r="18" spans="1:12" ht="12.75" customHeight="1" thickBot="1">
      <c r="A18" s="132"/>
      <c r="B18" s="13"/>
      <c r="C18" s="13"/>
      <c r="D18" s="13"/>
      <c r="E18" s="13"/>
      <c r="F18" s="13"/>
      <c r="G18" s="13"/>
      <c r="H18" s="130">
        <f>SUM(H15:H17)</f>
        <v>230121108.72685823</v>
      </c>
      <c r="I18" s="130"/>
      <c r="J18" s="153"/>
      <c r="K18" s="130">
        <f>SUM(K15:K17)</f>
        <v>215497334.2104305</v>
      </c>
      <c r="L18" s="130"/>
    </row>
    <row r="19" spans="1:12" ht="7.5" customHeight="1" thickTop="1">
      <c r="A19" s="19"/>
      <c r="B19" s="13"/>
      <c r="C19" s="13"/>
      <c r="D19" s="13"/>
      <c r="E19" s="13"/>
      <c r="F19" s="13"/>
      <c r="G19" s="13"/>
      <c r="H19" s="82"/>
      <c r="I19" s="82"/>
      <c r="J19" s="82"/>
      <c r="K19" s="82"/>
      <c r="L19" s="82"/>
    </row>
    <row r="20" spans="1:12" ht="12.75" customHeight="1">
      <c r="A20" s="19"/>
      <c r="B20" s="13"/>
      <c r="C20" s="13"/>
      <c r="D20" s="13"/>
      <c r="E20" s="13"/>
      <c r="F20" s="13"/>
      <c r="G20" s="13"/>
      <c r="H20" s="82"/>
      <c r="I20" s="82"/>
      <c r="J20" s="82"/>
      <c r="K20" s="82"/>
      <c r="L20" s="82"/>
    </row>
    <row r="21" spans="1:12" ht="12.75" customHeight="1">
      <c r="A21" s="81" t="str">
        <f>'[1]OIB-BS'!A19</f>
        <v>Non-current assets</v>
      </c>
      <c r="B21" s="13"/>
      <c r="C21" s="13"/>
      <c r="D21" s="13"/>
      <c r="E21" s="13"/>
      <c r="F21" s="13"/>
      <c r="G21" s="13"/>
      <c r="H21" s="82"/>
      <c r="I21" s="82"/>
      <c r="J21" s="82"/>
      <c r="K21" s="82"/>
      <c r="L21" s="82"/>
    </row>
    <row r="22" spans="1:12" ht="12.75" customHeight="1">
      <c r="A22" s="19"/>
      <c r="B22" s="13" t="str">
        <f>'[1]OIB-BS'!A21</f>
        <v>Property, plant and equipment</v>
      </c>
      <c r="C22" s="13"/>
      <c r="D22" s="13"/>
      <c r="E22" s="13"/>
      <c r="F22" s="13"/>
      <c r="G22" s="13"/>
      <c r="H22" s="153">
        <f>'[1]OIB-BS'!D24</f>
        <v>24006832.040000007</v>
      </c>
      <c r="I22" s="153"/>
      <c r="J22" s="153"/>
      <c r="K22" s="153">
        <f>'[1]OIB-BS'!F24</f>
        <v>24010502.509999998</v>
      </c>
      <c r="L22" s="153"/>
    </row>
    <row r="23" spans="1:12" ht="12.75" customHeight="1">
      <c r="A23" s="19"/>
      <c r="B23" s="13" t="str">
        <f>'[1]OIB-BS'!A27</f>
        <v>Associated company</v>
      </c>
      <c r="C23" s="13"/>
      <c r="D23" s="13"/>
      <c r="E23" s="13"/>
      <c r="F23" s="13"/>
      <c r="G23" s="13"/>
      <c r="H23" s="153">
        <f>'[1]OIB-BS'!D30</f>
        <v>12789161.666782608</v>
      </c>
      <c r="I23" s="153"/>
      <c r="J23" s="153"/>
      <c r="K23" s="153">
        <f>'[1]OIB-BS'!F30</f>
        <v>11096252.78</v>
      </c>
      <c r="L23" s="153"/>
    </row>
    <row r="24" spans="1:12" ht="12.75" customHeight="1">
      <c r="A24" s="19"/>
      <c r="B24" s="13" t="str">
        <f>'[1]OIB-BS'!A32</f>
        <v>Real property assets</v>
      </c>
      <c r="D24" s="13"/>
      <c r="E24" s="13"/>
      <c r="F24" s="13"/>
      <c r="G24" s="13"/>
      <c r="H24" s="153">
        <f>'[1]OIB-BS'!D32</f>
        <v>12874582.940000001</v>
      </c>
      <c r="I24" s="153"/>
      <c r="J24" s="153"/>
      <c r="K24" s="153">
        <f>'[1]OIB-BS'!F32</f>
        <v>29336656.73</v>
      </c>
      <c r="L24" s="153"/>
    </row>
    <row r="25" spans="1:12" ht="12.75" customHeight="1">
      <c r="A25" s="19"/>
      <c r="B25" s="13" t="str">
        <f>'[1]OIB-BS'!A33</f>
        <v>Investments</v>
      </c>
      <c r="C25" s="13"/>
      <c r="D25" s="13"/>
      <c r="E25" s="13"/>
      <c r="F25" s="13"/>
      <c r="G25" s="13"/>
      <c r="H25" s="153">
        <f>'[1]OIB-BS'!D33</f>
        <v>0</v>
      </c>
      <c r="I25" s="153"/>
      <c r="J25" s="153"/>
      <c r="K25" s="153">
        <f>'[1]OIB-BS'!F33</f>
        <v>5700</v>
      </c>
      <c r="L25" s="155"/>
    </row>
    <row r="26" spans="1:12" ht="12.75" customHeight="1">
      <c r="A26" s="19"/>
      <c r="B26" s="13" t="str">
        <f>'[1]OIB-BS'!A34</f>
        <v>Deferred tax asset</v>
      </c>
      <c r="C26" s="13"/>
      <c r="D26" s="13"/>
      <c r="E26" s="13"/>
      <c r="F26" s="13"/>
      <c r="G26" s="13"/>
      <c r="H26" s="153">
        <f>'[1]OIB-BS'!D34</f>
        <v>2902021.7600756157</v>
      </c>
      <c r="I26" s="153"/>
      <c r="J26" s="153"/>
      <c r="K26" s="153">
        <f>'[1]OIB-BS'!F34</f>
        <v>3143559.8404304776</v>
      </c>
      <c r="L26" s="153"/>
    </row>
    <row r="27" spans="1:12" ht="7.5" customHeight="1">
      <c r="A27" s="19"/>
      <c r="B27" s="13"/>
      <c r="C27" s="13"/>
      <c r="D27" s="13"/>
      <c r="E27" s="13"/>
      <c r="F27" s="13"/>
      <c r="G27" s="13"/>
      <c r="H27" s="153"/>
      <c r="I27" s="153"/>
      <c r="J27" s="153"/>
      <c r="K27" s="153"/>
      <c r="L27" s="153"/>
    </row>
    <row r="28" spans="1:12" ht="12.75" customHeight="1">
      <c r="A28" s="12" t="str">
        <f>'[1]OIB-BS'!A36</f>
        <v>Current assets</v>
      </c>
      <c r="C28" s="13"/>
      <c r="D28" s="13"/>
      <c r="E28" s="13"/>
      <c r="F28" s="13"/>
      <c r="G28" s="13"/>
      <c r="H28" s="156"/>
      <c r="I28" s="157"/>
      <c r="J28" s="153"/>
      <c r="K28" s="156"/>
      <c r="L28" s="157"/>
    </row>
    <row r="29" spans="1:12" ht="12.75" customHeight="1">
      <c r="A29" s="132"/>
      <c r="B29" s="13" t="str">
        <f>'[1]OIB-BS'!A37</f>
        <v>Development properties</v>
      </c>
      <c r="D29" s="13"/>
      <c r="E29" s="13"/>
      <c r="F29" s="13"/>
      <c r="G29" s="13"/>
      <c r="H29" s="158">
        <f>'[1]OIB-BS'!D37</f>
        <v>146966611.46</v>
      </c>
      <c r="I29" s="159"/>
      <c r="J29" s="153"/>
      <c r="K29" s="158">
        <f>'[1]OIB-BS'!F37</f>
        <v>122482125.78</v>
      </c>
      <c r="L29" s="159"/>
    </row>
    <row r="30" spans="1:12" ht="12.75" customHeight="1">
      <c r="A30" s="19"/>
      <c r="B30" s="13" t="str">
        <f>'[1]OIB-BS'!A38</f>
        <v>Inventories</v>
      </c>
      <c r="D30" s="13"/>
      <c r="E30" s="13"/>
      <c r="F30" s="13"/>
      <c r="G30" s="13"/>
      <c r="H30" s="158">
        <f>'[1]OIB-BS'!D38</f>
        <v>5487087.98</v>
      </c>
      <c r="I30" s="159"/>
      <c r="J30" s="153"/>
      <c r="K30" s="158">
        <f>'[1]OIB-BS'!F38</f>
        <v>5710653.77</v>
      </c>
      <c r="L30" s="159"/>
    </row>
    <row r="31" spans="1:12" ht="12.75" customHeight="1">
      <c r="A31" s="19"/>
      <c r="B31" s="13" t="str">
        <f>'[1]OIB-BS'!A39</f>
        <v>Stock of unsold houses </v>
      </c>
      <c r="D31" s="13"/>
      <c r="E31" s="13"/>
      <c r="F31" s="13"/>
      <c r="G31" s="13"/>
      <c r="H31" s="158">
        <f>'[1]OIB-BS'!D39</f>
        <v>12913560.41</v>
      </c>
      <c r="I31" s="159"/>
      <c r="J31" s="153"/>
      <c r="K31" s="158">
        <f>'[1]OIB-BS'!F39</f>
        <v>12717046.04</v>
      </c>
      <c r="L31" s="159"/>
    </row>
    <row r="32" spans="1:12" ht="12.75" customHeight="1">
      <c r="A32" s="19"/>
      <c r="B32" s="13" t="str">
        <f>'[1]OIB-BS'!A40</f>
        <v>Trade receivables</v>
      </c>
      <c r="D32" s="13"/>
      <c r="E32" s="13"/>
      <c r="F32" s="13"/>
      <c r="G32" s="13"/>
      <c r="H32" s="158">
        <f>'[1]OIB-BS'!D40</f>
        <v>36794900.06</v>
      </c>
      <c r="I32" s="159"/>
      <c r="J32" s="153"/>
      <c r="K32" s="158">
        <f>'[1]OIB-BS'!F40</f>
        <v>47087852.56</v>
      </c>
      <c r="L32" s="159"/>
    </row>
    <row r="33" spans="1:12" ht="12.75" customHeight="1">
      <c r="A33" s="19"/>
      <c r="B33" s="13" t="str">
        <f>'[1]OIB-BS'!A41</f>
        <v>Other receivables, deposits and prepayments</v>
      </c>
      <c r="D33" s="13"/>
      <c r="E33" s="13"/>
      <c r="F33" s="13"/>
      <c r="G33" s="13"/>
      <c r="H33" s="158">
        <f>'[1]OIB-BS'!D41</f>
        <v>3508781.59</v>
      </c>
      <c r="I33" s="159"/>
      <c r="J33" s="153"/>
      <c r="K33" s="158">
        <f>'[1]OIB-BS'!F41</f>
        <v>3207469.66</v>
      </c>
      <c r="L33" s="159"/>
    </row>
    <row r="34" spans="1:12" ht="12.75" customHeight="1">
      <c r="A34" s="19"/>
      <c r="B34" s="13" t="str">
        <f>'[1]OIB-BS'!A44</f>
        <v>Tax recoverable</v>
      </c>
      <c r="D34" s="13"/>
      <c r="E34" s="13"/>
      <c r="F34" s="13"/>
      <c r="G34" s="13"/>
      <c r="H34" s="158">
        <f>'[1]OIB-BS'!D44</f>
        <v>570468.4399999998</v>
      </c>
      <c r="I34" s="159"/>
      <c r="J34" s="153"/>
      <c r="K34" s="158">
        <f>'[1]OIB-BS'!F44</f>
        <v>313403.79</v>
      </c>
      <c r="L34" s="159"/>
    </row>
    <row r="35" spans="1:12" ht="12.75" customHeight="1">
      <c r="A35" s="19"/>
      <c r="B35" s="13" t="str">
        <f>'[1]OIB-BS'!A45</f>
        <v>Fixed deposits with licensed banks</v>
      </c>
      <c r="D35" s="13"/>
      <c r="E35" s="13"/>
      <c r="F35" s="13"/>
      <c r="G35" s="13"/>
      <c r="H35" s="158">
        <f>'[1]OIB-BS'!D45</f>
        <v>5972100</v>
      </c>
      <c r="I35" s="159"/>
      <c r="J35" s="153"/>
      <c r="K35" s="158">
        <f>'[1]OIB-BS'!F45</f>
        <v>1272100</v>
      </c>
      <c r="L35" s="159"/>
    </row>
    <row r="36" spans="1:12" ht="12.75" customHeight="1">
      <c r="A36" s="19"/>
      <c r="B36" s="13" t="str">
        <f>'[1]OIB-BS'!A46</f>
        <v>Cash and bank balances</v>
      </c>
      <c r="D36" s="13"/>
      <c r="E36" s="13"/>
      <c r="F36" s="13"/>
      <c r="G36" s="13"/>
      <c r="H36" s="158">
        <f>'[1]OIB-BS'!D46</f>
        <v>5586001.829999999</v>
      </c>
      <c r="I36" s="159"/>
      <c r="J36" s="153"/>
      <c r="K36" s="158">
        <f>'[1]OIB-BS'!F46</f>
        <v>8312563.95</v>
      </c>
      <c r="L36" s="159"/>
    </row>
    <row r="37" spans="1:12" ht="12.75" customHeight="1">
      <c r="A37" s="19"/>
      <c r="B37" s="13"/>
      <c r="C37" s="13"/>
      <c r="D37" s="13"/>
      <c r="E37" s="13"/>
      <c r="F37" s="13"/>
      <c r="G37" s="13"/>
      <c r="H37" s="160">
        <f>SUM(H28:H36)</f>
        <v>217799511.77</v>
      </c>
      <c r="I37" s="161"/>
      <c r="J37" s="153"/>
      <c r="K37" s="160">
        <f>SUM(K28:K36)</f>
        <v>201103215.54999998</v>
      </c>
      <c r="L37" s="161"/>
    </row>
    <row r="38" spans="1:12" ht="7.5" customHeight="1">
      <c r="A38" s="3"/>
      <c r="B38" s="13"/>
      <c r="C38" s="13"/>
      <c r="D38" s="13"/>
      <c r="E38" s="13"/>
      <c r="F38" s="13"/>
      <c r="G38" s="13"/>
      <c r="H38" s="158"/>
      <c r="I38" s="159"/>
      <c r="J38" s="153"/>
      <c r="K38" s="158"/>
      <c r="L38" s="159"/>
    </row>
    <row r="39" spans="1:12" ht="12.75" customHeight="1">
      <c r="A39" s="12" t="str">
        <f>'[1]OIB-BS'!A48</f>
        <v>Current liabilities</v>
      </c>
      <c r="C39" s="13"/>
      <c r="D39" s="13"/>
      <c r="E39" s="13"/>
      <c r="F39" s="13"/>
      <c r="G39" s="13"/>
      <c r="H39" s="158"/>
      <c r="I39" s="159"/>
      <c r="J39" s="153"/>
      <c r="K39" s="158"/>
      <c r="L39" s="159"/>
    </row>
    <row r="40" spans="1:12" ht="12.75" customHeight="1">
      <c r="A40" s="19"/>
      <c r="B40" s="13" t="str">
        <f>'[1]OIB-BS'!A49</f>
        <v>Trade payables</v>
      </c>
      <c r="D40" s="13"/>
      <c r="E40" s="13"/>
      <c r="F40" s="13"/>
      <c r="G40" s="13"/>
      <c r="H40" s="158">
        <f>'[1]OIB-BS'!D49</f>
        <v>13595552.8</v>
      </c>
      <c r="I40" s="159"/>
      <c r="J40" s="153"/>
      <c r="K40" s="158">
        <f>'[1]OIB-BS'!F49</f>
        <v>20404091.69</v>
      </c>
      <c r="L40" s="159"/>
    </row>
    <row r="41" spans="1:12" ht="12.75" customHeight="1">
      <c r="A41" s="19"/>
      <c r="B41" s="13" t="str">
        <f>'[1]OIB-BS'!A51</f>
        <v>Other payables and accrued liabilities</v>
      </c>
      <c r="D41" s="13"/>
      <c r="E41" s="13"/>
      <c r="F41" s="13"/>
      <c r="G41" s="13"/>
      <c r="H41" s="158">
        <f>'[1]OIB-BS'!D51</f>
        <v>4066597.55</v>
      </c>
      <c r="I41" s="159"/>
      <c r="J41" s="153"/>
      <c r="K41" s="158">
        <f>'[1]OIB-BS'!F51</f>
        <v>2727195.61</v>
      </c>
      <c r="L41" s="159"/>
    </row>
    <row r="42" spans="1:12" ht="12.75" customHeight="1">
      <c r="A42" s="19"/>
      <c r="B42" s="13" t="str">
        <f>'[1]OIB-BS'!A53</f>
        <v>Short term borrowings</v>
      </c>
      <c r="D42" s="13"/>
      <c r="E42" s="13"/>
      <c r="F42" s="13"/>
      <c r="G42" s="13"/>
      <c r="H42" s="158">
        <f>'[1]OIB-BS'!D53</f>
        <v>20000000</v>
      </c>
      <c r="I42" s="159"/>
      <c r="J42" s="153"/>
      <c r="K42" s="158">
        <f>'[1]OIB-BS'!F53</f>
        <v>25618107.95</v>
      </c>
      <c r="L42" s="159"/>
    </row>
    <row r="43" spans="1:12" ht="12.75" customHeight="1">
      <c r="A43" s="19"/>
      <c r="B43" s="13" t="str">
        <f>'[1]OIB-BS'!A54</f>
        <v>Taxation </v>
      </c>
      <c r="D43" s="13"/>
      <c r="E43" s="13"/>
      <c r="F43" s="13"/>
      <c r="G43" s="13"/>
      <c r="H43" s="158">
        <f>'[1]OIB-BS'!D54</f>
        <v>730472.8500000001</v>
      </c>
      <c r="I43" s="159"/>
      <c r="J43" s="153"/>
      <c r="K43" s="158">
        <f>'[1]OIB-BS'!F54</f>
        <v>1494515.43</v>
      </c>
      <c r="L43" s="159"/>
    </row>
    <row r="44" spans="1:12" ht="12.75" customHeight="1">
      <c r="A44" s="19"/>
      <c r="B44" s="13" t="str">
        <f>'[1]OIB-BS'!A55</f>
        <v>Bank overdrafts</v>
      </c>
      <c r="D44" s="13"/>
      <c r="E44" s="13"/>
      <c r="F44" s="13"/>
      <c r="G44" s="13"/>
      <c r="H44" s="158">
        <f>'[1]OIB-BS'!D55</f>
        <v>1858378.2499999998</v>
      </c>
      <c r="I44" s="159"/>
      <c r="J44" s="153"/>
      <c r="K44" s="158">
        <f>'[1]OIB-BS'!F55</f>
        <v>2954642.52</v>
      </c>
      <c r="L44" s="159"/>
    </row>
    <row r="45" spans="1:12" ht="12.75" customHeight="1">
      <c r="A45" s="19"/>
      <c r="B45" s="13"/>
      <c r="C45" s="13"/>
      <c r="D45" s="13"/>
      <c r="E45" s="13"/>
      <c r="F45" s="13"/>
      <c r="G45" s="13"/>
      <c r="H45" s="160">
        <f>SUM(H39:H44)</f>
        <v>40251001.45</v>
      </c>
      <c r="I45" s="161"/>
      <c r="J45" s="153"/>
      <c r="K45" s="160">
        <f>SUM(K39:K44)</f>
        <v>53198553.2</v>
      </c>
      <c r="L45" s="161"/>
    </row>
    <row r="46" spans="1:12" ht="7.5" customHeight="1">
      <c r="A46" s="19"/>
      <c r="B46" s="13"/>
      <c r="C46" s="13"/>
      <c r="D46" s="13"/>
      <c r="E46" s="13"/>
      <c r="F46" s="13"/>
      <c r="G46" s="13"/>
      <c r="H46" s="153"/>
      <c r="I46" s="153"/>
      <c r="J46" s="153"/>
      <c r="K46" s="153"/>
      <c r="L46" s="153"/>
    </row>
    <row r="47" spans="1:12" ht="12.75" customHeight="1">
      <c r="A47" s="12" t="str">
        <f>'[1]OIB-BS'!A58</f>
        <v>Net current assets</v>
      </c>
      <c r="C47" s="13"/>
      <c r="D47" s="13"/>
      <c r="E47" s="13"/>
      <c r="F47" s="13"/>
      <c r="G47" s="13"/>
      <c r="H47" s="153">
        <f>H37-H45</f>
        <v>177548510.32</v>
      </c>
      <c r="I47" s="153"/>
      <c r="J47" s="153"/>
      <c r="K47" s="153">
        <f>K37-K45</f>
        <v>147904662.34999996</v>
      </c>
      <c r="L47" s="153"/>
    </row>
    <row r="48" spans="1:12" ht="12.75" customHeight="1" thickBot="1">
      <c r="A48" s="132"/>
      <c r="B48" s="13"/>
      <c r="C48" s="13"/>
      <c r="D48" s="13"/>
      <c r="E48" s="13"/>
      <c r="F48" s="13"/>
      <c r="G48" s="13"/>
      <c r="H48" s="130">
        <f>SUM(H22:H27)+H47</f>
        <v>230121108.72685823</v>
      </c>
      <c r="I48" s="130"/>
      <c r="J48" s="153"/>
      <c r="K48" s="130">
        <f>SUM(K22:K27)+K47</f>
        <v>215497334.21043044</v>
      </c>
      <c r="L48" s="130"/>
    </row>
    <row r="49" spans="1:12" ht="12.75" customHeight="1" thickTop="1">
      <c r="A49" s="132"/>
      <c r="B49" s="13"/>
      <c r="C49" s="13"/>
      <c r="D49" s="13"/>
      <c r="E49" s="13"/>
      <c r="F49" s="13"/>
      <c r="G49" s="13"/>
      <c r="H49" s="24"/>
      <c r="I49" s="24"/>
      <c r="J49" s="153"/>
      <c r="K49" s="24"/>
      <c r="L49" s="24"/>
    </row>
    <row r="50" spans="1:12" ht="12.75" customHeight="1">
      <c r="A50" s="12" t="s">
        <v>41</v>
      </c>
      <c r="C50" s="13"/>
      <c r="D50" s="13"/>
      <c r="E50" s="13"/>
      <c r="F50" s="13"/>
      <c r="G50" s="13"/>
      <c r="H50" s="177">
        <f>H15/H13</f>
        <v>2.358986964565831</v>
      </c>
      <c r="I50" s="177"/>
      <c r="J50" s="82"/>
      <c r="K50" s="177">
        <f>K15/K13</f>
        <v>2.2031485604183763</v>
      </c>
      <c r="L50" s="177"/>
    </row>
    <row r="51" spans="1:12" ht="12.75" customHeight="1">
      <c r="A51" s="19"/>
      <c r="B51" s="13"/>
      <c r="C51" s="13"/>
      <c r="D51" s="13"/>
      <c r="E51" s="13"/>
      <c r="F51" s="13"/>
      <c r="G51" s="13"/>
      <c r="H51" s="162"/>
      <c r="I51" s="162"/>
      <c r="J51" s="82"/>
      <c r="K51" s="162"/>
      <c r="L51" s="162"/>
    </row>
    <row r="52" spans="1:12" ht="12.75" customHeight="1">
      <c r="A52" s="175" t="s">
        <v>42</v>
      </c>
      <c r="B52" s="175"/>
      <c r="C52" s="175"/>
      <c r="D52" s="175"/>
      <c r="E52" s="175"/>
      <c r="F52" s="175"/>
      <c r="G52" s="175"/>
      <c r="H52" s="175"/>
      <c r="I52" s="175"/>
      <c r="J52" s="175"/>
      <c r="K52" s="175"/>
      <c r="L52" s="175"/>
    </row>
    <row r="53" spans="1:12" ht="12.75" customHeight="1">
      <c r="A53" s="175"/>
      <c r="B53" s="175"/>
      <c r="C53" s="175"/>
      <c r="D53" s="175"/>
      <c r="E53" s="175"/>
      <c r="F53" s="175"/>
      <c r="G53" s="175"/>
      <c r="H53" s="175"/>
      <c r="I53" s="175"/>
      <c r="J53" s="175"/>
      <c r="K53" s="175"/>
      <c r="L53" s="175"/>
    </row>
    <row r="54" spans="1:12" ht="12.75" customHeight="1">
      <c r="A54" s="19"/>
      <c r="B54" s="13"/>
      <c r="C54" s="13"/>
      <c r="D54" s="13"/>
      <c r="E54" s="13"/>
      <c r="F54" s="13"/>
      <c r="G54" s="13" t="s">
        <v>43</v>
      </c>
      <c r="H54" s="98">
        <f>H18-H48</f>
        <v>0</v>
      </c>
      <c r="I54" s="98"/>
      <c r="J54" s="98"/>
      <c r="K54" s="98">
        <f>K18-K48</f>
        <v>0</v>
      </c>
      <c r="L54" s="98"/>
    </row>
    <row r="55" spans="1:12" ht="12.75" customHeight="1">
      <c r="A55" s="19"/>
      <c r="B55" s="13"/>
      <c r="C55" s="13"/>
      <c r="D55" s="13"/>
      <c r="E55" s="13"/>
      <c r="F55" s="13"/>
      <c r="G55" s="13"/>
      <c r="H55" s="98"/>
      <c r="I55" s="98"/>
      <c r="J55" s="98"/>
      <c r="K55" s="98"/>
      <c r="L55" s="98"/>
    </row>
    <row r="56" spans="1:12" ht="12.75" customHeight="1">
      <c r="A56" s="19"/>
      <c r="B56" s="13"/>
      <c r="C56" s="13"/>
      <c r="D56" s="13"/>
      <c r="E56" s="13"/>
      <c r="F56" s="13"/>
      <c r="G56" s="13"/>
      <c r="H56" s="98"/>
      <c r="I56" s="98"/>
      <c r="J56" s="98"/>
      <c r="K56" s="98"/>
      <c r="L56" s="98"/>
    </row>
    <row r="57" spans="1:12" ht="12.75" customHeight="1">
      <c r="A57" s="19"/>
      <c r="B57" s="13"/>
      <c r="C57" s="13"/>
      <c r="D57" s="13"/>
      <c r="E57" s="13"/>
      <c r="F57" s="13"/>
      <c r="G57" s="13"/>
      <c r="H57" s="98"/>
      <c r="I57" s="98"/>
      <c r="J57" s="98"/>
      <c r="K57" s="98"/>
      <c r="L57" s="98"/>
    </row>
    <row r="58" spans="1:12" ht="12.75" customHeight="1">
      <c r="A58" s="19"/>
      <c r="B58" s="13"/>
      <c r="C58" s="13"/>
      <c r="D58" s="13"/>
      <c r="E58" s="13"/>
      <c r="F58" s="13"/>
      <c r="G58" s="13"/>
      <c r="H58" s="98"/>
      <c r="I58" s="98"/>
      <c r="J58" s="98"/>
      <c r="K58" s="98"/>
      <c r="L58" s="98"/>
    </row>
    <row r="59" spans="1:12" ht="12.75" customHeight="1">
      <c r="A59" s="19"/>
      <c r="B59" s="13"/>
      <c r="C59" s="13"/>
      <c r="D59" s="13"/>
      <c r="E59" s="13"/>
      <c r="F59" s="13"/>
      <c r="G59" s="13"/>
      <c r="H59" s="98"/>
      <c r="I59" s="98"/>
      <c r="J59" s="98"/>
      <c r="K59" s="98"/>
      <c r="L59" s="98"/>
    </row>
    <row r="60" spans="1:12" ht="12.75" customHeight="1">
      <c r="A60" s="19"/>
      <c r="B60" s="13"/>
      <c r="C60" s="13"/>
      <c r="D60" s="13"/>
      <c r="E60" s="13"/>
      <c r="F60" s="13"/>
      <c r="G60" s="13"/>
      <c r="H60" s="98"/>
      <c r="I60" s="98"/>
      <c r="J60" s="98"/>
      <c r="K60" s="98"/>
      <c r="L60" s="98"/>
    </row>
    <row r="61" spans="1:12" ht="12.75" customHeight="1">
      <c r="A61" s="19"/>
      <c r="B61" s="13"/>
      <c r="C61" s="13"/>
      <c r="D61" s="13"/>
      <c r="E61" s="13"/>
      <c r="F61" s="13"/>
      <c r="G61" s="13"/>
      <c r="H61" s="98"/>
      <c r="I61" s="98"/>
      <c r="J61" s="98"/>
      <c r="K61" s="98"/>
      <c r="L61" s="98"/>
    </row>
    <row r="62" spans="1:12" ht="12.75" customHeight="1">
      <c r="A62" s="19"/>
      <c r="B62" s="13"/>
      <c r="C62" s="13"/>
      <c r="D62" s="13"/>
      <c r="E62" s="13"/>
      <c r="F62" s="13"/>
      <c r="G62" s="13"/>
      <c r="H62" s="82"/>
      <c r="I62" s="82"/>
      <c r="J62" s="82"/>
      <c r="K62" s="82"/>
      <c r="L62" s="82"/>
    </row>
    <row r="63" spans="1:12" ht="12.75" customHeight="1">
      <c r="A63" s="19"/>
      <c r="B63" s="13"/>
      <c r="C63" s="13"/>
      <c r="D63" s="13"/>
      <c r="E63" s="13"/>
      <c r="F63" s="13"/>
      <c r="G63" s="13"/>
      <c r="H63" s="82"/>
      <c r="I63" s="82"/>
      <c r="J63" s="82"/>
      <c r="K63" s="82"/>
      <c r="L63" s="82"/>
    </row>
    <row r="64" spans="1:12" ht="12.75" customHeight="1">
      <c r="A64" s="19"/>
      <c r="B64" s="13"/>
      <c r="C64" s="13"/>
      <c r="D64" s="13"/>
      <c r="E64" s="13"/>
      <c r="F64" s="13"/>
      <c r="G64" s="13"/>
      <c r="H64" s="82"/>
      <c r="I64" s="82"/>
      <c r="J64" s="82"/>
      <c r="K64" s="82"/>
      <c r="L64" s="82"/>
    </row>
    <row r="65" spans="1:12" ht="12.75" customHeight="1">
      <c r="A65" s="19"/>
      <c r="B65" s="13"/>
      <c r="C65" s="13"/>
      <c r="D65" s="13"/>
      <c r="E65" s="13"/>
      <c r="F65" s="13"/>
      <c r="G65" s="13"/>
      <c r="H65" s="82"/>
      <c r="I65" s="82"/>
      <c r="J65" s="82"/>
      <c r="K65" s="82"/>
      <c r="L65" s="82"/>
    </row>
    <row r="66" spans="1:12" ht="12.75" customHeight="1">
      <c r="A66" s="19"/>
      <c r="B66" s="13"/>
      <c r="C66" s="13"/>
      <c r="D66" s="13"/>
      <c r="E66" s="13"/>
      <c r="F66" s="13"/>
      <c r="G66" s="13"/>
      <c r="H66" s="82"/>
      <c r="I66" s="82"/>
      <c r="J66" s="82"/>
      <c r="K66" s="82"/>
      <c r="L66" s="82"/>
    </row>
    <row r="67" spans="1:12" ht="12.75" customHeight="1">
      <c r="A67" s="19"/>
      <c r="B67" s="13"/>
      <c r="C67" s="13"/>
      <c r="D67" s="13"/>
      <c r="E67" s="13"/>
      <c r="F67" s="13"/>
      <c r="G67" s="13"/>
      <c r="H67" s="82"/>
      <c r="I67" s="82"/>
      <c r="J67" s="82"/>
      <c r="K67" s="82"/>
      <c r="L67" s="82"/>
    </row>
    <row r="68" spans="1:12" ht="12.75" customHeight="1">
      <c r="A68" s="19"/>
      <c r="B68" s="13"/>
      <c r="C68" s="13"/>
      <c r="D68" s="13"/>
      <c r="E68" s="13"/>
      <c r="F68" s="13"/>
      <c r="G68" s="13"/>
      <c r="H68" s="82"/>
      <c r="I68" s="82"/>
      <c r="J68" s="82"/>
      <c r="K68" s="82"/>
      <c r="L68" s="82"/>
    </row>
    <row r="69" spans="1:12" ht="12.75" customHeight="1">
      <c r="A69" s="19"/>
      <c r="B69" s="13"/>
      <c r="C69" s="13"/>
      <c r="D69" s="13"/>
      <c r="E69" s="13"/>
      <c r="F69" s="13"/>
      <c r="G69" s="13"/>
      <c r="H69" s="82"/>
      <c r="I69" s="82"/>
      <c r="J69" s="82"/>
      <c r="K69" s="82"/>
      <c r="L69" s="82"/>
    </row>
    <row r="70" spans="1:12" ht="12.75" customHeight="1">
      <c r="A70" s="19"/>
      <c r="B70" s="13"/>
      <c r="C70" s="13"/>
      <c r="D70" s="13"/>
      <c r="E70" s="13"/>
      <c r="F70" s="13"/>
      <c r="G70" s="13"/>
      <c r="H70" s="82"/>
      <c r="I70" s="82"/>
      <c r="J70" s="82"/>
      <c r="K70" s="82"/>
      <c r="L70" s="82"/>
    </row>
    <row r="71" spans="1:12" ht="12.75" customHeight="1">
      <c r="A71" s="19"/>
      <c r="B71" s="13"/>
      <c r="C71" s="13"/>
      <c r="D71" s="13"/>
      <c r="E71" s="13"/>
      <c r="F71" s="13"/>
      <c r="G71" s="13"/>
      <c r="H71" s="82"/>
      <c r="I71" s="82"/>
      <c r="J71" s="82"/>
      <c r="K71" s="82"/>
      <c r="L71" s="82"/>
    </row>
    <row r="72" spans="1:12" ht="12.75" customHeight="1">
      <c r="A72" s="19"/>
      <c r="B72" s="13"/>
      <c r="C72" s="13"/>
      <c r="D72" s="13"/>
      <c r="E72" s="13"/>
      <c r="F72" s="13"/>
      <c r="G72" s="13"/>
      <c r="H72" s="82"/>
      <c r="I72" s="82"/>
      <c r="J72" s="82"/>
      <c r="K72" s="82"/>
      <c r="L72" s="82"/>
    </row>
    <row r="73" spans="1:12" ht="12.75" customHeight="1">
      <c r="A73" s="19"/>
      <c r="B73" s="13"/>
      <c r="C73" s="13"/>
      <c r="D73" s="13"/>
      <c r="E73" s="13"/>
      <c r="F73" s="13"/>
      <c r="G73" s="13"/>
      <c r="H73" s="82"/>
      <c r="I73" s="82"/>
      <c r="J73" s="82"/>
      <c r="K73" s="82"/>
      <c r="L73" s="82"/>
    </row>
    <row r="74" spans="1:12" ht="12.75" customHeight="1">
      <c r="A74" s="19"/>
      <c r="B74" s="13"/>
      <c r="C74" s="13"/>
      <c r="D74" s="13"/>
      <c r="E74" s="13"/>
      <c r="F74" s="13"/>
      <c r="G74" s="13"/>
      <c r="H74" s="82"/>
      <c r="I74" s="82"/>
      <c r="J74" s="82"/>
      <c r="K74" s="82"/>
      <c r="L74" s="82"/>
    </row>
    <row r="75" spans="1:12" ht="12.75" customHeight="1">
      <c r="A75" s="19"/>
      <c r="B75" s="13"/>
      <c r="C75" s="13"/>
      <c r="D75" s="13"/>
      <c r="E75" s="13"/>
      <c r="F75" s="13"/>
      <c r="G75" s="13"/>
      <c r="H75" s="82"/>
      <c r="I75" s="82"/>
      <c r="J75" s="82"/>
      <c r="K75" s="82"/>
      <c r="L75" s="82"/>
    </row>
    <row r="76" spans="1:12" ht="12.75" customHeight="1">
      <c r="A76" s="19"/>
      <c r="B76" s="13"/>
      <c r="C76" s="13"/>
      <c r="D76" s="13"/>
      <c r="E76" s="13"/>
      <c r="F76" s="13"/>
      <c r="G76" s="13"/>
      <c r="H76" s="82"/>
      <c r="I76" s="82"/>
      <c r="J76" s="82"/>
      <c r="K76" s="82"/>
      <c r="L76" s="82"/>
    </row>
    <row r="77" spans="1:12" ht="12.75" customHeight="1">
      <c r="A77" s="19"/>
      <c r="B77" s="13"/>
      <c r="C77" s="13"/>
      <c r="D77" s="13"/>
      <c r="E77" s="13"/>
      <c r="F77" s="13"/>
      <c r="G77" s="13"/>
      <c r="H77" s="82"/>
      <c r="I77" s="82"/>
      <c r="J77" s="82"/>
      <c r="K77" s="82"/>
      <c r="L77" s="82"/>
    </row>
    <row r="78" spans="1:12" ht="12.75" customHeight="1">
      <c r="A78" s="19"/>
      <c r="B78" s="13"/>
      <c r="C78" s="13"/>
      <c r="D78" s="13"/>
      <c r="E78" s="13"/>
      <c r="F78" s="13"/>
      <c r="G78" s="13"/>
      <c r="H78" s="82"/>
      <c r="I78" s="82"/>
      <c r="J78" s="82"/>
      <c r="K78" s="82"/>
      <c r="L78" s="82"/>
    </row>
    <row r="79" spans="1:12" ht="12.75" customHeight="1">
      <c r="A79" s="19"/>
      <c r="B79" s="13"/>
      <c r="C79" s="13"/>
      <c r="D79" s="13"/>
      <c r="E79" s="13"/>
      <c r="F79" s="13"/>
      <c r="G79" s="13"/>
      <c r="H79" s="82"/>
      <c r="I79" s="82"/>
      <c r="J79" s="82"/>
      <c r="K79" s="82"/>
      <c r="L79" s="82"/>
    </row>
    <row r="80" spans="1:12" ht="12.75" customHeight="1">
      <c r="A80" s="19"/>
      <c r="B80" s="13"/>
      <c r="C80" s="13"/>
      <c r="D80" s="13"/>
      <c r="E80" s="13"/>
      <c r="F80" s="13"/>
      <c r="G80" s="13"/>
      <c r="H80" s="82"/>
      <c r="I80" s="82"/>
      <c r="J80" s="82"/>
      <c r="K80" s="82"/>
      <c r="L80" s="82"/>
    </row>
    <row r="81" spans="1:12" ht="12.75" customHeight="1">
      <c r="A81" s="19"/>
      <c r="B81" s="13"/>
      <c r="C81" s="13"/>
      <c r="D81" s="13"/>
      <c r="E81" s="13"/>
      <c r="F81" s="13"/>
      <c r="G81" s="13"/>
      <c r="H81" s="82"/>
      <c r="I81" s="82"/>
      <c r="J81" s="82"/>
      <c r="K81" s="82"/>
      <c r="L81" s="82"/>
    </row>
    <row r="82" spans="1:12" ht="12.75" customHeight="1">
      <c r="A82" s="19"/>
      <c r="B82" s="13"/>
      <c r="C82" s="13"/>
      <c r="D82" s="13"/>
      <c r="E82" s="13"/>
      <c r="F82" s="13"/>
      <c r="G82" s="13"/>
      <c r="H82" s="82"/>
      <c r="I82" s="82"/>
      <c r="J82" s="82"/>
      <c r="K82" s="82"/>
      <c r="L82" s="82"/>
    </row>
    <row r="83" spans="1:12" ht="12.75" customHeight="1">
      <c r="A83" s="19"/>
      <c r="B83" s="13"/>
      <c r="C83" s="13"/>
      <c r="D83" s="13"/>
      <c r="E83" s="13"/>
      <c r="F83" s="13"/>
      <c r="G83" s="13"/>
      <c r="H83" s="82"/>
      <c r="I83" s="82"/>
      <c r="J83" s="82"/>
      <c r="K83" s="82"/>
      <c r="L83" s="82"/>
    </row>
    <row r="84" spans="1:12" ht="12.75" customHeight="1">
      <c r="A84" s="19"/>
      <c r="B84" s="13"/>
      <c r="C84" s="13"/>
      <c r="D84" s="13"/>
      <c r="E84" s="13"/>
      <c r="F84" s="13"/>
      <c r="G84" s="13"/>
      <c r="H84" s="82"/>
      <c r="I84" s="82"/>
      <c r="J84" s="82"/>
      <c r="K84" s="82"/>
      <c r="L84" s="82"/>
    </row>
    <row r="85" spans="1:12" ht="12.75" customHeight="1">
      <c r="A85" s="19"/>
      <c r="B85" s="13"/>
      <c r="C85" s="13"/>
      <c r="D85" s="13"/>
      <c r="E85" s="13"/>
      <c r="F85" s="13"/>
      <c r="G85" s="13"/>
      <c r="H85" s="82"/>
      <c r="I85" s="82"/>
      <c r="J85" s="82"/>
      <c r="K85" s="82"/>
      <c r="L85" s="82"/>
    </row>
    <row r="86" spans="1:12" ht="12.75" customHeight="1">
      <c r="A86" s="19"/>
      <c r="B86" s="13"/>
      <c r="C86" s="13"/>
      <c r="D86" s="13"/>
      <c r="E86" s="13"/>
      <c r="F86" s="13"/>
      <c r="G86" s="13"/>
      <c r="H86" s="82"/>
      <c r="I86" s="82"/>
      <c r="J86" s="82"/>
      <c r="K86" s="82"/>
      <c r="L86" s="82"/>
    </row>
    <row r="87" spans="1:12" ht="12.75" customHeight="1">
      <c r="A87" s="19"/>
      <c r="B87" s="13"/>
      <c r="C87" s="13"/>
      <c r="D87" s="13"/>
      <c r="E87" s="13"/>
      <c r="F87" s="13"/>
      <c r="G87" s="13"/>
      <c r="H87" s="82"/>
      <c r="I87" s="82"/>
      <c r="J87" s="82"/>
      <c r="K87" s="82"/>
      <c r="L87" s="82"/>
    </row>
    <row r="88" spans="1:12" ht="12.75" customHeight="1">
      <c r="A88" s="19"/>
      <c r="B88" s="13"/>
      <c r="C88" s="13"/>
      <c r="D88" s="13"/>
      <c r="E88" s="13"/>
      <c r="F88" s="13"/>
      <c r="G88" s="13"/>
      <c r="H88" s="82"/>
      <c r="I88" s="82"/>
      <c r="J88" s="82"/>
      <c r="K88" s="82"/>
      <c r="L88" s="82"/>
    </row>
    <row r="89" spans="1:12" ht="12.75" customHeight="1">
      <c r="A89" s="19"/>
      <c r="B89" s="13"/>
      <c r="C89" s="13"/>
      <c r="D89" s="13"/>
      <c r="E89" s="13"/>
      <c r="F89" s="13"/>
      <c r="G89" s="13"/>
      <c r="H89" s="82"/>
      <c r="I89" s="82"/>
      <c r="J89" s="82"/>
      <c r="K89" s="82"/>
      <c r="L89" s="82"/>
    </row>
    <row r="90" spans="1:12" ht="12.75" customHeight="1">
      <c r="A90" s="19"/>
      <c r="B90" s="13"/>
      <c r="C90" s="13"/>
      <c r="D90" s="13"/>
      <c r="E90" s="13"/>
      <c r="F90" s="13"/>
      <c r="G90" s="13"/>
      <c r="H90" s="82"/>
      <c r="I90" s="82"/>
      <c r="J90" s="82"/>
      <c r="K90" s="82"/>
      <c r="L90" s="82"/>
    </row>
    <row r="91" spans="1:12" ht="12.75" customHeight="1">
      <c r="A91" s="19"/>
      <c r="B91" s="13"/>
      <c r="C91" s="13"/>
      <c r="D91" s="13"/>
      <c r="E91" s="13"/>
      <c r="F91" s="13"/>
      <c r="G91" s="13"/>
      <c r="H91" s="82"/>
      <c r="I91" s="82"/>
      <c r="J91" s="82"/>
      <c r="K91" s="82"/>
      <c r="L91" s="82"/>
    </row>
    <row r="92" spans="1:12" ht="12.75" customHeight="1">
      <c r="A92" s="19"/>
      <c r="B92" s="13"/>
      <c r="C92" s="13"/>
      <c r="D92" s="13"/>
      <c r="E92" s="13"/>
      <c r="F92" s="13"/>
      <c r="G92" s="13"/>
      <c r="H92" s="82"/>
      <c r="I92" s="82"/>
      <c r="J92" s="82"/>
      <c r="K92" s="82"/>
      <c r="L92" s="82"/>
    </row>
    <row r="93" spans="1:12" ht="12.75" customHeight="1">
      <c r="A93" s="19"/>
      <c r="B93" s="13"/>
      <c r="C93" s="13"/>
      <c r="D93" s="13"/>
      <c r="E93" s="13"/>
      <c r="F93" s="13"/>
      <c r="G93" s="13"/>
      <c r="H93" s="82"/>
      <c r="I93" s="82"/>
      <c r="J93" s="82"/>
      <c r="K93" s="82"/>
      <c r="L93" s="82"/>
    </row>
    <row r="94" spans="1:12" ht="12.75" customHeight="1">
      <c r="A94" s="19"/>
      <c r="B94" s="13"/>
      <c r="C94" s="13"/>
      <c r="D94" s="13"/>
      <c r="E94" s="13"/>
      <c r="F94" s="13"/>
      <c r="G94" s="13"/>
      <c r="H94" s="82"/>
      <c r="I94" s="82"/>
      <c r="J94" s="82"/>
      <c r="K94" s="82"/>
      <c r="L94" s="82"/>
    </row>
    <row r="95" spans="1:12" ht="12.75" customHeight="1">
      <c r="A95" s="19"/>
      <c r="B95" s="13"/>
      <c r="C95" s="13"/>
      <c r="D95" s="13"/>
      <c r="E95" s="13"/>
      <c r="F95" s="13"/>
      <c r="G95" s="13"/>
      <c r="H95" s="82"/>
      <c r="I95" s="82"/>
      <c r="J95" s="82"/>
      <c r="K95" s="82"/>
      <c r="L95" s="82"/>
    </row>
    <row r="96" spans="1:12" ht="12.75" customHeight="1">
      <c r="A96" s="19"/>
      <c r="B96" s="13"/>
      <c r="C96" s="13"/>
      <c r="D96" s="13"/>
      <c r="E96" s="13"/>
      <c r="F96" s="13"/>
      <c r="G96" s="13"/>
      <c r="H96" s="82"/>
      <c r="I96" s="82"/>
      <c r="J96" s="82"/>
      <c r="K96" s="82"/>
      <c r="L96" s="82"/>
    </row>
    <row r="97" spans="1:12" ht="12.75" customHeight="1">
      <c r="A97" s="19"/>
      <c r="B97" s="13"/>
      <c r="C97" s="13"/>
      <c r="D97" s="13"/>
      <c r="E97" s="13"/>
      <c r="F97" s="13"/>
      <c r="G97" s="13"/>
      <c r="H97" s="82"/>
      <c r="I97" s="82"/>
      <c r="J97" s="82"/>
      <c r="K97" s="82"/>
      <c r="L97" s="82"/>
    </row>
    <row r="98" spans="1:12" ht="12.75" customHeight="1">
      <c r="A98" s="19"/>
      <c r="B98" s="13"/>
      <c r="C98" s="13"/>
      <c r="D98" s="13"/>
      <c r="E98" s="13"/>
      <c r="F98" s="13"/>
      <c r="G98" s="13"/>
      <c r="H98" s="82"/>
      <c r="I98" s="82"/>
      <c r="J98" s="82"/>
      <c r="K98" s="82"/>
      <c r="L98" s="82"/>
    </row>
    <row r="99" spans="1:12" ht="12.75" customHeight="1">
      <c r="A99" s="19"/>
      <c r="B99" s="13"/>
      <c r="C99" s="13"/>
      <c r="D99" s="13"/>
      <c r="E99" s="13"/>
      <c r="F99" s="13"/>
      <c r="G99" s="13"/>
      <c r="H99" s="82"/>
      <c r="I99" s="82"/>
      <c r="J99" s="82"/>
      <c r="K99" s="82"/>
      <c r="L99" s="82"/>
    </row>
  </sheetData>
  <mergeCells count="13">
    <mergeCell ref="K8:L8"/>
    <mergeCell ref="H7:I7"/>
    <mergeCell ref="K7:L7"/>
    <mergeCell ref="A52:L53"/>
    <mergeCell ref="H6:I6"/>
    <mergeCell ref="H8:I8"/>
    <mergeCell ref="H50:I50"/>
    <mergeCell ref="K50:L50"/>
    <mergeCell ref="H9:I9"/>
    <mergeCell ref="H10:I10"/>
    <mergeCell ref="K9:L9"/>
    <mergeCell ref="K10:L10"/>
    <mergeCell ref="K6:L6"/>
  </mergeCells>
  <printOptions/>
  <pageMargins left="0.984251968503937" right="0.1968503937007874" top="1.1811023622047245" bottom="0.3937007874015748" header="1.1811023622047245" footer="0.1968503937007874"/>
  <pageSetup horizontalDpi="360" verticalDpi="360" orientation="portrait" paperSize="9" r:id="rId1"/>
  <headerFooter alignWithMargins="0">
    <oddHeader>&amp;R&amp;"Times New Roman,Bold"Page &amp;P of &amp;N</oddHeader>
  </headerFooter>
</worksheet>
</file>

<file path=xl/worksheets/sheet3.xml><?xml version="1.0" encoding="utf-8"?>
<worksheet xmlns="http://schemas.openxmlformats.org/spreadsheetml/2006/main" xmlns:r="http://schemas.openxmlformats.org/officeDocument/2006/relationships">
  <dimension ref="A1:T62"/>
  <sheetViews>
    <sheetView workbookViewId="0" topLeftCell="A1">
      <selection activeCell="C9" sqref="C9"/>
    </sheetView>
  </sheetViews>
  <sheetFormatPr defaultColWidth="9.33203125" defaultRowHeight="12.75"/>
  <cols>
    <col min="1" max="2" width="2.83203125" style="53" customWidth="1"/>
    <col min="3" max="8" width="9.33203125" style="53" customWidth="1"/>
    <col min="9" max="9" width="10.83203125" style="53" customWidth="1"/>
    <col min="10" max="10" width="2.33203125" style="53" customWidth="1"/>
    <col min="11" max="11" width="3.83203125" style="53" customWidth="1"/>
    <col min="12" max="12" width="10.83203125" style="53" customWidth="1"/>
    <col min="13" max="13" width="2.33203125" style="53" customWidth="1"/>
    <col min="14" max="16384" width="9.33203125" style="53" customWidth="1"/>
  </cols>
  <sheetData>
    <row r="1" spans="1:20" s="3" customFormat="1" ht="12.75" customHeight="1">
      <c r="A1" s="45" t="s">
        <v>0</v>
      </c>
      <c r="B1" s="45"/>
      <c r="C1" s="45"/>
      <c r="D1" s="47"/>
      <c r="E1" s="47"/>
      <c r="F1" s="47"/>
      <c r="G1" s="47"/>
      <c r="H1" s="47"/>
      <c r="I1" s="47"/>
      <c r="J1" s="47"/>
      <c r="K1" s="47"/>
      <c r="L1" s="48"/>
      <c r="M1" s="48"/>
      <c r="N1" s="48"/>
      <c r="O1" s="48"/>
      <c r="P1" s="48"/>
      <c r="Q1" s="48"/>
      <c r="R1" s="48"/>
      <c r="S1" s="48"/>
      <c r="T1" s="48"/>
    </row>
    <row r="2" spans="1:20" s="3" customFormat="1" ht="12.75" customHeight="1">
      <c r="A2" s="46" t="s">
        <v>1</v>
      </c>
      <c r="B2" s="45"/>
      <c r="C2" s="45"/>
      <c r="D2" s="47"/>
      <c r="E2" s="47"/>
      <c r="F2" s="47"/>
      <c r="G2" s="47"/>
      <c r="H2" s="47"/>
      <c r="I2" s="47"/>
      <c r="J2" s="47"/>
      <c r="K2" s="47"/>
      <c r="L2" s="48"/>
      <c r="M2" s="48"/>
      <c r="N2" s="48"/>
      <c r="O2" s="48"/>
      <c r="P2" s="48"/>
      <c r="Q2" s="48"/>
      <c r="R2" s="48"/>
      <c r="S2" s="48"/>
      <c r="T2" s="48"/>
    </row>
    <row r="3" spans="1:20" s="3" customFormat="1" ht="7.5" customHeight="1">
      <c r="A3" s="9"/>
      <c r="B3" s="9"/>
      <c r="C3" s="9"/>
      <c r="D3" s="49"/>
      <c r="E3" s="12"/>
      <c r="F3" s="13"/>
      <c r="G3" s="13"/>
      <c r="H3" s="13"/>
      <c r="I3" s="13"/>
      <c r="J3" s="13"/>
      <c r="K3" s="13"/>
      <c r="L3" s="14"/>
      <c r="M3" s="14"/>
      <c r="N3" s="14"/>
      <c r="O3" s="14"/>
      <c r="P3" s="14"/>
      <c r="Q3" s="14"/>
      <c r="R3" s="14"/>
      <c r="S3" s="14"/>
      <c r="T3" s="6"/>
    </row>
    <row r="4" spans="1:20" s="3" customFormat="1" ht="12.75" customHeight="1">
      <c r="A4" s="17" t="s">
        <v>44</v>
      </c>
      <c r="B4" s="9"/>
      <c r="C4" s="9"/>
      <c r="D4" s="49"/>
      <c r="E4" s="12"/>
      <c r="F4" s="49"/>
      <c r="G4" s="49"/>
      <c r="H4" s="49"/>
      <c r="I4" s="49"/>
      <c r="J4" s="49"/>
      <c r="K4" s="49"/>
      <c r="L4" s="50"/>
      <c r="M4" s="50"/>
      <c r="N4" s="50"/>
      <c r="O4" s="50"/>
      <c r="P4" s="50"/>
      <c r="Q4" s="50"/>
      <c r="R4" s="50"/>
      <c r="S4" s="50"/>
      <c r="T4" s="6"/>
    </row>
    <row r="5" spans="1:3" ht="12.75" customHeight="1">
      <c r="A5" s="51" t="str">
        <f>IncSt!A11</f>
        <v>for the financial period ended 30 June 2003</v>
      </c>
      <c r="B5" s="52"/>
      <c r="C5" s="52"/>
    </row>
    <row r="6" spans="1:3" ht="12.75">
      <c r="A6" s="54" t="str">
        <f>IncSt!A12</f>
        <v>[The figures have not been audited.]</v>
      </c>
      <c r="B6" s="54"/>
      <c r="C6" s="54"/>
    </row>
    <row r="7" spans="1:3" ht="12.75" customHeight="1">
      <c r="A7" s="54"/>
      <c r="B7" s="54"/>
      <c r="C7" s="54"/>
    </row>
    <row r="8" spans="10:11" ht="12.75">
      <c r="J8" s="55" t="str">
        <f>'[1]Analysis'!F5</f>
        <v>Year</v>
      </c>
      <c r="K8" s="56" t="str">
        <f>'[1]Analysis'!F6</f>
        <v>Ended</v>
      </c>
    </row>
    <row r="9" spans="9:13" ht="12.75">
      <c r="I9" s="57">
        <f>Equity!B43</f>
        <v>37802</v>
      </c>
      <c r="J9" s="57"/>
      <c r="K9" s="56"/>
      <c r="L9" s="57">
        <f>Equity!B29</f>
        <v>37437</v>
      </c>
      <c r="M9" s="58"/>
    </row>
    <row r="10" spans="9:14" ht="12.75">
      <c r="I10" s="59" t="str">
        <f>IncSt!G18</f>
        <v>RM'000</v>
      </c>
      <c r="J10" s="59"/>
      <c r="K10" s="60"/>
      <c r="L10" s="61" t="str">
        <f>I10</f>
        <v>RM'000</v>
      </c>
      <c r="M10" s="58"/>
      <c r="N10" s="62"/>
    </row>
    <row r="11" spans="9:13" ht="7.5" customHeight="1">
      <c r="I11" s="63"/>
      <c r="J11" s="63"/>
      <c r="K11" s="63"/>
      <c r="L11" s="63"/>
      <c r="M11" s="63"/>
    </row>
    <row r="12" spans="1:13" ht="12.75">
      <c r="A12" s="56" t="s">
        <v>45</v>
      </c>
      <c r="B12" s="56"/>
      <c r="C12" s="56"/>
      <c r="I12" s="63"/>
      <c r="J12" s="63"/>
      <c r="K12" s="63"/>
      <c r="L12" s="63"/>
      <c r="M12" s="63"/>
    </row>
    <row r="13" spans="2:13" ht="12.75">
      <c r="B13" s="53" t="s">
        <v>46</v>
      </c>
      <c r="I13" s="63">
        <f>'[1]OIB-BS'!D69</f>
        <v>24860441.74995555</v>
      </c>
      <c r="J13" s="63"/>
      <c r="K13" s="63"/>
      <c r="L13" s="63">
        <v>11498417</v>
      </c>
      <c r="M13" s="63"/>
    </row>
    <row r="14" spans="2:13" ht="12.75">
      <c r="B14" s="53" t="s">
        <v>47</v>
      </c>
      <c r="I14" s="63">
        <f>-(('BS'!K43-'BS'!K34)+(LRNotes!M59-LRNotes!M53)-('BS'!H43-'BS'!H34))</f>
        <v>-5733834.433987555</v>
      </c>
      <c r="J14" s="63"/>
      <c r="K14" s="63"/>
      <c r="L14" s="63">
        <v>-3558885</v>
      </c>
      <c r="M14" s="63"/>
    </row>
    <row r="15" spans="9:13" ht="7.5" customHeight="1">
      <c r="I15" s="64"/>
      <c r="J15" s="64"/>
      <c r="K15" s="63"/>
      <c r="L15" s="64"/>
      <c r="M15" s="64"/>
    </row>
    <row r="16" spans="9:13" ht="7.5" customHeight="1">
      <c r="I16" s="63"/>
      <c r="J16" s="63"/>
      <c r="K16" s="63"/>
      <c r="L16" s="63"/>
      <c r="M16" s="63"/>
    </row>
    <row r="17" spans="2:13" ht="12.75">
      <c r="B17" s="53" t="s">
        <v>48</v>
      </c>
      <c r="I17" s="63">
        <f>SUM(I12:I15)</f>
        <v>19126607.315967996</v>
      </c>
      <c r="J17" s="63"/>
      <c r="K17" s="63"/>
      <c r="L17" s="63">
        <f>SUM(L12:L15)</f>
        <v>7939532</v>
      </c>
      <c r="M17" s="63"/>
    </row>
    <row r="18" spans="9:13" ht="7.5" customHeight="1">
      <c r="I18" s="63"/>
      <c r="J18" s="63"/>
      <c r="K18" s="63"/>
      <c r="L18" s="63"/>
      <c r="M18" s="63"/>
    </row>
    <row r="19" spans="1:13" ht="12.75">
      <c r="A19" s="56" t="s">
        <v>49</v>
      </c>
      <c r="B19" s="56"/>
      <c r="C19" s="56"/>
      <c r="I19" s="63"/>
      <c r="J19" s="63"/>
      <c r="K19" s="63"/>
      <c r="L19" s="63"/>
      <c r="M19" s="63"/>
    </row>
    <row r="20" spans="9:13" ht="7.5" customHeight="1">
      <c r="I20" s="65"/>
      <c r="J20" s="66"/>
      <c r="K20" s="63"/>
      <c r="L20" s="65"/>
      <c r="M20" s="66"/>
    </row>
    <row r="21" spans="2:13" ht="12.75">
      <c r="B21" s="53" t="s">
        <v>50</v>
      </c>
      <c r="I21" s="67">
        <f>'[1]OIB'!N15</f>
        <v>200472.28000000003</v>
      </c>
      <c r="J21" s="68"/>
      <c r="K21" s="63"/>
      <c r="L21" s="67">
        <v>186745</v>
      </c>
      <c r="M21" s="68"/>
    </row>
    <row r="22" spans="2:13" ht="12.75">
      <c r="B22" s="53" t="s">
        <v>51</v>
      </c>
      <c r="I22" s="67">
        <f>'[1]OIB'!AP38</f>
        <v>200000</v>
      </c>
      <c r="J22" s="68"/>
      <c r="K22" s="63"/>
      <c r="L22" s="67">
        <v>10000</v>
      </c>
      <c r="M22" s="68"/>
    </row>
    <row r="23" spans="2:13" ht="12.75">
      <c r="B23" s="53" t="s">
        <v>52</v>
      </c>
      <c r="I23" s="67">
        <f>'[1]OIB'!N85</f>
        <v>146764.38</v>
      </c>
      <c r="J23" s="68"/>
      <c r="K23" s="63"/>
      <c r="L23" s="67">
        <f>282857+1</f>
        <v>282858</v>
      </c>
      <c r="M23" s="68"/>
    </row>
    <row r="24" spans="2:13" ht="12.75">
      <c r="B24" s="53" t="s">
        <v>53</v>
      </c>
      <c r="I24" s="67">
        <f>-('[1]OIB-BS'!D24-('[1]OIB-BS'!F24-('[1]OIB'!N62+'[1]OIB'!N93)-('[1]OIB'!N83+'[1]BDev'!B111)-('[1]OIB'!N85+'[1]OIB'!N84)))</f>
        <v>-2138372.0900000073</v>
      </c>
      <c r="J24" s="68"/>
      <c r="K24" s="63"/>
      <c r="L24" s="67">
        <v>-642052</v>
      </c>
      <c r="M24" s="68"/>
    </row>
    <row r="25" spans="2:13" ht="12.75">
      <c r="B25" s="53" t="s">
        <v>54</v>
      </c>
      <c r="I25" s="67">
        <f>-(('[1]OIB-BS'!D32-'[1]OIB-BS'!F32)+'[1]OIB'!N91)</f>
        <v>-3399519.870000001</v>
      </c>
      <c r="J25" s="68"/>
      <c r="K25" s="63"/>
      <c r="L25" s="67">
        <v>1028818</v>
      </c>
      <c r="M25" s="68"/>
    </row>
    <row r="26" spans="2:13" ht="12.75">
      <c r="B26" s="53" t="s">
        <v>55</v>
      </c>
      <c r="I26" s="67">
        <f>'[1]OIB'!N96</f>
        <v>1530</v>
      </c>
      <c r="J26" s="68"/>
      <c r="K26" s="63"/>
      <c r="L26" s="67">
        <v>0</v>
      </c>
      <c r="M26" s="68"/>
    </row>
    <row r="27" spans="9:13" ht="7.5" customHeight="1">
      <c r="I27" s="69"/>
      <c r="J27" s="70"/>
      <c r="K27" s="63"/>
      <c r="L27" s="69"/>
      <c r="M27" s="70"/>
    </row>
    <row r="28" spans="9:13" ht="7.5" customHeight="1">
      <c r="I28" s="71"/>
      <c r="J28" s="71"/>
      <c r="K28" s="63"/>
      <c r="L28" s="71"/>
      <c r="M28" s="71"/>
    </row>
    <row r="29" spans="2:13" ht="12.75">
      <c r="B29" s="53" t="s">
        <v>56</v>
      </c>
      <c r="I29" s="63">
        <f>SUM(I20:I27)</f>
        <v>-4989125.300000008</v>
      </c>
      <c r="J29" s="63"/>
      <c r="K29" s="63"/>
      <c r="L29" s="63">
        <f>SUM(L20:L27)</f>
        <v>866369</v>
      </c>
      <c r="M29" s="63"/>
    </row>
    <row r="30" spans="9:13" ht="7.5" customHeight="1">
      <c r="I30" s="63"/>
      <c r="J30" s="63"/>
      <c r="K30" s="63"/>
      <c r="L30" s="63"/>
      <c r="M30" s="63"/>
    </row>
    <row r="31" spans="1:13" ht="12.75">
      <c r="A31" s="56" t="s">
        <v>57</v>
      </c>
      <c r="B31" s="56"/>
      <c r="C31" s="56"/>
      <c r="I31" s="63"/>
      <c r="J31" s="63"/>
      <c r="K31" s="63"/>
      <c r="L31" s="63"/>
      <c r="M31" s="63"/>
    </row>
    <row r="32" spans="9:13" s="3" customFormat="1" ht="7.5" customHeight="1">
      <c r="I32" s="72"/>
      <c r="J32" s="73"/>
      <c r="K32" s="23"/>
      <c r="L32" s="72"/>
      <c r="M32" s="73"/>
    </row>
    <row r="33" spans="2:13" ht="12.75">
      <c r="B33" s="53" t="s">
        <v>58</v>
      </c>
      <c r="I33" s="67"/>
      <c r="J33" s="68"/>
      <c r="K33" s="63"/>
      <c r="L33" s="67"/>
      <c r="M33" s="68"/>
    </row>
    <row r="34" spans="2:13" ht="12.75">
      <c r="B34" s="32" t="s">
        <v>59</v>
      </c>
      <c r="I34" s="67">
        <f>'[1]OIB'!N88</f>
        <v>0</v>
      </c>
      <c r="J34" s="68"/>
      <c r="K34" s="63"/>
      <c r="L34" s="67">
        <v>244200</v>
      </c>
      <c r="M34" s="68"/>
    </row>
    <row r="35" spans="2:13" ht="12.75">
      <c r="B35" s="32" t="s">
        <v>60</v>
      </c>
      <c r="I35" s="67">
        <v>0</v>
      </c>
      <c r="J35" s="68"/>
      <c r="K35" s="63"/>
      <c r="L35" s="67">
        <v>300000</v>
      </c>
      <c r="M35" s="68"/>
    </row>
    <row r="36" spans="2:13" ht="12.75">
      <c r="B36" s="53" t="s">
        <v>61</v>
      </c>
      <c r="I36" s="67">
        <v>0</v>
      </c>
      <c r="J36" s="68"/>
      <c r="K36" s="63"/>
      <c r="L36" s="67">
        <v>-50292</v>
      </c>
      <c r="M36" s="68"/>
    </row>
    <row r="37" spans="2:13" ht="12.75">
      <c r="B37" s="53" t="s">
        <v>62</v>
      </c>
      <c r="I37" s="67">
        <f>'[1]OIB'!N90</f>
        <v>223455853.58</v>
      </c>
      <c r="J37" s="68"/>
      <c r="K37" s="63"/>
      <c r="L37" s="67">
        <v>311355007</v>
      </c>
      <c r="M37" s="68"/>
    </row>
    <row r="38" spans="2:13" ht="12.75">
      <c r="B38" s="53" t="s">
        <v>63</v>
      </c>
      <c r="I38" s="67">
        <f>-'[1]OIB'!N89</f>
        <v>-229073961.53</v>
      </c>
      <c r="J38" s="68"/>
      <c r="K38" s="63"/>
      <c r="L38" s="67">
        <v>-319033450</v>
      </c>
      <c r="M38" s="68"/>
    </row>
    <row r="39" spans="2:13" ht="12.75">
      <c r="B39" s="53" t="s">
        <v>64</v>
      </c>
      <c r="I39" s="67">
        <f>IncSt!L35</f>
        <v>-858073.58</v>
      </c>
      <c r="J39" s="68"/>
      <c r="K39" s="63"/>
      <c r="L39" s="67">
        <v>-1361196</v>
      </c>
      <c r="M39" s="68"/>
    </row>
    <row r="40" spans="2:13" ht="12.75">
      <c r="B40" s="53" t="s">
        <v>65</v>
      </c>
      <c r="I40" s="67"/>
      <c r="J40" s="68"/>
      <c r="K40" s="63"/>
      <c r="L40" s="67"/>
      <c r="M40" s="68"/>
    </row>
    <row r="41" spans="3:13" ht="12.75">
      <c r="C41" s="53" t="s">
        <v>66</v>
      </c>
      <c r="I41" s="67">
        <f>IncSt!L34</f>
        <v>0</v>
      </c>
      <c r="J41" s="68"/>
      <c r="K41" s="63"/>
      <c r="L41" s="67">
        <v>-372100</v>
      </c>
      <c r="M41" s="68"/>
    </row>
    <row r="42" spans="2:13" ht="12.75">
      <c r="B42" s="53" t="s">
        <v>67</v>
      </c>
      <c r="I42" s="67">
        <f>-('[1]OIB'!AQ80+'[1]AC'!X67)</f>
        <v>-46022.39596799947</v>
      </c>
      <c r="J42" s="68"/>
      <c r="K42" s="63"/>
      <c r="L42" s="67">
        <v>-46024</v>
      </c>
      <c r="M42" s="68"/>
    </row>
    <row r="43" spans="2:13" ht="12.75">
      <c r="B43" s="53" t="s">
        <v>68</v>
      </c>
      <c r="I43" s="67">
        <f>'[1]OIB'!N54</f>
        <v>-4545575.93</v>
      </c>
      <c r="J43" s="68"/>
      <c r="K43" s="63"/>
      <c r="L43" s="67">
        <v>-4536252</v>
      </c>
      <c r="M43" s="68"/>
    </row>
    <row r="44" spans="9:13" ht="7.5" customHeight="1">
      <c r="I44" s="69"/>
      <c r="J44" s="70"/>
      <c r="K44" s="63"/>
      <c r="L44" s="69"/>
      <c r="M44" s="70"/>
    </row>
    <row r="45" spans="9:13" ht="7.5" customHeight="1">
      <c r="I45" s="71"/>
      <c r="J45" s="71"/>
      <c r="K45" s="63"/>
      <c r="L45" s="71"/>
      <c r="M45" s="71"/>
    </row>
    <row r="46" spans="2:13" ht="12.75">
      <c r="B46" s="53" t="s">
        <v>69</v>
      </c>
      <c r="I46" s="63">
        <f>SUM(I32:I44)</f>
        <v>-11067779.855967987</v>
      </c>
      <c r="J46" s="63"/>
      <c r="K46" s="63"/>
      <c r="L46" s="63">
        <f>SUM(L32:L44)</f>
        <v>-13500107</v>
      </c>
      <c r="M46" s="63"/>
    </row>
    <row r="47" spans="9:13" ht="7.5" customHeight="1">
      <c r="I47" s="64"/>
      <c r="J47" s="64"/>
      <c r="K47" s="63"/>
      <c r="L47" s="64"/>
      <c r="M47" s="64"/>
    </row>
    <row r="48" spans="9:13" ht="7.5" customHeight="1">
      <c r="I48" s="63"/>
      <c r="J48" s="63"/>
      <c r="K48" s="63"/>
      <c r="L48" s="63"/>
      <c r="M48" s="63"/>
    </row>
    <row r="49" spans="1:13" ht="12.75">
      <c r="A49" s="56" t="s">
        <v>70</v>
      </c>
      <c r="B49" s="56"/>
      <c r="C49" s="56"/>
      <c r="I49" s="63">
        <f>I17+I29+I46</f>
        <v>3069702.16</v>
      </c>
      <c r="J49" s="63"/>
      <c r="K49" s="63"/>
      <c r="L49" s="63">
        <f>L17+L29+L46</f>
        <v>-4694206</v>
      </c>
      <c r="M49" s="63"/>
    </row>
    <row r="50" spans="9:13" ht="7.5" customHeight="1">
      <c r="I50" s="63"/>
      <c r="J50" s="63"/>
      <c r="K50" s="63"/>
      <c r="L50" s="63"/>
      <c r="M50" s="63"/>
    </row>
    <row r="51" spans="1:13" ht="12.75">
      <c r="A51" s="56" t="s">
        <v>71</v>
      </c>
      <c r="I51" s="63"/>
      <c r="J51" s="63"/>
      <c r="K51" s="63"/>
      <c r="L51" s="63"/>
      <c r="M51" s="63"/>
    </row>
    <row r="52" spans="1:13" ht="12.75">
      <c r="A52" s="74" t="s">
        <v>72</v>
      </c>
      <c r="B52" s="56" t="s">
        <v>73</v>
      </c>
      <c r="I52" s="63">
        <f>(SUM('BS'!K35:K36)-'BS'!K44)-('[1]SJGp'!D60+'[1]ACGp'!D60)</f>
        <v>6257921.43</v>
      </c>
      <c r="J52" s="63"/>
      <c r="K52" s="63"/>
      <c r="L52" s="63">
        <v>10952127</v>
      </c>
      <c r="M52" s="63"/>
    </row>
    <row r="53" spans="1:13" ht="7.5" customHeight="1">
      <c r="A53" s="74"/>
      <c r="B53" s="56"/>
      <c r="I53" s="63"/>
      <c r="J53" s="64"/>
      <c r="K53" s="63"/>
      <c r="L53" s="63"/>
      <c r="M53" s="64"/>
    </row>
    <row r="54" spans="9:13" ht="7.5" customHeight="1">
      <c r="I54" s="75"/>
      <c r="J54" s="63"/>
      <c r="K54" s="63"/>
      <c r="L54" s="75"/>
      <c r="M54" s="63"/>
    </row>
    <row r="55" spans="1:13" ht="12.75">
      <c r="A55" s="74" t="s">
        <v>72</v>
      </c>
      <c r="B55" s="56" t="s">
        <v>74</v>
      </c>
      <c r="I55" s="71">
        <f>SUM(I48:I53)</f>
        <v>9327623.59</v>
      </c>
      <c r="J55" s="63"/>
      <c r="K55" s="63"/>
      <c r="L55" s="71">
        <f>SUM(L48:L53)</f>
        <v>6257921</v>
      </c>
      <c r="M55" s="63"/>
    </row>
    <row r="56" spans="9:13" ht="7.5" customHeight="1" thickBot="1">
      <c r="I56" s="76"/>
      <c r="J56" s="76"/>
      <c r="K56" s="63"/>
      <c r="L56" s="76"/>
      <c r="M56" s="76"/>
    </row>
    <row r="57" spans="9:13" ht="12.75" customHeight="1" thickTop="1">
      <c r="I57" s="63"/>
      <c r="J57" s="63"/>
      <c r="K57" s="63"/>
      <c r="L57" s="63"/>
      <c r="M57" s="63"/>
    </row>
    <row r="58" spans="1:13" ht="12.75">
      <c r="A58" s="174" t="s">
        <v>75</v>
      </c>
      <c r="B58" s="174"/>
      <c r="C58" s="174"/>
      <c r="D58" s="180"/>
      <c r="E58" s="180"/>
      <c r="F58" s="180"/>
      <c r="G58" s="180"/>
      <c r="H58" s="180"/>
      <c r="I58" s="180"/>
      <c r="J58" s="180"/>
      <c r="K58" s="180"/>
      <c r="L58" s="180"/>
      <c r="M58" s="180"/>
    </row>
    <row r="59" spans="1:13" ht="12.75">
      <c r="A59" s="180"/>
      <c r="B59" s="180"/>
      <c r="C59" s="180"/>
      <c r="D59" s="180"/>
      <c r="E59" s="180"/>
      <c r="F59" s="180"/>
      <c r="G59" s="180"/>
      <c r="H59" s="180"/>
      <c r="I59" s="180"/>
      <c r="J59" s="180"/>
      <c r="K59" s="180"/>
      <c r="L59" s="180"/>
      <c r="M59" s="180"/>
    </row>
    <row r="60" ht="12.75">
      <c r="I60" s="63"/>
    </row>
    <row r="61" spans="8:13" ht="12.75">
      <c r="H61" s="13" t="s">
        <v>43</v>
      </c>
      <c r="I61" s="63">
        <f>ROUND(I55-'[1]OIB-BS'!D72,0)</f>
        <v>0</v>
      </c>
      <c r="J61" s="63"/>
      <c r="K61" s="63"/>
      <c r="L61" s="63">
        <f>ROUND(L55-'[1]OIB-BS'!F72,0)</f>
        <v>0</v>
      </c>
      <c r="M61" s="63"/>
    </row>
    <row r="62" ht="12.75">
      <c r="I62" s="63"/>
    </row>
  </sheetData>
  <mergeCells count="1">
    <mergeCell ref="A58:M59"/>
  </mergeCells>
  <printOptions/>
  <pageMargins left="0.984251968503937" right="0.1968503937007874" top="1.1811023622047245" bottom="0.3937007874015748" header="1.1811023622047245" footer="0.1968503937007874"/>
  <pageSetup horizontalDpi="360" verticalDpi="360" orientation="portrait" paperSize="9" r:id="rId1"/>
  <headerFooter alignWithMargins="0">
    <oddHeader>&amp;R&amp;"Times New Roman,Bold"Page &amp;P of &amp;N</oddHeader>
  </headerFooter>
</worksheet>
</file>

<file path=xl/worksheets/sheet4.xml><?xml version="1.0" encoding="utf-8"?>
<worksheet xmlns="http://schemas.openxmlformats.org/spreadsheetml/2006/main" xmlns:r="http://schemas.openxmlformats.org/officeDocument/2006/relationships">
  <dimension ref="A1:R47"/>
  <sheetViews>
    <sheetView tabSelected="1" workbookViewId="0" topLeftCell="A1">
      <selection activeCell="O4" sqref="O4"/>
    </sheetView>
  </sheetViews>
  <sheetFormatPr defaultColWidth="9.33203125" defaultRowHeight="12.75"/>
  <cols>
    <col min="1" max="1" width="2.83203125" style="53" customWidth="1"/>
    <col min="2" max="2" width="17.83203125" style="53" customWidth="1"/>
    <col min="3" max="4" width="6.83203125" style="53" customWidth="1"/>
    <col min="5" max="5" width="9.83203125" style="53" customWidth="1"/>
    <col min="6" max="6" width="1.83203125" style="53" customWidth="1"/>
    <col min="7" max="7" width="9.83203125" style="53" customWidth="1"/>
    <col min="8" max="8" width="1.83203125" style="53" customWidth="1"/>
    <col min="9" max="9" width="9.83203125" style="53" customWidth="1"/>
    <col min="10" max="10" width="1.83203125" style="53" customWidth="1"/>
    <col min="11" max="11" width="9.83203125" style="53" customWidth="1"/>
    <col min="12" max="12" width="1.83203125" style="53" customWidth="1"/>
    <col min="13" max="13" width="9.83203125" style="53" customWidth="1"/>
    <col min="14" max="14" width="1.83203125" style="53" customWidth="1"/>
    <col min="15" max="15" width="9.33203125" style="53" customWidth="1"/>
    <col min="16" max="16" width="10.5" style="53" bestFit="1" customWidth="1"/>
    <col min="17" max="16384" width="9.33203125" style="53" customWidth="1"/>
  </cols>
  <sheetData>
    <row r="1" spans="1:18" s="3" customFormat="1" ht="12.75" customHeight="1">
      <c r="A1" s="45" t="s">
        <v>0</v>
      </c>
      <c r="B1" s="45"/>
      <c r="C1" s="45"/>
      <c r="D1" s="47"/>
      <c r="E1" s="47"/>
      <c r="F1" s="47"/>
      <c r="G1" s="47"/>
      <c r="H1" s="47"/>
      <c r="I1" s="48"/>
      <c r="J1" s="47"/>
      <c r="K1" s="48"/>
      <c r="L1" s="47"/>
      <c r="M1" s="48"/>
      <c r="N1" s="47"/>
      <c r="O1" s="48"/>
      <c r="P1" s="48"/>
      <c r="Q1" s="48"/>
      <c r="R1" s="48"/>
    </row>
    <row r="2" spans="1:18" s="3" customFormat="1" ht="12.75" customHeight="1">
      <c r="A2" s="46" t="s">
        <v>1</v>
      </c>
      <c r="B2" s="45"/>
      <c r="C2" s="45"/>
      <c r="D2" s="47"/>
      <c r="E2" s="47"/>
      <c r="F2" s="47"/>
      <c r="G2" s="47"/>
      <c r="H2" s="47"/>
      <c r="I2" s="48"/>
      <c r="J2" s="47"/>
      <c r="K2" s="48"/>
      <c r="L2" s="47"/>
      <c r="M2" s="48"/>
      <c r="N2" s="47"/>
      <c r="O2" s="48"/>
      <c r="P2" s="48"/>
      <c r="Q2" s="48"/>
      <c r="R2" s="48"/>
    </row>
    <row r="3" spans="1:18" s="3" customFormat="1" ht="7.5" customHeight="1">
      <c r="A3" s="9"/>
      <c r="B3" s="9"/>
      <c r="C3" s="9"/>
      <c r="D3" s="49"/>
      <c r="E3" s="13"/>
      <c r="F3" s="13"/>
      <c r="G3" s="13"/>
      <c r="H3" s="13"/>
      <c r="I3" s="14"/>
      <c r="J3" s="13"/>
      <c r="K3" s="14"/>
      <c r="L3" s="13"/>
      <c r="M3" s="14"/>
      <c r="N3" s="13"/>
      <c r="O3" s="14"/>
      <c r="P3" s="14"/>
      <c r="Q3" s="14"/>
      <c r="R3" s="6"/>
    </row>
    <row r="4" spans="1:18" s="3" customFormat="1" ht="12.75" customHeight="1">
      <c r="A4" s="17" t="s">
        <v>76</v>
      </c>
      <c r="B4" s="9"/>
      <c r="C4" s="9"/>
      <c r="D4" s="49"/>
      <c r="E4" s="49"/>
      <c r="F4" s="49"/>
      <c r="G4" s="49"/>
      <c r="H4" s="49"/>
      <c r="I4" s="50"/>
      <c r="J4" s="49"/>
      <c r="K4" s="50"/>
      <c r="L4" s="49"/>
      <c r="M4" s="50"/>
      <c r="N4" s="49"/>
      <c r="O4" s="50"/>
      <c r="P4" s="50"/>
      <c r="Q4" s="50"/>
      <c r="R4" s="6"/>
    </row>
    <row r="5" spans="1:18" s="3" customFormat="1" ht="12.75" customHeight="1">
      <c r="A5" s="17" t="str">
        <f>IncSt!A11</f>
        <v>for the financial period ended 30 June 2003</v>
      </c>
      <c r="B5" s="9"/>
      <c r="C5" s="9"/>
      <c r="D5" s="49"/>
      <c r="E5" s="49"/>
      <c r="F5" s="49"/>
      <c r="G5" s="49"/>
      <c r="H5" s="49"/>
      <c r="I5" s="50"/>
      <c r="J5" s="49"/>
      <c r="K5" s="50"/>
      <c r="L5" s="49"/>
      <c r="M5" s="50"/>
      <c r="N5" s="49"/>
      <c r="O5" s="50"/>
      <c r="P5" s="50"/>
      <c r="Q5" s="50"/>
      <c r="R5" s="6"/>
    </row>
    <row r="6" ht="12.75">
      <c r="A6" s="54" t="str">
        <f>IncSt!A12</f>
        <v>[The figures have not been audited.]</v>
      </c>
    </row>
    <row r="7" ht="12.75">
      <c r="A7" s="54"/>
    </row>
    <row r="8" spans="1:14" ht="12.75">
      <c r="A8" s="54"/>
      <c r="E8" s="144" t="s">
        <v>77</v>
      </c>
      <c r="F8" s="144"/>
      <c r="G8" s="144"/>
      <c r="H8" s="144"/>
      <c r="I8" s="56"/>
      <c r="J8" s="56"/>
      <c r="K8" s="56"/>
      <c r="L8" s="56"/>
      <c r="M8" s="56"/>
      <c r="N8" s="56"/>
    </row>
    <row r="9" spans="5:14" ht="12.75">
      <c r="E9" s="144" t="s">
        <v>78</v>
      </c>
      <c r="F9" s="144"/>
      <c r="G9" s="144"/>
      <c r="H9" s="144"/>
      <c r="I9" s="144" t="s">
        <v>79</v>
      </c>
      <c r="J9" s="144"/>
      <c r="K9" s="56"/>
      <c r="L9" s="56"/>
      <c r="M9" s="56"/>
      <c r="N9" s="56"/>
    </row>
    <row r="10" spans="5:14" ht="12.75">
      <c r="E10" s="145" t="s">
        <v>80</v>
      </c>
      <c r="F10" s="145"/>
      <c r="G10" s="145"/>
      <c r="H10" s="144"/>
      <c r="I10" s="145" t="s">
        <v>81</v>
      </c>
      <c r="J10" s="145"/>
      <c r="K10" s="145" t="s">
        <v>82</v>
      </c>
      <c r="L10" s="144"/>
      <c r="M10" s="56"/>
      <c r="N10" s="56"/>
    </row>
    <row r="11" spans="5:14" ht="12.75">
      <c r="E11" s="144" t="s">
        <v>83</v>
      </c>
      <c r="F11" s="144"/>
      <c r="G11" s="144" t="s">
        <v>84</v>
      </c>
      <c r="H11" s="144"/>
      <c r="I11" s="144" t="s">
        <v>85</v>
      </c>
      <c r="J11" s="144"/>
      <c r="K11" s="144" t="s">
        <v>86</v>
      </c>
      <c r="L11" s="144"/>
      <c r="M11" s="56"/>
      <c r="N11" s="56"/>
    </row>
    <row r="12" spans="5:14" ht="12.75">
      <c r="E12" s="144" t="s">
        <v>87</v>
      </c>
      <c r="F12" s="144"/>
      <c r="G12" s="144" t="s">
        <v>88</v>
      </c>
      <c r="H12" s="144"/>
      <c r="I12" s="144" t="s">
        <v>89</v>
      </c>
      <c r="J12" s="144"/>
      <c r="K12" s="144" t="s">
        <v>90</v>
      </c>
      <c r="L12" s="144"/>
      <c r="M12" s="144" t="s">
        <v>91</v>
      </c>
      <c r="N12" s="144"/>
    </row>
    <row r="13" spans="5:14" ht="12.75">
      <c r="E13" s="78"/>
      <c r="F13" s="78"/>
      <c r="G13" s="78" t="s">
        <v>92</v>
      </c>
      <c r="H13" s="78"/>
      <c r="I13" s="78" t="s">
        <v>92</v>
      </c>
      <c r="J13" s="78"/>
      <c r="K13" s="78" t="s">
        <v>92</v>
      </c>
      <c r="L13" s="78"/>
      <c r="M13" s="78" t="s">
        <v>92</v>
      </c>
      <c r="N13" s="78"/>
    </row>
    <row r="14" spans="5:14" ht="12.75">
      <c r="E14" s="63"/>
      <c r="F14" s="63"/>
      <c r="G14" s="63"/>
      <c r="H14" s="63"/>
      <c r="I14" s="63"/>
      <c r="J14" s="63"/>
      <c r="K14" s="63"/>
      <c r="L14" s="63"/>
      <c r="M14" s="63"/>
      <c r="N14" s="63"/>
    </row>
    <row r="15" spans="1:14" ht="12.75">
      <c r="A15" s="53" t="s">
        <v>93</v>
      </c>
      <c r="B15" s="146">
        <f>B32-365</f>
        <v>37073</v>
      </c>
      <c r="C15" s="146"/>
      <c r="E15" s="63"/>
      <c r="F15" s="63"/>
      <c r="G15" s="63"/>
      <c r="H15" s="63"/>
      <c r="J15" s="63"/>
      <c r="K15" s="63"/>
      <c r="L15" s="63"/>
      <c r="M15" s="63"/>
      <c r="N15" s="63"/>
    </row>
    <row r="16" spans="1:14" ht="12.75">
      <c r="A16" s="147" t="s">
        <v>72</v>
      </c>
      <c r="B16" s="53" t="str">
        <f>B33</f>
        <v>as previously reported</v>
      </c>
      <c r="E16" s="63">
        <f>G16</f>
        <v>90005002</v>
      </c>
      <c r="F16" s="63"/>
      <c r="G16" s="63">
        <v>90005002</v>
      </c>
      <c r="H16" s="63"/>
      <c r="I16" s="63">
        <v>13550</v>
      </c>
      <c r="J16" s="63"/>
      <c r="K16" s="63">
        <v>92096987.26</v>
      </c>
      <c r="L16" s="63"/>
      <c r="M16" s="63">
        <f>SUM(G16:L16)</f>
        <v>182115539.26</v>
      </c>
      <c r="N16" s="63"/>
    </row>
    <row r="17" spans="1:14" ht="12.75">
      <c r="A17" s="147" t="s">
        <v>72</v>
      </c>
      <c r="B17" s="53" t="str">
        <f>B34</f>
        <v>prior year adjustment</v>
      </c>
      <c r="E17" s="63">
        <f>G17</f>
        <v>0</v>
      </c>
      <c r="F17" s="63"/>
      <c r="G17" s="63">
        <v>0</v>
      </c>
      <c r="H17" s="63"/>
      <c r="I17" s="63">
        <v>0</v>
      </c>
      <c r="J17" s="63"/>
      <c r="K17" s="63">
        <f>K34-'[1]OIB'!AF104+'[1]CTI'!B130+'[1]OIB'!AQ90</f>
        <v>4437398.454512687</v>
      </c>
      <c r="L17" s="63"/>
      <c r="M17" s="63">
        <f>SUM(G17:L17)</f>
        <v>4437398.454512687</v>
      </c>
      <c r="N17" s="63"/>
    </row>
    <row r="18" spans="1:14" ht="7.5" customHeight="1">
      <c r="A18" s="147"/>
      <c r="E18" s="64"/>
      <c r="F18" s="64"/>
      <c r="G18" s="64"/>
      <c r="H18" s="64"/>
      <c r="I18" s="64"/>
      <c r="J18" s="64"/>
      <c r="K18" s="64"/>
      <c r="L18" s="64"/>
      <c r="M18" s="64"/>
      <c r="N18" s="64"/>
    </row>
    <row r="19" spans="1:15" ht="12.75">
      <c r="A19" s="147" t="s">
        <v>72</v>
      </c>
      <c r="B19" s="53" t="str">
        <f>B36</f>
        <v>as restated</v>
      </c>
      <c r="E19" s="63">
        <f>SUM(E16:E18)</f>
        <v>90005002</v>
      </c>
      <c r="F19" s="63"/>
      <c r="G19" s="63">
        <f>SUM(G16:G18)</f>
        <v>90005002</v>
      </c>
      <c r="H19" s="63"/>
      <c r="I19" s="63">
        <f>SUM(I16:I18)</f>
        <v>13550</v>
      </c>
      <c r="J19" s="63"/>
      <c r="K19" s="63">
        <f>SUM(K16:K18)</f>
        <v>96534385.71451269</v>
      </c>
      <c r="L19" s="63"/>
      <c r="M19" s="63">
        <f>SUM(M16:M18)</f>
        <v>186552937.71451268</v>
      </c>
      <c r="N19" s="63"/>
      <c r="O19" s="63">
        <f>M19-SUM(G19:L19)</f>
        <v>0</v>
      </c>
    </row>
    <row r="20" spans="1:15" ht="12.75">
      <c r="A20" s="147"/>
      <c r="E20" s="63"/>
      <c r="F20" s="63"/>
      <c r="G20" s="63"/>
      <c r="H20" s="63"/>
      <c r="I20" s="63"/>
      <c r="J20" s="63"/>
      <c r="K20" s="63"/>
      <c r="L20" s="63"/>
      <c r="M20" s="63"/>
      <c r="N20" s="63"/>
      <c r="O20" s="63"/>
    </row>
    <row r="21" spans="1:15" ht="12.75">
      <c r="A21" s="148" t="str">
        <f>A38</f>
        <v>Dividend (first and final) paid in respect</v>
      </c>
      <c r="E21" s="63"/>
      <c r="F21" s="63"/>
      <c r="G21" s="63"/>
      <c r="H21" s="63"/>
      <c r="I21" s="63"/>
      <c r="J21" s="63"/>
      <c r="K21" s="63"/>
      <c r="L21" s="63"/>
      <c r="M21" s="63"/>
      <c r="N21" s="63"/>
      <c r="O21" s="63"/>
    </row>
    <row r="22" spans="1:15" ht="12.75">
      <c r="A22" s="148"/>
      <c r="B22" s="53" t="str">
        <f>B39</f>
        <v>of preceding financial year</v>
      </c>
      <c r="E22" s="63">
        <v>0</v>
      </c>
      <c r="F22" s="63"/>
      <c r="G22" s="63">
        <v>0</v>
      </c>
      <c r="H22" s="63"/>
      <c r="I22" s="63">
        <v>0</v>
      </c>
      <c r="J22" s="63"/>
      <c r="K22" s="63">
        <v>-4536251.91</v>
      </c>
      <c r="L22" s="63"/>
      <c r="M22" s="63">
        <f>SUM(G22:L22)</f>
        <v>-4536251.91</v>
      </c>
      <c r="N22" s="63"/>
      <c r="O22" s="63"/>
    </row>
    <row r="23" spans="5:14" ht="12.75">
      <c r="E23" s="63"/>
      <c r="F23" s="63"/>
      <c r="G23" s="63"/>
      <c r="H23" s="63"/>
      <c r="I23" s="63"/>
      <c r="J23" s="63"/>
      <c r="K23" s="63"/>
      <c r="L23" s="63"/>
      <c r="M23" s="63"/>
      <c r="N23" s="63"/>
    </row>
    <row r="24" spans="1:15" ht="12.75">
      <c r="A24" s="148" t="str">
        <f>A41</f>
        <v>Net profit attributable to shareholders</v>
      </c>
      <c r="E24" s="63">
        <v>0</v>
      </c>
      <c r="F24" s="63"/>
      <c r="G24" s="63">
        <v>0</v>
      </c>
      <c r="H24" s="63"/>
      <c r="I24" s="63">
        <v>0</v>
      </c>
      <c r="J24" s="63"/>
      <c r="K24" s="63">
        <f>K29-(K19+K22)</f>
        <v>16441087.263321266</v>
      </c>
      <c r="L24" s="63"/>
      <c r="M24" s="63">
        <f>SUM(G24:L24)</f>
        <v>16441087.263321266</v>
      </c>
      <c r="N24" s="63"/>
      <c r="O24" s="63">
        <f>ROUND(K24-IncSt!N52,0)</f>
        <v>0</v>
      </c>
    </row>
    <row r="25" spans="5:14" ht="7.5" customHeight="1">
      <c r="E25" s="63"/>
      <c r="F25" s="63"/>
      <c r="G25" s="63"/>
      <c r="H25" s="63"/>
      <c r="I25" s="63"/>
      <c r="J25" s="63"/>
      <c r="K25" s="63"/>
      <c r="L25" s="63"/>
      <c r="M25" s="63"/>
      <c r="N25" s="63"/>
    </row>
    <row r="26" spans="1:14" ht="12.75" customHeight="1">
      <c r="A26" s="53" t="s">
        <v>94</v>
      </c>
      <c r="E26" s="63"/>
      <c r="F26" s="63"/>
      <c r="G26" s="63"/>
      <c r="H26" s="63"/>
      <c r="I26" s="63"/>
      <c r="J26" s="63"/>
      <c r="K26" s="63"/>
      <c r="L26" s="63"/>
      <c r="M26" s="63"/>
      <c r="N26" s="63"/>
    </row>
    <row r="27" spans="2:16" ht="12.75">
      <c r="B27" s="149" t="s">
        <v>95</v>
      </c>
      <c r="E27" s="63">
        <f>SUM('[1]FDEPS'!M114:P118)</f>
        <v>185000</v>
      </c>
      <c r="F27" s="63"/>
      <c r="G27" s="63">
        <f>G29-G19</f>
        <v>185000</v>
      </c>
      <c r="H27" s="63"/>
      <c r="I27" s="63">
        <f>G27*('[1]FDEPS'!L56-1)</f>
        <v>59200.000000000015</v>
      </c>
      <c r="J27" s="63"/>
      <c r="K27" s="63">
        <v>0</v>
      </c>
      <c r="L27" s="63"/>
      <c r="M27" s="63">
        <f>SUM(G27:L27)</f>
        <v>244200</v>
      </c>
      <c r="N27" s="63"/>
      <c r="O27" s="63">
        <f>G27-E27</f>
        <v>0</v>
      </c>
      <c r="P27" s="150">
        <f>I29-'[1]OIBGp'!B15</f>
        <v>0</v>
      </c>
    </row>
    <row r="28" spans="5:14" ht="7.5" customHeight="1">
      <c r="E28" s="63"/>
      <c r="F28" s="63"/>
      <c r="G28" s="63"/>
      <c r="H28" s="63"/>
      <c r="I28" s="63"/>
      <c r="J28" s="63"/>
      <c r="K28" s="63"/>
      <c r="L28" s="63"/>
      <c r="M28" s="63"/>
      <c r="N28" s="63"/>
    </row>
    <row r="29" spans="1:16" ht="12.75">
      <c r="A29" s="53" t="str">
        <f>A15</f>
        <v>At</v>
      </c>
      <c r="B29" s="146">
        <f>IncSt!N17</f>
        <v>37437</v>
      </c>
      <c r="C29" s="146"/>
      <c r="E29" s="75">
        <f>'[1]FDEPS'!Q119</f>
        <v>90190002</v>
      </c>
      <c r="F29" s="75"/>
      <c r="G29" s="75">
        <f>'[1]OIBGp'!B8</f>
        <v>90190002</v>
      </c>
      <c r="H29" s="75"/>
      <c r="I29" s="75">
        <f>SUM(I19:I28)</f>
        <v>72750.00000000001</v>
      </c>
      <c r="J29" s="75"/>
      <c r="K29" s="75">
        <f>K33+K17+'[1]OIB'!AF104-'[1]CTI'!B130-'[1]OIB'!AQ90</f>
        <v>108439221.06783396</v>
      </c>
      <c r="L29" s="75"/>
      <c r="M29" s="75">
        <f>SUM(M19:M28)</f>
        <v>198701973.06783396</v>
      </c>
      <c r="N29" s="75"/>
      <c r="O29" s="63">
        <f>M29-SUM(G29:L29)</f>
        <v>0</v>
      </c>
      <c r="P29" s="63">
        <f>E29-G29</f>
        <v>0</v>
      </c>
    </row>
    <row r="30" spans="2:14" ht="7.5" customHeight="1" thickBot="1">
      <c r="B30" s="146"/>
      <c r="C30" s="146"/>
      <c r="E30" s="76"/>
      <c r="F30" s="76"/>
      <c r="G30" s="76"/>
      <c r="H30" s="76"/>
      <c r="I30" s="76"/>
      <c r="J30" s="76"/>
      <c r="K30" s="76"/>
      <c r="L30" s="76"/>
      <c r="M30" s="76"/>
      <c r="N30" s="76"/>
    </row>
    <row r="31" spans="5:14" ht="13.5" thickTop="1">
      <c r="E31" s="63"/>
      <c r="F31" s="63"/>
      <c r="G31" s="63"/>
      <c r="H31" s="63"/>
      <c r="I31" s="63"/>
      <c r="J31" s="63"/>
      <c r="K31" s="63"/>
      <c r="L31" s="63"/>
      <c r="M31" s="63"/>
      <c r="N31" s="63"/>
    </row>
    <row r="32" spans="1:14" ht="12.75">
      <c r="A32" s="53" t="str">
        <f>A15</f>
        <v>At</v>
      </c>
      <c r="B32" s="146">
        <f>'BS'!K9+1</f>
        <v>37438</v>
      </c>
      <c r="C32" s="146"/>
      <c r="E32" s="63"/>
      <c r="F32" s="63"/>
      <c r="G32" s="63"/>
      <c r="H32" s="63"/>
      <c r="J32" s="63"/>
      <c r="K32" s="63"/>
      <c r="L32" s="63"/>
      <c r="M32" s="63"/>
      <c r="N32" s="63"/>
    </row>
    <row r="33" spans="1:14" ht="12.75">
      <c r="A33" s="147" t="s">
        <v>72</v>
      </c>
      <c r="B33" s="53" t="s">
        <v>96</v>
      </c>
      <c r="E33" s="63">
        <f>G33</f>
        <v>90190002</v>
      </c>
      <c r="F33" s="63"/>
      <c r="G33" s="63">
        <f>'BS'!K13</f>
        <v>90190002</v>
      </c>
      <c r="H33" s="63"/>
      <c r="I33" s="63">
        <f>'[1]OIB-BS'!F11</f>
        <v>72750</v>
      </c>
      <c r="J33" s="63"/>
      <c r="K33" s="63">
        <f>'[1]OIB'!N45</f>
        <v>105236867.22740349</v>
      </c>
      <c r="L33" s="63"/>
      <c r="M33" s="63">
        <f>SUM(G33:L33)</f>
        <v>195499619.2274035</v>
      </c>
      <c r="N33" s="63"/>
    </row>
    <row r="34" spans="1:16" ht="12.75">
      <c r="A34" s="147" t="s">
        <v>72</v>
      </c>
      <c r="B34" s="53" t="s">
        <v>97</v>
      </c>
      <c r="E34" s="63">
        <f>G34</f>
        <v>0</v>
      </c>
      <c r="F34" s="63"/>
      <c r="G34" s="63">
        <v>0</v>
      </c>
      <c r="H34" s="63"/>
      <c r="I34" s="63">
        <v>0</v>
      </c>
      <c r="J34" s="63"/>
      <c r="K34" s="63">
        <f>'[1]OIB'!N47</f>
        <v>3202353.8404304776</v>
      </c>
      <c r="L34" s="63"/>
      <c r="M34" s="63">
        <f>SUM(G34:L34)</f>
        <v>3202353.8404304776</v>
      </c>
      <c r="N34" s="63"/>
      <c r="P34" s="63">
        <f>K36-K29</f>
        <v>0</v>
      </c>
    </row>
    <row r="35" spans="1:16" ht="7.5" customHeight="1">
      <c r="A35" s="147"/>
      <c r="E35" s="64"/>
      <c r="F35" s="64"/>
      <c r="G35" s="64"/>
      <c r="H35" s="64"/>
      <c r="I35" s="64"/>
      <c r="J35" s="64"/>
      <c r="K35" s="64"/>
      <c r="L35" s="64"/>
      <c r="M35" s="64"/>
      <c r="N35" s="64"/>
      <c r="P35" s="63"/>
    </row>
    <row r="36" spans="1:16" ht="12.75">
      <c r="A36" s="147" t="s">
        <v>72</v>
      </c>
      <c r="B36" s="53" t="s">
        <v>98</v>
      </c>
      <c r="E36" s="63">
        <f>SUM(E33:E35)</f>
        <v>90190002</v>
      </c>
      <c r="F36" s="63"/>
      <c r="G36" s="63">
        <f>SUM(G33:G35)</f>
        <v>90190002</v>
      </c>
      <c r="H36" s="63"/>
      <c r="I36" s="63">
        <f>SUM(I33:I35)</f>
        <v>72750</v>
      </c>
      <c r="J36" s="63"/>
      <c r="K36" s="63">
        <f>SUM(K33:K35)</f>
        <v>108439221.06783397</v>
      </c>
      <c r="L36" s="63"/>
      <c r="M36" s="63">
        <f>SUM(M33:M35)</f>
        <v>198701973.06783396</v>
      </c>
      <c r="N36" s="63"/>
      <c r="O36" s="63">
        <f>M36-SUM(G36:L36)</f>
        <v>0</v>
      </c>
      <c r="P36" s="63">
        <f>M36-M29</f>
        <v>0</v>
      </c>
    </row>
    <row r="37" spans="1:15" ht="12.75">
      <c r="A37" s="147"/>
      <c r="E37" s="63"/>
      <c r="F37" s="63"/>
      <c r="G37" s="63"/>
      <c r="H37" s="63"/>
      <c r="I37" s="63"/>
      <c r="J37" s="63"/>
      <c r="K37" s="63"/>
      <c r="L37" s="63"/>
      <c r="M37" s="63"/>
      <c r="N37" s="63"/>
      <c r="O37" s="63"/>
    </row>
    <row r="38" spans="1:15" ht="12.75">
      <c r="A38" s="53" t="s">
        <v>99</v>
      </c>
      <c r="E38" s="63"/>
      <c r="F38" s="63"/>
      <c r="G38" s="63"/>
      <c r="H38" s="63"/>
      <c r="I38" s="63"/>
      <c r="J38" s="63"/>
      <c r="K38" s="63"/>
      <c r="L38" s="63"/>
      <c r="M38" s="63"/>
      <c r="N38" s="63"/>
      <c r="O38" s="63"/>
    </row>
    <row r="39" spans="2:15" ht="12.75">
      <c r="B39" s="53" t="s">
        <v>100</v>
      </c>
      <c r="E39" s="63">
        <v>0</v>
      </c>
      <c r="F39" s="63"/>
      <c r="G39" s="63">
        <v>0</v>
      </c>
      <c r="H39" s="63"/>
      <c r="I39" s="63">
        <v>0</v>
      </c>
      <c r="J39" s="63"/>
      <c r="K39" s="63">
        <f>'[1]OIB'!N54</f>
        <v>-4545575.93</v>
      </c>
      <c r="L39" s="63"/>
      <c r="M39" s="63">
        <f>SUM(G39:L39)</f>
        <v>-4545575.93</v>
      </c>
      <c r="N39" s="63"/>
      <c r="O39" s="63"/>
    </row>
    <row r="40" spans="5:14" ht="12.75" customHeight="1">
      <c r="E40" s="63"/>
      <c r="F40" s="63"/>
      <c r="G40" s="63"/>
      <c r="H40" s="63"/>
      <c r="I40" s="63"/>
      <c r="J40" s="63"/>
      <c r="K40" s="63"/>
      <c r="L40" s="63"/>
      <c r="M40" s="63"/>
      <c r="N40" s="63"/>
    </row>
    <row r="41" spans="1:15" ht="12.75">
      <c r="A41" s="148" t="str">
        <f>IncSt!A52</f>
        <v>Net profit attributable to shareholders</v>
      </c>
      <c r="E41" s="63">
        <f>E43-E36</f>
        <v>0</v>
      </c>
      <c r="F41" s="63"/>
      <c r="G41" s="63">
        <f>G43-G36</f>
        <v>0</v>
      </c>
      <c r="H41" s="63"/>
      <c r="I41" s="63">
        <f>I43-I36</f>
        <v>0</v>
      </c>
      <c r="J41" s="63"/>
      <c r="K41" s="63">
        <f>K43-(K36+K39)</f>
        <v>18600641.914332256</v>
      </c>
      <c r="L41" s="63"/>
      <c r="M41" s="63">
        <f>SUM(G41:L41)</f>
        <v>18600641.914332256</v>
      </c>
      <c r="N41" s="63"/>
      <c r="O41" s="63">
        <f>ROUND(K41-IncSt!L52,0)</f>
        <v>0</v>
      </c>
    </row>
    <row r="42" spans="5:14" ht="7.5" customHeight="1">
      <c r="E42" s="63"/>
      <c r="F42" s="63"/>
      <c r="G42" s="63"/>
      <c r="H42" s="63"/>
      <c r="I42" s="63"/>
      <c r="J42" s="63"/>
      <c r="K42" s="63"/>
      <c r="L42" s="63"/>
      <c r="M42" s="63"/>
      <c r="N42" s="63"/>
    </row>
    <row r="43" spans="1:15" ht="12.75">
      <c r="A43" s="53" t="str">
        <f>A15</f>
        <v>At</v>
      </c>
      <c r="B43" s="146">
        <f>IncSt!L17</f>
        <v>37802</v>
      </c>
      <c r="C43" s="146"/>
      <c r="E43" s="75">
        <f>G43</f>
        <v>90190002</v>
      </c>
      <c r="F43" s="75"/>
      <c r="G43" s="75">
        <f>'[1]OIB-BS'!D10</f>
        <v>90190002</v>
      </c>
      <c r="H43" s="75"/>
      <c r="I43" s="75">
        <f>'[1]OIB-BS'!D11</f>
        <v>72750</v>
      </c>
      <c r="J43" s="75"/>
      <c r="K43" s="75">
        <f>'[1]OIB-BS'!D12</f>
        <v>122494287.05216624</v>
      </c>
      <c r="L43" s="75"/>
      <c r="M43" s="75">
        <f>SUM(M36:M42)</f>
        <v>212757039.05216622</v>
      </c>
      <c r="N43" s="75"/>
      <c r="O43" s="63">
        <f>M43-SUM(G43:L43)</f>
        <v>0</v>
      </c>
    </row>
    <row r="44" spans="5:14" ht="7.5" customHeight="1" thickBot="1">
      <c r="E44" s="76"/>
      <c r="F44" s="76"/>
      <c r="G44" s="76"/>
      <c r="H44" s="76"/>
      <c r="I44" s="76"/>
      <c r="J44" s="76"/>
      <c r="K44" s="76"/>
      <c r="L44" s="76"/>
      <c r="M44" s="76"/>
      <c r="N44" s="76"/>
    </row>
    <row r="45" spans="5:14" ht="13.5" thickTop="1">
      <c r="E45" s="63"/>
      <c r="F45" s="63"/>
      <c r="G45" s="63"/>
      <c r="H45" s="63"/>
      <c r="I45" s="63"/>
      <c r="J45" s="63"/>
      <c r="K45" s="63"/>
      <c r="L45" s="63"/>
      <c r="M45" s="63"/>
      <c r="N45" s="63"/>
    </row>
    <row r="46" spans="1:14" ht="12.75">
      <c r="A46" s="174" t="s">
        <v>101</v>
      </c>
      <c r="B46" s="174"/>
      <c r="C46" s="174"/>
      <c r="D46" s="174"/>
      <c r="E46" s="174"/>
      <c r="F46" s="174"/>
      <c r="G46" s="174"/>
      <c r="H46" s="174"/>
      <c r="I46" s="174"/>
      <c r="J46" s="174"/>
      <c r="K46" s="174"/>
      <c r="L46" s="174"/>
      <c r="M46" s="174"/>
      <c r="N46" s="174"/>
    </row>
    <row r="47" spans="1:14" ht="12.75">
      <c r="A47" s="174"/>
      <c r="B47" s="174"/>
      <c r="C47" s="174"/>
      <c r="D47" s="174"/>
      <c r="E47" s="174"/>
      <c r="F47" s="174"/>
      <c r="G47" s="174"/>
      <c r="H47" s="174"/>
      <c r="I47" s="174"/>
      <c r="J47" s="174"/>
      <c r="K47" s="174"/>
      <c r="L47" s="174"/>
      <c r="M47" s="174"/>
      <c r="N47" s="174"/>
    </row>
  </sheetData>
  <mergeCells count="1">
    <mergeCell ref="A46:N47"/>
  </mergeCells>
  <printOptions/>
  <pageMargins left="0.984251968503937" right="0.1968503937007874" top="1.1811023622047245" bottom="0.3937007874015748" header="1.1811023622047245" footer="0.1968503937007874"/>
  <pageSetup horizontalDpi="360" verticalDpi="360" orientation="portrait" paperSize="9" r:id="rId1"/>
  <headerFooter alignWithMargins="0">
    <oddHeader>&amp;R&amp;"Times New Roman,Bold"Page &amp;P of &amp;N</oddHeader>
  </headerFooter>
</worksheet>
</file>

<file path=xl/worksheets/sheet5.xml><?xml version="1.0" encoding="utf-8"?>
<worksheet xmlns="http://schemas.openxmlformats.org/spreadsheetml/2006/main" xmlns:r="http://schemas.openxmlformats.org/officeDocument/2006/relationships">
  <dimension ref="A1:R125"/>
  <sheetViews>
    <sheetView workbookViewId="0" topLeftCell="A1">
      <selection activeCell="G9" sqref="G9"/>
    </sheetView>
  </sheetViews>
  <sheetFormatPr defaultColWidth="9.33203125" defaultRowHeight="12.75" customHeight="1"/>
  <cols>
    <col min="1" max="1" width="4.83203125" style="83" customWidth="1"/>
    <col min="2" max="3" width="3.33203125" style="80" customWidth="1"/>
    <col min="4" max="4" width="7.83203125" style="80" customWidth="1"/>
    <col min="5" max="6" width="5.83203125" style="80" customWidth="1"/>
    <col min="7" max="7" width="10.33203125" style="80" customWidth="1"/>
    <col min="8" max="8" width="2.83203125" style="80" customWidth="1"/>
    <col min="9" max="9" width="10.33203125" style="80" customWidth="1"/>
    <col min="10" max="10" width="2.83203125" style="80" customWidth="1"/>
    <col min="11" max="11" width="10.33203125" style="80" customWidth="1"/>
    <col min="12" max="12" width="2.83203125" style="80" customWidth="1"/>
    <col min="13" max="13" width="10.33203125" style="80" customWidth="1"/>
    <col min="14" max="14" width="2.83203125" style="80" customWidth="1"/>
    <col min="15" max="15" width="10.33203125" style="80" customWidth="1"/>
    <col min="16" max="16" width="1.83203125" style="80" customWidth="1"/>
    <col min="17" max="18" width="10.83203125" style="80" customWidth="1"/>
    <col min="19" max="16384" width="9.33203125" style="80" customWidth="1"/>
  </cols>
  <sheetData>
    <row r="1" spans="1:11" ht="12.75" customHeight="1">
      <c r="A1" s="45" t="s">
        <v>0</v>
      </c>
      <c r="B1" s="79"/>
      <c r="C1" s="79"/>
      <c r="D1" s="79"/>
      <c r="E1" s="79"/>
      <c r="F1" s="79"/>
      <c r="G1" s="79"/>
      <c r="H1" s="79"/>
      <c r="I1" s="79"/>
      <c r="J1" s="79"/>
      <c r="K1" s="79"/>
    </row>
    <row r="2" spans="1:11" ht="12.75" customHeight="1">
      <c r="A2" s="46" t="s">
        <v>1</v>
      </c>
      <c r="B2" s="79"/>
      <c r="C2" s="79"/>
      <c r="D2" s="79"/>
      <c r="E2" s="79"/>
      <c r="F2" s="79"/>
      <c r="G2" s="79"/>
      <c r="H2" s="79"/>
      <c r="I2" s="79"/>
      <c r="J2" s="79"/>
      <c r="K2" s="79"/>
    </row>
    <row r="3" spans="1:11" ht="7.5" customHeight="1">
      <c r="A3" s="46"/>
      <c r="B3" s="79"/>
      <c r="C3" s="79"/>
      <c r="D3" s="79"/>
      <c r="E3" s="79"/>
      <c r="F3" s="79"/>
      <c r="G3" s="79"/>
      <c r="H3" s="79"/>
      <c r="I3" s="79"/>
      <c r="J3" s="79"/>
      <c r="K3" s="79"/>
    </row>
    <row r="4" spans="1:11" ht="12.75" customHeight="1">
      <c r="A4" s="81" t="s">
        <v>102</v>
      </c>
      <c r="B4" s="79"/>
      <c r="C4" s="79"/>
      <c r="D4" s="79"/>
      <c r="E4" s="79"/>
      <c r="F4" s="79"/>
      <c r="G4" s="79"/>
      <c r="H4" s="79"/>
      <c r="I4" s="79"/>
      <c r="J4" s="79"/>
      <c r="K4" s="79"/>
    </row>
    <row r="5" spans="1:11" ht="12.75" customHeight="1">
      <c r="A5" s="46"/>
      <c r="B5" s="82"/>
      <c r="C5" s="82"/>
      <c r="D5" s="82"/>
      <c r="E5" s="82"/>
      <c r="F5" s="82"/>
      <c r="G5" s="82"/>
      <c r="H5" s="82"/>
      <c r="I5" s="82"/>
      <c r="J5" s="82"/>
      <c r="K5" s="82"/>
    </row>
    <row r="6" spans="1:16" ht="12.75" customHeight="1">
      <c r="A6" s="9" t="s">
        <v>103</v>
      </c>
      <c r="B6" s="17" t="s">
        <v>104</v>
      </c>
      <c r="C6" s="9"/>
      <c r="D6" s="9"/>
      <c r="E6" s="9"/>
      <c r="F6" s="9"/>
      <c r="G6" s="9"/>
      <c r="H6" s="9"/>
      <c r="I6" s="9"/>
      <c r="J6" s="9"/>
      <c r="K6" s="9"/>
      <c r="L6" s="9"/>
      <c r="M6" s="9"/>
      <c r="N6" s="9"/>
      <c r="O6" s="9"/>
      <c r="P6" s="9"/>
    </row>
    <row r="7" spans="1:16" ht="12.75" customHeight="1">
      <c r="A7" s="9"/>
      <c r="B7" s="17" t="s">
        <v>105</v>
      </c>
      <c r="C7" s="9"/>
      <c r="D7" s="9"/>
      <c r="E7" s="9"/>
      <c r="F7" s="9"/>
      <c r="G7" s="9"/>
      <c r="H7" s="9"/>
      <c r="I7" s="9"/>
      <c r="J7" s="9"/>
      <c r="K7" s="9"/>
      <c r="L7" s="9"/>
      <c r="M7" s="9"/>
      <c r="N7" s="9"/>
      <c r="O7" s="9"/>
      <c r="P7" s="9"/>
    </row>
    <row r="8" spans="2:16" ht="12.75" customHeight="1">
      <c r="B8" s="84" t="str">
        <f>IncSt!A12</f>
        <v>[The figures have not been audited.]</v>
      </c>
      <c r="C8" s="9"/>
      <c r="D8" s="9"/>
      <c r="E8" s="9"/>
      <c r="F8" s="9"/>
      <c r="G8" s="9"/>
      <c r="H8" s="9"/>
      <c r="I8" s="9"/>
      <c r="J8" s="9"/>
      <c r="K8" s="9"/>
      <c r="L8" s="9"/>
      <c r="M8" s="9"/>
      <c r="N8" s="9"/>
      <c r="O8" s="9"/>
      <c r="P8" s="9"/>
    </row>
    <row r="9" spans="1:11" ht="12.75" customHeight="1">
      <c r="A9" s="9"/>
      <c r="B9" s="82"/>
      <c r="C9" s="82"/>
      <c r="D9" s="82"/>
      <c r="E9" s="82"/>
      <c r="F9" s="82"/>
      <c r="G9" s="82"/>
      <c r="H9" s="82"/>
      <c r="I9" s="82"/>
      <c r="J9" s="82"/>
      <c r="K9" s="82"/>
    </row>
    <row r="10" spans="1:11" ht="12.75" customHeight="1">
      <c r="A10" s="16" t="s">
        <v>106</v>
      </c>
      <c r="B10" s="79" t="s">
        <v>107</v>
      </c>
      <c r="C10" s="82"/>
      <c r="D10" s="82"/>
      <c r="E10" s="82"/>
      <c r="F10" s="82"/>
      <c r="G10" s="82"/>
      <c r="H10" s="82"/>
      <c r="I10" s="82"/>
      <c r="J10" s="82"/>
      <c r="K10" s="82"/>
    </row>
    <row r="11" spans="1:16" ht="12.75" customHeight="1">
      <c r="A11" s="85"/>
      <c r="B11" s="180" t="s">
        <v>246</v>
      </c>
      <c r="C11" s="180"/>
      <c r="D11" s="180"/>
      <c r="E11" s="180"/>
      <c r="F11" s="180"/>
      <c r="G11" s="180"/>
      <c r="H11" s="180"/>
      <c r="I11" s="180"/>
      <c r="J11" s="180"/>
      <c r="K11" s="180"/>
      <c r="L11" s="180"/>
      <c r="M11" s="180"/>
      <c r="N11" s="180"/>
      <c r="O11" s="180"/>
      <c r="P11" s="180"/>
    </row>
    <row r="12" spans="1:16" ht="12.75" customHeight="1">
      <c r="A12" s="85"/>
      <c r="B12" s="180"/>
      <c r="C12" s="180"/>
      <c r="D12" s="180"/>
      <c r="E12" s="180"/>
      <c r="F12" s="180"/>
      <c r="G12" s="180"/>
      <c r="H12" s="180"/>
      <c r="I12" s="180"/>
      <c r="J12" s="180"/>
      <c r="K12" s="180"/>
      <c r="L12" s="180"/>
      <c r="M12" s="180"/>
      <c r="N12" s="180"/>
      <c r="O12" s="180"/>
      <c r="P12" s="180"/>
    </row>
    <row r="13" spans="1:16" ht="12.75" customHeight="1">
      <c r="A13" s="85"/>
      <c r="B13" s="180"/>
      <c r="C13" s="180"/>
      <c r="D13" s="180"/>
      <c r="E13" s="180"/>
      <c r="F13" s="180"/>
      <c r="G13" s="180"/>
      <c r="H13" s="180"/>
      <c r="I13" s="180"/>
      <c r="J13" s="180"/>
      <c r="K13" s="180"/>
      <c r="L13" s="180"/>
      <c r="M13" s="180"/>
      <c r="N13" s="180"/>
      <c r="O13" s="180"/>
      <c r="P13" s="180"/>
    </row>
    <row r="14" spans="1:16" ht="12.75" customHeight="1">
      <c r="A14" s="85"/>
      <c r="B14" s="180"/>
      <c r="C14" s="180"/>
      <c r="D14" s="180"/>
      <c r="E14" s="180"/>
      <c r="F14" s="180"/>
      <c r="G14" s="180"/>
      <c r="H14" s="180"/>
      <c r="I14" s="180"/>
      <c r="J14" s="180"/>
      <c r="K14" s="180"/>
      <c r="L14" s="180"/>
      <c r="M14" s="180"/>
      <c r="N14" s="180"/>
      <c r="O14" s="180"/>
      <c r="P14" s="180"/>
    </row>
    <row r="15" spans="1:16" ht="12.75" customHeight="1">
      <c r="A15" s="85"/>
      <c r="B15" s="86"/>
      <c r="C15" s="86"/>
      <c r="D15" s="86"/>
      <c r="E15" s="86"/>
      <c r="F15" s="86"/>
      <c r="G15" s="86"/>
      <c r="H15" s="86"/>
      <c r="I15" s="86"/>
      <c r="J15" s="86"/>
      <c r="K15" s="86"/>
      <c r="L15" s="86"/>
      <c r="M15" s="86"/>
      <c r="N15" s="86"/>
      <c r="O15" s="86"/>
      <c r="P15" s="86"/>
    </row>
    <row r="16" spans="1:16" ht="12.75" customHeight="1">
      <c r="A16" s="85"/>
      <c r="B16" s="180" t="s">
        <v>247</v>
      </c>
      <c r="C16" s="180"/>
      <c r="D16" s="180"/>
      <c r="E16" s="180"/>
      <c r="F16" s="180"/>
      <c r="G16" s="180"/>
      <c r="H16" s="180"/>
      <c r="I16" s="180"/>
      <c r="J16" s="180"/>
      <c r="K16" s="180"/>
      <c r="L16" s="180"/>
      <c r="M16" s="180"/>
      <c r="N16" s="180"/>
      <c r="O16" s="180"/>
      <c r="P16" s="180"/>
    </row>
    <row r="17" spans="1:16" ht="12.75" customHeight="1">
      <c r="A17" s="85"/>
      <c r="B17" s="180"/>
      <c r="C17" s="180"/>
      <c r="D17" s="180"/>
      <c r="E17" s="180"/>
      <c r="F17" s="180"/>
      <c r="G17" s="180"/>
      <c r="H17" s="180"/>
      <c r="I17" s="180"/>
      <c r="J17" s="180"/>
      <c r="K17" s="180"/>
      <c r="L17" s="180"/>
      <c r="M17" s="180"/>
      <c r="N17" s="180"/>
      <c r="O17" s="180"/>
      <c r="P17" s="180"/>
    </row>
    <row r="18" spans="1:16" ht="12.75" customHeight="1">
      <c r="A18" s="85"/>
      <c r="B18" s="180"/>
      <c r="C18" s="180"/>
      <c r="D18" s="180"/>
      <c r="E18" s="180"/>
      <c r="F18" s="180"/>
      <c r="G18" s="180"/>
      <c r="H18" s="180"/>
      <c r="I18" s="180"/>
      <c r="J18" s="180"/>
      <c r="K18" s="180"/>
      <c r="L18" s="180"/>
      <c r="M18" s="180"/>
      <c r="N18" s="180"/>
      <c r="O18" s="180"/>
      <c r="P18" s="180"/>
    </row>
    <row r="19" spans="1:16" ht="12.75" customHeight="1">
      <c r="A19" s="85"/>
      <c r="B19" s="180"/>
      <c r="C19" s="180"/>
      <c r="D19" s="180"/>
      <c r="E19" s="180"/>
      <c r="F19" s="180"/>
      <c r="G19" s="180"/>
      <c r="H19" s="180"/>
      <c r="I19" s="180"/>
      <c r="J19" s="180"/>
      <c r="K19" s="180"/>
      <c r="L19" s="180"/>
      <c r="M19" s="180"/>
      <c r="N19" s="180"/>
      <c r="O19" s="180"/>
      <c r="P19" s="180"/>
    </row>
    <row r="20" spans="1:16" ht="12.75" customHeight="1">
      <c r="A20" s="85"/>
      <c r="B20" s="180"/>
      <c r="C20" s="180"/>
      <c r="D20" s="180"/>
      <c r="E20" s="180"/>
      <c r="F20" s="180"/>
      <c r="G20" s="180"/>
      <c r="H20" s="180"/>
      <c r="I20" s="180"/>
      <c r="J20" s="180"/>
      <c r="K20" s="180"/>
      <c r="L20" s="180"/>
      <c r="M20" s="180"/>
      <c r="N20" s="180"/>
      <c r="O20" s="180"/>
      <c r="P20" s="180"/>
    </row>
    <row r="21" spans="1:16" ht="12.75" customHeight="1">
      <c r="A21" s="85"/>
      <c r="B21" s="180"/>
      <c r="C21" s="180"/>
      <c r="D21" s="180"/>
      <c r="E21" s="180"/>
      <c r="F21" s="180"/>
      <c r="G21" s="180"/>
      <c r="H21" s="180"/>
      <c r="I21" s="180"/>
      <c r="J21" s="180"/>
      <c r="K21" s="180"/>
      <c r="L21" s="180"/>
      <c r="M21" s="180"/>
      <c r="N21" s="180"/>
      <c r="O21" s="180"/>
      <c r="P21" s="180"/>
    </row>
    <row r="22" spans="1:16" ht="12.75" customHeight="1">
      <c r="A22" s="85"/>
      <c r="B22" s="180"/>
      <c r="C22" s="180"/>
      <c r="D22" s="180"/>
      <c r="E22" s="180"/>
      <c r="F22" s="180"/>
      <c r="G22" s="180"/>
      <c r="H22" s="180"/>
      <c r="I22" s="180"/>
      <c r="J22" s="180"/>
      <c r="K22" s="180"/>
      <c r="L22" s="180"/>
      <c r="M22" s="180"/>
      <c r="N22" s="180"/>
      <c r="O22" s="180"/>
      <c r="P22" s="180"/>
    </row>
    <row r="23" spans="1:16" ht="12.75" customHeight="1">
      <c r="A23" s="85"/>
      <c r="B23" s="86"/>
      <c r="C23" s="86"/>
      <c r="D23" s="86"/>
      <c r="E23" s="86"/>
      <c r="F23" s="86"/>
      <c r="G23" s="86"/>
      <c r="H23" s="86"/>
      <c r="I23" s="86"/>
      <c r="J23" s="86"/>
      <c r="K23" s="86"/>
      <c r="L23" s="86"/>
      <c r="M23" s="86"/>
      <c r="N23" s="86"/>
      <c r="O23" s="86"/>
      <c r="P23" s="86"/>
    </row>
    <row r="24" spans="1:16" ht="12.75" customHeight="1">
      <c r="A24" s="85"/>
      <c r="B24" s="180" t="s">
        <v>248</v>
      </c>
      <c r="C24" s="180"/>
      <c r="D24" s="180"/>
      <c r="E24" s="180"/>
      <c r="F24" s="180"/>
      <c r="G24" s="180"/>
      <c r="H24" s="180"/>
      <c r="I24" s="180"/>
      <c r="J24" s="180"/>
      <c r="K24" s="180"/>
      <c r="L24" s="180"/>
      <c r="M24" s="180"/>
      <c r="N24" s="180"/>
      <c r="O24" s="180"/>
      <c r="P24" s="180"/>
    </row>
    <row r="25" spans="1:16" ht="12.75" customHeight="1">
      <c r="A25" s="85"/>
      <c r="B25" s="180"/>
      <c r="C25" s="180"/>
      <c r="D25" s="180"/>
      <c r="E25" s="180"/>
      <c r="F25" s="180"/>
      <c r="G25" s="180"/>
      <c r="H25" s="180"/>
      <c r="I25" s="180"/>
      <c r="J25" s="180"/>
      <c r="K25" s="180"/>
      <c r="L25" s="180"/>
      <c r="M25" s="180"/>
      <c r="N25" s="180"/>
      <c r="O25" s="180"/>
      <c r="P25" s="180"/>
    </row>
    <row r="26" spans="1:16" ht="12.75" customHeight="1">
      <c r="A26" s="85"/>
      <c r="B26" s="180"/>
      <c r="C26" s="180"/>
      <c r="D26" s="180"/>
      <c r="E26" s="180"/>
      <c r="F26" s="180"/>
      <c r="G26" s="180"/>
      <c r="H26" s="180"/>
      <c r="I26" s="180"/>
      <c r="J26" s="180"/>
      <c r="K26" s="180"/>
      <c r="L26" s="180"/>
      <c r="M26" s="180"/>
      <c r="N26" s="180"/>
      <c r="O26" s="180"/>
      <c r="P26" s="180"/>
    </row>
    <row r="27" spans="1:16" ht="12.75" customHeight="1">
      <c r="A27" s="85"/>
      <c r="B27" s="180"/>
      <c r="C27" s="180"/>
      <c r="D27" s="180"/>
      <c r="E27" s="180"/>
      <c r="F27" s="180"/>
      <c r="G27" s="180"/>
      <c r="H27" s="180"/>
      <c r="I27" s="180"/>
      <c r="J27" s="180"/>
      <c r="K27" s="180"/>
      <c r="L27" s="180"/>
      <c r="M27" s="180"/>
      <c r="N27" s="180"/>
      <c r="O27" s="180"/>
      <c r="P27" s="180"/>
    </row>
    <row r="28" spans="1:16" ht="12.75" customHeight="1">
      <c r="A28" s="85"/>
      <c r="B28" s="180"/>
      <c r="C28" s="180"/>
      <c r="D28" s="180"/>
      <c r="E28" s="180"/>
      <c r="F28" s="180"/>
      <c r="G28" s="180"/>
      <c r="H28" s="180"/>
      <c r="I28" s="180"/>
      <c r="J28" s="180"/>
      <c r="K28" s="180"/>
      <c r="L28" s="180"/>
      <c r="M28" s="180"/>
      <c r="N28" s="180"/>
      <c r="O28" s="180"/>
      <c r="P28" s="180"/>
    </row>
    <row r="29" spans="1:11" ht="12.75" customHeight="1">
      <c r="A29" s="16"/>
      <c r="B29" s="82"/>
      <c r="C29" s="82"/>
      <c r="D29" s="82"/>
      <c r="E29" s="82"/>
      <c r="F29" s="82"/>
      <c r="G29" s="82"/>
      <c r="H29" s="82"/>
      <c r="I29" s="82"/>
      <c r="J29" s="82"/>
      <c r="K29" s="82"/>
    </row>
    <row r="30" spans="1:11" ht="12.75" customHeight="1">
      <c r="A30" s="16" t="s">
        <v>108</v>
      </c>
      <c r="B30" s="79" t="s">
        <v>109</v>
      </c>
      <c r="C30" s="82"/>
      <c r="D30" s="82"/>
      <c r="E30" s="82"/>
      <c r="F30" s="82"/>
      <c r="G30" s="82"/>
      <c r="H30" s="82"/>
      <c r="I30" s="82"/>
      <c r="J30" s="82"/>
      <c r="K30" s="82"/>
    </row>
    <row r="31" spans="1:16" ht="12.75" customHeight="1">
      <c r="A31" s="16"/>
      <c r="B31" s="182" t="s">
        <v>110</v>
      </c>
      <c r="C31" s="180"/>
      <c r="D31" s="180"/>
      <c r="E31" s="180"/>
      <c r="F31" s="180"/>
      <c r="G31" s="180"/>
      <c r="H31" s="180"/>
      <c r="I31" s="180"/>
      <c r="J31" s="180"/>
      <c r="K31" s="180"/>
      <c r="L31" s="180"/>
      <c r="M31" s="180"/>
      <c r="N31" s="180"/>
      <c r="O31" s="180"/>
      <c r="P31" s="180"/>
    </row>
    <row r="32" spans="1:16" ht="12.75" customHeight="1">
      <c r="A32" s="16"/>
      <c r="B32" s="180"/>
      <c r="C32" s="180"/>
      <c r="D32" s="180"/>
      <c r="E32" s="180"/>
      <c r="F32" s="180"/>
      <c r="G32" s="180"/>
      <c r="H32" s="180"/>
      <c r="I32" s="180"/>
      <c r="J32" s="180"/>
      <c r="K32" s="180"/>
      <c r="L32" s="180"/>
      <c r="M32" s="180"/>
      <c r="N32" s="180"/>
      <c r="O32" s="180"/>
      <c r="P32" s="180"/>
    </row>
    <row r="33" spans="1:11" ht="12.75" customHeight="1">
      <c r="A33" s="16"/>
      <c r="B33" s="82"/>
      <c r="C33" s="82"/>
      <c r="D33" s="82"/>
      <c r="E33" s="82"/>
      <c r="F33" s="82"/>
      <c r="G33" s="82"/>
      <c r="H33" s="82"/>
      <c r="I33" s="82"/>
      <c r="J33" s="82"/>
      <c r="K33" s="82"/>
    </row>
    <row r="34" spans="1:11" s="90" customFormat="1" ht="12.75" customHeight="1">
      <c r="A34" s="87" t="s">
        <v>111</v>
      </c>
      <c r="B34" s="88" t="s">
        <v>112</v>
      </c>
      <c r="C34" s="89"/>
      <c r="D34" s="89"/>
      <c r="E34" s="89"/>
      <c r="F34" s="89"/>
      <c r="G34" s="89"/>
      <c r="H34" s="89"/>
      <c r="I34" s="89"/>
      <c r="J34" s="89"/>
      <c r="K34" s="89"/>
    </row>
    <row r="35" spans="1:11" ht="12.75" customHeight="1">
      <c r="A35" s="16"/>
      <c r="B35" s="82" t="s">
        <v>113</v>
      </c>
      <c r="C35" s="82"/>
      <c r="D35" s="82"/>
      <c r="E35" s="82"/>
      <c r="F35" s="82"/>
      <c r="G35" s="82"/>
      <c r="H35" s="82"/>
      <c r="I35" s="82"/>
      <c r="J35" s="82"/>
      <c r="K35" s="82"/>
    </row>
    <row r="36" spans="1:11" ht="12.75" customHeight="1">
      <c r="A36" s="85"/>
      <c r="B36" s="82"/>
      <c r="C36" s="82"/>
      <c r="D36" s="82"/>
      <c r="E36" s="82"/>
      <c r="F36" s="82"/>
      <c r="G36" s="82"/>
      <c r="H36" s="82"/>
      <c r="I36" s="82"/>
      <c r="J36" s="82"/>
      <c r="K36" s="82"/>
    </row>
    <row r="37" spans="1:11" ht="12.75" customHeight="1">
      <c r="A37" s="16" t="s">
        <v>114</v>
      </c>
      <c r="B37" s="79" t="s">
        <v>115</v>
      </c>
      <c r="C37" s="82"/>
      <c r="D37" s="82"/>
      <c r="E37" s="82"/>
      <c r="F37" s="82"/>
      <c r="G37" s="82"/>
      <c r="H37" s="82"/>
      <c r="I37" s="82"/>
      <c r="J37" s="82"/>
      <c r="K37" s="82"/>
    </row>
    <row r="38" spans="1:16" ht="12.75" customHeight="1">
      <c r="A38" s="16"/>
      <c r="B38" s="82" t="s">
        <v>116</v>
      </c>
      <c r="C38" s="91"/>
      <c r="D38" s="91"/>
      <c r="E38" s="91"/>
      <c r="F38" s="91"/>
      <c r="G38" s="91"/>
      <c r="H38" s="91"/>
      <c r="I38" s="91"/>
      <c r="J38" s="91"/>
      <c r="K38" s="91"/>
      <c r="L38" s="91"/>
      <c r="M38" s="91"/>
      <c r="N38" s="91"/>
      <c r="O38" s="91"/>
      <c r="P38" s="91"/>
    </row>
    <row r="39" spans="1:11" ht="12.75" customHeight="1">
      <c r="A39" s="16"/>
      <c r="B39" s="82"/>
      <c r="C39" s="82"/>
      <c r="D39" s="82"/>
      <c r="E39" s="82"/>
      <c r="F39" s="82"/>
      <c r="G39" s="82"/>
      <c r="H39" s="82"/>
      <c r="I39" s="82"/>
      <c r="J39" s="82"/>
      <c r="K39" s="82"/>
    </row>
    <row r="40" spans="1:11" ht="12.75" customHeight="1">
      <c r="A40" s="16" t="s">
        <v>117</v>
      </c>
      <c r="B40" s="79" t="s">
        <v>118</v>
      </c>
      <c r="C40" s="82"/>
      <c r="D40" s="82"/>
      <c r="E40" s="82"/>
      <c r="F40" s="82"/>
      <c r="G40" s="82"/>
      <c r="H40" s="82"/>
      <c r="I40" s="82"/>
      <c r="J40" s="82"/>
      <c r="K40" s="82"/>
    </row>
    <row r="41" spans="1:16" ht="12.75" customHeight="1">
      <c r="A41" s="16"/>
      <c r="B41" s="164" t="s">
        <v>119</v>
      </c>
      <c r="C41" s="183"/>
      <c r="D41" s="183"/>
      <c r="E41" s="183"/>
      <c r="F41" s="183"/>
      <c r="G41" s="183"/>
      <c r="H41" s="183"/>
      <c r="I41" s="183"/>
      <c r="J41" s="183"/>
      <c r="K41" s="183"/>
      <c r="L41" s="183"/>
      <c r="M41" s="183"/>
      <c r="N41" s="183"/>
      <c r="O41" s="183"/>
      <c r="P41" s="183"/>
    </row>
    <row r="42" spans="1:16" ht="12.75" customHeight="1">
      <c r="A42" s="16"/>
      <c r="B42" s="183"/>
      <c r="C42" s="183"/>
      <c r="D42" s="183"/>
      <c r="E42" s="183"/>
      <c r="F42" s="183"/>
      <c r="G42" s="183"/>
      <c r="H42" s="183"/>
      <c r="I42" s="183"/>
      <c r="J42" s="183"/>
      <c r="K42" s="183"/>
      <c r="L42" s="183"/>
      <c r="M42" s="183"/>
      <c r="N42" s="183"/>
      <c r="O42" s="183"/>
      <c r="P42" s="183"/>
    </row>
    <row r="43" spans="1:11" ht="12.75" customHeight="1">
      <c r="A43" s="16"/>
      <c r="B43" s="82"/>
      <c r="C43" s="82"/>
      <c r="D43" s="82"/>
      <c r="E43" s="82"/>
      <c r="F43" s="82"/>
      <c r="G43" s="82"/>
      <c r="H43" s="82"/>
      <c r="I43" s="82"/>
      <c r="J43" s="82"/>
      <c r="K43" s="82"/>
    </row>
    <row r="44" spans="1:11" ht="12.75" customHeight="1">
      <c r="A44" s="16" t="s">
        <v>120</v>
      </c>
      <c r="B44" s="79" t="s">
        <v>121</v>
      </c>
      <c r="C44" s="82"/>
      <c r="D44" s="82"/>
      <c r="E44" s="82"/>
      <c r="F44" s="82"/>
      <c r="G44" s="82"/>
      <c r="H44" s="82"/>
      <c r="I44" s="82"/>
      <c r="J44" s="82"/>
      <c r="K44" s="82"/>
    </row>
    <row r="45" spans="1:16" ht="12.75" customHeight="1">
      <c r="A45" s="16"/>
      <c r="B45" s="182" t="s">
        <v>122</v>
      </c>
      <c r="C45" s="180"/>
      <c r="D45" s="180"/>
      <c r="E45" s="180"/>
      <c r="F45" s="180"/>
      <c r="G45" s="180"/>
      <c r="H45" s="180"/>
      <c r="I45" s="180"/>
      <c r="J45" s="180"/>
      <c r="K45" s="180"/>
      <c r="L45" s="180"/>
      <c r="M45" s="180"/>
      <c r="N45" s="180"/>
      <c r="O45" s="180"/>
      <c r="P45" s="180"/>
    </row>
    <row r="46" spans="1:16" ht="12.75" customHeight="1">
      <c r="A46" s="85"/>
      <c r="B46" s="180"/>
      <c r="C46" s="180"/>
      <c r="D46" s="180"/>
      <c r="E46" s="180"/>
      <c r="F46" s="180"/>
      <c r="G46" s="180"/>
      <c r="H46" s="180"/>
      <c r="I46" s="180"/>
      <c r="J46" s="180"/>
      <c r="K46" s="180"/>
      <c r="L46" s="180"/>
      <c r="M46" s="180"/>
      <c r="N46" s="180"/>
      <c r="O46" s="180"/>
      <c r="P46" s="180"/>
    </row>
    <row r="47" spans="1:11" ht="12.75" customHeight="1">
      <c r="A47" s="16"/>
      <c r="B47" s="82"/>
      <c r="C47" s="82"/>
      <c r="D47" s="82"/>
      <c r="E47" s="82"/>
      <c r="F47" s="82"/>
      <c r="G47" s="82"/>
      <c r="H47" s="82"/>
      <c r="I47" s="82"/>
      <c r="J47" s="82"/>
      <c r="K47" s="82"/>
    </row>
    <row r="48" spans="1:11" ht="12.75" customHeight="1">
      <c r="A48" s="16" t="s">
        <v>123</v>
      </c>
      <c r="B48" s="79" t="s">
        <v>124</v>
      </c>
      <c r="C48" s="82"/>
      <c r="D48" s="82"/>
      <c r="E48" s="82"/>
      <c r="F48" s="82"/>
      <c r="G48" s="82"/>
      <c r="H48" s="82"/>
      <c r="I48" s="82"/>
      <c r="J48" s="82"/>
      <c r="K48" s="82"/>
    </row>
    <row r="49" spans="1:15" ht="12.75" customHeight="1">
      <c r="A49" s="85"/>
      <c r="B49" s="182" t="s">
        <v>249</v>
      </c>
      <c r="C49" s="184"/>
      <c r="D49" s="184"/>
      <c r="E49" s="184"/>
      <c r="F49" s="184"/>
      <c r="G49" s="184"/>
      <c r="H49" s="184"/>
      <c r="I49" s="184"/>
      <c r="J49" s="184"/>
      <c r="K49" s="184"/>
      <c r="L49" s="184"/>
      <c r="M49" s="184"/>
      <c r="N49" s="184"/>
      <c r="O49" s="184"/>
    </row>
    <row r="50" spans="1:15" ht="12.75" customHeight="1">
      <c r="A50" s="85"/>
      <c r="B50" s="184"/>
      <c r="C50" s="184"/>
      <c r="D50" s="184"/>
      <c r="E50" s="184"/>
      <c r="F50" s="184"/>
      <c r="G50" s="184"/>
      <c r="H50" s="184"/>
      <c r="I50" s="184"/>
      <c r="J50" s="184"/>
      <c r="K50" s="184"/>
      <c r="L50" s="184"/>
      <c r="M50" s="184"/>
      <c r="N50" s="184"/>
      <c r="O50" s="184"/>
    </row>
    <row r="51" spans="1:15" ht="12.75" customHeight="1">
      <c r="A51" s="85"/>
      <c r="B51" s="184"/>
      <c r="C51" s="184"/>
      <c r="D51" s="184"/>
      <c r="E51" s="184"/>
      <c r="F51" s="184"/>
      <c r="G51" s="184"/>
      <c r="H51" s="184"/>
      <c r="I51" s="184"/>
      <c r="J51" s="184"/>
      <c r="K51" s="184"/>
      <c r="L51" s="184"/>
      <c r="M51" s="184"/>
      <c r="N51" s="184"/>
      <c r="O51" s="184"/>
    </row>
    <row r="52" spans="1:15" ht="12.75" customHeight="1">
      <c r="A52" s="85"/>
      <c r="B52" s="184"/>
      <c r="C52" s="184"/>
      <c r="D52" s="184"/>
      <c r="E52" s="184"/>
      <c r="F52" s="184"/>
      <c r="G52" s="184"/>
      <c r="H52" s="184"/>
      <c r="I52" s="184"/>
      <c r="J52" s="184"/>
      <c r="K52" s="184"/>
      <c r="L52" s="184"/>
      <c r="M52" s="184"/>
      <c r="N52" s="184"/>
      <c r="O52" s="184"/>
    </row>
    <row r="53" spans="1:15" ht="12.75" customHeight="1">
      <c r="A53" s="85"/>
      <c r="B53" s="94"/>
      <c r="C53" s="93"/>
      <c r="D53" s="93"/>
      <c r="E53" s="93"/>
      <c r="F53" s="93"/>
      <c r="G53" s="93"/>
      <c r="H53" s="93"/>
      <c r="I53" s="93"/>
      <c r="J53" s="93"/>
      <c r="K53" s="53"/>
      <c r="L53" s="93"/>
      <c r="M53" s="93"/>
      <c r="N53" s="93"/>
      <c r="O53" s="93"/>
    </row>
    <row r="54" spans="1:11" ht="12.75" customHeight="1">
      <c r="A54" s="16" t="s">
        <v>125</v>
      </c>
      <c r="B54" s="79" t="s">
        <v>126</v>
      </c>
      <c r="C54" s="82"/>
      <c r="D54" s="82"/>
      <c r="E54" s="82"/>
      <c r="F54" s="82"/>
      <c r="G54" s="82"/>
      <c r="H54" s="82"/>
      <c r="I54" s="82"/>
      <c r="J54" s="82"/>
      <c r="K54" s="82"/>
    </row>
    <row r="55" spans="1:11" ht="7.5" customHeight="1">
      <c r="A55" s="16"/>
      <c r="B55" s="82"/>
      <c r="C55" s="82"/>
      <c r="D55" s="82"/>
      <c r="E55" s="82"/>
      <c r="F55" s="82"/>
      <c r="G55" s="82"/>
      <c r="H55" s="82"/>
      <c r="I55" s="82"/>
      <c r="J55" s="82"/>
      <c r="K55" s="82"/>
    </row>
    <row r="56" spans="1:16" ht="12.75" customHeight="1">
      <c r="A56" s="16"/>
      <c r="B56" s="82"/>
      <c r="C56" s="82"/>
      <c r="D56" s="82"/>
      <c r="E56" s="82"/>
      <c r="F56" s="82"/>
      <c r="G56" s="94" t="s">
        <v>127</v>
      </c>
      <c r="H56" s="94"/>
      <c r="I56" s="94"/>
      <c r="J56" s="94"/>
      <c r="K56" s="95"/>
      <c r="L56" s="96"/>
      <c r="M56" s="95"/>
      <c r="N56" s="96"/>
      <c r="O56" s="96"/>
      <c r="P56" s="96"/>
    </row>
    <row r="57" spans="1:16" ht="12.75" customHeight="1">
      <c r="A57" s="16"/>
      <c r="B57" s="82"/>
      <c r="C57" s="82"/>
      <c r="D57" s="82"/>
      <c r="E57" s="82"/>
      <c r="G57" s="96" t="s">
        <v>128</v>
      </c>
      <c r="H57" s="94"/>
      <c r="I57" s="94" t="s">
        <v>129</v>
      </c>
      <c r="J57" s="94"/>
      <c r="K57" s="94" t="s">
        <v>130</v>
      </c>
      <c r="L57" s="96"/>
      <c r="M57" s="96" t="s">
        <v>131</v>
      </c>
      <c r="N57" s="96"/>
      <c r="O57" s="96" t="s">
        <v>132</v>
      </c>
      <c r="P57" s="96"/>
    </row>
    <row r="58" spans="1:18" ht="12.75" customHeight="1">
      <c r="A58" s="16"/>
      <c r="B58" s="79" t="s">
        <v>133</v>
      </c>
      <c r="C58" s="82"/>
      <c r="D58" s="82"/>
      <c r="E58" s="82"/>
      <c r="F58" s="82"/>
      <c r="G58" s="96" t="str">
        <f>I58</f>
        <v>RM'000</v>
      </c>
      <c r="I58" s="96" t="str">
        <f>K58</f>
        <v>RM'000</v>
      </c>
      <c r="K58" s="96" t="str">
        <f>M58</f>
        <v>RM'000</v>
      </c>
      <c r="M58" s="96" t="str">
        <f>O58</f>
        <v>RM'000</v>
      </c>
      <c r="O58" s="96" t="str">
        <f>O114</f>
        <v>RM'000</v>
      </c>
      <c r="Q58" s="97"/>
      <c r="R58" s="97"/>
    </row>
    <row r="59" spans="1:18" ht="12.75" customHeight="1">
      <c r="A59" s="16"/>
      <c r="B59" s="185">
        <f>IncSt!G17</f>
        <v>37802</v>
      </c>
      <c r="C59" s="185"/>
      <c r="D59" s="185"/>
      <c r="E59" s="185"/>
      <c r="F59" s="82"/>
      <c r="G59" s="23"/>
      <c r="H59" s="23"/>
      <c r="I59" s="95"/>
      <c r="J59" s="23"/>
      <c r="K59" s="95"/>
      <c r="L59" s="23"/>
      <c r="N59" s="23"/>
      <c r="O59" s="95"/>
      <c r="P59" s="23"/>
      <c r="Q59" s="97"/>
      <c r="R59" s="97"/>
    </row>
    <row r="60" spans="1:18" ht="12.75" customHeight="1">
      <c r="A60" s="16"/>
      <c r="B60" s="82" t="s">
        <v>134</v>
      </c>
      <c r="C60" s="82"/>
      <c r="D60" s="82"/>
      <c r="E60" s="82"/>
      <c r="F60" s="82"/>
      <c r="G60" s="98">
        <f>(SUM('[1]OIB'!I8)-'[1]OIB'!B8-'[1]OIB'!F8-'[1]OIB'!C73)+'[1]SJ'!G77-G61</f>
        <v>68747622.16</v>
      </c>
      <c r="H60" s="98"/>
      <c r="I60" s="98">
        <f>'[1]OIB'!F8</f>
        <v>33038518.7</v>
      </c>
      <c r="J60" s="98"/>
      <c r="K60" s="98">
        <f>'[1]OIB'!B8-'[1]OIB'!B76+'[1]OIB'!C73</f>
        <v>339102.16995555355</v>
      </c>
      <c r="L60" s="23"/>
      <c r="M60" s="95">
        <v>0</v>
      </c>
      <c r="N60" s="23"/>
      <c r="O60" s="23">
        <f>SUM(G60:N60)</f>
        <v>102125243.02995555</v>
      </c>
      <c r="P60" s="23"/>
      <c r="Q60" s="97">
        <f>O60-IncSt!L20</f>
        <v>0</v>
      </c>
      <c r="R60" s="97"/>
    </row>
    <row r="61" spans="1:18" ht="12.75" customHeight="1">
      <c r="A61" s="16"/>
      <c r="B61" s="82" t="s">
        <v>135</v>
      </c>
      <c r="C61" s="82"/>
      <c r="D61" s="82"/>
      <c r="E61" s="82"/>
      <c r="F61" s="82"/>
      <c r="G61" s="98">
        <f>SUM('[1]SJ'!G76:G77)</f>
        <v>39473905</v>
      </c>
      <c r="H61" s="98"/>
      <c r="I61" s="98">
        <f>'[1]CTI'!E77</f>
        <v>18000</v>
      </c>
      <c r="J61" s="98"/>
      <c r="K61" s="98">
        <f>'[1]OIB'!B76+SUM('[1]AC'!B76:B77)+SUM('[1]BAll'!B76:B77)</f>
        <v>14063298.850044446</v>
      </c>
      <c r="L61" s="23"/>
      <c r="M61" s="23">
        <f>-SUM(G61:L61)</f>
        <v>-53555203.850044444</v>
      </c>
      <c r="N61" s="23"/>
      <c r="O61" s="23">
        <f>SUM(G61:N61)</f>
        <v>0</v>
      </c>
      <c r="P61" s="23"/>
      <c r="Q61" s="97">
        <f>('[1]OIB'!I76+'[1]SJ'!G77+'[1]CTI'!E77+'[1]AC'!E77+'[1]BAll'!D77)+M61</f>
        <v>0</v>
      </c>
      <c r="R61" s="97"/>
    </row>
    <row r="62" spans="1:18" ht="7.5" customHeight="1">
      <c r="A62" s="16"/>
      <c r="B62" s="82"/>
      <c r="C62" s="82"/>
      <c r="D62" s="82"/>
      <c r="E62" s="82"/>
      <c r="F62" s="82"/>
      <c r="G62" s="98"/>
      <c r="H62" s="98"/>
      <c r="I62" s="98"/>
      <c r="J62" s="98"/>
      <c r="K62" s="98"/>
      <c r="L62" s="23"/>
      <c r="M62" s="23"/>
      <c r="N62" s="23"/>
      <c r="O62" s="23"/>
      <c r="P62" s="23"/>
      <c r="Q62" s="97"/>
      <c r="R62" s="97"/>
    </row>
    <row r="63" spans="1:17" ht="12.75" customHeight="1" thickBot="1">
      <c r="A63" s="16"/>
      <c r="B63" s="82" t="s">
        <v>136</v>
      </c>
      <c r="C63" s="82"/>
      <c r="D63" s="82"/>
      <c r="E63" s="82"/>
      <c r="F63" s="82"/>
      <c r="G63" s="99">
        <f>SUM(G60:G62)</f>
        <v>108221527.16</v>
      </c>
      <c r="H63" s="98"/>
      <c r="I63" s="99">
        <f>SUM(I60:I62)</f>
        <v>33056518.7</v>
      </c>
      <c r="J63" s="98"/>
      <c r="K63" s="99">
        <f>SUM(K60:K62)</f>
        <v>14402401.02</v>
      </c>
      <c r="L63" s="98"/>
      <c r="M63" s="99">
        <f>SUM(M60:M62)</f>
        <v>-53555203.850044444</v>
      </c>
      <c r="N63" s="98"/>
      <c r="O63" s="99">
        <f>SUM(O60:O62)</f>
        <v>102125243.02995555</v>
      </c>
      <c r="P63" s="98"/>
      <c r="Q63" s="97">
        <f>O63-SUM(G63:N63)</f>
        <v>0</v>
      </c>
    </row>
    <row r="64" spans="1:18" ht="7.5" customHeight="1" thickTop="1">
      <c r="A64" s="16"/>
      <c r="B64" s="82"/>
      <c r="C64" s="82"/>
      <c r="D64" s="82"/>
      <c r="E64" s="82"/>
      <c r="F64" s="82"/>
      <c r="G64" s="98"/>
      <c r="H64" s="98"/>
      <c r="I64" s="98"/>
      <c r="J64" s="98"/>
      <c r="K64" s="98"/>
      <c r="L64" s="23"/>
      <c r="M64" s="23"/>
      <c r="N64" s="23"/>
      <c r="O64" s="23"/>
      <c r="P64" s="23"/>
      <c r="Q64" s="97"/>
      <c r="R64" s="97"/>
    </row>
    <row r="65" spans="1:18" ht="12.75" customHeight="1">
      <c r="A65" s="16"/>
      <c r="B65" s="82" t="s">
        <v>137</v>
      </c>
      <c r="C65" s="82"/>
      <c r="D65" s="82"/>
      <c r="E65" s="82"/>
      <c r="F65" s="82"/>
      <c r="G65" s="98">
        <f>SUM('[1]OIB'!C23:D23)-('[1]OIB'!N73-'[1]OIB'!N74)+('[1]OIB'!L23-'[1]OIB'!K23+'[1]OIB'!B76-'[1]OIB'!L21)+('[1]AC'!D23+'[1]AC'!H23-'[1]AC'!G23+'[1]AC'!G8)+('[1]BAll'!C23+'[1]BAll'!G23-'[1]BAll'!F23+'[1]BAll'!F8)</f>
        <v>15891847.130000003</v>
      </c>
      <c r="H65" s="98"/>
      <c r="I65" s="98">
        <f>'[1]OIB'!F23</f>
        <v>7538037.629999996</v>
      </c>
      <c r="J65" s="98"/>
      <c r="K65" s="98">
        <f>'[1]OIB'!N23-SUM(G65:J65)-O67</f>
        <v>-153210.8200444348</v>
      </c>
      <c r="L65" s="23"/>
      <c r="M65" s="23"/>
      <c r="N65" s="23"/>
      <c r="O65" s="23">
        <f>SUM(G65:N65)</f>
        <v>23276673.939955562</v>
      </c>
      <c r="P65" s="23"/>
      <c r="Q65" s="97">
        <f>ROUND(O65-('[1]OIB'!I23-('[1]OIB'!K23-'[1]OIB'!L23))+O67,0)</f>
        <v>0</v>
      </c>
      <c r="R65" s="97"/>
    </row>
    <row r="66" spans="1:18" ht="7.5" customHeight="1">
      <c r="A66" s="16"/>
      <c r="B66" s="82"/>
      <c r="C66" s="82"/>
      <c r="D66" s="82"/>
      <c r="E66" s="82"/>
      <c r="F66" s="82"/>
      <c r="G66" s="98"/>
      <c r="H66" s="98"/>
      <c r="I66" s="98"/>
      <c r="J66" s="98"/>
      <c r="K66" s="98"/>
      <c r="L66" s="23"/>
      <c r="M66" s="23"/>
      <c r="N66" s="23"/>
      <c r="O66" s="23"/>
      <c r="P66" s="23"/>
      <c r="Q66" s="97"/>
      <c r="R66" s="97"/>
    </row>
    <row r="67" spans="1:18" ht="12.75" customHeight="1">
      <c r="A67" s="16"/>
      <c r="B67" s="82" t="s">
        <v>138</v>
      </c>
      <c r="C67" s="82"/>
      <c r="D67" s="82"/>
      <c r="E67" s="82"/>
      <c r="F67" s="82"/>
      <c r="G67" s="98"/>
      <c r="H67" s="98"/>
      <c r="I67" s="98"/>
      <c r="J67" s="98"/>
      <c r="K67" s="98"/>
      <c r="L67" s="23"/>
      <c r="M67" s="23"/>
      <c r="N67" s="23"/>
      <c r="O67" s="23">
        <v>-97638.7</v>
      </c>
      <c r="P67" s="23"/>
      <c r="Q67" s="97"/>
      <c r="R67" s="97"/>
    </row>
    <row r="68" spans="1:18" ht="7.5" customHeight="1">
      <c r="A68" s="16"/>
      <c r="B68" s="82"/>
      <c r="C68" s="82"/>
      <c r="D68" s="82"/>
      <c r="E68" s="82"/>
      <c r="F68" s="82"/>
      <c r="G68" s="98"/>
      <c r="H68" s="98"/>
      <c r="I68" s="98"/>
      <c r="J68" s="98"/>
      <c r="K68" s="98"/>
      <c r="L68" s="23"/>
      <c r="M68" s="23"/>
      <c r="N68" s="23"/>
      <c r="O68" s="29"/>
      <c r="P68" s="23"/>
      <c r="Q68" s="97"/>
      <c r="R68" s="97"/>
    </row>
    <row r="69" spans="1:18" ht="12.75" customHeight="1">
      <c r="A69" s="16"/>
      <c r="B69" s="82" t="str">
        <f>IncSt!A33</f>
        <v>Profit from operations</v>
      </c>
      <c r="C69" s="82"/>
      <c r="D69" s="82"/>
      <c r="E69" s="82"/>
      <c r="F69" s="82"/>
      <c r="G69" s="98"/>
      <c r="H69" s="98"/>
      <c r="I69" s="98"/>
      <c r="J69" s="98"/>
      <c r="K69" s="98"/>
      <c r="L69" s="23"/>
      <c r="M69" s="23"/>
      <c r="N69" s="23"/>
      <c r="O69" s="23">
        <f>SUM(O65:O68)</f>
        <v>23179035.239955563</v>
      </c>
      <c r="P69" s="23"/>
      <c r="Q69" s="97">
        <f>O69-IncSt!L33</f>
        <v>0</v>
      </c>
      <c r="R69" s="97"/>
    </row>
    <row r="70" spans="1:18" ht="7.5" customHeight="1">
      <c r="A70" s="16"/>
      <c r="B70" s="82"/>
      <c r="C70" s="82"/>
      <c r="D70" s="82"/>
      <c r="E70" s="82"/>
      <c r="F70" s="82"/>
      <c r="G70" s="98"/>
      <c r="H70" s="98"/>
      <c r="I70" s="98"/>
      <c r="J70" s="98"/>
      <c r="K70" s="98"/>
      <c r="L70" s="23"/>
      <c r="M70" s="23"/>
      <c r="N70" s="23"/>
      <c r="O70" s="23"/>
      <c r="P70" s="23"/>
      <c r="Q70" s="97"/>
      <c r="R70" s="97"/>
    </row>
    <row r="71" spans="1:18" ht="12.75" customHeight="1">
      <c r="A71" s="16"/>
      <c r="B71" s="82" t="s">
        <v>139</v>
      </c>
      <c r="C71" s="82"/>
      <c r="D71" s="82"/>
      <c r="E71" s="82"/>
      <c r="F71" s="82"/>
      <c r="G71" s="98"/>
      <c r="H71" s="98"/>
      <c r="I71" s="98"/>
      <c r="J71" s="98"/>
      <c r="K71" s="98"/>
      <c r="L71" s="23"/>
      <c r="M71" s="23"/>
      <c r="N71" s="23"/>
      <c r="O71" s="23">
        <f>IncSt!L35</f>
        <v>-858073.58</v>
      </c>
      <c r="P71" s="23"/>
      <c r="Q71" s="97">
        <f>O71+'[1]OIB'!N61</f>
        <v>0</v>
      </c>
      <c r="R71" s="97"/>
    </row>
    <row r="72" spans="1:18" ht="7.5" customHeight="1">
      <c r="A72" s="16"/>
      <c r="B72" s="82"/>
      <c r="C72" s="82"/>
      <c r="D72" s="82"/>
      <c r="E72" s="82"/>
      <c r="F72" s="82"/>
      <c r="G72" s="98"/>
      <c r="H72" s="98"/>
      <c r="I72" s="98"/>
      <c r="J72" s="98"/>
      <c r="K72" s="98"/>
      <c r="L72" s="23"/>
      <c r="M72" s="23"/>
      <c r="N72" s="23"/>
      <c r="O72" s="23"/>
      <c r="P72" s="23"/>
      <c r="Q72" s="97"/>
      <c r="R72" s="97"/>
    </row>
    <row r="73" spans="1:18" ht="12.75" customHeight="1">
      <c r="A73" s="16"/>
      <c r="B73" s="82" t="s">
        <v>140</v>
      </c>
      <c r="C73" s="82"/>
      <c r="D73" s="82"/>
      <c r="E73" s="82"/>
      <c r="F73" s="82"/>
      <c r="G73" s="22"/>
      <c r="H73" s="22"/>
      <c r="I73" s="22"/>
      <c r="J73" s="22"/>
      <c r="K73" s="22"/>
      <c r="L73" s="26"/>
      <c r="M73" s="26"/>
      <c r="N73" s="23"/>
      <c r="O73" s="23"/>
      <c r="P73" s="23"/>
      <c r="Q73" s="97"/>
      <c r="R73" s="97"/>
    </row>
    <row r="74" spans="1:18" ht="12.75" customHeight="1">
      <c r="A74" s="16"/>
      <c r="C74" s="82" t="s">
        <v>141</v>
      </c>
      <c r="D74" s="82"/>
      <c r="E74" s="82"/>
      <c r="F74" s="82"/>
      <c r="G74" s="22"/>
      <c r="H74" s="22"/>
      <c r="I74" s="22"/>
      <c r="J74" s="22"/>
      <c r="K74" s="22">
        <f>IncSt!L37</f>
        <v>2619071.9130434785</v>
      </c>
      <c r="L74" s="26"/>
      <c r="M74" s="26"/>
      <c r="N74" s="23"/>
      <c r="O74" s="23">
        <f>SUM(G74:N74)</f>
        <v>2619071.9130434785</v>
      </c>
      <c r="P74" s="23"/>
      <c r="Q74" s="97">
        <f>O74-'[1]OIB'!N27</f>
        <v>0</v>
      </c>
      <c r="R74" s="97"/>
    </row>
    <row r="75" spans="1:18" ht="7.5" customHeight="1">
      <c r="A75" s="16"/>
      <c r="B75" s="82"/>
      <c r="C75" s="82"/>
      <c r="D75" s="82"/>
      <c r="E75" s="82"/>
      <c r="F75" s="82"/>
      <c r="G75" s="98"/>
      <c r="H75" s="98"/>
      <c r="I75" s="98"/>
      <c r="J75" s="98"/>
      <c r="K75" s="98"/>
      <c r="L75" s="23"/>
      <c r="M75" s="23"/>
      <c r="N75" s="23"/>
      <c r="O75" s="23"/>
      <c r="P75" s="23"/>
      <c r="Q75" s="97"/>
      <c r="R75" s="97"/>
    </row>
    <row r="76" spans="1:18" ht="12.75" customHeight="1" thickBot="1">
      <c r="A76" s="16"/>
      <c r="B76" s="82" t="str">
        <f>IncSt!A40</f>
        <v>Profit from ordinary activities before taxation</v>
      </c>
      <c r="C76" s="82"/>
      <c r="D76" s="82"/>
      <c r="E76" s="82"/>
      <c r="F76" s="82"/>
      <c r="G76" s="22"/>
      <c r="H76" s="22"/>
      <c r="I76" s="22"/>
      <c r="J76" s="22"/>
      <c r="K76" s="22"/>
      <c r="L76" s="22"/>
      <c r="M76" s="22"/>
      <c r="N76" s="98"/>
      <c r="O76" s="99">
        <f>SUM(O69:O75)</f>
        <v>24940033.572999045</v>
      </c>
      <c r="P76" s="23"/>
      <c r="Q76" s="97">
        <f>O76-IncSt!L40</f>
        <v>0</v>
      </c>
      <c r="R76" s="97"/>
    </row>
    <row r="77" spans="1:18" ht="12.75" customHeight="1" thickTop="1">
      <c r="A77" s="16"/>
      <c r="B77" s="82"/>
      <c r="C77" s="82"/>
      <c r="D77" s="82"/>
      <c r="E77" s="82"/>
      <c r="F77" s="82"/>
      <c r="G77" s="98"/>
      <c r="H77" s="98"/>
      <c r="I77" s="98"/>
      <c r="J77" s="98"/>
      <c r="K77" s="98"/>
      <c r="L77" s="23"/>
      <c r="M77" s="23"/>
      <c r="N77" s="23"/>
      <c r="O77" s="23"/>
      <c r="P77" s="23"/>
      <c r="Q77" s="97"/>
      <c r="R77" s="97"/>
    </row>
    <row r="78" spans="1:18" ht="12.75" customHeight="1">
      <c r="A78" s="16"/>
      <c r="B78" s="79" t="s">
        <v>142</v>
      </c>
      <c r="C78" s="82"/>
      <c r="D78" s="82"/>
      <c r="E78" s="82"/>
      <c r="F78" s="82"/>
      <c r="G78" s="95"/>
      <c r="H78" s="23"/>
      <c r="I78" s="95"/>
      <c r="J78" s="23"/>
      <c r="K78" s="95"/>
      <c r="L78" s="23"/>
      <c r="M78" s="95"/>
      <c r="N78" s="23"/>
      <c r="O78" s="95"/>
      <c r="P78" s="23"/>
      <c r="Q78" s="97"/>
      <c r="R78" s="97"/>
    </row>
    <row r="79" spans="1:18" ht="12.75" customHeight="1">
      <c r="A79" s="16"/>
      <c r="B79" s="185">
        <f>IncSt!I17</f>
        <v>37437</v>
      </c>
      <c r="C79" s="185"/>
      <c r="D79" s="185"/>
      <c r="E79" s="185"/>
      <c r="F79" s="82"/>
      <c r="G79" s="23"/>
      <c r="H79" s="23"/>
      <c r="I79" s="95"/>
      <c r="J79" s="23"/>
      <c r="K79" s="23"/>
      <c r="L79" s="23"/>
      <c r="M79" s="95"/>
      <c r="N79" s="23"/>
      <c r="O79" s="95"/>
      <c r="P79" s="23"/>
      <c r="Q79" s="97"/>
      <c r="R79" s="97"/>
    </row>
    <row r="80" spans="1:18" ht="12.75" customHeight="1">
      <c r="A80" s="16"/>
      <c r="B80" s="82" t="str">
        <f>B60</f>
        <v>External sales</v>
      </c>
      <c r="C80" s="82"/>
      <c r="D80" s="82"/>
      <c r="E80" s="82"/>
      <c r="F80" s="82"/>
      <c r="G80" s="98">
        <f>'[2]Notes'!$G$201</f>
        <v>108540014.30000001</v>
      </c>
      <c r="H80" s="98"/>
      <c r="I80" s="98">
        <f>'[2]Notes'!$H$201</f>
        <v>23376220.14</v>
      </c>
      <c r="J80" s="98"/>
      <c r="K80" s="98">
        <f>'[2]Notes'!$J$201</f>
        <v>254894.31</v>
      </c>
      <c r="L80" s="23"/>
      <c r="M80" s="23">
        <f>'[2]Notes'!$L$201</f>
        <v>0</v>
      </c>
      <c r="N80" s="23"/>
      <c r="O80" s="23">
        <f>'[2]Notes'!$N$201</f>
        <v>132171128.75000001</v>
      </c>
      <c r="P80" s="23"/>
      <c r="Q80" s="97">
        <f>O80-'[2]IncSt'!$M$20</f>
        <v>0</v>
      </c>
      <c r="R80" s="97"/>
    </row>
    <row r="81" spans="1:18" ht="12.75" customHeight="1">
      <c r="A81" s="16"/>
      <c r="B81" s="82" t="str">
        <f>B61</f>
        <v>Intra/Inter-segment sales</v>
      </c>
      <c r="C81" s="82"/>
      <c r="D81" s="82"/>
      <c r="E81" s="82"/>
      <c r="F81" s="82"/>
      <c r="G81" s="98">
        <f>'[2]Notes'!$G$202</f>
        <v>62347190</v>
      </c>
      <c r="H81" s="98"/>
      <c r="I81" s="98">
        <f>'[2]Notes'!$H$202</f>
        <v>18000</v>
      </c>
      <c r="J81" s="98"/>
      <c r="K81" s="98">
        <f>'[2]Notes'!$J$202</f>
        <v>22862802.13</v>
      </c>
      <c r="L81" s="23"/>
      <c r="M81" s="23">
        <f>'[2]Notes'!$L$202</f>
        <v>-85227992.13</v>
      </c>
      <c r="N81" s="23"/>
      <c r="O81" s="23">
        <f>'[2]Notes'!$N$202</f>
        <v>0</v>
      </c>
      <c r="P81" s="23"/>
      <c r="Q81" s="97"/>
      <c r="R81" s="97"/>
    </row>
    <row r="82" spans="1:18" ht="7.5" customHeight="1">
      <c r="A82" s="16"/>
      <c r="B82" s="82"/>
      <c r="C82" s="82"/>
      <c r="D82" s="82"/>
      <c r="E82" s="82"/>
      <c r="F82" s="82"/>
      <c r="G82" s="98"/>
      <c r="H82" s="98"/>
      <c r="I82" s="98"/>
      <c r="J82" s="98"/>
      <c r="K82" s="98"/>
      <c r="L82" s="23"/>
      <c r="M82" s="23"/>
      <c r="N82" s="23"/>
      <c r="O82" s="23"/>
      <c r="P82" s="23"/>
      <c r="Q82" s="97"/>
      <c r="R82" s="97"/>
    </row>
    <row r="83" spans="1:18" ht="12.75" customHeight="1" thickBot="1">
      <c r="A83" s="16"/>
      <c r="B83" s="82" t="str">
        <f>B63</f>
        <v>Total revenue</v>
      </c>
      <c r="C83" s="82"/>
      <c r="D83" s="82"/>
      <c r="E83" s="82"/>
      <c r="F83" s="82"/>
      <c r="G83" s="99">
        <f>SUM(G80:G82)</f>
        <v>170887204.3</v>
      </c>
      <c r="H83" s="98"/>
      <c r="I83" s="99">
        <f>SUM(I80:I82)</f>
        <v>23394220.14</v>
      </c>
      <c r="J83" s="98"/>
      <c r="K83" s="99">
        <f>SUM(K80:K82)</f>
        <v>23117696.439999998</v>
      </c>
      <c r="L83" s="98"/>
      <c r="M83" s="99">
        <f>SUM(M80:M82)</f>
        <v>-85227992.13</v>
      </c>
      <c r="N83" s="98"/>
      <c r="O83" s="99">
        <f>SUM(O80:O82)</f>
        <v>132171128.75000001</v>
      </c>
      <c r="P83" s="98"/>
      <c r="Q83" s="97">
        <f>O83-SUM(G83:N83)</f>
        <v>0</v>
      </c>
      <c r="R83" s="97"/>
    </row>
    <row r="84" spans="1:18" ht="7.5" customHeight="1" thickTop="1">
      <c r="A84" s="16"/>
      <c r="B84" s="82"/>
      <c r="C84" s="82"/>
      <c r="D84" s="82"/>
      <c r="E84" s="82"/>
      <c r="F84" s="82"/>
      <c r="G84" s="98"/>
      <c r="H84" s="98"/>
      <c r="I84" s="98"/>
      <c r="J84" s="98"/>
      <c r="K84" s="98"/>
      <c r="L84" s="23"/>
      <c r="M84" s="23"/>
      <c r="N84" s="23"/>
      <c r="O84" s="23"/>
      <c r="P84" s="23"/>
      <c r="Q84" s="97"/>
      <c r="R84" s="97"/>
    </row>
    <row r="85" spans="1:18" ht="12.75" customHeight="1">
      <c r="A85" s="16"/>
      <c r="B85" s="82" t="str">
        <f>B65</f>
        <v>Segment result</v>
      </c>
      <c r="C85" s="82"/>
      <c r="D85" s="82"/>
      <c r="E85" s="82"/>
      <c r="F85" s="82"/>
      <c r="G85" s="98">
        <f>'[2]Notes'!$G$206</f>
        <v>20705424.05503585</v>
      </c>
      <c r="H85" s="98"/>
      <c r="I85" s="98">
        <f>'[2]Notes'!$H$206</f>
        <v>4361184.380000001</v>
      </c>
      <c r="J85" s="98"/>
      <c r="K85" s="98">
        <f>'[2]Notes'!$J$206</f>
        <v>-539426.268277972</v>
      </c>
      <c r="L85" s="23"/>
      <c r="M85" s="23"/>
      <c r="N85" s="23"/>
      <c r="O85" s="23">
        <f>SUM(G85:N85)</f>
        <v>24527182.166757874</v>
      </c>
      <c r="P85" s="23"/>
      <c r="Q85" s="97"/>
      <c r="R85" s="97"/>
    </row>
    <row r="86" spans="1:18" ht="7.5" customHeight="1">
      <c r="A86" s="16"/>
      <c r="B86" s="82"/>
      <c r="C86" s="82"/>
      <c r="D86" s="82"/>
      <c r="E86" s="82"/>
      <c r="F86" s="82"/>
      <c r="G86" s="98"/>
      <c r="H86" s="98"/>
      <c r="I86" s="98"/>
      <c r="J86" s="98"/>
      <c r="K86" s="98"/>
      <c r="L86" s="23"/>
      <c r="M86" s="23"/>
      <c r="N86" s="23"/>
      <c r="O86" s="23"/>
      <c r="P86" s="23"/>
      <c r="Q86" s="97"/>
      <c r="R86" s="97"/>
    </row>
    <row r="87" spans="1:18" ht="12.75" customHeight="1">
      <c r="A87" s="16"/>
      <c r="B87" s="82" t="str">
        <f>B67</f>
        <v>Unallocated corporate expenses</v>
      </c>
      <c r="C87" s="82"/>
      <c r="D87" s="82"/>
      <c r="E87" s="82"/>
      <c r="F87" s="82"/>
      <c r="G87" s="22"/>
      <c r="H87" s="22"/>
      <c r="I87" s="22"/>
      <c r="J87" s="22"/>
      <c r="K87" s="22"/>
      <c r="L87" s="26"/>
      <c r="M87" s="26"/>
      <c r="N87" s="23"/>
      <c r="O87" s="23">
        <v>-113346.29</v>
      </c>
      <c r="P87" s="23"/>
      <c r="Q87" s="97"/>
      <c r="R87" s="97"/>
    </row>
    <row r="88" spans="1:18" ht="7.5" customHeight="1">
      <c r="A88" s="16"/>
      <c r="B88" s="82"/>
      <c r="C88" s="82"/>
      <c r="D88" s="82"/>
      <c r="E88" s="82"/>
      <c r="F88" s="82"/>
      <c r="G88" s="98"/>
      <c r="H88" s="98"/>
      <c r="I88" s="98"/>
      <c r="J88" s="98"/>
      <c r="K88" s="98"/>
      <c r="L88" s="23"/>
      <c r="M88" s="23"/>
      <c r="N88" s="23"/>
      <c r="O88" s="29"/>
      <c r="P88" s="23"/>
      <c r="Q88" s="97"/>
      <c r="R88" s="97"/>
    </row>
    <row r="89" spans="1:18" ht="12.75" customHeight="1">
      <c r="A89" s="16"/>
      <c r="B89" s="82" t="str">
        <f>B69</f>
        <v>Profit from operations</v>
      </c>
      <c r="C89" s="82"/>
      <c r="D89" s="82"/>
      <c r="E89" s="82"/>
      <c r="F89" s="82"/>
      <c r="G89" s="98"/>
      <c r="H89" s="98"/>
      <c r="I89" s="98"/>
      <c r="J89" s="98"/>
      <c r="K89" s="98"/>
      <c r="L89" s="23"/>
      <c r="M89" s="23"/>
      <c r="N89" s="23"/>
      <c r="O89" s="23">
        <f>SUM(O85:O88)</f>
        <v>24413835.876757875</v>
      </c>
      <c r="P89" s="23"/>
      <c r="Q89" s="97">
        <f>ROUND(O89-IncSt!N33,0)</f>
        <v>0</v>
      </c>
      <c r="R89" s="97"/>
    </row>
    <row r="90" spans="1:18" ht="7.5" customHeight="1">
      <c r="A90" s="16"/>
      <c r="B90" s="82"/>
      <c r="C90" s="82"/>
      <c r="D90" s="82"/>
      <c r="E90" s="82"/>
      <c r="F90" s="82"/>
      <c r="G90" s="98"/>
      <c r="H90" s="98"/>
      <c r="I90" s="98"/>
      <c r="J90" s="98"/>
      <c r="K90" s="98"/>
      <c r="L90" s="23"/>
      <c r="M90" s="23"/>
      <c r="N90" s="23"/>
      <c r="O90" s="23"/>
      <c r="P90" s="23"/>
      <c r="Q90" s="97"/>
      <c r="R90" s="97"/>
    </row>
    <row r="91" spans="1:18" ht="12.75" customHeight="1">
      <c r="A91" s="16"/>
      <c r="B91" s="82" t="s">
        <v>139</v>
      </c>
      <c r="C91" s="82"/>
      <c r="D91" s="82"/>
      <c r="E91" s="82"/>
      <c r="F91" s="82"/>
      <c r="G91" s="98"/>
      <c r="H91" s="98"/>
      <c r="I91" s="98"/>
      <c r="J91" s="98"/>
      <c r="K91" s="98"/>
      <c r="L91" s="23"/>
      <c r="M91" s="23"/>
      <c r="N91" s="23"/>
      <c r="O91" s="23">
        <f>IncSt!N35</f>
        <v>-1361196.49</v>
      </c>
      <c r="P91" s="23"/>
      <c r="Q91" s="97">
        <f>O91+1361196.49</f>
        <v>0</v>
      </c>
      <c r="R91" s="97"/>
    </row>
    <row r="92" spans="1:18" ht="7.5" customHeight="1">
      <c r="A92" s="16"/>
      <c r="B92" s="82"/>
      <c r="C92" s="82"/>
      <c r="D92" s="82"/>
      <c r="E92" s="82"/>
      <c r="F92" s="82"/>
      <c r="G92" s="98"/>
      <c r="H92" s="98"/>
      <c r="I92" s="98"/>
      <c r="J92" s="98"/>
      <c r="K92" s="98"/>
      <c r="L92" s="23"/>
      <c r="M92" s="23"/>
      <c r="N92" s="23"/>
      <c r="O92" s="23"/>
      <c r="P92" s="23"/>
      <c r="Q92" s="97"/>
      <c r="R92" s="97"/>
    </row>
    <row r="93" spans="1:18" ht="12.75" customHeight="1">
      <c r="A93" s="16"/>
      <c r="B93" s="82" t="str">
        <f>B73</f>
        <v>Share of results of associated</v>
      </c>
      <c r="C93" s="82"/>
      <c r="D93" s="82"/>
      <c r="E93" s="82"/>
      <c r="F93" s="82"/>
      <c r="G93" s="22"/>
      <c r="H93" s="22"/>
      <c r="I93" s="22"/>
      <c r="J93" s="22"/>
      <c r="K93" s="22"/>
      <c r="L93" s="26"/>
      <c r="M93" s="26"/>
      <c r="N93" s="23"/>
      <c r="O93" s="23"/>
      <c r="P93" s="23"/>
      <c r="Q93" s="97"/>
      <c r="R93" s="97"/>
    </row>
    <row r="94" spans="1:18" ht="12.75" customHeight="1">
      <c r="A94" s="16"/>
      <c r="C94" s="82" t="str">
        <f>C74</f>
        <v>company</v>
      </c>
      <c r="D94" s="82"/>
      <c r="E94" s="82"/>
      <c r="F94" s="82"/>
      <c r="G94" s="22"/>
      <c r="H94" s="22"/>
      <c r="I94" s="22"/>
      <c r="J94" s="22"/>
      <c r="K94" s="22">
        <f>IncSt!N37</f>
        <v>506080.739130435</v>
      </c>
      <c r="L94" s="26"/>
      <c r="M94" s="26"/>
      <c r="N94" s="23"/>
      <c r="O94" s="23">
        <f>SUM(G94:N94)</f>
        <v>506080.739130435</v>
      </c>
      <c r="P94" s="23"/>
      <c r="Q94" s="97">
        <f>O94-506080.739130435</f>
        <v>0</v>
      </c>
      <c r="R94" s="97"/>
    </row>
    <row r="95" spans="1:18" ht="7.5" customHeight="1">
      <c r="A95" s="16"/>
      <c r="B95" s="82"/>
      <c r="C95" s="82"/>
      <c r="D95" s="82"/>
      <c r="E95" s="82"/>
      <c r="F95" s="82"/>
      <c r="G95" s="22"/>
      <c r="H95" s="22"/>
      <c r="I95" s="22"/>
      <c r="J95" s="22"/>
      <c r="K95" s="22"/>
      <c r="L95" s="26"/>
      <c r="M95" s="26"/>
      <c r="N95" s="23"/>
      <c r="O95" s="23"/>
      <c r="P95" s="23"/>
      <c r="Q95" s="97"/>
      <c r="R95" s="97"/>
    </row>
    <row r="96" spans="1:18" ht="12.75" customHeight="1" thickBot="1">
      <c r="A96" s="16"/>
      <c r="B96" s="82" t="str">
        <f>B76</f>
        <v>Profit from ordinary activities before taxation</v>
      </c>
      <c r="C96" s="82"/>
      <c r="D96" s="82"/>
      <c r="E96" s="82"/>
      <c r="F96" s="82"/>
      <c r="G96" s="22"/>
      <c r="H96" s="22"/>
      <c r="I96" s="22"/>
      <c r="J96" s="22"/>
      <c r="K96" s="22"/>
      <c r="L96" s="22"/>
      <c r="M96" s="22"/>
      <c r="N96" s="98"/>
      <c r="O96" s="99">
        <f>SUM(O89:O95)</f>
        <v>23558720.12588831</v>
      </c>
      <c r="P96" s="23"/>
      <c r="Q96" s="97">
        <f>ROUND(O96-IncSt!N40,0)</f>
        <v>0</v>
      </c>
      <c r="R96" s="97"/>
    </row>
    <row r="97" ht="12.75" customHeight="1" thickTop="1"/>
    <row r="98" spans="1:16" ht="12.75" customHeight="1">
      <c r="A98" s="16" t="s">
        <v>143</v>
      </c>
      <c r="B98" s="56" t="s">
        <v>144</v>
      </c>
      <c r="C98" s="53"/>
      <c r="D98" s="53"/>
      <c r="E98" s="53"/>
      <c r="F98" s="53"/>
      <c r="G98" s="53"/>
      <c r="H98" s="53"/>
      <c r="I98" s="53"/>
      <c r="J98" s="53"/>
      <c r="K98" s="53"/>
      <c r="L98" s="53"/>
      <c r="M98" s="53"/>
      <c r="N98" s="53"/>
      <c r="O98" s="53"/>
      <c r="P98" s="53"/>
    </row>
    <row r="99" spans="1:16" ht="12.75" customHeight="1">
      <c r="A99" s="85"/>
      <c r="B99" s="180" t="s">
        <v>145</v>
      </c>
      <c r="C99" s="180"/>
      <c r="D99" s="180"/>
      <c r="E99" s="180"/>
      <c r="F99" s="180"/>
      <c r="G99" s="180"/>
      <c r="H99" s="180"/>
      <c r="I99" s="180"/>
      <c r="J99" s="180"/>
      <c r="K99" s="180"/>
      <c r="L99" s="180"/>
      <c r="M99" s="180"/>
      <c r="N99" s="180"/>
      <c r="O99" s="180"/>
      <c r="P99" s="180"/>
    </row>
    <row r="100" spans="1:16" ht="12.75" customHeight="1">
      <c r="A100" s="85"/>
      <c r="B100" s="180"/>
      <c r="C100" s="180"/>
      <c r="D100" s="180"/>
      <c r="E100" s="180"/>
      <c r="F100" s="180"/>
      <c r="G100" s="180"/>
      <c r="H100" s="180"/>
      <c r="I100" s="180"/>
      <c r="J100" s="180"/>
      <c r="K100" s="180"/>
      <c r="L100" s="180"/>
      <c r="M100" s="180"/>
      <c r="N100" s="180"/>
      <c r="O100" s="180"/>
      <c r="P100" s="180"/>
    </row>
    <row r="101" spans="1:11" ht="12.75" customHeight="1">
      <c r="A101" s="16"/>
      <c r="B101" s="82"/>
      <c r="C101" s="82"/>
      <c r="D101" s="82"/>
      <c r="E101" s="82"/>
      <c r="F101" s="82"/>
      <c r="G101" s="82"/>
      <c r="H101" s="82"/>
      <c r="I101" s="82"/>
      <c r="J101" s="82"/>
      <c r="K101" s="82"/>
    </row>
    <row r="102" spans="1:11" ht="12.75" customHeight="1">
      <c r="A102" s="16" t="s">
        <v>146</v>
      </c>
      <c r="B102" s="79" t="s">
        <v>147</v>
      </c>
      <c r="C102" s="82"/>
      <c r="D102" s="82"/>
      <c r="E102" s="82"/>
      <c r="F102" s="82"/>
      <c r="G102" s="82"/>
      <c r="H102" s="82"/>
      <c r="I102" s="82"/>
      <c r="J102" s="82"/>
      <c r="K102" s="82"/>
    </row>
    <row r="103" spans="1:16" ht="12.75" customHeight="1">
      <c r="A103" s="80"/>
      <c r="B103" s="182" t="s">
        <v>148</v>
      </c>
      <c r="C103" s="180"/>
      <c r="D103" s="180"/>
      <c r="E103" s="180"/>
      <c r="F103" s="180"/>
      <c r="G103" s="180"/>
      <c r="H103" s="180"/>
      <c r="I103" s="180"/>
      <c r="J103" s="180"/>
      <c r="K103" s="180"/>
      <c r="L103" s="180"/>
      <c r="M103" s="180"/>
      <c r="N103" s="180"/>
      <c r="O103" s="180"/>
      <c r="P103" s="180"/>
    </row>
    <row r="104" spans="1:16" ht="12.75" customHeight="1">
      <c r="A104" s="16"/>
      <c r="B104" s="180"/>
      <c r="C104" s="180"/>
      <c r="D104" s="180"/>
      <c r="E104" s="180"/>
      <c r="F104" s="180"/>
      <c r="G104" s="180"/>
      <c r="H104" s="180"/>
      <c r="I104" s="180"/>
      <c r="J104" s="180"/>
      <c r="K104" s="180"/>
      <c r="L104" s="180"/>
      <c r="M104" s="180"/>
      <c r="N104" s="180"/>
      <c r="O104" s="180"/>
      <c r="P104" s="180"/>
    </row>
    <row r="105" spans="1:11" ht="12.75" customHeight="1">
      <c r="A105" s="16"/>
      <c r="B105" s="82"/>
      <c r="C105" s="82"/>
      <c r="D105" s="82"/>
      <c r="E105" s="82"/>
      <c r="F105" s="82"/>
      <c r="G105" s="82"/>
      <c r="H105" s="82"/>
      <c r="I105" s="82"/>
      <c r="J105" s="82"/>
      <c r="K105" s="82"/>
    </row>
    <row r="106" spans="1:15" ht="12.75" customHeight="1">
      <c r="A106" s="16" t="s">
        <v>149</v>
      </c>
      <c r="B106" s="79" t="s">
        <v>150</v>
      </c>
      <c r="C106" s="82"/>
      <c r="D106" s="82"/>
      <c r="E106" s="82"/>
      <c r="F106" s="82"/>
      <c r="G106" s="82"/>
      <c r="H106" s="82"/>
      <c r="I106" s="82"/>
      <c r="J106" s="82"/>
      <c r="K106" s="94"/>
      <c r="O106" s="96"/>
    </row>
    <row r="107" spans="1:11" s="90" customFormat="1" ht="12.75" customHeight="1">
      <c r="A107" s="87"/>
      <c r="B107" s="89" t="s">
        <v>151</v>
      </c>
      <c r="C107" s="89"/>
      <c r="D107" s="89"/>
      <c r="E107" s="89"/>
      <c r="F107" s="89"/>
      <c r="G107" s="89"/>
      <c r="H107" s="89"/>
      <c r="I107" s="89"/>
      <c r="J107" s="89"/>
      <c r="K107" s="89"/>
    </row>
    <row r="108" spans="1:11" s="90" customFormat="1" ht="12.75" customHeight="1">
      <c r="A108" s="87"/>
      <c r="B108" s="89"/>
      <c r="C108" s="89"/>
      <c r="D108" s="89"/>
      <c r="E108" s="89"/>
      <c r="F108" s="89"/>
      <c r="G108" s="89"/>
      <c r="H108" s="89"/>
      <c r="I108" s="89"/>
      <c r="J108" s="89"/>
      <c r="K108" s="89"/>
    </row>
    <row r="109" spans="1:11" ht="12.75" customHeight="1">
      <c r="A109" s="16" t="s">
        <v>152</v>
      </c>
      <c r="B109" s="88" t="s">
        <v>153</v>
      </c>
      <c r="C109" s="89"/>
      <c r="D109" s="89"/>
      <c r="E109" s="89"/>
      <c r="F109" s="89"/>
      <c r="G109" s="100"/>
      <c r="H109" s="100"/>
      <c r="I109" s="101"/>
      <c r="J109" s="101"/>
      <c r="K109" s="101"/>
    </row>
    <row r="110" spans="1:16" ht="12.75" customHeight="1">
      <c r="A110" s="85"/>
      <c r="B110" s="181" t="s">
        <v>250</v>
      </c>
      <c r="C110" s="181"/>
      <c r="D110" s="181"/>
      <c r="E110" s="181"/>
      <c r="F110" s="181"/>
      <c r="G110" s="181"/>
      <c r="H110" s="181"/>
      <c r="I110" s="181"/>
      <c r="J110" s="181"/>
      <c r="K110" s="181"/>
      <c r="L110" s="181"/>
      <c r="M110" s="181"/>
      <c r="N110" s="181"/>
      <c r="O110" s="181"/>
      <c r="P110" s="181"/>
    </row>
    <row r="111" spans="1:16" ht="12.75" customHeight="1">
      <c r="A111" s="85"/>
      <c r="B111" s="181"/>
      <c r="C111" s="181"/>
      <c r="D111" s="181"/>
      <c r="E111" s="181"/>
      <c r="F111" s="181"/>
      <c r="G111" s="181"/>
      <c r="H111" s="181"/>
      <c r="I111" s="181"/>
      <c r="J111" s="181"/>
      <c r="K111" s="181"/>
      <c r="L111" s="181"/>
      <c r="M111" s="181"/>
      <c r="N111" s="181"/>
      <c r="O111" s="181"/>
      <c r="P111" s="181"/>
    </row>
    <row r="112" spans="1:16" ht="12.75" customHeight="1">
      <c r="A112" s="85"/>
      <c r="B112" s="181"/>
      <c r="C112" s="181"/>
      <c r="D112" s="181"/>
      <c r="E112" s="181"/>
      <c r="F112" s="181"/>
      <c r="G112" s="181"/>
      <c r="H112" s="181"/>
      <c r="I112" s="181"/>
      <c r="J112" s="181"/>
      <c r="K112" s="181"/>
      <c r="L112" s="181"/>
      <c r="M112" s="181"/>
      <c r="N112" s="181"/>
      <c r="O112" s="181"/>
      <c r="P112" s="181"/>
    </row>
    <row r="113" spans="1:16" ht="7.5" customHeight="1">
      <c r="A113" s="85"/>
      <c r="B113" s="102"/>
      <c r="C113" s="102"/>
      <c r="D113" s="102"/>
      <c r="E113" s="102"/>
      <c r="F113" s="102"/>
      <c r="G113" s="102"/>
      <c r="H113" s="102"/>
      <c r="I113" s="102"/>
      <c r="J113" s="102"/>
      <c r="K113" s="102"/>
      <c r="L113" s="102"/>
      <c r="M113" s="102"/>
      <c r="N113" s="102"/>
      <c r="O113" s="102"/>
      <c r="P113" s="102"/>
    </row>
    <row r="114" spans="1:16" ht="12.75" customHeight="1">
      <c r="A114" s="85"/>
      <c r="B114" s="102"/>
      <c r="C114" s="102"/>
      <c r="D114" s="102"/>
      <c r="E114" s="102"/>
      <c r="F114" s="102"/>
      <c r="G114" s="102"/>
      <c r="H114" s="102"/>
      <c r="I114" s="102"/>
      <c r="J114" s="102"/>
      <c r="K114" s="102"/>
      <c r="L114" s="102"/>
      <c r="M114" s="102"/>
      <c r="N114" s="102"/>
      <c r="O114" s="103" t="str">
        <f>IncSt!G18</f>
        <v>RM'000</v>
      </c>
      <c r="P114" s="102"/>
    </row>
    <row r="115" spans="1:16" ht="7.5" customHeight="1">
      <c r="A115" s="85"/>
      <c r="B115" s="102"/>
      <c r="C115" s="102"/>
      <c r="D115" s="102"/>
      <c r="E115" s="102"/>
      <c r="F115" s="102"/>
      <c r="G115" s="102"/>
      <c r="H115" s="102"/>
      <c r="I115" s="102"/>
      <c r="J115" s="102"/>
      <c r="K115" s="102"/>
      <c r="L115" s="102"/>
      <c r="M115" s="102"/>
      <c r="N115" s="102"/>
      <c r="O115" s="102"/>
      <c r="P115" s="102"/>
    </row>
    <row r="116" spans="1:16" ht="12.75" customHeight="1">
      <c r="A116" s="85"/>
      <c r="B116" s="102" t="s">
        <v>93</v>
      </c>
      <c r="C116" s="186">
        <f>'BS'!K9+1</f>
        <v>37438</v>
      </c>
      <c r="D116" s="186"/>
      <c r="E116" s="186"/>
      <c r="F116" s="187"/>
      <c r="G116" s="102"/>
      <c r="H116" s="102"/>
      <c r="I116" s="102"/>
      <c r="J116" s="102"/>
      <c r="K116" s="102"/>
      <c r="L116" s="102"/>
      <c r="M116" s="102"/>
      <c r="N116" s="102"/>
      <c r="O116" s="104">
        <f>3021590+1060000</f>
        <v>4081590</v>
      </c>
      <c r="P116" s="102"/>
    </row>
    <row r="117" spans="1:16" ht="12.75" customHeight="1">
      <c r="A117" s="85"/>
      <c r="B117" s="181" t="s">
        <v>154</v>
      </c>
      <c r="C117" s="180"/>
      <c r="D117" s="180"/>
      <c r="E117" s="180"/>
      <c r="F117" s="180"/>
      <c r="G117" s="180"/>
      <c r="H117" s="180"/>
      <c r="I117" s="180"/>
      <c r="J117" s="180"/>
      <c r="K117" s="180"/>
      <c r="L117" s="180"/>
      <c r="M117" s="180"/>
      <c r="N117" s="102"/>
      <c r="O117" s="104"/>
      <c r="P117" s="102"/>
    </row>
    <row r="118" spans="1:16" ht="12.75" customHeight="1">
      <c r="A118" s="85"/>
      <c r="B118" s="102"/>
      <c r="C118" s="105" t="s">
        <v>72</v>
      </c>
      <c r="D118" s="86" t="s">
        <v>155</v>
      </c>
      <c r="E118" s="86"/>
      <c r="F118" s="86"/>
      <c r="G118" s="86"/>
      <c r="H118" s="86"/>
      <c r="I118" s="86"/>
      <c r="J118" s="86"/>
      <c r="K118" s="86"/>
      <c r="L118" s="86"/>
      <c r="M118" s="86"/>
      <c r="N118" s="102"/>
      <c r="O118" s="104">
        <f>O122-SUM(O119:O120)-O116</f>
        <v>1847478.2233424652</v>
      </c>
      <c r="P118" s="102"/>
    </row>
    <row r="119" spans="1:16" ht="12.75" customHeight="1">
      <c r="A119" s="85"/>
      <c r="B119" s="106"/>
      <c r="C119" s="105" t="s">
        <v>72</v>
      </c>
      <c r="D119" s="107" t="s">
        <v>156</v>
      </c>
      <c r="E119" s="107"/>
      <c r="F119" s="107"/>
      <c r="G119" s="107"/>
      <c r="H119" s="107"/>
      <c r="I119" s="107"/>
      <c r="J119" s="107"/>
      <c r="K119" s="107"/>
      <c r="L119" s="107"/>
      <c r="M119" s="107"/>
      <c r="N119" s="102"/>
      <c r="O119" s="104">
        <f>-((0+30000+181890+35000)+(35000+0+0+0)+(0+34200+139100+42000)+(0+0+162500+0))</f>
        <v>-659690</v>
      </c>
      <c r="P119" s="102"/>
    </row>
    <row r="120" spans="1:16" ht="12.75" customHeight="1">
      <c r="A120" s="85"/>
      <c r="B120" s="107" t="s">
        <v>157</v>
      </c>
      <c r="C120" s="108"/>
      <c r="D120" s="107"/>
      <c r="E120" s="107"/>
      <c r="F120" s="107"/>
      <c r="G120" s="107"/>
      <c r="H120" s="107"/>
      <c r="I120" s="107"/>
      <c r="J120" s="107"/>
      <c r="K120" s="107"/>
      <c r="L120" s="107"/>
      <c r="M120" s="107"/>
      <c r="N120" s="102"/>
      <c r="O120" s="104">
        <f>'[3]Shell(M)'!$L$19</f>
        <v>69686.08</v>
      </c>
      <c r="P120" s="102"/>
    </row>
    <row r="121" spans="1:16" ht="7.5" customHeight="1">
      <c r="A121" s="85"/>
      <c r="B121" s="102"/>
      <c r="C121" s="107"/>
      <c r="D121" s="107"/>
      <c r="E121" s="107"/>
      <c r="F121" s="107"/>
      <c r="G121" s="107"/>
      <c r="H121" s="107"/>
      <c r="I121" s="107"/>
      <c r="J121" s="107"/>
      <c r="K121" s="107"/>
      <c r="L121" s="107"/>
      <c r="M121" s="107"/>
      <c r="N121" s="102"/>
      <c r="O121" s="104"/>
      <c r="P121" s="102"/>
    </row>
    <row r="122" spans="1:16" ht="12.75" customHeight="1" thickBot="1">
      <c r="A122" s="85"/>
      <c r="B122" s="102" t="s">
        <v>93</v>
      </c>
      <c r="C122" s="185">
        <f>LRNotes!A186-3</f>
        <v>37851</v>
      </c>
      <c r="D122" s="185"/>
      <c r="E122" s="185"/>
      <c r="F122" s="185"/>
      <c r="G122" s="102"/>
      <c r="H122" s="102"/>
      <c r="I122" s="102"/>
      <c r="J122" s="102"/>
      <c r="K122" s="102"/>
      <c r="L122" s="102"/>
      <c r="M122" s="102"/>
      <c r="N122" s="102"/>
      <c r="O122" s="109">
        <f>4213300+'[3]Shell(M)'!$L$22</f>
        <v>5339064.303342465</v>
      </c>
      <c r="P122" s="102"/>
    </row>
    <row r="123" spans="1:15" ht="12.75" customHeight="1" thickTop="1">
      <c r="A123" s="85"/>
      <c r="B123" s="89"/>
      <c r="C123" s="89"/>
      <c r="D123" s="89"/>
      <c r="E123" s="89"/>
      <c r="F123" s="89"/>
      <c r="G123" s="100"/>
      <c r="H123" s="100"/>
      <c r="I123" s="101"/>
      <c r="J123" s="101"/>
      <c r="K123" s="101"/>
      <c r="O123" s="23"/>
    </row>
    <row r="124" spans="1:15" ht="12.75" customHeight="1">
      <c r="A124" s="85"/>
      <c r="B124" s="89"/>
      <c r="C124" s="89"/>
      <c r="D124" s="89"/>
      <c r="E124" s="89"/>
      <c r="F124" s="89"/>
      <c r="G124" s="100"/>
      <c r="H124" s="100"/>
      <c r="I124" s="101"/>
      <c r="J124" s="101"/>
      <c r="K124" s="101"/>
      <c r="O124" s="23"/>
    </row>
    <row r="125" spans="1:15" ht="12.75" customHeight="1">
      <c r="A125" s="85"/>
      <c r="B125" s="89"/>
      <c r="C125" s="89"/>
      <c r="D125" s="89"/>
      <c r="E125" s="89"/>
      <c r="F125" s="89"/>
      <c r="G125" s="100"/>
      <c r="H125" s="100"/>
      <c r="I125" s="101"/>
      <c r="J125" s="101"/>
      <c r="K125" s="101"/>
      <c r="O125" s="23"/>
    </row>
  </sheetData>
  <mergeCells count="15">
    <mergeCell ref="C122:F122"/>
    <mergeCell ref="C116:F116"/>
    <mergeCell ref="B103:P104"/>
    <mergeCell ref="B31:P32"/>
    <mergeCell ref="B79:E79"/>
    <mergeCell ref="B11:P14"/>
    <mergeCell ref="B16:P22"/>
    <mergeCell ref="B24:P28"/>
    <mergeCell ref="B117:M117"/>
    <mergeCell ref="B99:P100"/>
    <mergeCell ref="B45:P46"/>
    <mergeCell ref="B110:P112"/>
    <mergeCell ref="B41:P42"/>
    <mergeCell ref="B49:O52"/>
    <mergeCell ref="B59:E59"/>
  </mergeCells>
  <printOptions/>
  <pageMargins left="0.984251968503937" right="0.1968503937007874" top="1.1811023622047245" bottom="0.3937007874015748" header="1.1811023622047245" footer="0.1968503937007874"/>
  <pageSetup horizontalDpi="360" verticalDpi="360" orientation="portrait" paperSize="9" r:id="rId1"/>
  <headerFooter alignWithMargins="0">
    <oddHeader>&amp;R&amp;"Times New Roman,Bold"Page &amp;P of &amp;N</oddHeader>
  </headerFooter>
  <rowBreaks count="2" manualBreakCount="2">
    <brk id="53" max="255" man="1"/>
    <brk id="108" max="255" man="1"/>
  </rowBreaks>
</worksheet>
</file>

<file path=xl/worksheets/sheet6.xml><?xml version="1.0" encoding="utf-8"?>
<worksheet xmlns="http://schemas.openxmlformats.org/spreadsheetml/2006/main" xmlns:r="http://schemas.openxmlformats.org/officeDocument/2006/relationships">
  <dimension ref="A1:P186"/>
  <sheetViews>
    <sheetView workbookViewId="0" topLeftCell="A1">
      <selection activeCell="O7" sqref="O7"/>
    </sheetView>
  </sheetViews>
  <sheetFormatPr defaultColWidth="9.33203125" defaultRowHeight="12.75" customHeight="1"/>
  <cols>
    <col min="1" max="1" width="4.83203125" style="83" customWidth="1"/>
    <col min="2" max="3" width="3.33203125" style="80" customWidth="1"/>
    <col min="4" max="4" width="7.83203125" style="80" customWidth="1"/>
    <col min="5" max="6" width="5.83203125" style="80" customWidth="1"/>
    <col min="7" max="7" width="10.33203125" style="80" customWidth="1"/>
    <col min="8" max="8" width="2.83203125" style="80" customWidth="1"/>
    <col min="9" max="9" width="10.33203125" style="80" customWidth="1"/>
    <col min="10" max="10" width="2.83203125" style="80" customWidth="1"/>
    <col min="11" max="11" width="10.33203125" style="80" customWidth="1"/>
    <col min="12" max="12" width="2.83203125" style="80" customWidth="1"/>
    <col min="13" max="13" width="10.33203125" style="80" customWidth="1"/>
    <col min="14" max="14" width="2.83203125" style="80" customWidth="1"/>
    <col min="15" max="15" width="10.33203125" style="80" customWidth="1"/>
    <col min="16" max="16" width="1.83203125" style="80" customWidth="1"/>
    <col min="17" max="18" width="10.83203125" style="80" customWidth="1"/>
    <col min="19" max="16384" width="9.33203125" style="80" customWidth="1"/>
  </cols>
  <sheetData>
    <row r="1" spans="1:11" ht="12.75" customHeight="1">
      <c r="A1" s="45" t="s">
        <v>0</v>
      </c>
      <c r="B1" s="79"/>
      <c r="C1" s="79"/>
      <c r="D1" s="79"/>
      <c r="E1" s="79"/>
      <c r="F1" s="79"/>
      <c r="G1" s="79"/>
      <c r="H1" s="79"/>
      <c r="I1" s="79"/>
      <c r="J1" s="79"/>
      <c r="K1" s="79"/>
    </row>
    <row r="2" spans="1:11" ht="12.75" customHeight="1">
      <c r="A2" s="46" t="s">
        <v>1</v>
      </c>
      <c r="B2" s="79"/>
      <c r="C2" s="79"/>
      <c r="D2" s="79"/>
      <c r="E2" s="79"/>
      <c r="F2" s="79"/>
      <c r="G2" s="79"/>
      <c r="H2" s="79"/>
      <c r="I2" s="79"/>
      <c r="J2" s="79"/>
      <c r="K2" s="79"/>
    </row>
    <row r="3" spans="1:11" ht="7.5" customHeight="1">
      <c r="A3" s="46"/>
      <c r="B3" s="79"/>
      <c r="C3" s="79"/>
      <c r="D3" s="79"/>
      <c r="E3" s="79"/>
      <c r="F3" s="79"/>
      <c r="G3" s="79"/>
      <c r="H3" s="79"/>
      <c r="I3" s="79"/>
      <c r="J3" s="79"/>
      <c r="K3" s="79"/>
    </row>
    <row r="4" spans="1:11" ht="12.75" customHeight="1">
      <c r="A4" s="81" t="str">
        <f>MASBNotes!A4</f>
        <v>Notes to the quarterly report - 30 June 2003</v>
      </c>
      <c r="B4" s="79"/>
      <c r="C4" s="79"/>
      <c r="D4" s="79"/>
      <c r="E4" s="79"/>
      <c r="F4" s="79"/>
      <c r="G4" s="79"/>
      <c r="H4" s="79"/>
      <c r="I4" s="79"/>
      <c r="J4" s="79"/>
      <c r="K4" s="79"/>
    </row>
    <row r="5" spans="1:11" ht="12.75" customHeight="1">
      <c r="A5" s="46"/>
      <c r="B5" s="82"/>
      <c r="C5" s="82"/>
      <c r="D5" s="82"/>
      <c r="E5" s="82"/>
      <c r="F5" s="82"/>
      <c r="G5" s="82"/>
      <c r="H5" s="82"/>
      <c r="I5" s="82"/>
      <c r="J5" s="82"/>
      <c r="K5" s="82"/>
    </row>
    <row r="6" spans="1:16" ht="12.75" customHeight="1">
      <c r="A6" s="52" t="s">
        <v>158</v>
      </c>
      <c r="B6" s="17" t="s">
        <v>159</v>
      </c>
      <c r="C6" s="9"/>
      <c r="D6" s="9"/>
      <c r="E6" s="9"/>
      <c r="F6" s="9"/>
      <c r="G6" s="9"/>
      <c r="H6" s="9"/>
      <c r="I6" s="9"/>
      <c r="J6" s="9"/>
      <c r="K6" s="9"/>
      <c r="L6" s="9"/>
      <c r="M6" s="9"/>
      <c r="N6" s="9"/>
      <c r="O6" s="9"/>
      <c r="P6" s="9"/>
    </row>
    <row r="7" spans="1:16" ht="12.75" customHeight="1">
      <c r="A7" s="52"/>
      <c r="B7" s="17" t="s">
        <v>160</v>
      </c>
      <c r="C7" s="9"/>
      <c r="D7" s="9"/>
      <c r="E7" s="9"/>
      <c r="F7" s="9"/>
      <c r="G7" s="9"/>
      <c r="H7" s="9"/>
      <c r="I7" s="9"/>
      <c r="J7" s="9"/>
      <c r="K7" s="9"/>
      <c r="L7" s="9"/>
      <c r="M7" s="9"/>
      <c r="N7" s="9"/>
      <c r="O7" s="9"/>
      <c r="P7" s="9"/>
    </row>
    <row r="8" spans="2:16" ht="12.75" customHeight="1">
      <c r="B8" s="84" t="str">
        <f>IncSt!A12</f>
        <v>[The figures have not been audited.]</v>
      </c>
      <c r="C8" s="9"/>
      <c r="D8" s="9"/>
      <c r="E8" s="9"/>
      <c r="F8" s="9"/>
      <c r="G8" s="9"/>
      <c r="H8" s="9"/>
      <c r="I8" s="9"/>
      <c r="J8" s="9"/>
      <c r="K8" s="9"/>
      <c r="L8" s="9"/>
      <c r="M8" s="9"/>
      <c r="N8" s="9"/>
      <c r="O8" s="9"/>
      <c r="P8" s="9"/>
    </row>
    <row r="9" spans="1:11" ht="12.75" customHeight="1">
      <c r="A9" s="9"/>
      <c r="B9" s="82"/>
      <c r="C9" s="82"/>
      <c r="D9" s="82"/>
      <c r="E9" s="82"/>
      <c r="F9" s="82"/>
      <c r="G9" s="82"/>
      <c r="H9" s="82"/>
      <c r="I9" s="82"/>
      <c r="J9" s="82"/>
      <c r="K9" s="82"/>
    </row>
    <row r="10" spans="1:11" ht="12.75" customHeight="1">
      <c r="A10" s="16" t="s">
        <v>161</v>
      </c>
      <c r="B10" s="79" t="s">
        <v>162</v>
      </c>
      <c r="C10" s="82"/>
      <c r="D10" s="82"/>
      <c r="E10" s="82"/>
      <c r="F10" s="82"/>
      <c r="G10" s="82"/>
      <c r="H10" s="82"/>
      <c r="I10" s="82"/>
      <c r="J10" s="82"/>
      <c r="K10" s="82"/>
    </row>
    <row r="11" spans="1:16" ht="12.75" customHeight="1">
      <c r="A11" s="16"/>
      <c r="B11" s="182" t="s">
        <v>251</v>
      </c>
      <c r="C11" s="169"/>
      <c r="D11" s="169"/>
      <c r="E11" s="169"/>
      <c r="F11" s="169"/>
      <c r="G11" s="169"/>
      <c r="H11" s="169"/>
      <c r="I11" s="169"/>
      <c r="J11" s="169"/>
      <c r="K11" s="169"/>
      <c r="L11" s="169"/>
      <c r="M11" s="169"/>
      <c r="N11" s="169"/>
      <c r="O11" s="169"/>
      <c r="P11" s="169"/>
    </row>
    <row r="12" spans="1:16" ht="12.75" customHeight="1">
      <c r="A12" s="16"/>
      <c r="B12" s="182"/>
      <c r="C12" s="169"/>
      <c r="D12" s="169"/>
      <c r="E12" s="169"/>
      <c r="F12" s="169"/>
      <c r="G12" s="169"/>
      <c r="H12" s="169"/>
      <c r="I12" s="169"/>
      <c r="J12" s="169"/>
      <c r="K12" s="169"/>
      <c r="L12" s="169"/>
      <c r="M12" s="169"/>
      <c r="N12" s="169"/>
      <c r="O12" s="169"/>
      <c r="P12" s="169"/>
    </row>
    <row r="13" spans="1:16" ht="12.75" customHeight="1">
      <c r="A13" s="16"/>
      <c r="B13" s="182"/>
      <c r="C13" s="169"/>
      <c r="D13" s="169"/>
      <c r="E13" s="169"/>
      <c r="F13" s="169"/>
      <c r="G13" s="169"/>
      <c r="H13" s="169"/>
      <c r="I13" s="169"/>
      <c r="J13" s="169"/>
      <c r="K13" s="169"/>
      <c r="L13" s="169"/>
      <c r="M13" s="169"/>
      <c r="N13" s="169"/>
      <c r="O13" s="169"/>
      <c r="P13" s="169"/>
    </row>
    <row r="14" spans="1:16" ht="12.75" customHeight="1">
      <c r="A14" s="16"/>
      <c r="B14" s="182"/>
      <c r="C14" s="169"/>
      <c r="D14" s="169"/>
      <c r="E14" s="169"/>
      <c r="F14" s="169"/>
      <c r="G14" s="169"/>
      <c r="H14" s="169"/>
      <c r="I14" s="169"/>
      <c r="J14" s="169"/>
      <c r="K14" s="169"/>
      <c r="L14" s="169"/>
      <c r="M14" s="169"/>
      <c r="N14" s="169"/>
      <c r="O14" s="169"/>
      <c r="P14" s="169"/>
    </row>
    <row r="15" spans="1:16" ht="12.75" customHeight="1">
      <c r="A15" s="16"/>
      <c r="B15" s="182"/>
      <c r="C15" s="169"/>
      <c r="D15" s="169"/>
      <c r="E15" s="169"/>
      <c r="F15" s="169"/>
      <c r="G15" s="169"/>
      <c r="H15" s="169"/>
      <c r="I15" s="169"/>
      <c r="J15" s="169"/>
      <c r="K15" s="169"/>
      <c r="L15" s="169"/>
      <c r="M15" s="169"/>
      <c r="N15" s="169"/>
      <c r="O15" s="169"/>
      <c r="P15" s="169"/>
    </row>
    <row r="16" spans="1:16" ht="12.75" customHeight="1">
      <c r="A16" s="16"/>
      <c r="B16" s="182"/>
      <c r="C16" s="169"/>
      <c r="D16" s="169"/>
      <c r="E16" s="169"/>
      <c r="F16" s="169"/>
      <c r="G16" s="169"/>
      <c r="H16" s="169"/>
      <c r="I16" s="169"/>
      <c r="J16" s="169"/>
      <c r="K16" s="169"/>
      <c r="L16" s="169"/>
      <c r="M16" s="169"/>
      <c r="N16" s="169"/>
      <c r="O16" s="169"/>
      <c r="P16" s="169"/>
    </row>
    <row r="17" spans="1:16" ht="12.75" customHeight="1">
      <c r="A17" s="16"/>
      <c r="B17" s="169"/>
      <c r="C17" s="169"/>
      <c r="D17" s="169"/>
      <c r="E17" s="169"/>
      <c r="F17" s="169"/>
      <c r="G17" s="169"/>
      <c r="H17" s="169"/>
      <c r="I17" s="169"/>
      <c r="J17" s="169"/>
      <c r="K17" s="169"/>
      <c r="L17" s="169"/>
      <c r="M17" s="169"/>
      <c r="N17" s="169"/>
      <c r="O17" s="169"/>
      <c r="P17" s="169"/>
    </row>
    <row r="18" spans="1:16" ht="12.75" customHeight="1">
      <c r="A18" s="16"/>
      <c r="B18" s="169"/>
      <c r="C18" s="169"/>
      <c r="D18" s="169"/>
      <c r="E18" s="169"/>
      <c r="F18" s="169"/>
      <c r="G18" s="169"/>
      <c r="H18" s="169"/>
      <c r="I18" s="169"/>
      <c r="J18" s="169"/>
      <c r="K18" s="169"/>
      <c r="L18" s="169"/>
      <c r="M18" s="169"/>
      <c r="N18" s="169"/>
      <c r="O18" s="169"/>
      <c r="P18" s="169"/>
    </row>
    <row r="19" spans="1:11" ht="12.75" customHeight="1">
      <c r="A19" s="16"/>
      <c r="B19" s="82"/>
      <c r="C19" s="82"/>
      <c r="D19" s="82"/>
      <c r="E19" s="82"/>
      <c r="F19" s="82"/>
      <c r="G19" s="82"/>
      <c r="H19" s="82"/>
      <c r="I19" s="82"/>
      <c r="J19" s="82"/>
      <c r="K19" s="82"/>
    </row>
    <row r="20" spans="1:11" ht="12.75" customHeight="1">
      <c r="A20" s="16"/>
      <c r="B20" s="82"/>
      <c r="C20" s="82"/>
      <c r="D20" s="82"/>
      <c r="E20" s="82"/>
      <c r="F20" s="82"/>
      <c r="G20" s="82"/>
      <c r="H20" s="82"/>
      <c r="I20" s="82"/>
      <c r="J20" s="82"/>
      <c r="K20" s="82"/>
    </row>
    <row r="21" spans="1:11" ht="12.75" customHeight="1">
      <c r="A21" s="16" t="s">
        <v>163</v>
      </c>
      <c r="B21" s="79" t="s">
        <v>164</v>
      </c>
      <c r="C21" s="82"/>
      <c r="D21" s="82"/>
      <c r="E21" s="82"/>
      <c r="F21" s="82"/>
      <c r="G21" s="82"/>
      <c r="H21" s="82"/>
      <c r="I21" s="82"/>
      <c r="J21" s="82"/>
      <c r="K21" s="82"/>
    </row>
    <row r="22" spans="1:16" ht="12.75" customHeight="1">
      <c r="A22" s="16"/>
      <c r="B22" s="182" t="s">
        <v>165</v>
      </c>
      <c r="C22" s="180"/>
      <c r="D22" s="180"/>
      <c r="E22" s="180"/>
      <c r="F22" s="180"/>
      <c r="G22" s="180"/>
      <c r="H22" s="180"/>
      <c r="I22" s="180"/>
      <c r="J22" s="180"/>
      <c r="K22" s="180"/>
      <c r="L22" s="180"/>
      <c r="M22" s="180"/>
      <c r="N22" s="180"/>
      <c r="O22" s="180"/>
      <c r="P22" s="180"/>
    </row>
    <row r="23" spans="1:16" ht="12.75" customHeight="1">
      <c r="A23" s="16"/>
      <c r="B23" s="182"/>
      <c r="C23" s="180"/>
      <c r="D23" s="180"/>
      <c r="E23" s="180"/>
      <c r="F23" s="180"/>
      <c r="G23" s="180"/>
      <c r="H23" s="180"/>
      <c r="I23" s="180"/>
      <c r="J23" s="180"/>
      <c r="K23" s="180"/>
      <c r="L23" s="180"/>
      <c r="M23" s="180"/>
      <c r="N23" s="180"/>
      <c r="O23" s="180"/>
      <c r="P23" s="180"/>
    </row>
    <row r="24" spans="1:16" ht="12.75" customHeight="1">
      <c r="A24" s="16"/>
      <c r="B24" s="180"/>
      <c r="C24" s="180"/>
      <c r="D24" s="180"/>
      <c r="E24" s="180"/>
      <c r="F24" s="180"/>
      <c r="G24" s="180"/>
      <c r="H24" s="180"/>
      <c r="I24" s="180"/>
      <c r="J24" s="180"/>
      <c r="K24" s="180"/>
      <c r="L24" s="180"/>
      <c r="M24" s="180"/>
      <c r="N24" s="180"/>
      <c r="O24" s="180"/>
      <c r="P24" s="180"/>
    </row>
    <row r="25" spans="1:11" ht="12.75" customHeight="1">
      <c r="A25" s="16"/>
      <c r="B25" s="82"/>
      <c r="C25" s="82"/>
      <c r="D25" s="82"/>
      <c r="E25" s="82"/>
      <c r="F25" s="82"/>
      <c r="G25" s="82"/>
      <c r="H25" s="82"/>
      <c r="I25" s="82"/>
      <c r="J25" s="82"/>
      <c r="K25" s="82"/>
    </row>
    <row r="26" spans="1:16" ht="12.75" customHeight="1">
      <c r="A26" s="16"/>
      <c r="B26" s="180" t="s">
        <v>252</v>
      </c>
      <c r="C26" s="180"/>
      <c r="D26" s="180"/>
      <c r="E26" s="180"/>
      <c r="F26" s="180"/>
      <c r="G26" s="180"/>
      <c r="H26" s="180"/>
      <c r="I26" s="180"/>
      <c r="J26" s="180"/>
      <c r="K26" s="180"/>
      <c r="L26" s="180"/>
      <c r="M26" s="180"/>
      <c r="N26" s="180"/>
      <c r="O26" s="180"/>
      <c r="P26" s="180"/>
    </row>
    <row r="27" spans="1:16" ht="12.75" customHeight="1">
      <c r="A27" s="16"/>
      <c r="B27" s="180"/>
      <c r="C27" s="180"/>
      <c r="D27" s="180"/>
      <c r="E27" s="180"/>
      <c r="F27" s="180"/>
      <c r="G27" s="180"/>
      <c r="H27" s="180"/>
      <c r="I27" s="180"/>
      <c r="J27" s="180"/>
      <c r="K27" s="180"/>
      <c r="L27" s="180"/>
      <c r="M27" s="180"/>
      <c r="N27" s="180"/>
      <c r="O27" s="180"/>
      <c r="P27" s="180"/>
    </row>
    <row r="28" spans="1:16" ht="12.75" customHeight="1">
      <c r="A28" s="16"/>
      <c r="B28" s="180"/>
      <c r="C28" s="180"/>
      <c r="D28" s="180"/>
      <c r="E28" s="180"/>
      <c r="F28" s="180"/>
      <c r="G28" s="180"/>
      <c r="H28" s="180"/>
      <c r="I28" s="180"/>
      <c r="J28" s="180"/>
      <c r="K28" s="180"/>
      <c r="L28" s="180"/>
      <c r="M28" s="180"/>
      <c r="N28" s="180"/>
      <c r="O28" s="180"/>
      <c r="P28" s="180"/>
    </row>
    <row r="29" spans="1:16" ht="12.75" customHeight="1">
      <c r="A29" s="16"/>
      <c r="B29" s="180"/>
      <c r="C29" s="180"/>
      <c r="D29" s="180"/>
      <c r="E29" s="180"/>
      <c r="F29" s="180"/>
      <c r="G29" s="180"/>
      <c r="H29" s="180"/>
      <c r="I29" s="180"/>
      <c r="J29" s="180"/>
      <c r="K29" s="180"/>
      <c r="L29" s="180"/>
      <c r="M29" s="180"/>
      <c r="N29" s="180"/>
      <c r="O29" s="180"/>
      <c r="P29" s="180"/>
    </row>
    <row r="30" spans="1:16" ht="12.75" customHeight="1">
      <c r="A30" s="16"/>
      <c r="B30" s="180"/>
      <c r="C30" s="180"/>
      <c r="D30" s="180"/>
      <c r="E30" s="180"/>
      <c r="F30" s="180"/>
      <c r="G30" s="180"/>
      <c r="H30" s="180"/>
      <c r="I30" s="180"/>
      <c r="J30" s="180"/>
      <c r="K30" s="180"/>
      <c r="L30" s="180"/>
      <c r="M30" s="180"/>
      <c r="N30" s="180"/>
      <c r="O30" s="180"/>
      <c r="P30" s="180"/>
    </row>
    <row r="31" spans="1:16" ht="12.75" customHeight="1">
      <c r="A31" s="16"/>
      <c r="B31" s="77"/>
      <c r="C31" s="77"/>
      <c r="D31" s="77"/>
      <c r="E31" s="77"/>
      <c r="F31" s="77"/>
      <c r="G31" s="77"/>
      <c r="H31" s="77"/>
      <c r="I31" s="77"/>
      <c r="J31" s="77"/>
      <c r="K31" s="77"/>
      <c r="L31" s="77"/>
      <c r="M31" s="77"/>
      <c r="N31" s="77"/>
      <c r="O31" s="77"/>
      <c r="P31" s="77"/>
    </row>
    <row r="32" spans="1:16" ht="12.75" customHeight="1">
      <c r="A32" s="16"/>
      <c r="B32" s="77"/>
      <c r="C32" s="77"/>
      <c r="D32" s="77"/>
      <c r="E32" s="77"/>
      <c r="F32" s="77"/>
      <c r="G32" s="77"/>
      <c r="H32" s="77"/>
      <c r="I32" s="77"/>
      <c r="J32" s="77"/>
      <c r="K32" s="77"/>
      <c r="L32" s="77"/>
      <c r="M32" s="77"/>
      <c r="N32" s="77"/>
      <c r="O32" s="77"/>
      <c r="P32" s="77"/>
    </row>
    <row r="33" spans="1:11" ht="12.75" customHeight="1">
      <c r="A33" s="16" t="s">
        <v>166</v>
      </c>
      <c r="B33" s="79" t="s">
        <v>167</v>
      </c>
      <c r="C33" s="82"/>
      <c r="D33" s="82"/>
      <c r="E33" s="82"/>
      <c r="F33" s="82"/>
      <c r="G33" s="82"/>
      <c r="H33" s="82"/>
      <c r="I33" s="82"/>
      <c r="J33" s="82"/>
      <c r="K33" s="82"/>
    </row>
    <row r="34" spans="1:16" ht="12.75" customHeight="1">
      <c r="A34" s="85"/>
      <c r="B34" s="182" t="s">
        <v>253</v>
      </c>
      <c r="C34" s="180"/>
      <c r="D34" s="180"/>
      <c r="E34" s="180"/>
      <c r="F34" s="180"/>
      <c r="G34" s="180"/>
      <c r="H34" s="180"/>
      <c r="I34" s="180"/>
      <c r="J34" s="180"/>
      <c r="K34" s="180"/>
      <c r="L34" s="180"/>
      <c r="M34" s="180"/>
      <c r="N34" s="180"/>
      <c r="O34" s="180"/>
      <c r="P34" s="180"/>
    </row>
    <row r="35" spans="1:16" ht="12.75" customHeight="1">
      <c r="A35" s="85"/>
      <c r="B35" s="182"/>
      <c r="C35" s="180"/>
      <c r="D35" s="180"/>
      <c r="E35" s="180"/>
      <c r="F35" s="180"/>
      <c r="G35" s="180"/>
      <c r="H35" s="180"/>
      <c r="I35" s="180"/>
      <c r="J35" s="180"/>
      <c r="K35" s="180"/>
      <c r="L35" s="180"/>
      <c r="M35" s="180"/>
      <c r="N35" s="180"/>
      <c r="O35" s="180"/>
      <c r="P35" s="180"/>
    </row>
    <row r="36" spans="1:16" ht="12.75" customHeight="1">
      <c r="A36" s="16"/>
      <c r="B36" s="180"/>
      <c r="C36" s="180"/>
      <c r="D36" s="180"/>
      <c r="E36" s="180"/>
      <c r="F36" s="180"/>
      <c r="G36" s="180"/>
      <c r="H36" s="180"/>
      <c r="I36" s="180"/>
      <c r="J36" s="180"/>
      <c r="K36" s="180"/>
      <c r="L36" s="180"/>
      <c r="M36" s="180"/>
      <c r="N36" s="180"/>
      <c r="O36" s="180"/>
      <c r="P36" s="180"/>
    </row>
    <row r="37" spans="1:16" ht="12.75" customHeight="1">
      <c r="A37" s="16"/>
      <c r="B37" s="180"/>
      <c r="C37" s="180"/>
      <c r="D37" s="180"/>
      <c r="E37" s="180"/>
      <c r="F37" s="180"/>
      <c r="G37" s="180"/>
      <c r="H37" s="180"/>
      <c r="I37" s="180"/>
      <c r="J37" s="180"/>
      <c r="K37" s="180"/>
      <c r="L37" s="180"/>
      <c r="M37" s="180"/>
      <c r="N37" s="180"/>
      <c r="O37" s="180"/>
      <c r="P37" s="180"/>
    </row>
    <row r="38" spans="1:16" ht="12.75" customHeight="1">
      <c r="A38" s="16"/>
      <c r="B38" s="180"/>
      <c r="C38" s="180"/>
      <c r="D38" s="180"/>
      <c r="E38" s="180"/>
      <c r="F38" s="180"/>
      <c r="G38" s="180"/>
      <c r="H38" s="180"/>
      <c r="I38" s="180"/>
      <c r="J38" s="180"/>
      <c r="K38" s="180"/>
      <c r="L38" s="180"/>
      <c r="M38" s="180"/>
      <c r="N38" s="180"/>
      <c r="O38" s="180"/>
      <c r="P38" s="180"/>
    </row>
    <row r="39" spans="1:16" ht="12.75" customHeight="1">
      <c r="A39" s="16"/>
      <c r="B39" s="77"/>
      <c r="C39" s="77"/>
      <c r="D39" s="77"/>
      <c r="E39" s="77"/>
      <c r="F39" s="77"/>
      <c r="G39" s="77"/>
      <c r="H39" s="77"/>
      <c r="I39" s="77"/>
      <c r="J39" s="77"/>
      <c r="K39" s="77"/>
      <c r="L39" s="77"/>
      <c r="M39" s="77"/>
      <c r="N39" s="77"/>
      <c r="O39" s="77"/>
      <c r="P39" s="77"/>
    </row>
    <row r="40" spans="1:16" ht="12.75" customHeight="1">
      <c r="A40" s="16"/>
      <c r="B40" s="77"/>
      <c r="C40" s="77"/>
      <c r="D40" s="77"/>
      <c r="E40" s="77"/>
      <c r="F40" s="77"/>
      <c r="G40" s="77"/>
      <c r="H40" s="77"/>
      <c r="I40" s="77"/>
      <c r="J40" s="77"/>
      <c r="K40" s="77"/>
      <c r="L40" s="77"/>
      <c r="M40" s="77"/>
      <c r="N40" s="77"/>
      <c r="O40" s="77"/>
      <c r="P40" s="77"/>
    </row>
    <row r="41" spans="1:11" ht="12.75" customHeight="1">
      <c r="A41" s="16" t="s">
        <v>168</v>
      </c>
      <c r="B41" s="79" t="s">
        <v>169</v>
      </c>
      <c r="C41" s="82"/>
      <c r="D41" s="82"/>
      <c r="E41" s="82"/>
      <c r="F41" s="82"/>
      <c r="G41" s="82"/>
      <c r="H41" s="82"/>
      <c r="I41" s="82"/>
      <c r="J41" s="82"/>
      <c r="K41" s="82"/>
    </row>
    <row r="42" spans="1:16" ht="12.75" customHeight="1">
      <c r="A42" s="16"/>
      <c r="B42" s="164" t="s">
        <v>170</v>
      </c>
      <c r="C42" s="183"/>
      <c r="D42" s="183"/>
      <c r="E42" s="183"/>
      <c r="F42" s="183"/>
      <c r="G42" s="183"/>
      <c r="H42" s="183"/>
      <c r="I42" s="183"/>
      <c r="J42" s="183"/>
      <c r="K42" s="183"/>
      <c r="L42" s="183"/>
      <c r="M42" s="183"/>
      <c r="N42" s="183"/>
      <c r="O42" s="183"/>
      <c r="P42" s="183"/>
    </row>
    <row r="43" spans="1:16" ht="12.75" customHeight="1">
      <c r="A43" s="16"/>
      <c r="B43" s="183"/>
      <c r="C43" s="183"/>
      <c r="D43" s="183"/>
      <c r="E43" s="183"/>
      <c r="F43" s="183"/>
      <c r="G43" s="183"/>
      <c r="H43" s="183"/>
      <c r="I43" s="183"/>
      <c r="J43" s="183"/>
      <c r="K43" s="183"/>
      <c r="L43" s="183"/>
      <c r="M43" s="183"/>
      <c r="N43" s="183"/>
      <c r="O43" s="183"/>
      <c r="P43" s="183"/>
    </row>
    <row r="44" spans="1:15" ht="12.75" customHeight="1">
      <c r="A44" s="85"/>
      <c r="B44" s="89"/>
      <c r="C44" s="89"/>
      <c r="D44" s="89"/>
      <c r="E44" s="89"/>
      <c r="F44" s="89"/>
      <c r="G44" s="100"/>
      <c r="H44" s="100"/>
      <c r="I44" s="101"/>
      <c r="J44" s="101"/>
      <c r="K44" s="101"/>
      <c r="O44" s="23"/>
    </row>
    <row r="45" spans="1:14" s="96" customFormat="1" ht="12.75" customHeight="1">
      <c r="A45" s="16" t="s">
        <v>171</v>
      </c>
      <c r="B45" s="79" t="s">
        <v>27</v>
      </c>
      <c r="C45" s="94"/>
      <c r="D45" s="94"/>
      <c r="E45" s="94"/>
      <c r="F45" s="94"/>
      <c r="J45" s="94" t="str">
        <f>IncSt!G13</f>
        <v>Individual Quarter</v>
      </c>
      <c r="K45" s="94"/>
      <c r="N45" s="94" t="str">
        <f>IncSt!L13</f>
        <v>Cumulative Quarter</v>
      </c>
    </row>
    <row r="46" spans="1:15" s="96" customFormat="1" ht="12.75" customHeight="1">
      <c r="A46" s="16"/>
      <c r="B46" s="94"/>
      <c r="C46" s="94"/>
      <c r="D46" s="94"/>
      <c r="E46" s="94"/>
      <c r="F46" s="94"/>
      <c r="I46" s="94" t="str">
        <f>IncSt!G14</f>
        <v>Current</v>
      </c>
      <c r="J46" s="94"/>
      <c r="K46" s="94" t="str">
        <f>IncSt!I14</f>
        <v>Preceding Year</v>
      </c>
      <c r="M46" s="94" t="str">
        <f>IncSt!L14</f>
        <v>Current</v>
      </c>
      <c r="N46" s="94"/>
      <c r="O46" s="94" t="str">
        <f>IncSt!N14</f>
        <v>Preceding Year</v>
      </c>
    </row>
    <row r="47" spans="1:15" s="96" customFormat="1" ht="12.75" customHeight="1">
      <c r="A47" s="16"/>
      <c r="B47" s="94"/>
      <c r="C47" s="94"/>
      <c r="D47" s="94"/>
      <c r="E47" s="94"/>
      <c r="F47" s="94"/>
      <c r="G47" s="94"/>
      <c r="H47" s="94"/>
      <c r="I47" s="94" t="str">
        <f>IncSt!G15</f>
        <v>Year</v>
      </c>
      <c r="J47" s="94"/>
      <c r="K47" s="94" t="str">
        <f>IncSt!I15</f>
        <v>Corresponding</v>
      </c>
      <c r="M47" s="94" t="str">
        <f>IncSt!L15</f>
        <v>Year</v>
      </c>
      <c r="N47" s="94"/>
      <c r="O47" s="94" t="str">
        <f>IncSt!N15</f>
        <v>Corresponding</v>
      </c>
    </row>
    <row r="48" spans="1:15" s="96" customFormat="1" ht="12.75" customHeight="1">
      <c r="A48" s="16"/>
      <c r="B48" s="94"/>
      <c r="C48" s="94"/>
      <c r="D48" s="94"/>
      <c r="E48" s="94"/>
      <c r="F48" s="94"/>
      <c r="G48" s="94"/>
      <c r="H48" s="94"/>
      <c r="I48" s="94" t="str">
        <f>IncSt!G16</f>
        <v>4th Quarter</v>
      </c>
      <c r="J48" s="94"/>
      <c r="K48" s="94" t="str">
        <f>IncSt!I16</f>
        <v>4th Quarter</v>
      </c>
      <c r="M48" s="94" t="str">
        <f>IncSt!L16</f>
        <v>To Date</v>
      </c>
      <c r="N48" s="94"/>
      <c r="O48" s="94" t="str">
        <f>IncSt!N16</f>
        <v>Period</v>
      </c>
    </row>
    <row r="49" spans="1:15" s="96" customFormat="1" ht="12.75" customHeight="1">
      <c r="A49" s="16"/>
      <c r="B49" s="94"/>
      <c r="C49" s="94"/>
      <c r="D49" s="94"/>
      <c r="E49" s="94"/>
      <c r="F49" s="94"/>
      <c r="G49" s="94"/>
      <c r="H49" s="94"/>
      <c r="I49" s="110">
        <f>IncSt!G17</f>
        <v>37802</v>
      </c>
      <c r="J49" s="110"/>
      <c r="K49" s="110">
        <f>IncSt!I17</f>
        <v>37437</v>
      </c>
      <c r="L49" s="111"/>
      <c r="M49" s="110">
        <f>IncSt!L17</f>
        <v>37802</v>
      </c>
      <c r="N49" s="110"/>
      <c r="O49" s="110">
        <f>IncSt!N17</f>
        <v>37437</v>
      </c>
    </row>
    <row r="50" spans="1:15" s="96" customFormat="1" ht="12.75" customHeight="1">
      <c r="A50" s="16"/>
      <c r="B50" s="94"/>
      <c r="C50" s="94"/>
      <c r="D50" s="94"/>
      <c r="E50" s="94"/>
      <c r="F50" s="94"/>
      <c r="G50" s="94"/>
      <c r="H50" s="94"/>
      <c r="I50" s="94" t="str">
        <f>IncSt!G18</f>
        <v>RM'000</v>
      </c>
      <c r="J50" s="94"/>
      <c r="K50" s="94" t="str">
        <f>IncSt!I18</f>
        <v>RM'000</v>
      </c>
      <c r="M50" s="94" t="str">
        <f>IncSt!L18</f>
        <v>RM'000</v>
      </c>
      <c r="N50" s="94"/>
      <c r="O50" s="94" t="str">
        <f>IncSt!N18</f>
        <v>RM'000</v>
      </c>
    </row>
    <row r="51" spans="1:11" ht="12.75" customHeight="1">
      <c r="A51" s="16"/>
      <c r="B51" s="82" t="s">
        <v>172</v>
      </c>
      <c r="C51" s="82"/>
      <c r="D51" s="82"/>
      <c r="E51" s="82"/>
      <c r="F51" s="82"/>
      <c r="G51" s="82"/>
      <c r="H51" s="82"/>
      <c r="I51" s="82"/>
      <c r="J51" s="82"/>
      <c r="K51" s="82"/>
    </row>
    <row r="52" spans="1:15" ht="12.75" customHeight="1">
      <c r="A52" s="16"/>
      <c r="B52" s="112" t="s">
        <v>173</v>
      </c>
      <c r="C52" s="82"/>
      <c r="D52" s="82"/>
      <c r="E52" s="82"/>
      <c r="F52" s="82"/>
      <c r="G52" s="82"/>
      <c r="H52" s="82"/>
      <c r="I52" s="98">
        <f>M52+'[1]OIB'!AT66</f>
        <v>1388304.4139875555</v>
      </c>
      <c r="J52" s="98"/>
      <c r="K52" s="98">
        <f>O52+'[1]OIB'!AU66</f>
        <v>1545419.67</v>
      </c>
      <c r="L52" s="23"/>
      <c r="M52" s="98">
        <f>-'[1]OIB'!N66</f>
        <v>4564341.543987555</v>
      </c>
      <c r="N52" s="23"/>
      <c r="O52" s="98">
        <v>5100521.54</v>
      </c>
    </row>
    <row r="53" spans="1:15" ht="12.75" customHeight="1">
      <c r="A53" s="16"/>
      <c r="B53" s="82" t="s">
        <v>174</v>
      </c>
      <c r="C53" s="82"/>
      <c r="D53" s="82"/>
      <c r="E53" s="82"/>
      <c r="F53" s="82"/>
      <c r="G53" s="82"/>
      <c r="H53" s="82"/>
      <c r="I53" s="98">
        <f>M53+'[1]OIB'!AT67</f>
        <v>-471821.8993742459</v>
      </c>
      <c r="J53" s="22"/>
      <c r="K53" s="98">
        <f>O53+'[1]OIB'!AU67</f>
        <v>455200.66808221024</v>
      </c>
      <c r="L53" s="26"/>
      <c r="M53" s="22">
        <f>-'[1]OIB'!N67</f>
        <v>285770.49035486113</v>
      </c>
      <c r="N53" s="26"/>
      <c r="O53" s="22">
        <f>-'[1]OIB'!AF104+'[1]CTI'!B130+'[1]OIB'!AQ90</f>
        <v>1235044.6140822105</v>
      </c>
    </row>
    <row r="54" spans="1:15" ht="12.75" customHeight="1">
      <c r="A54" s="16"/>
      <c r="B54" s="82" t="s">
        <v>175</v>
      </c>
      <c r="C54" s="82"/>
      <c r="D54" s="82"/>
      <c r="E54" s="82"/>
      <c r="F54" s="82"/>
      <c r="G54" s="82"/>
      <c r="H54" s="82"/>
      <c r="I54" s="98"/>
      <c r="J54" s="98"/>
      <c r="K54" s="98"/>
      <c r="L54" s="23"/>
      <c r="M54" s="98"/>
      <c r="N54" s="23"/>
      <c r="O54" s="98"/>
    </row>
    <row r="55" spans="1:15" ht="12.75" customHeight="1">
      <c r="A55" s="16"/>
      <c r="B55" s="112" t="s">
        <v>176</v>
      </c>
      <c r="C55" s="82"/>
      <c r="D55" s="82"/>
      <c r="E55" s="82"/>
      <c r="F55" s="82"/>
      <c r="G55" s="82"/>
      <c r="H55" s="82"/>
      <c r="I55" s="98">
        <f>M55+'[1]OIB'!AT68</f>
        <v>1697.9400000000023</v>
      </c>
      <c r="J55" s="98"/>
      <c r="K55" s="98">
        <f>O55+'[1]OIB'!AU68</f>
        <v>-92938.54000000001</v>
      </c>
      <c r="L55" s="23"/>
      <c r="M55" s="98">
        <f>-'[1]OIB'!N68</f>
        <v>148385.66</v>
      </c>
      <c r="N55" s="23"/>
      <c r="O55" s="98">
        <v>-68602.02</v>
      </c>
    </row>
    <row r="56" spans="1:15" ht="12.75" customHeight="1">
      <c r="A56" s="16"/>
      <c r="B56" s="82" t="s">
        <v>177</v>
      </c>
      <c r="C56" s="82"/>
      <c r="D56" s="82"/>
      <c r="E56" s="82"/>
      <c r="F56" s="82"/>
      <c r="G56" s="82"/>
      <c r="H56" s="82"/>
      <c r="I56" s="98"/>
      <c r="J56" s="98"/>
      <c r="K56" s="98"/>
      <c r="L56" s="23"/>
      <c r="M56" s="98"/>
      <c r="N56" s="23"/>
      <c r="O56" s="98"/>
    </row>
    <row r="57" spans="1:15" ht="12.75" customHeight="1">
      <c r="A57" s="16"/>
      <c r="B57" s="112" t="s">
        <v>178</v>
      </c>
      <c r="C57" s="82"/>
      <c r="D57" s="82"/>
      <c r="E57" s="82"/>
      <c r="F57" s="82"/>
      <c r="G57" s="82"/>
      <c r="H57" s="82"/>
      <c r="I57" s="98">
        <f>M57+'[1]OIB'!AT69</f>
        <v>0</v>
      </c>
      <c r="J57" s="98"/>
      <c r="K57" s="98">
        <f>O57+'[1]OIB'!AU69</f>
        <v>0</v>
      </c>
      <c r="L57" s="23"/>
      <c r="M57" s="98">
        <f>-'[1]OIB'!N69</f>
        <v>0</v>
      </c>
      <c r="N57" s="23"/>
      <c r="O57" s="98">
        <v>0</v>
      </c>
    </row>
    <row r="58" spans="1:15" ht="7.5" customHeight="1">
      <c r="A58" s="16"/>
      <c r="B58" s="112"/>
      <c r="C58" s="82"/>
      <c r="D58" s="82"/>
      <c r="E58" s="82"/>
      <c r="F58" s="82"/>
      <c r="G58" s="82"/>
      <c r="H58" s="82"/>
      <c r="I58" s="98"/>
      <c r="J58" s="98"/>
      <c r="K58" s="98"/>
      <c r="L58" s="23"/>
      <c r="M58" s="98"/>
      <c r="N58" s="23"/>
      <c r="O58" s="98"/>
    </row>
    <row r="59" spans="1:15" ht="12.75" customHeight="1" thickBot="1">
      <c r="A59" s="16"/>
      <c r="B59" s="112"/>
      <c r="C59" s="82"/>
      <c r="D59" s="82"/>
      <c r="E59" s="82"/>
      <c r="F59" s="82"/>
      <c r="G59" s="82"/>
      <c r="H59" s="82"/>
      <c r="I59" s="99">
        <f>SUM(I51:I58)</f>
        <v>918180.4546133096</v>
      </c>
      <c r="J59" s="98"/>
      <c r="K59" s="99">
        <f>SUM(K51:K58)</f>
        <v>1907681.7980822101</v>
      </c>
      <c r="L59" s="23"/>
      <c r="M59" s="99">
        <f>SUM(M51:M58)</f>
        <v>4998497.694342417</v>
      </c>
      <c r="N59" s="23"/>
      <c r="O59" s="99">
        <f>SUM(O51:O58)</f>
        <v>6266964.134082211</v>
      </c>
    </row>
    <row r="60" spans="1:11" ht="7.5" customHeight="1" thickTop="1">
      <c r="A60" s="16"/>
      <c r="B60" s="79"/>
      <c r="C60" s="82"/>
      <c r="D60" s="82"/>
      <c r="E60" s="82"/>
      <c r="F60" s="82"/>
      <c r="G60" s="82"/>
      <c r="H60" s="82"/>
      <c r="I60" s="82"/>
      <c r="J60" s="82"/>
      <c r="K60" s="82"/>
    </row>
    <row r="61" spans="1:16" ht="12.75" customHeight="1">
      <c r="A61" s="85"/>
      <c r="B61" s="182" t="s">
        <v>254</v>
      </c>
      <c r="C61" s="180"/>
      <c r="D61" s="180"/>
      <c r="E61" s="180"/>
      <c r="F61" s="180"/>
      <c r="G61" s="180"/>
      <c r="H61" s="180"/>
      <c r="I61" s="180"/>
      <c r="J61" s="180"/>
      <c r="K61" s="180"/>
      <c r="L61" s="180"/>
      <c r="M61" s="180"/>
      <c r="N61" s="180"/>
      <c r="O61" s="180"/>
      <c r="P61" s="180"/>
    </row>
    <row r="62" spans="1:16" ht="12.75" customHeight="1">
      <c r="A62" s="85"/>
      <c r="B62" s="182"/>
      <c r="C62" s="180"/>
      <c r="D62" s="180"/>
      <c r="E62" s="180"/>
      <c r="F62" s="180"/>
      <c r="G62" s="180"/>
      <c r="H62" s="180"/>
      <c r="I62" s="180"/>
      <c r="J62" s="180"/>
      <c r="K62" s="180"/>
      <c r="L62" s="180"/>
      <c r="M62" s="180"/>
      <c r="N62" s="180"/>
      <c r="O62" s="180"/>
      <c r="P62" s="180"/>
    </row>
    <row r="63" spans="1:16" ht="12.75" customHeight="1">
      <c r="A63" s="85"/>
      <c r="B63" s="182"/>
      <c r="C63" s="180"/>
      <c r="D63" s="180"/>
      <c r="E63" s="180"/>
      <c r="F63" s="180"/>
      <c r="G63" s="180"/>
      <c r="H63" s="180"/>
      <c r="I63" s="180"/>
      <c r="J63" s="180"/>
      <c r="K63" s="180"/>
      <c r="L63" s="180"/>
      <c r="M63" s="180"/>
      <c r="N63" s="180"/>
      <c r="O63" s="180"/>
      <c r="P63" s="180"/>
    </row>
    <row r="64" spans="1:16" ht="12.75" customHeight="1">
      <c r="A64" s="85"/>
      <c r="B64" s="180"/>
      <c r="C64" s="180"/>
      <c r="D64" s="180"/>
      <c r="E64" s="180"/>
      <c r="F64" s="180"/>
      <c r="G64" s="180"/>
      <c r="H64" s="180"/>
      <c r="I64" s="180"/>
      <c r="J64" s="180"/>
      <c r="K64" s="180"/>
      <c r="L64" s="180"/>
      <c r="M64" s="180"/>
      <c r="N64" s="180"/>
      <c r="O64" s="180"/>
      <c r="P64" s="180"/>
    </row>
    <row r="65" spans="1:16" ht="12.75" customHeight="1">
      <c r="A65" s="85"/>
      <c r="B65" s="180"/>
      <c r="C65" s="180"/>
      <c r="D65" s="180"/>
      <c r="E65" s="180"/>
      <c r="F65" s="180"/>
      <c r="G65" s="180"/>
      <c r="H65" s="180"/>
      <c r="I65" s="180"/>
      <c r="J65" s="180"/>
      <c r="K65" s="180"/>
      <c r="L65" s="180"/>
      <c r="M65" s="180"/>
      <c r="N65" s="180"/>
      <c r="O65" s="180"/>
      <c r="P65" s="180"/>
    </row>
    <row r="66" spans="1:16" ht="12.75" customHeight="1">
      <c r="A66" s="85"/>
      <c r="B66" s="180"/>
      <c r="C66" s="180"/>
      <c r="D66" s="180"/>
      <c r="E66" s="180"/>
      <c r="F66" s="180"/>
      <c r="G66" s="180"/>
      <c r="H66" s="180"/>
      <c r="I66" s="180"/>
      <c r="J66" s="180"/>
      <c r="K66" s="180"/>
      <c r="L66" s="180"/>
      <c r="M66" s="180"/>
      <c r="N66" s="180"/>
      <c r="O66" s="180"/>
      <c r="P66" s="180"/>
    </row>
    <row r="67" spans="1:15" ht="12.75" customHeight="1">
      <c r="A67" s="16"/>
      <c r="B67" s="112"/>
      <c r="C67" s="82"/>
      <c r="D67" s="82"/>
      <c r="E67" s="82"/>
      <c r="F67" s="82"/>
      <c r="G67" s="82"/>
      <c r="H67" s="82"/>
      <c r="I67" s="22"/>
      <c r="J67" s="98"/>
      <c r="K67" s="22"/>
      <c r="L67" s="23"/>
      <c r="M67" s="22"/>
      <c r="N67" s="23"/>
      <c r="O67" s="22"/>
    </row>
    <row r="68" spans="1:11" ht="12.75" customHeight="1">
      <c r="A68" s="16" t="s">
        <v>179</v>
      </c>
      <c r="B68" s="79" t="s">
        <v>180</v>
      </c>
      <c r="C68" s="82"/>
      <c r="D68" s="82"/>
      <c r="E68" s="82"/>
      <c r="F68" s="82"/>
      <c r="G68" s="82"/>
      <c r="H68" s="82"/>
      <c r="I68" s="82"/>
      <c r="J68" s="82"/>
      <c r="K68" s="82"/>
    </row>
    <row r="69" spans="1:16" ht="12.75" customHeight="1">
      <c r="A69" s="85"/>
      <c r="B69" s="164" t="s">
        <v>181</v>
      </c>
      <c r="C69" s="183"/>
      <c r="D69" s="183"/>
      <c r="E69" s="183"/>
      <c r="F69" s="183"/>
      <c r="G69" s="183"/>
      <c r="H69" s="183"/>
      <c r="I69" s="183"/>
      <c r="J69" s="183"/>
      <c r="K69" s="183"/>
      <c r="L69" s="183"/>
      <c r="M69" s="183"/>
      <c r="N69" s="183"/>
      <c r="O69" s="183"/>
      <c r="P69" s="183"/>
    </row>
    <row r="70" spans="1:16" ht="12.75" customHeight="1">
      <c r="A70" s="85"/>
      <c r="B70" s="183"/>
      <c r="C70" s="183"/>
      <c r="D70" s="183"/>
      <c r="E70" s="183"/>
      <c r="F70" s="183"/>
      <c r="G70" s="183"/>
      <c r="H70" s="183"/>
      <c r="I70" s="183"/>
      <c r="J70" s="183"/>
      <c r="K70" s="183"/>
      <c r="L70" s="183"/>
      <c r="M70" s="183"/>
      <c r="N70" s="183"/>
      <c r="O70" s="183"/>
      <c r="P70" s="183"/>
    </row>
    <row r="71" spans="1:16" ht="12.75" customHeight="1">
      <c r="A71" s="85"/>
      <c r="B71" s="93"/>
      <c r="C71" s="93"/>
      <c r="D71" s="93"/>
      <c r="E71" s="93"/>
      <c r="F71" s="93"/>
      <c r="G71" s="93"/>
      <c r="H71" s="93"/>
      <c r="I71" s="93"/>
      <c r="J71" s="93"/>
      <c r="K71" s="93"/>
      <c r="L71" s="93"/>
      <c r="M71" s="93"/>
      <c r="N71" s="93"/>
      <c r="O71" s="93"/>
      <c r="P71" s="93"/>
    </row>
    <row r="72" spans="1:15" ht="12.75" customHeight="1">
      <c r="A72" s="16" t="s">
        <v>182</v>
      </c>
      <c r="B72" s="79" t="s">
        <v>183</v>
      </c>
      <c r="C72" s="82"/>
      <c r="D72" s="82"/>
      <c r="E72" s="82"/>
      <c r="F72" s="82"/>
      <c r="G72" s="82"/>
      <c r="H72" s="82"/>
      <c r="I72" s="82"/>
      <c r="J72" s="82"/>
      <c r="K72" s="94"/>
      <c r="O72" s="96"/>
    </row>
    <row r="73" spans="1:15" ht="12.75" customHeight="1">
      <c r="A73" s="16"/>
      <c r="B73" s="94" t="s">
        <v>184</v>
      </c>
      <c r="C73" s="82" t="s">
        <v>185</v>
      </c>
      <c r="D73" s="82"/>
      <c r="E73" s="82"/>
      <c r="F73" s="82"/>
      <c r="G73" s="82"/>
      <c r="H73" s="82"/>
      <c r="I73" s="82"/>
      <c r="J73" s="82"/>
      <c r="K73" s="94"/>
      <c r="O73" s="96"/>
    </row>
    <row r="74" spans="1:15" ht="7.5" customHeight="1">
      <c r="A74" s="16"/>
      <c r="B74" s="112"/>
      <c r="C74" s="82"/>
      <c r="D74" s="82"/>
      <c r="E74" s="82"/>
      <c r="F74" s="82"/>
      <c r="G74" s="82"/>
      <c r="H74" s="82"/>
      <c r="I74" s="98"/>
      <c r="J74" s="98"/>
      <c r="K74" s="98"/>
      <c r="L74" s="23"/>
      <c r="M74" s="98"/>
      <c r="N74" s="23"/>
      <c r="O74" s="98"/>
    </row>
    <row r="75" spans="1:15" ht="12.75" customHeight="1">
      <c r="A75" s="16"/>
      <c r="B75" s="94"/>
      <c r="C75" s="113"/>
      <c r="D75" s="114"/>
      <c r="E75" s="114"/>
      <c r="F75" s="114"/>
      <c r="G75" s="114"/>
      <c r="H75" s="114"/>
      <c r="I75" s="114"/>
      <c r="J75" s="114"/>
      <c r="K75" s="115"/>
      <c r="L75" s="116"/>
      <c r="M75" s="116"/>
      <c r="N75" s="117"/>
      <c r="O75" s="118" t="s">
        <v>186</v>
      </c>
    </row>
    <row r="76" spans="1:15" ht="12.75" customHeight="1">
      <c r="A76" s="16"/>
      <c r="B76" s="94"/>
      <c r="C76" s="113" t="s">
        <v>187</v>
      </c>
      <c r="D76" s="114"/>
      <c r="E76" s="114"/>
      <c r="F76" s="114"/>
      <c r="G76" s="114"/>
      <c r="H76" s="114"/>
      <c r="I76" s="114"/>
      <c r="J76" s="114"/>
      <c r="K76" s="115"/>
      <c r="L76" s="116"/>
      <c r="M76" s="116"/>
      <c r="N76" s="119"/>
      <c r="O76" s="120">
        <v>0</v>
      </c>
    </row>
    <row r="77" spans="1:15" ht="12.75" customHeight="1">
      <c r="A77" s="16"/>
      <c r="B77" s="94"/>
      <c r="C77" s="113" t="s">
        <v>188</v>
      </c>
      <c r="D77" s="114"/>
      <c r="E77" s="114"/>
      <c r="F77" s="114"/>
      <c r="G77" s="114"/>
      <c r="H77" s="114"/>
      <c r="I77" s="114"/>
      <c r="J77" s="114"/>
      <c r="K77" s="115"/>
      <c r="L77" s="116"/>
      <c r="M77" s="116"/>
      <c r="N77" s="119"/>
      <c r="O77" s="120">
        <f>-(('BS'!H25-'BS'!K25)+('[1]CTIGp'!L37*('[1]CTIGp'!L39-'[1]CTIGp'!L42)))</f>
        <v>1740.0000000000005</v>
      </c>
    </row>
    <row r="78" spans="1:15" ht="12.75" customHeight="1">
      <c r="A78" s="16"/>
      <c r="B78" s="94"/>
      <c r="C78" s="113" t="s">
        <v>189</v>
      </c>
      <c r="D78" s="114"/>
      <c r="E78" s="114"/>
      <c r="F78" s="114"/>
      <c r="G78" s="114"/>
      <c r="H78" s="114"/>
      <c r="I78" s="114"/>
      <c r="J78" s="114"/>
      <c r="K78" s="115"/>
      <c r="L78" s="116"/>
      <c r="M78" s="116"/>
      <c r="N78" s="119"/>
      <c r="O78" s="120">
        <f>-'[1]OIB'!N95</f>
        <v>-540</v>
      </c>
    </row>
    <row r="79" spans="1:15" ht="7.5" customHeight="1">
      <c r="A79" s="16"/>
      <c r="B79" s="94"/>
      <c r="C79" s="89"/>
      <c r="D79" s="89"/>
      <c r="E79" s="89"/>
      <c r="F79" s="89"/>
      <c r="G79" s="89"/>
      <c r="H79" s="89"/>
      <c r="I79" s="89"/>
      <c r="J79" s="89"/>
      <c r="K79" s="100"/>
      <c r="L79" s="90"/>
      <c r="M79" s="90"/>
      <c r="N79" s="121"/>
      <c r="O79" s="122"/>
    </row>
    <row r="80" spans="1:15" ht="12.75" customHeight="1">
      <c r="A80" s="16"/>
      <c r="B80" s="94" t="s">
        <v>190</v>
      </c>
      <c r="C80" s="82" t="s">
        <v>191</v>
      </c>
      <c r="D80" s="82"/>
      <c r="E80" s="82"/>
      <c r="F80" s="82"/>
      <c r="G80" s="82"/>
      <c r="H80" s="82"/>
      <c r="I80" s="82"/>
      <c r="J80" s="82"/>
      <c r="K80" s="94"/>
      <c r="O80" s="96"/>
    </row>
    <row r="81" spans="1:15" ht="7.5" customHeight="1">
      <c r="A81" s="16"/>
      <c r="B81" s="112"/>
      <c r="C81" s="82"/>
      <c r="D81" s="82"/>
      <c r="E81" s="82"/>
      <c r="F81" s="82"/>
      <c r="G81" s="82"/>
      <c r="H81" s="82"/>
      <c r="I81" s="98"/>
      <c r="J81" s="98"/>
      <c r="K81" s="98"/>
      <c r="L81" s="23"/>
      <c r="M81" s="98"/>
      <c r="N81" s="23"/>
      <c r="O81" s="98"/>
    </row>
    <row r="82" spans="1:15" ht="12.75" customHeight="1">
      <c r="A82" s="16"/>
      <c r="B82" s="112"/>
      <c r="C82" s="113"/>
      <c r="D82" s="114"/>
      <c r="E82" s="114"/>
      <c r="F82" s="114"/>
      <c r="G82" s="114"/>
      <c r="H82" s="114"/>
      <c r="I82" s="123"/>
      <c r="J82" s="123"/>
      <c r="K82" s="123"/>
      <c r="L82" s="124"/>
      <c r="M82" s="123"/>
      <c r="N82" s="125"/>
      <c r="O82" s="126" t="str">
        <f>O75</f>
        <v>RM</v>
      </c>
    </row>
    <row r="83" spans="1:15" ht="12.75" customHeight="1">
      <c r="A83" s="16"/>
      <c r="B83" s="112"/>
      <c r="C83" s="113" t="s">
        <v>192</v>
      </c>
      <c r="D83" s="114"/>
      <c r="E83" s="114"/>
      <c r="F83" s="114"/>
      <c r="G83" s="114"/>
      <c r="H83" s="114"/>
      <c r="I83" s="123"/>
      <c r="J83" s="123"/>
      <c r="K83" s="123"/>
      <c r="L83" s="124"/>
      <c r="M83" s="123"/>
      <c r="N83" s="125"/>
      <c r="O83" s="120">
        <v>0</v>
      </c>
    </row>
    <row r="84" spans="1:15" ht="12.75" customHeight="1">
      <c r="A84" s="16"/>
      <c r="B84" s="112"/>
      <c r="C84" s="113" t="s">
        <v>193</v>
      </c>
      <c r="D84" s="114"/>
      <c r="E84" s="114"/>
      <c r="F84" s="114"/>
      <c r="G84" s="114"/>
      <c r="H84" s="114"/>
      <c r="I84" s="123"/>
      <c r="J84" s="123"/>
      <c r="K84" s="123"/>
      <c r="L84" s="124"/>
      <c r="M84" s="123"/>
      <c r="N84" s="125"/>
      <c r="O84" s="120">
        <f>'BS'!H25</f>
        <v>0</v>
      </c>
    </row>
    <row r="85" spans="1:15" ht="12.75" customHeight="1">
      <c r="A85" s="16"/>
      <c r="B85" s="112"/>
      <c r="C85" s="113" t="s">
        <v>194</v>
      </c>
      <c r="D85" s="114"/>
      <c r="E85" s="114"/>
      <c r="F85" s="114"/>
      <c r="G85" s="114"/>
      <c r="H85" s="114"/>
      <c r="I85" s="123"/>
      <c r="J85" s="123"/>
      <c r="K85" s="123"/>
      <c r="L85" s="124"/>
      <c r="M85" s="123"/>
      <c r="N85" s="125"/>
      <c r="O85" s="120">
        <v>0</v>
      </c>
    </row>
    <row r="86" spans="1:15" ht="7.5" customHeight="1">
      <c r="A86" s="16"/>
      <c r="B86" s="82"/>
      <c r="C86" s="82"/>
      <c r="D86" s="82"/>
      <c r="E86" s="82"/>
      <c r="F86" s="82"/>
      <c r="G86" s="82"/>
      <c r="H86" s="82"/>
      <c r="I86" s="82"/>
      <c r="J86" s="82"/>
      <c r="K86" s="94"/>
      <c r="O86" s="96"/>
    </row>
    <row r="87" spans="1:16" ht="12.75" customHeight="1">
      <c r="A87" s="16"/>
      <c r="B87" s="89" t="s">
        <v>195</v>
      </c>
      <c r="C87" s="189" t="s">
        <v>196</v>
      </c>
      <c r="D87" s="180"/>
      <c r="E87" s="180"/>
      <c r="F87" s="180"/>
      <c r="G87" s="180"/>
      <c r="H87" s="180"/>
      <c r="I87" s="180"/>
      <c r="J87" s="180"/>
      <c r="K87" s="180"/>
      <c r="L87" s="180"/>
      <c r="M87" s="180"/>
      <c r="N87" s="180"/>
      <c r="O87" s="180"/>
      <c r="P87" s="86"/>
    </row>
    <row r="88" spans="1:16" ht="12.75" customHeight="1">
      <c r="A88" s="16"/>
      <c r="B88" s="82"/>
      <c r="C88" s="180"/>
      <c r="D88" s="180"/>
      <c r="E88" s="180"/>
      <c r="F88" s="180"/>
      <c r="G88" s="180"/>
      <c r="H88" s="180"/>
      <c r="I88" s="180"/>
      <c r="J88" s="180"/>
      <c r="K88" s="180"/>
      <c r="L88" s="180"/>
      <c r="M88" s="180"/>
      <c r="N88" s="180"/>
      <c r="O88" s="180"/>
      <c r="P88" s="86"/>
    </row>
    <row r="89" spans="1:15" ht="12.75" customHeight="1">
      <c r="A89" s="16"/>
      <c r="B89" s="94"/>
      <c r="C89" s="82"/>
      <c r="D89" s="82"/>
      <c r="E89" s="82"/>
      <c r="F89" s="82"/>
      <c r="G89" s="82"/>
      <c r="H89" s="82"/>
      <c r="I89" s="82"/>
      <c r="J89" s="82"/>
      <c r="K89" s="94"/>
      <c r="O89" s="127"/>
    </row>
    <row r="90" spans="1:11" s="90" customFormat="1" ht="12.75" customHeight="1">
      <c r="A90" s="87" t="s">
        <v>197</v>
      </c>
      <c r="B90" s="88" t="s">
        <v>198</v>
      </c>
      <c r="C90" s="89"/>
      <c r="D90" s="89"/>
      <c r="E90" s="89"/>
      <c r="F90" s="89"/>
      <c r="G90" s="89"/>
      <c r="H90" s="89"/>
      <c r="I90" s="89"/>
      <c r="J90" s="89"/>
      <c r="K90" s="128"/>
    </row>
    <row r="91" spans="1:16" s="90" customFormat="1" ht="12.75" customHeight="1">
      <c r="A91" s="87"/>
      <c r="B91" s="181" t="s">
        <v>199</v>
      </c>
      <c r="C91" s="180"/>
      <c r="D91" s="180"/>
      <c r="E91" s="180"/>
      <c r="F91" s="180"/>
      <c r="G91" s="180"/>
      <c r="H91" s="180"/>
      <c r="I91" s="180"/>
      <c r="J91" s="180"/>
      <c r="K91" s="180"/>
      <c r="L91" s="180"/>
      <c r="M91" s="180"/>
      <c r="N91" s="180"/>
      <c r="O91" s="180"/>
      <c r="P91" s="180"/>
    </row>
    <row r="92" spans="1:16" s="90" customFormat="1" ht="12.75" customHeight="1">
      <c r="A92" s="87"/>
      <c r="B92" s="180"/>
      <c r="C92" s="180"/>
      <c r="D92" s="180"/>
      <c r="E92" s="180"/>
      <c r="F92" s="180"/>
      <c r="G92" s="180"/>
      <c r="H92" s="180"/>
      <c r="I92" s="180"/>
      <c r="J92" s="180"/>
      <c r="K92" s="180"/>
      <c r="L92" s="180"/>
      <c r="M92" s="180"/>
      <c r="N92" s="180"/>
      <c r="O92" s="180"/>
      <c r="P92" s="180"/>
    </row>
    <row r="93" spans="1:16" s="90" customFormat="1" ht="12.75" customHeight="1">
      <c r="A93" s="87"/>
      <c r="B93" s="93"/>
      <c r="C93" s="93"/>
      <c r="D93" s="93"/>
      <c r="E93" s="93"/>
      <c r="F93" s="93"/>
      <c r="G93" s="93"/>
      <c r="H93" s="93"/>
      <c r="I93" s="93"/>
      <c r="J93" s="93"/>
      <c r="K93" s="93"/>
      <c r="L93" s="93"/>
      <c r="M93" s="93"/>
      <c r="N93" s="93"/>
      <c r="O93" s="93"/>
      <c r="P93" s="93"/>
    </row>
    <row r="94" spans="1:11" ht="12.75" customHeight="1">
      <c r="A94" s="16" t="s">
        <v>200</v>
      </c>
      <c r="B94" s="79" t="s">
        <v>201</v>
      </c>
      <c r="C94" s="82"/>
      <c r="D94" s="82"/>
      <c r="E94" s="82"/>
      <c r="F94" s="82"/>
      <c r="G94" s="82"/>
      <c r="H94" s="82"/>
      <c r="I94" s="82"/>
      <c r="J94" s="82"/>
      <c r="K94" s="82"/>
    </row>
    <row r="95" spans="1:11" ht="12.75" customHeight="1">
      <c r="A95" s="16"/>
      <c r="B95" s="82" t="s">
        <v>202</v>
      </c>
      <c r="C95" s="82"/>
      <c r="D95" s="82"/>
      <c r="E95" s="82"/>
      <c r="F95" s="82"/>
      <c r="G95" s="82"/>
      <c r="H95" s="82"/>
      <c r="I95" s="82"/>
      <c r="J95" s="82"/>
      <c r="K95" s="82"/>
    </row>
    <row r="96" spans="1:11" ht="7.5" customHeight="1">
      <c r="A96" s="16"/>
      <c r="B96" s="82"/>
      <c r="C96" s="82"/>
      <c r="D96" s="82"/>
      <c r="E96" s="82"/>
      <c r="F96" s="82"/>
      <c r="G96" s="82"/>
      <c r="H96" s="82"/>
      <c r="I96" s="82"/>
      <c r="J96" s="82"/>
      <c r="K96" s="82"/>
    </row>
    <row r="97" spans="1:15" s="96" customFormat="1" ht="12.75" customHeight="1">
      <c r="A97" s="16"/>
      <c r="B97" s="94"/>
      <c r="C97" s="94"/>
      <c r="D97" s="94"/>
      <c r="E97" s="94"/>
      <c r="F97" s="94"/>
      <c r="G97" s="94"/>
      <c r="H97" s="94"/>
      <c r="I97" s="94"/>
      <c r="J97" s="94"/>
      <c r="K97" s="94" t="s">
        <v>203</v>
      </c>
      <c r="M97" s="96" t="s">
        <v>204</v>
      </c>
      <c r="O97" s="96" t="s">
        <v>91</v>
      </c>
    </row>
    <row r="98" spans="1:15" s="96" customFormat="1" ht="12.75" customHeight="1">
      <c r="A98" s="16"/>
      <c r="B98" s="94"/>
      <c r="C98" s="82" t="s">
        <v>205</v>
      </c>
      <c r="D98" s="82"/>
      <c r="E98" s="94"/>
      <c r="F98" s="94"/>
      <c r="G98" s="94"/>
      <c r="H98" s="94"/>
      <c r="I98" s="94"/>
      <c r="J98" s="94"/>
      <c r="K98" s="94" t="str">
        <f>I50</f>
        <v>RM'000</v>
      </c>
      <c r="M98" s="96" t="str">
        <f>K98</f>
        <v>RM'000</v>
      </c>
      <c r="O98" s="96" t="str">
        <f>K98</f>
        <v>RM'000</v>
      </c>
    </row>
    <row r="99" spans="1:15" ht="7.5" customHeight="1">
      <c r="A99" s="85"/>
      <c r="B99" s="82"/>
      <c r="C99" s="82"/>
      <c r="D99" s="82"/>
      <c r="E99" s="82"/>
      <c r="F99" s="82"/>
      <c r="G99" s="82"/>
      <c r="H99" s="82"/>
      <c r="I99" s="129"/>
      <c r="J99" s="82"/>
      <c r="K99" s="98"/>
      <c r="L99" s="23"/>
      <c r="M99" s="23"/>
      <c r="N99" s="23"/>
      <c r="O99" s="23"/>
    </row>
    <row r="100" spans="1:15" ht="12.75" customHeight="1">
      <c r="A100" s="85"/>
      <c r="B100" s="89"/>
      <c r="C100" s="89" t="s">
        <v>206</v>
      </c>
      <c r="D100" s="89"/>
      <c r="E100" s="89" t="s">
        <v>207</v>
      </c>
      <c r="F100" s="89"/>
      <c r="G100" s="100"/>
      <c r="H100" s="100"/>
      <c r="I100" s="128"/>
      <c r="J100" s="128"/>
      <c r="K100" s="25">
        <v>0</v>
      </c>
      <c r="L100" s="23"/>
      <c r="M100" s="23">
        <f>'[1]OIBGp'!N20</f>
        <v>0</v>
      </c>
      <c r="N100" s="23"/>
      <c r="O100" s="23">
        <f>SUM(K100:N100)</f>
        <v>0</v>
      </c>
    </row>
    <row r="101" spans="1:15" ht="7.5" customHeight="1">
      <c r="A101" s="85"/>
      <c r="B101" s="89"/>
      <c r="C101" s="89"/>
      <c r="D101" s="89"/>
      <c r="E101" s="89"/>
      <c r="F101" s="89"/>
      <c r="G101" s="100"/>
      <c r="H101" s="100"/>
      <c r="I101" s="128"/>
      <c r="J101" s="128"/>
      <c r="K101" s="25"/>
      <c r="L101" s="23"/>
      <c r="M101" s="23"/>
      <c r="N101" s="23"/>
      <c r="O101" s="23"/>
    </row>
    <row r="102" spans="1:15" ht="12.75" customHeight="1">
      <c r="A102" s="85"/>
      <c r="B102" s="82"/>
      <c r="C102" s="82" t="s">
        <v>208</v>
      </c>
      <c r="D102" s="82"/>
      <c r="E102" s="82" t="s">
        <v>209</v>
      </c>
      <c r="F102" s="82"/>
      <c r="G102" s="82"/>
      <c r="H102" s="82"/>
      <c r="I102" s="82"/>
      <c r="J102" s="82"/>
      <c r="K102" s="98">
        <v>0</v>
      </c>
      <c r="L102" s="23"/>
      <c r="M102" s="23">
        <f>'[1]OIBGp'!N65</f>
        <v>0</v>
      </c>
      <c r="N102" s="23"/>
      <c r="O102" s="23">
        <f>SUM(K102:N102)</f>
        <v>0</v>
      </c>
    </row>
    <row r="103" spans="1:15" ht="12.75" customHeight="1">
      <c r="A103" s="85"/>
      <c r="B103" s="82"/>
      <c r="C103" s="82"/>
      <c r="D103" s="82"/>
      <c r="E103" s="82" t="s">
        <v>210</v>
      </c>
      <c r="F103" s="82"/>
      <c r="G103" s="82"/>
      <c r="H103" s="82"/>
      <c r="I103" s="82"/>
      <c r="J103" s="82"/>
      <c r="K103" s="98">
        <v>0</v>
      </c>
      <c r="L103" s="23"/>
      <c r="M103" s="23">
        <f>'[1]OIBGp'!N73+'[1]OIBGp'!N76</f>
        <v>21858378.25</v>
      </c>
      <c r="N103" s="23"/>
      <c r="O103" s="23">
        <f>SUM(K103:N103)</f>
        <v>21858378.25</v>
      </c>
    </row>
    <row r="104" spans="1:15" ht="7.5" customHeight="1">
      <c r="A104" s="85"/>
      <c r="B104" s="89"/>
      <c r="C104" s="89"/>
      <c r="D104" s="89"/>
      <c r="E104" s="89"/>
      <c r="F104" s="89"/>
      <c r="G104" s="100"/>
      <c r="H104" s="100"/>
      <c r="I104" s="128"/>
      <c r="J104" s="128"/>
      <c r="K104" s="25"/>
      <c r="L104" s="23"/>
      <c r="M104" s="23"/>
      <c r="N104" s="23"/>
      <c r="O104" s="23"/>
    </row>
    <row r="105" spans="1:15" ht="12.75" customHeight="1" thickBot="1">
      <c r="A105" s="85"/>
      <c r="B105" s="89"/>
      <c r="C105" s="89"/>
      <c r="D105" s="89"/>
      <c r="E105" s="89"/>
      <c r="F105" s="89"/>
      <c r="G105" s="89"/>
      <c r="H105" s="89"/>
      <c r="I105" s="101"/>
      <c r="J105" s="101"/>
      <c r="K105" s="130">
        <f>SUM(K100:K104)</f>
        <v>0</v>
      </c>
      <c r="L105" s="23"/>
      <c r="M105" s="130">
        <f>SUM(M100:M104)</f>
        <v>21858378.25</v>
      </c>
      <c r="N105" s="23"/>
      <c r="O105" s="130">
        <f>SUM(O100:O104)</f>
        <v>21858378.25</v>
      </c>
    </row>
    <row r="106" spans="1:11" ht="12.75" customHeight="1" thickTop="1">
      <c r="A106" s="85"/>
      <c r="B106" s="89"/>
      <c r="C106" s="89"/>
      <c r="D106" s="89"/>
      <c r="E106" s="89"/>
      <c r="F106" s="89"/>
      <c r="G106" s="100"/>
      <c r="H106" s="100"/>
      <c r="I106" s="101"/>
      <c r="J106" s="101"/>
      <c r="K106" s="101"/>
    </row>
    <row r="107" spans="1:11" ht="12.75" customHeight="1">
      <c r="A107" s="16" t="s">
        <v>211</v>
      </c>
      <c r="B107" s="79" t="s">
        <v>212</v>
      </c>
      <c r="C107" s="82"/>
      <c r="D107" s="82"/>
      <c r="E107" s="82"/>
      <c r="F107" s="82"/>
      <c r="G107" s="82"/>
      <c r="H107" s="82"/>
      <c r="I107" s="82"/>
      <c r="J107" s="82"/>
      <c r="K107" s="82"/>
    </row>
    <row r="108" spans="1:16" ht="12.75" customHeight="1">
      <c r="A108" s="85"/>
      <c r="B108" s="164" t="s">
        <v>213</v>
      </c>
      <c r="C108" s="183"/>
      <c r="D108" s="183"/>
      <c r="E108" s="183"/>
      <c r="F108" s="183"/>
      <c r="G108" s="183"/>
      <c r="H108" s="183"/>
      <c r="I108" s="183"/>
      <c r="J108" s="183"/>
      <c r="K108" s="183"/>
      <c r="L108" s="183"/>
      <c r="M108" s="183"/>
      <c r="N108" s="183"/>
      <c r="O108" s="183"/>
      <c r="P108" s="183"/>
    </row>
    <row r="109" spans="1:16" ht="12.75" customHeight="1">
      <c r="A109" s="85"/>
      <c r="B109" s="183"/>
      <c r="C109" s="183"/>
      <c r="D109" s="183"/>
      <c r="E109" s="183"/>
      <c r="F109" s="183"/>
      <c r="G109" s="183"/>
      <c r="H109" s="183"/>
      <c r="I109" s="183"/>
      <c r="J109" s="183"/>
      <c r="K109" s="183"/>
      <c r="L109" s="183"/>
      <c r="M109" s="183"/>
      <c r="N109" s="183"/>
      <c r="O109" s="183"/>
      <c r="P109" s="183"/>
    </row>
    <row r="110" spans="1:11" ht="12.75" customHeight="1">
      <c r="A110" s="16"/>
      <c r="B110" s="82"/>
      <c r="C110" s="82"/>
      <c r="D110" s="82"/>
      <c r="E110" s="82"/>
      <c r="F110" s="82"/>
      <c r="G110" s="82"/>
      <c r="H110" s="82"/>
      <c r="I110" s="82"/>
      <c r="J110" s="82"/>
      <c r="K110" s="82"/>
    </row>
    <row r="111" spans="1:11" ht="12.75" customHeight="1">
      <c r="A111" s="16" t="s">
        <v>214</v>
      </c>
      <c r="B111" s="131" t="s">
        <v>215</v>
      </c>
      <c r="C111" s="82"/>
      <c r="D111" s="82"/>
      <c r="E111" s="82"/>
      <c r="F111" s="82"/>
      <c r="G111" s="82"/>
      <c r="H111" s="82"/>
      <c r="I111" s="82"/>
      <c r="J111" s="82"/>
      <c r="K111" s="82"/>
    </row>
    <row r="112" spans="1:16" ht="12.75" customHeight="1">
      <c r="A112" s="16"/>
      <c r="B112" s="164" t="s">
        <v>216</v>
      </c>
      <c r="C112" s="183"/>
      <c r="D112" s="183"/>
      <c r="E112" s="183"/>
      <c r="F112" s="183"/>
      <c r="G112" s="183"/>
      <c r="H112" s="183"/>
      <c r="I112" s="183"/>
      <c r="J112" s="183"/>
      <c r="K112" s="183"/>
      <c r="L112" s="183"/>
      <c r="M112" s="183"/>
      <c r="N112" s="183"/>
      <c r="O112" s="183"/>
      <c r="P112" s="183"/>
    </row>
    <row r="113" spans="1:16" ht="12.75" customHeight="1">
      <c r="A113" s="16"/>
      <c r="B113" s="183"/>
      <c r="C113" s="183"/>
      <c r="D113" s="183"/>
      <c r="E113" s="183"/>
      <c r="F113" s="183"/>
      <c r="G113" s="183"/>
      <c r="H113" s="183"/>
      <c r="I113" s="183"/>
      <c r="J113" s="183"/>
      <c r="K113" s="183"/>
      <c r="L113" s="183"/>
      <c r="M113" s="183"/>
      <c r="N113" s="183"/>
      <c r="O113" s="183"/>
      <c r="P113" s="183"/>
    </row>
    <row r="114" spans="1:11" ht="12.75" customHeight="1">
      <c r="A114" s="85"/>
      <c r="B114" s="82"/>
      <c r="C114" s="82"/>
      <c r="D114" s="82"/>
      <c r="E114" s="82"/>
      <c r="F114" s="82"/>
      <c r="G114" s="82"/>
      <c r="H114" s="82"/>
      <c r="I114" s="82"/>
      <c r="J114" s="82"/>
      <c r="K114" s="82"/>
    </row>
    <row r="115" spans="1:11" ht="12.75" customHeight="1">
      <c r="A115" s="16" t="s">
        <v>217</v>
      </c>
      <c r="B115" s="79" t="s">
        <v>218</v>
      </c>
      <c r="C115" s="82"/>
      <c r="D115" s="82"/>
      <c r="E115" s="82"/>
      <c r="F115" s="82"/>
      <c r="G115" s="82"/>
      <c r="H115" s="82"/>
      <c r="I115" s="82"/>
      <c r="J115" s="82"/>
      <c r="K115" s="82"/>
    </row>
    <row r="116" spans="1:15" ht="12.75" customHeight="1">
      <c r="A116" s="132"/>
      <c r="B116" s="94" t="s">
        <v>184</v>
      </c>
      <c r="C116" s="80" t="s">
        <v>219</v>
      </c>
      <c r="D116" s="164" t="s">
        <v>255</v>
      </c>
      <c r="E116" s="164"/>
      <c r="F116" s="164"/>
      <c r="G116" s="164"/>
      <c r="H116" s="164"/>
      <c r="I116" s="164"/>
      <c r="J116" s="164"/>
      <c r="K116" s="164"/>
      <c r="L116" s="164"/>
      <c r="M116" s="164"/>
      <c r="N116" s="164"/>
      <c r="O116" s="164"/>
    </row>
    <row r="117" spans="1:15" ht="12.75" customHeight="1">
      <c r="A117" s="132"/>
      <c r="B117" s="94"/>
      <c r="C117" s="82"/>
      <c r="D117" s="164"/>
      <c r="E117" s="164"/>
      <c r="F117" s="164"/>
      <c r="G117" s="164"/>
      <c r="H117" s="164"/>
      <c r="I117" s="164"/>
      <c r="J117" s="164"/>
      <c r="K117" s="164"/>
      <c r="L117" s="164"/>
      <c r="M117" s="164"/>
      <c r="N117" s="164"/>
      <c r="O117" s="164"/>
    </row>
    <row r="118" spans="1:15" ht="12.75" customHeight="1">
      <c r="A118" s="132"/>
      <c r="B118" s="94"/>
      <c r="C118" s="82"/>
      <c r="D118" s="164"/>
      <c r="E118" s="164"/>
      <c r="F118" s="164"/>
      <c r="G118" s="164"/>
      <c r="H118" s="164"/>
      <c r="I118" s="164"/>
      <c r="J118" s="164"/>
      <c r="K118" s="164"/>
      <c r="L118" s="164"/>
      <c r="M118" s="164"/>
      <c r="N118" s="164"/>
      <c r="O118" s="164"/>
    </row>
    <row r="119" spans="1:10" ht="7.5" customHeight="1">
      <c r="A119" s="132"/>
      <c r="B119" s="82"/>
      <c r="C119" s="82"/>
      <c r="D119" s="82"/>
      <c r="E119" s="82"/>
      <c r="F119" s="82"/>
      <c r="G119" s="82"/>
      <c r="H119" s="82"/>
      <c r="I119" s="82"/>
      <c r="J119" s="82"/>
    </row>
    <row r="120" spans="1:10" ht="12.75" customHeight="1">
      <c r="A120" s="132"/>
      <c r="B120" s="94"/>
      <c r="C120" s="80" t="s">
        <v>220</v>
      </c>
      <c r="D120" s="82" t="s">
        <v>221</v>
      </c>
      <c r="E120" s="82"/>
      <c r="F120" s="82"/>
      <c r="G120" s="82"/>
      <c r="H120" s="82"/>
      <c r="I120" s="82"/>
      <c r="J120" s="82"/>
    </row>
    <row r="121" spans="1:10" ht="7.5" customHeight="1">
      <c r="A121" s="132"/>
      <c r="B121" s="94"/>
      <c r="D121" s="82"/>
      <c r="E121" s="82"/>
      <c r="F121" s="82"/>
      <c r="G121" s="82"/>
      <c r="H121" s="82"/>
      <c r="I121" s="82"/>
      <c r="J121" s="82"/>
    </row>
    <row r="122" spans="1:15" ht="12.75" customHeight="1">
      <c r="A122" s="132"/>
      <c r="B122" s="94"/>
      <c r="C122" s="80" t="s">
        <v>222</v>
      </c>
      <c r="D122" s="164" t="s">
        <v>223</v>
      </c>
      <c r="E122" s="164"/>
      <c r="F122" s="164"/>
      <c r="G122" s="164"/>
      <c r="H122" s="164"/>
      <c r="I122" s="164"/>
      <c r="J122" s="164"/>
      <c r="K122" s="164"/>
      <c r="L122" s="164"/>
      <c r="M122" s="164"/>
      <c r="N122" s="164"/>
      <c r="O122" s="164"/>
    </row>
    <row r="123" spans="1:15" ht="12.75" customHeight="1">
      <c r="A123" s="132"/>
      <c r="B123" s="94"/>
      <c r="D123" s="164"/>
      <c r="E123" s="164"/>
      <c r="F123" s="164"/>
      <c r="G123" s="164"/>
      <c r="H123" s="164"/>
      <c r="I123" s="164"/>
      <c r="J123" s="164"/>
      <c r="K123" s="164"/>
      <c r="L123" s="164"/>
      <c r="M123" s="164"/>
      <c r="N123" s="164"/>
      <c r="O123" s="164"/>
    </row>
    <row r="124" spans="1:15" ht="7.5" customHeight="1">
      <c r="A124" s="132"/>
      <c r="B124" s="94"/>
      <c r="D124" s="92"/>
      <c r="E124" s="92"/>
      <c r="F124" s="92"/>
      <c r="G124" s="92"/>
      <c r="H124" s="92"/>
      <c r="I124" s="92"/>
      <c r="J124" s="92"/>
      <c r="K124" s="92"/>
      <c r="L124" s="92"/>
      <c r="M124" s="92"/>
      <c r="N124" s="92"/>
      <c r="O124" s="92"/>
    </row>
    <row r="125" spans="1:15" ht="12.75" customHeight="1">
      <c r="A125" s="132"/>
      <c r="B125" s="94"/>
      <c r="C125" s="80" t="s">
        <v>224</v>
      </c>
      <c r="D125" s="82" t="s">
        <v>225</v>
      </c>
      <c r="E125" s="92"/>
      <c r="F125" s="92"/>
      <c r="G125" s="92"/>
      <c r="H125" s="92"/>
      <c r="I125" s="92"/>
      <c r="J125" s="92"/>
      <c r="K125" s="92"/>
      <c r="L125" s="92"/>
      <c r="M125" s="92"/>
      <c r="N125" s="92"/>
      <c r="O125" s="92"/>
    </row>
    <row r="126" spans="1:15" ht="7.5" customHeight="1">
      <c r="A126" s="132"/>
      <c r="B126" s="94"/>
      <c r="D126" s="92"/>
      <c r="E126" s="92"/>
      <c r="F126" s="92"/>
      <c r="G126" s="92"/>
      <c r="H126" s="92"/>
      <c r="I126" s="92"/>
      <c r="J126" s="92"/>
      <c r="K126" s="92"/>
      <c r="L126" s="92"/>
      <c r="M126" s="92"/>
      <c r="N126" s="92"/>
      <c r="O126" s="92"/>
    </row>
    <row r="127" spans="1:15" ht="12.75" customHeight="1">
      <c r="A127" s="132"/>
      <c r="B127" s="94"/>
      <c r="C127" s="80" t="s">
        <v>226</v>
      </c>
      <c r="D127" s="164" t="s">
        <v>227</v>
      </c>
      <c r="E127" s="164"/>
      <c r="F127" s="164"/>
      <c r="G127" s="164"/>
      <c r="H127" s="164"/>
      <c r="I127" s="164"/>
      <c r="J127" s="164"/>
      <c r="K127" s="164"/>
      <c r="L127" s="164"/>
      <c r="M127" s="164"/>
      <c r="N127" s="164"/>
      <c r="O127" s="164"/>
    </row>
    <row r="128" spans="1:15" ht="12.75" customHeight="1">
      <c r="A128" s="132"/>
      <c r="B128" s="94"/>
      <c r="D128" s="164"/>
      <c r="E128" s="164"/>
      <c r="F128" s="164"/>
      <c r="G128" s="164"/>
      <c r="H128" s="164"/>
      <c r="I128" s="164"/>
      <c r="J128" s="164"/>
      <c r="K128" s="164"/>
      <c r="L128" s="164"/>
      <c r="M128" s="164"/>
      <c r="N128" s="164"/>
      <c r="O128" s="164"/>
    </row>
    <row r="129" spans="1:10" ht="12" customHeight="1">
      <c r="A129" s="132"/>
      <c r="B129" s="94"/>
      <c r="D129" s="82"/>
      <c r="E129" s="82"/>
      <c r="F129" s="82"/>
      <c r="G129" s="82"/>
      <c r="H129" s="82"/>
      <c r="I129" s="82"/>
      <c r="J129" s="82"/>
    </row>
    <row r="130" spans="1:15" ht="12.75" customHeight="1">
      <c r="A130" s="132"/>
      <c r="B130" s="94" t="s">
        <v>190</v>
      </c>
      <c r="C130" s="190" t="s">
        <v>228</v>
      </c>
      <c r="D130" s="190"/>
      <c r="E130" s="190"/>
      <c r="F130" s="190"/>
      <c r="G130" s="190"/>
      <c r="H130" s="190"/>
      <c r="I130" s="190"/>
      <c r="J130" s="190"/>
      <c r="K130" s="190"/>
      <c r="L130" s="190"/>
      <c r="M130" s="190"/>
      <c r="N130" s="190"/>
      <c r="O130" s="190"/>
    </row>
    <row r="131" spans="1:15" ht="12.75" customHeight="1">
      <c r="A131" s="132"/>
      <c r="B131" s="94"/>
      <c r="C131" s="190"/>
      <c r="D131" s="190"/>
      <c r="E131" s="190"/>
      <c r="F131" s="190"/>
      <c r="G131" s="190"/>
      <c r="H131" s="190"/>
      <c r="I131" s="190"/>
      <c r="J131" s="190"/>
      <c r="K131" s="190"/>
      <c r="L131" s="190"/>
      <c r="M131" s="190"/>
      <c r="N131" s="190"/>
      <c r="O131" s="190"/>
    </row>
    <row r="132" spans="1:11" ht="12.75" customHeight="1">
      <c r="A132" s="16"/>
      <c r="B132" s="82"/>
      <c r="C132" s="82"/>
      <c r="D132" s="82"/>
      <c r="E132" s="82"/>
      <c r="F132" s="82"/>
      <c r="G132" s="82"/>
      <c r="H132" s="82"/>
      <c r="I132" s="82"/>
      <c r="J132" s="82"/>
      <c r="K132" s="82"/>
    </row>
    <row r="133" spans="1:14" s="96" customFormat="1" ht="12.75" customHeight="1">
      <c r="A133" s="16" t="s">
        <v>229</v>
      </c>
      <c r="B133" s="79" t="s">
        <v>230</v>
      </c>
      <c r="C133" s="94"/>
      <c r="D133" s="94"/>
      <c r="E133" s="94"/>
      <c r="F133" s="94"/>
      <c r="J133" s="94" t="str">
        <f>IncSt!G13</f>
        <v>Individual Quarter</v>
      </c>
      <c r="K133" s="94"/>
      <c r="N133" s="94" t="str">
        <f>IncSt!L13</f>
        <v>Cumulative Quarter</v>
      </c>
    </row>
    <row r="134" spans="1:15" s="96" customFormat="1" ht="12.75" customHeight="1">
      <c r="A134" s="16"/>
      <c r="C134" s="94"/>
      <c r="D134" s="94"/>
      <c r="E134" s="94"/>
      <c r="F134" s="94"/>
      <c r="I134" s="94" t="str">
        <f>IncSt!G14</f>
        <v>Current</v>
      </c>
      <c r="J134" s="94"/>
      <c r="K134" s="94" t="str">
        <f>IncSt!I14</f>
        <v>Preceding Year</v>
      </c>
      <c r="M134" s="94" t="str">
        <f>IncSt!L14</f>
        <v>Current</v>
      </c>
      <c r="N134" s="94"/>
      <c r="O134" s="94" t="str">
        <f>IncSt!N14</f>
        <v>Preceding Year</v>
      </c>
    </row>
    <row r="135" spans="1:15" s="96" customFormat="1" ht="12.75" customHeight="1">
      <c r="A135" s="16"/>
      <c r="B135" s="94"/>
      <c r="C135" s="94"/>
      <c r="D135" s="94"/>
      <c r="E135" s="94"/>
      <c r="F135" s="94"/>
      <c r="G135" s="94"/>
      <c r="H135" s="94"/>
      <c r="I135" s="94" t="str">
        <f>IncSt!G15</f>
        <v>Year</v>
      </c>
      <c r="J135" s="94"/>
      <c r="K135" s="94" t="str">
        <f>IncSt!I15</f>
        <v>Corresponding</v>
      </c>
      <c r="M135" s="94" t="str">
        <f>IncSt!L15</f>
        <v>Year</v>
      </c>
      <c r="N135" s="94"/>
      <c r="O135" s="94" t="str">
        <f>IncSt!N15</f>
        <v>Corresponding</v>
      </c>
    </row>
    <row r="136" spans="1:15" s="96" customFormat="1" ht="12.75" customHeight="1">
      <c r="A136" s="16"/>
      <c r="B136" s="94"/>
      <c r="C136" s="94"/>
      <c r="D136" s="94"/>
      <c r="E136" s="94"/>
      <c r="F136" s="94"/>
      <c r="G136" s="94"/>
      <c r="H136" s="94"/>
      <c r="I136" s="94" t="str">
        <f>IncSt!G16</f>
        <v>4th Quarter</v>
      </c>
      <c r="J136" s="94"/>
      <c r="K136" s="94" t="str">
        <f>IncSt!I16</f>
        <v>4th Quarter</v>
      </c>
      <c r="M136" s="94" t="str">
        <f>IncSt!L16</f>
        <v>To Date</v>
      </c>
      <c r="N136" s="94"/>
      <c r="O136" s="94" t="str">
        <f>IncSt!N16</f>
        <v>Period</v>
      </c>
    </row>
    <row r="137" spans="1:15" s="96" customFormat="1" ht="12.75" customHeight="1">
      <c r="A137" s="16"/>
      <c r="B137" s="94"/>
      <c r="C137" s="94"/>
      <c r="D137" s="94"/>
      <c r="E137" s="94"/>
      <c r="F137" s="94"/>
      <c r="G137" s="94"/>
      <c r="H137" s="94"/>
      <c r="I137" s="110">
        <f>IncSt!G17</f>
        <v>37802</v>
      </c>
      <c r="J137" s="110"/>
      <c r="K137" s="110">
        <f>IncSt!I17</f>
        <v>37437</v>
      </c>
      <c r="L137" s="111"/>
      <c r="M137" s="110">
        <f>IncSt!L17</f>
        <v>37802</v>
      </c>
      <c r="N137" s="110"/>
      <c r="O137" s="110">
        <f>IncSt!N17</f>
        <v>37437</v>
      </c>
    </row>
    <row r="138" spans="1:15" s="96" customFormat="1" ht="12.75" customHeight="1">
      <c r="A138" s="16"/>
      <c r="B138" s="94" t="s">
        <v>184</v>
      </c>
      <c r="C138" s="79" t="s">
        <v>231</v>
      </c>
      <c r="D138" s="94"/>
      <c r="E138" s="94"/>
      <c r="F138" s="94"/>
      <c r="G138" s="94"/>
      <c r="H138" s="94"/>
      <c r="I138" s="94" t="str">
        <f>IncSt!G18</f>
        <v>RM'000</v>
      </c>
      <c r="J138" s="94"/>
      <c r="K138" s="94" t="str">
        <f>IncSt!I18</f>
        <v>RM'000</v>
      </c>
      <c r="M138" s="94" t="str">
        <f>IncSt!L18</f>
        <v>RM'000</v>
      </c>
      <c r="N138" s="94"/>
      <c r="O138" s="94" t="str">
        <f>IncSt!N18</f>
        <v>RM'000</v>
      </c>
    </row>
    <row r="139" spans="1:15" s="96" customFormat="1" ht="7.5" customHeight="1">
      <c r="A139" s="16"/>
      <c r="B139" s="94"/>
      <c r="C139" s="94"/>
      <c r="D139" s="94"/>
      <c r="E139" s="94"/>
      <c r="F139" s="94"/>
      <c r="G139" s="94"/>
      <c r="H139" s="94"/>
      <c r="I139" s="94"/>
      <c r="J139" s="94"/>
      <c r="K139" s="94"/>
      <c r="M139" s="94"/>
      <c r="N139" s="94"/>
      <c r="O139" s="94"/>
    </row>
    <row r="140" spans="1:16" s="96" customFormat="1" ht="12.75" customHeight="1" thickBot="1">
      <c r="A140" s="16"/>
      <c r="C140" s="82" t="str">
        <f>IncSt!A52</f>
        <v>Net profit attributable to shareholders</v>
      </c>
      <c r="D140" s="94"/>
      <c r="E140" s="94"/>
      <c r="F140" s="94"/>
      <c r="G140" s="94"/>
      <c r="H140" s="94"/>
      <c r="I140" s="34">
        <f>IncSt!G52</f>
        <v>5966699.440716013</v>
      </c>
      <c r="J140" s="94"/>
      <c r="K140" s="34">
        <f>IncSt!I52</f>
        <v>6824283.947806216</v>
      </c>
      <c r="L140" s="94"/>
      <c r="M140" s="34">
        <f>IncSt!L52</f>
        <v>18600641.914332274</v>
      </c>
      <c r="N140" s="94"/>
      <c r="O140" s="34">
        <f>IncSt!N52</f>
        <v>16441087.401806219</v>
      </c>
      <c r="P140" s="94"/>
    </row>
    <row r="141" spans="1:16" s="96" customFormat="1" ht="7.5" customHeight="1" thickTop="1">
      <c r="A141" s="16"/>
      <c r="B141" s="94"/>
      <c r="C141" s="94"/>
      <c r="D141" s="94"/>
      <c r="E141" s="94"/>
      <c r="F141" s="94"/>
      <c r="G141" s="94"/>
      <c r="H141" s="133"/>
      <c r="I141" s="134"/>
      <c r="J141" s="134"/>
      <c r="K141" s="134"/>
      <c r="L141" s="95"/>
      <c r="M141" s="134"/>
      <c r="N141" s="134"/>
      <c r="O141" s="134"/>
      <c r="P141" s="95"/>
    </row>
    <row r="142" spans="1:16" s="96" customFormat="1" ht="12.75" customHeight="1">
      <c r="A142" s="16"/>
      <c r="C142" s="188" t="s">
        <v>232</v>
      </c>
      <c r="D142" s="191"/>
      <c r="E142" s="191"/>
      <c r="F142" s="191"/>
      <c r="G142" s="191"/>
      <c r="H142" s="133"/>
      <c r="I142" s="134"/>
      <c r="J142" s="134"/>
      <c r="K142" s="134"/>
      <c r="L142" s="95"/>
      <c r="M142" s="134"/>
      <c r="N142" s="134"/>
      <c r="O142" s="134"/>
      <c r="P142" s="95"/>
    </row>
    <row r="143" spans="1:16" s="96" customFormat="1" ht="12.75" customHeight="1">
      <c r="A143" s="16"/>
      <c r="B143" s="94"/>
      <c r="C143" s="191"/>
      <c r="D143" s="191"/>
      <c r="E143" s="191"/>
      <c r="F143" s="191"/>
      <c r="G143" s="191"/>
      <c r="H143" s="133"/>
      <c r="I143" s="134">
        <f>'[1]FDEPS'!N76</f>
        <v>90190002</v>
      </c>
      <c r="J143" s="134"/>
      <c r="K143" s="134">
        <f>'[1]FDEPS'!N105</f>
        <v>90120002</v>
      </c>
      <c r="L143" s="95"/>
      <c r="M143" s="134">
        <f>'[1]FDEPS'!N85</f>
        <v>90190002</v>
      </c>
      <c r="N143" s="134"/>
      <c r="O143" s="134">
        <f>'[1]FDEPS'!N113</f>
        <v>90005002</v>
      </c>
      <c r="P143" s="95"/>
    </row>
    <row r="144" spans="1:16" s="96" customFormat="1" ht="7.5" customHeight="1">
      <c r="A144" s="16"/>
      <c r="B144" s="94"/>
      <c r="C144" s="94"/>
      <c r="D144" s="94"/>
      <c r="E144" s="94"/>
      <c r="F144" s="94"/>
      <c r="G144" s="94"/>
      <c r="H144" s="133"/>
      <c r="I144" s="134"/>
      <c r="J144" s="134"/>
      <c r="K144" s="134"/>
      <c r="L144" s="95"/>
      <c r="M144" s="134"/>
      <c r="N144" s="134"/>
      <c r="O144" s="134"/>
      <c r="P144" s="95"/>
    </row>
    <row r="145" spans="1:16" s="96" customFormat="1" ht="12.75" customHeight="1">
      <c r="A145" s="16"/>
      <c r="B145" s="94"/>
      <c r="C145" s="188" t="s">
        <v>233</v>
      </c>
      <c r="D145" s="191"/>
      <c r="E145" s="191"/>
      <c r="F145" s="191"/>
      <c r="G145" s="191"/>
      <c r="H145" s="133"/>
      <c r="I145" s="134"/>
      <c r="J145" s="134"/>
      <c r="K145" s="134"/>
      <c r="L145" s="95"/>
      <c r="M145" s="134"/>
      <c r="N145" s="134"/>
      <c r="O145" s="134"/>
      <c r="P145" s="95"/>
    </row>
    <row r="146" spans="1:16" s="96" customFormat="1" ht="12.75" customHeight="1">
      <c r="A146" s="16"/>
      <c r="B146" s="94"/>
      <c r="C146" s="191"/>
      <c r="D146" s="191"/>
      <c r="E146" s="191"/>
      <c r="F146" s="191"/>
      <c r="G146" s="191"/>
      <c r="H146" s="133"/>
      <c r="I146" s="134">
        <f>SUM('[1]FDEPS'!S77:T81)</f>
        <v>0</v>
      </c>
      <c r="J146" s="134"/>
      <c r="K146" s="134">
        <f>SUM('[1]FDEPS'!S106:T109)</f>
        <v>47333.333333333336</v>
      </c>
      <c r="L146" s="95"/>
      <c r="M146" s="134">
        <f>SUM('[1]FDEPS'!S86:T99)</f>
        <v>0</v>
      </c>
      <c r="N146" s="134"/>
      <c r="O146" s="134">
        <f>SUM('[1]FDEPS'!S114:T118)</f>
        <v>45375.00000000001</v>
      </c>
      <c r="P146" s="95"/>
    </row>
    <row r="147" spans="1:16" s="96" customFormat="1" ht="7.5" customHeight="1">
      <c r="A147" s="16"/>
      <c r="B147" s="94"/>
      <c r="C147" s="94"/>
      <c r="D147" s="94"/>
      <c r="E147" s="94"/>
      <c r="F147" s="94"/>
      <c r="G147" s="94"/>
      <c r="H147" s="133"/>
      <c r="I147" s="136"/>
      <c r="J147" s="134"/>
      <c r="K147" s="136"/>
      <c r="L147" s="95"/>
      <c r="M147" s="136"/>
      <c r="N147" s="134"/>
      <c r="O147" s="136"/>
      <c r="P147" s="95"/>
    </row>
    <row r="148" spans="1:16" s="96" customFormat="1" ht="12.75" customHeight="1">
      <c r="A148" s="16"/>
      <c r="C148" s="188" t="s">
        <v>234</v>
      </c>
      <c r="D148" s="191"/>
      <c r="E148" s="191"/>
      <c r="F148" s="191"/>
      <c r="G148" s="191"/>
      <c r="H148" s="133"/>
      <c r="I148" s="95"/>
      <c r="J148" s="134"/>
      <c r="K148" s="134"/>
      <c r="L148" s="95"/>
      <c r="M148" s="134"/>
      <c r="N148" s="134"/>
      <c r="O148" s="134"/>
      <c r="P148" s="95"/>
    </row>
    <row r="149" spans="1:16" s="96" customFormat="1" ht="12.75" customHeight="1" thickBot="1">
      <c r="A149" s="16"/>
      <c r="B149" s="94"/>
      <c r="C149" s="191"/>
      <c r="D149" s="191"/>
      <c r="E149" s="191"/>
      <c r="F149" s="191"/>
      <c r="G149" s="191"/>
      <c r="H149" s="133"/>
      <c r="I149" s="137">
        <f>SUM(I141:I147)</f>
        <v>90190002</v>
      </c>
      <c r="J149" s="134"/>
      <c r="K149" s="137">
        <f>SUM(K141:K147)</f>
        <v>90167335.33333333</v>
      </c>
      <c r="L149" s="95"/>
      <c r="M149" s="137">
        <f>SUM(M141:M147)</f>
        <v>90190002</v>
      </c>
      <c r="N149" s="134"/>
      <c r="O149" s="137">
        <f>SUM(O141:O147)</f>
        <v>90050377</v>
      </c>
      <c r="P149" s="95"/>
    </row>
    <row r="150" spans="1:16" ht="7.5" customHeight="1" thickTop="1">
      <c r="A150" s="16"/>
      <c r="B150" s="82"/>
      <c r="C150" s="53"/>
      <c r="D150" s="53"/>
      <c r="E150" s="53"/>
      <c r="F150" s="53"/>
      <c r="G150" s="53"/>
      <c r="H150" s="138"/>
      <c r="I150" s="22"/>
      <c r="J150" s="98"/>
      <c r="K150" s="22"/>
      <c r="L150" s="23"/>
      <c r="M150" s="22"/>
      <c r="N150" s="98"/>
      <c r="O150" s="22"/>
      <c r="P150" s="23"/>
    </row>
    <row r="151" spans="1:16" ht="12.75" customHeight="1" thickBot="1">
      <c r="A151" s="16"/>
      <c r="B151" s="82"/>
      <c r="C151" s="53" t="s">
        <v>235</v>
      </c>
      <c r="D151" s="53"/>
      <c r="E151" s="53"/>
      <c r="F151" s="53"/>
      <c r="G151" s="53"/>
      <c r="H151" s="138"/>
      <c r="I151" s="143">
        <f>I140/I149*100</f>
        <v>6.615699421667618</v>
      </c>
      <c r="J151" s="98"/>
      <c r="K151" s="143">
        <f>K140/K149*100</f>
        <v>7.568465811458215</v>
      </c>
      <c r="L151" s="23"/>
      <c r="M151" s="143">
        <f>M140/M149*100</f>
        <v>20.623840228246447</v>
      </c>
      <c r="N151" s="98"/>
      <c r="O151" s="143">
        <f>O140/O149*100</f>
        <v>18.25765526978995</v>
      </c>
      <c r="P151" s="23"/>
    </row>
    <row r="152" spans="1:16" ht="7.5" customHeight="1" thickTop="1">
      <c r="A152" s="16"/>
      <c r="B152" s="82"/>
      <c r="C152" s="53"/>
      <c r="D152" s="53"/>
      <c r="E152" s="53"/>
      <c r="F152" s="53"/>
      <c r="G152" s="53"/>
      <c r="H152" s="138"/>
      <c r="I152" s="22"/>
      <c r="J152" s="98"/>
      <c r="K152" s="22"/>
      <c r="L152" s="23"/>
      <c r="M152" s="22"/>
      <c r="N152" s="98"/>
      <c r="O152" s="22"/>
      <c r="P152" s="23"/>
    </row>
    <row r="153" spans="1:16" ht="12.75" customHeight="1">
      <c r="A153" s="16"/>
      <c r="B153" s="82"/>
      <c r="C153" s="180" t="s">
        <v>236</v>
      </c>
      <c r="D153" s="180"/>
      <c r="E153" s="180"/>
      <c r="F153" s="180"/>
      <c r="G153" s="180"/>
      <c r="H153" s="180"/>
      <c r="I153" s="180"/>
      <c r="J153" s="180"/>
      <c r="K153" s="180"/>
      <c r="L153" s="180"/>
      <c r="M153" s="180"/>
      <c r="N153" s="180"/>
      <c r="O153" s="180"/>
      <c r="P153" s="180"/>
    </row>
    <row r="154" spans="1:16" ht="12.75" customHeight="1">
      <c r="A154" s="16"/>
      <c r="B154" s="82"/>
      <c r="C154" s="180"/>
      <c r="D154" s="180"/>
      <c r="E154" s="180"/>
      <c r="F154" s="180"/>
      <c r="G154" s="180"/>
      <c r="H154" s="180"/>
      <c r="I154" s="180"/>
      <c r="J154" s="180"/>
      <c r="K154" s="180"/>
      <c r="L154" s="180"/>
      <c r="M154" s="180"/>
      <c r="N154" s="180"/>
      <c r="O154" s="180"/>
      <c r="P154" s="180"/>
    </row>
    <row r="155" spans="1:15" ht="12.75" customHeight="1">
      <c r="A155" s="16"/>
      <c r="B155" s="82"/>
      <c r="C155" s="82"/>
      <c r="D155" s="82"/>
      <c r="E155" s="82"/>
      <c r="F155" s="82"/>
      <c r="G155" s="82"/>
      <c r="H155" s="82"/>
      <c r="I155" s="98"/>
      <c r="J155" s="98"/>
      <c r="K155" s="98"/>
      <c r="L155" s="23"/>
      <c r="M155" s="98"/>
      <c r="N155" s="98"/>
      <c r="O155" s="98"/>
    </row>
    <row r="156" spans="1:15" s="96" customFormat="1" ht="12.75" customHeight="1">
      <c r="A156" s="16"/>
      <c r="B156" s="82" t="s">
        <v>190</v>
      </c>
      <c r="C156" s="79" t="s">
        <v>237</v>
      </c>
      <c r="D156" s="94"/>
      <c r="E156" s="94"/>
      <c r="F156" s="94"/>
      <c r="G156" s="94"/>
      <c r="H156" s="94"/>
      <c r="I156" s="94"/>
      <c r="J156" s="94"/>
      <c r="K156" s="94"/>
      <c r="L156" s="94"/>
      <c r="M156" s="94"/>
      <c r="N156" s="94"/>
      <c r="O156" s="94"/>
    </row>
    <row r="157" spans="1:16" s="96" customFormat="1" ht="7.5" customHeight="1">
      <c r="A157" s="16"/>
      <c r="B157" s="94"/>
      <c r="C157" s="135"/>
      <c r="D157" s="135"/>
      <c r="E157" s="135"/>
      <c r="F157" s="135"/>
      <c r="G157" s="135"/>
      <c r="H157" s="133"/>
      <c r="I157" s="134"/>
      <c r="J157" s="134"/>
      <c r="K157" s="134"/>
      <c r="L157" s="95"/>
      <c r="M157" s="134"/>
      <c r="N157" s="134"/>
      <c r="O157" s="134"/>
      <c r="P157" s="95"/>
    </row>
    <row r="158" spans="1:16" s="96" customFormat="1" ht="12.75" customHeight="1" thickBot="1">
      <c r="A158" s="16"/>
      <c r="C158" s="82" t="str">
        <f>IncSt!A52</f>
        <v>Net profit attributable to shareholders</v>
      </c>
      <c r="D158" s="94"/>
      <c r="E158" s="94"/>
      <c r="F158" s="94"/>
      <c r="G158" s="94"/>
      <c r="H158" s="94"/>
      <c r="I158" s="34">
        <f>IncSt!G52</f>
        <v>5966699.440716013</v>
      </c>
      <c r="J158" s="94"/>
      <c r="K158" s="34">
        <f>IncSt!I52</f>
        <v>6824283.947806216</v>
      </c>
      <c r="L158" s="94"/>
      <c r="M158" s="34">
        <f>IncSt!L52</f>
        <v>18600641.914332274</v>
      </c>
      <c r="N158" s="94"/>
      <c r="O158" s="34">
        <f>IncSt!N52</f>
        <v>16441087.401806219</v>
      </c>
      <c r="P158" s="94"/>
    </row>
    <row r="159" spans="1:16" s="96" customFormat="1" ht="12.75" customHeight="1" thickTop="1">
      <c r="A159" s="16"/>
      <c r="B159" s="94"/>
      <c r="C159" s="94"/>
      <c r="D159" s="94"/>
      <c r="E159" s="94"/>
      <c r="F159" s="94"/>
      <c r="G159" s="94"/>
      <c r="H159" s="133"/>
      <c r="I159" s="134"/>
      <c r="J159" s="134"/>
      <c r="K159" s="134"/>
      <c r="L159" s="95"/>
      <c r="M159" s="134"/>
      <c r="N159" s="134"/>
      <c r="O159" s="134"/>
      <c r="P159" s="95"/>
    </row>
    <row r="160" spans="1:16" s="96" customFormat="1" ht="12.75" customHeight="1">
      <c r="A160" s="16"/>
      <c r="C160" s="188" t="s">
        <v>234</v>
      </c>
      <c r="D160" s="188"/>
      <c r="E160" s="188"/>
      <c r="F160" s="188"/>
      <c r="G160" s="188"/>
      <c r="H160" s="133"/>
      <c r="I160" s="139"/>
      <c r="J160" s="140"/>
      <c r="K160" s="140"/>
      <c r="L160" s="139"/>
      <c r="M160" s="140"/>
      <c r="N160" s="140"/>
      <c r="O160" s="140"/>
      <c r="P160" s="95"/>
    </row>
    <row r="161" spans="1:16" s="96" customFormat="1" ht="12.75" customHeight="1">
      <c r="A161" s="16"/>
      <c r="B161" s="94"/>
      <c r="C161" s="188"/>
      <c r="D161" s="188"/>
      <c r="E161" s="188"/>
      <c r="F161" s="188"/>
      <c r="G161" s="188"/>
      <c r="H161" s="133"/>
      <c r="I161" s="140">
        <f>I149</f>
        <v>90190002</v>
      </c>
      <c r="J161" s="140"/>
      <c r="K161" s="140">
        <f>K149</f>
        <v>90167335.33333333</v>
      </c>
      <c r="L161" s="139"/>
      <c r="M161" s="140">
        <f>M149</f>
        <v>90190002</v>
      </c>
      <c r="N161" s="140"/>
      <c r="O161" s="140">
        <f>O149</f>
        <v>90050377</v>
      </c>
      <c r="P161" s="95"/>
    </row>
    <row r="162" spans="1:16" s="96" customFormat="1" ht="7.5" customHeight="1">
      <c r="A162" s="16"/>
      <c r="B162" s="94"/>
      <c r="C162" s="135"/>
      <c r="D162" s="135"/>
      <c r="E162" s="135"/>
      <c r="F162" s="135"/>
      <c r="G162" s="135"/>
      <c r="H162" s="133"/>
      <c r="I162" s="134"/>
      <c r="J162" s="134"/>
      <c r="K162" s="134"/>
      <c r="L162" s="95"/>
      <c r="M162" s="134"/>
      <c r="N162" s="134"/>
      <c r="O162" s="134"/>
      <c r="P162" s="95"/>
    </row>
    <row r="163" spans="1:16" s="96" customFormat="1" ht="12.75" customHeight="1">
      <c r="A163" s="16"/>
      <c r="B163" s="94"/>
      <c r="C163" s="82" t="s">
        <v>238</v>
      </c>
      <c r="D163" s="94"/>
      <c r="E163" s="94"/>
      <c r="F163" s="94"/>
      <c r="G163" s="94"/>
      <c r="H163" s="133"/>
      <c r="I163" s="134">
        <f>'[1]FDEPS'!L49</f>
        <v>-357802.57738997816</v>
      </c>
      <c r="J163" s="134"/>
      <c r="K163" s="134">
        <f>'[1]FDEPS'!L67</f>
        <v>1796622.791825424</v>
      </c>
      <c r="L163" s="95"/>
      <c r="M163" s="134">
        <f>'[1]FDEPS'!Q49</f>
        <v>-231846.204800673</v>
      </c>
      <c r="N163" s="134"/>
      <c r="O163" s="134">
        <f>'[1]FDEPS'!Q67</f>
        <v>2701448.2583370274</v>
      </c>
      <c r="P163" s="95"/>
    </row>
    <row r="164" spans="1:16" s="96" customFormat="1" ht="7.5" customHeight="1">
      <c r="A164" s="16"/>
      <c r="B164" s="94"/>
      <c r="C164" s="82"/>
      <c r="D164" s="94"/>
      <c r="E164" s="94"/>
      <c r="F164" s="94"/>
      <c r="G164" s="94"/>
      <c r="H164" s="133"/>
      <c r="I164" s="134"/>
      <c r="J164" s="134"/>
      <c r="K164" s="134"/>
      <c r="L164" s="95"/>
      <c r="M164" s="134"/>
      <c r="N164" s="134"/>
      <c r="O164" s="134"/>
      <c r="P164" s="95"/>
    </row>
    <row r="165" spans="1:16" s="96" customFormat="1" ht="12.75" customHeight="1">
      <c r="A165" s="16"/>
      <c r="B165" s="94"/>
      <c r="C165" s="188" t="s">
        <v>257</v>
      </c>
      <c r="D165" s="192"/>
      <c r="E165" s="192"/>
      <c r="F165" s="192"/>
      <c r="G165" s="192"/>
      <c r="H165" s="133"/>
      <c r="I165" s="134"/>
      <c r="J165" s="134"/>
      <c r="K165" s="134"/>
      <c r="L165" s="95"/>
      <c r="M165" s="134"/>
      <c r="N165" s="134"/>
      <c r="O165" s="134"/>
      <c r="P165" s="95"/>
    </row>
    <row r="166" spans="1:16" s="96" customFormat="1" ht="12.75" customHeight="1">
      <c r="A166" s="16"/>
      <c r="B166" s="94"/>
      <c r="C166" s="188"/>
      <c r="D166" s="192"/>
      <c r="E166" s="192"/>
      <c r="F166" s="192"/>
      <c r="G166" s="192"/>
      <c r="H166" s="133"/>
      <c r="I166" s="134"/>
      <c r="J166" s="134"/>
      <c r="K166" s="134"/>
      <c r="L166" s="95"/>
      <c r="M166" s="134"/>
      <c r="N166" s="134"/>
      <c r="O166" s="134"/>
      <c r="P166" s="95"/>
    </row>
    <row r="167" spans="1:16" s="96" customFormat="1" ht="12.75" customHeight="1">
      <c r="A167" s="16"/>
      <c r="B167" s="94"/>
      <c r="C167" s="188"/>
      <c r="D167" s="192"/>
      <c r="E167" s="192"/>
      <c r="F167" s="192"/>
      <c r="G167" s="192"/>
      <c r="H167" s="133"/>
      <c r="I167" s="134"/>
      <c r="J167" s="134"/>
      <c r="K167" s="134"/>
      <c r="L167" s="95"/>
      <c r="M167" s="134"/>
      <c r="N167" s="134"/>
      <c r="O167" s="134"/>
      <c r="P167" s="95"/>
    </row>
    <row r="168" spans="1:16" s="96" customFormat="1" ht="12.75" customHeight="1" thickBot="1">
      <c r="A168" s="16"/>
      <c r="B168" s="94"/>
      <c r="C168" s="192"/>
      <c r="D168" s="192"/>
      <c r="E168" s="192"/>
      <c r="F168" s="192"/>
      <c r="G168" s="192"/>
      <c r="H168" s="133"/>
      <c r="I168" s="141">
        <f>SUM(I159:I167)</f>
        <v>89832199.42261001</v>
      </c>
      <c r="J168" s="134"/>
      <c r="K168" s="141">
        <f>SUM(K159:K167)</f>
        <v>91963958.12515876</v>
      </c>
      <c r="L168" s="134"/>
      <c r="M168" s="141">
        <f>SUM(M159:M167)</f>
        <v>89958155.79519932</v>
      </c>
      <c r="N168" s="134"/>
      <c r="O168" s="141">
        <f>SUM(O159:O167)</f>
        <v>92751825.25833702</v>
      </c>
      <c r="P168" s="134"/>
    </row>
    <row r="169" spans="1:16" ht="7.5" customHeight="1" thickTop="1">
      <c r="A169" s="16"/>
      <c r="B169" s="82"/>
      <c r="C169" s="53"/>
      <c r="D169" s="53"/>
      <c r="E169" s="53"/>
      <c r="F169" s="53"/>
      <c r="G169" s="53"/>
      <c r="H169" s="138"/>
      <c r="I169" s="22"/>
      <c r="J169" s="98"/>
      <c r="K169" s="22"/>
      <c r="L169" s="23"/>
      <c r="M169" s="22"/>
      <c r="N169" s="98"/>
      <c r="O169" s="22"/>
      <c r="P169" s="23"/>
    </row>
    <row r="170" spans="1:16" ht="12.75" customHeight="1" thickBot="1">
      <c r="A170" s="16"/>
      <c r="B170" s="82"/>
      <c r="C170" s="53" t="s">
        <v>239</v>
      </c>
      <c r="D170" s="53"/>
      <c r="E170" s="53"/>
      <c r="F170" s="53"/>
      <c r="G170" s="53"/>
      <c r="H170" s="138"/>
      <c r="I170" s="143">
        <f>I151</f>
        <v>6.615699421667618</v>
      </c>
      <c r="J170" s="142" t="s">
        <v>240</v>
      </c>
      <c r="K170" s="143">
        <f>K158/K168*100</f>
        <v>7.42060703663785</v>
      </c>
      <c r="L170" s="98"/>
      <c r="M170" s="143">
        <f>M151</f>
        <v>20.623840228246447</v>
      </c>
      <c r="N170" s="142" t="s">
        <v>240</v>
      </c>
      <c r="O170" s="143">
        <f>O158/O168*100</f>
        <v>17.72589095256474</v>
      </c>
      <c r="P170" s="98"/>
    </row>
    <row r="171" spans="1:16" ht="6.75" customHeight="1" thickTop="1">
      <c r="A171" s="16"/>
      <c r="B171" s="82"/>
      <c r="C171" s="53"/>
      <c r="D171" s="53"/>
      <c r="E171" s="53"/>
      <c r="F171" s="53"/>
      <c r="G171" s="53"/>
      <c r="H171" s="138"/>
      <c r="I171" s="22"/>
      <c r="J171" s="98"/>
      <c r="K171" s="22"/>
      <c r="L171" s="23"/>
      <c r="M171" s="22"/>
      <c r="N171" s="98"/>
      <c r="O171" s="22"/>
      <c r="P171" s="23"/>
    </row>
    <row r="172" spans="1:16" ht="12.75" customHeight="1">
      <c r="A172" s="16"/>
      <c r="B172" s="82"/>
      <c r="C172" s="180" t="s">
        <v>256</v>
      </c>
      <c r="D172" s="180"/>
      <c r="E172" s="180"/>
      <c r="F172" s="180"/>
      <c r="G172" s="180"/>
      <c r="H172" s="180"/>
      <c r="I172" s="180"/>
      <c r="J172" s="180"/>
      <c r="K172" s="180"/>
      <c r="L172" s="180"/>
      <c r="M172" s="180"/>
      <c r="N172" s="180"/>
      <c r="O172" s="180"/>
      <c r="P172" s="180"/>
    </row>
    <row r="173" spans="1:16" ht="12.75" customHeight="1">
      <c r="A173" s="16"/>
      <c r="B173" s="82"/>
      <c r="C173" s="180"/>
      <c r="D173" s="180"/>
      <c r="E173" s="180"/>
      <c r="F173" s="180"/>
      <c r="G173" s="180"/>
      <c r="H173" s="180"/>
      <c r="I173" s="180"/>
      <c r="J173" s="180"/>
      <c r="K173" s="180"/>
      <c r="L173" s="180"/>
      <c r="M173" s="180"/>
      <c r="N173" s="180"/>
      <c r="O173" s="180"/>
      <c r="P173" s="180"/>
    </row>
    <row r="174" spans="1:16" ht="12.75" customHeight="1">
      <c r="A174" s="16"/>
      <c r="B174" s="82"/>
      <c r="C174" s="180"/>
      <c r="D174" s="180"/>
      <c r="E174" s="180"/>
      <c r="F174" s="180"/>
      <c r="G174" s="180"/>
      <c r="H174" s="180"/>
      <c r="I174" s="180"/>
      <c r="J174" s="180"/>
      <c r="K174" s="180"/>
      <c r="L174" s="180"/>
      <c r="M174" s="180"/>
      <c r="N174" s="180"/>
      <c r="O174" s="180"/>
      <c r="P174" s="180"/>
    </row>
    <row r="175" spans="1:11" ht="7.5" customHeight="1">
      <c r="A175" s="16"/>
      <c r="B175" s="82"/>
      <c r="C175" s="82"/>
      <c r="D175" s="82"/>
      <c r="E175" s="82"/>
      <c r="F175" s="82"/>
      <c r="G175" s="82"/>
      <c r="H175" s="82"/>
      <c r="I175" s="82"/>
      <c r="J175" s="82"/>
      <c r="K175" s="82"/>
    </row>
    <row r="176" spans="1:16" ht="12.75" customHeight="1">
      <c r="A176" s="16"/>
      <c r="B176" s="103" t="s">
        <v>240</v>
      </c>
      <c r="C176" s="180" t="s">
        <v>241</v>
      </c>
      <c r="D176" s="180"/>
      <c r="E176" s="180"/>
      <c r="F176" s="180"/>
      <c r="G176" s="180"/>
      <c r="H176" s="180"/>
      <c r="I176" s="180"/>
      <c r="J176" s="180"/>
      <c r="K176" s="180"/>
      <c r="L176" s="180"/>
      <c r="M176" s="180"/>
      <c r="N176" s="180"/>
      <c r="O176" s="180"/>
      <c r="P176" s="180"/>
    </row>
    <row r="177" spans="1:16" ht="12.75" customHeight="1">
      <c r="A177" s="16"/>
      <c r="B177" s="82"/>
      <c r="C177" s="180"/>
      <c r="D177" s="180"/>
      <c r="E177" s="180"/>
      <c r="F177" s="180"/>
      <c r="G177" s="180"/>
      <c r="H177" s="180"/>
      <c r="I177" s="180"/>
      <c r="J177" s="180"/>
      <c r="K177" s="180"/>
      <c r="L177" s="180"/>
      <c r="M177" s="180"/>
      <c r="N177" s="180"/>
      <c r="O177" s="180"/>
      <c r="P177" s="180"/>
    </row>
    <row r="178" spans="1:11" ht="12.75" customHeight="1">
      <c r="A178" s="16"/>
      <c r="C178" s="82"/>
      <c r="D178" s="82"/>
      <c r="E178" s="82"/>
      <c r="F178" s="82"/>
      <c r="G178" s="82"/>
      <c r="H178" s="82"/>
      <c r="I178" s="82"/>
      <c r="J178" s="82"/>
      <c r="K178" s="82"/>
    </row>
    <row r="179" spans="1:15" ht="12.75" customHeight="1">
      <c r="A179" s="85"/>
      <c r="B179" s="94"/>
      <c r="C179" s="93"/>
      <c r="D179" s="93"/>
      <c r="E179" s="93"/>
      <c r="F179" s="93"/>
      <c r="G179" s="93"/>
      <c r="H179" s="93"/>
      <c r="I179" s="93"/>
      <c r="J179" s="93"/>
      <c r="K179" s="93"/>
      <c r="L179" s="93"/>
      <c r="M179" s="93"/>
      <c r="N179" s="93"/>
      <c r="O179" s="93"/>
    </row>
    <row r="180" spans="1:16" ht="12.75" customHeight="1">
      <c r="A180" s="85"/>
      <c r="B180" s="77"/>
      <c r="C180" s="77"/>
      <c r="D180" s="77"/>
      <c r="E180" s="77"/>
      <c r="F180" s="77"/>
      <c r="G180" s="77"/>
      <c r="H180" s="77"/>
      <c r="I180" s="77"/>
      <c r="J180" s="77"/>
      <c r="K180" s="77"/>
      <c r="L180" s="77"/>
      <c r="M180" s="77"/>
      <c r="N180" s="77"/>
      <c r="O180" s="77"/>
      <c r="P180" s="77"/>
    </row>
    <row r="181" spans="1:11" ht="12.75" customHeight="1">
      <c r="A181" s="79" t="s">
        <v>242</v>
      </c>
      <c r="C181" s="82"/>
      <c r="D181" s="82"/>
      <c r="E181" s="82"/>
      <c r="F181" s="82"/>
      <c r="G181" s="82"/>
      <c r="H181" s="82"/>
      <c r="I181" s="82"/>
      <c r="J181" s="82"/>
      <c r="K181" s="82"/>
    </row>
    <row r="182" spans="1:11" ht="12.75" customHeight="1">
      <c r="A182" s="79"/>
      <c r="C182" s="82"/>
      <c r="D182" s="82"/>
      <c r="E182" s="82"/>
      <c r="F182" s="82"/>
      <c r="G182" s="82"/>
      <c r="H182" s="82"/>
      <c r="I182" s="82"/>
      <c r="J182" s="82"/>
      <c r="K182" s="82"/>
    </row>
    <row r="183" spans="1:11" ht="12.75" customHeight="1">
      <c r="A183" s="9" t="s">
        <v>243</v>
      </c>
      <c r="C183" s="82"/>
      <c r="D183" s="82"/>
      <c r="E183" s="82"/>
      <c r="F183" s="82"/>
      <c r="G183" s="82"/>
      <c r="H183" s="82"/>
      <c r="I183" s="82"/>
      <c r="J183" s="82"/>
      <c r="K183" s="82"/>
    </row>
    <row r="184" spans="1:11" ht="12.75" customHeight="1">
      <c r="A184" s="16" t="s">
        <v>244</v>
      </c>
      <c r="C184" s="82"/>
      <c r="D184" s="82"/>
      <c r="E184" s="82"/>
      <c r="F184" s="82"/>
      <c r="G184" s="82"/>
      <c r="H184" s="82"/>
      <c r="I184" s="82"/>
      <c r="J184" s="82"/>
      <c r="K184" s="82"/>
    </row>
    <row r="185" spans="1:11" ht="12.75" customHeight="1">
      <c r="A185" s="16"/>
      <c r="C185" s="82"/>
      <c r="D185" s="82"/>
      <c r="E185" s="82"/>
      <c r="F185" s="82"/>
      <c r="G185" s="82"/>
      <c r="H185" s="82"/>
      <c r="I185" s="82"/>
      <c r="J185" s="82"/>
      <c r="K185" s="82"/>
    </row>
    <row r="186" spans="1:11" ht="12.75" customHeight="1">
      <c r="A186" s="185">
        <v>37854</v>
      </c>
      <c r="B186" s="185"/>
      <c r="C186" s="185"/>
      <c r="D186" s="185"/>
      <c r="E186" s="82"/>
      <c r="F186" s="82"/>
      <c r="G186" s="82"/>
      <c r="H186" s="82"/>
      <c r="I186" s="82"/>
      <c r="J186" s="82"/>
      <c r="K186" s="82"/>
    </row>
  </sheetData>
  <mergeCells count="24">
    <mergeCell ref="C130:O131"/>
    <mergeCell ref="C148:G149"/>
    <mergeCell ref="C165:G168"/>
    <mergeCell ref="C142:G143"/>
    <mergeCell ref="C145:G146"/>
    <mergeCell ref="C153:P154"/>
    <mergeCell ref="B11:P18"/>
    <mergeCell ref="B22:P24"/>
    <mergeCell ref="B42:P43"/>
    <mergeCell ref="B61:P66"/>
    <mergeCell ref="B26:P30"/>
    <mergeCell ref="B34:P38"/>
    <mergeCell ref="D122:O123"/>
    <mergeCell ref="D127:O128"/>
    <mergeCell ref="B91:P92"/>
    <mergeCell ref="B108:P109"/>
    <mergeCell ref="C87:O88"/>
    <mergeCell ref="B69:P70"/>
    <mergeCell ref="B112:P113"/>
    <mergeCell ref="D116:O118"/>
    <mergeCell ref="A186:D186"/>
    <mergeCell ref="C160:G161"/>
    <mergeCell ref="C172:P174"/>
    <mergeCell ref="C176:P177"/>
  </mergeCells>
  <printOptions/>
  <pageMargins left="0.984251968503937" right="0.1968503937007874" top="1.1811023622047245" bottom="0.3937007874015748" header="1.1811023622047245" footer="0.1968503937007874"/>
  <pageSetup horizontalDpi="360" verticalDpi="360" orientation="portrait" paperSize="9" r:id="rId1"/>
  <headerFooter alignWithMargins="0">
    <oddHeader>&amp;R&amp;"Times New Roman,Bold"Page &amp;P of &amp;N</oddHeader>
  </headerFooter>
  <rowBreaks count="3" manualBreakCount="3">
    <brk id="44" max="255" man="1"/>
    <brk id="93" max="255" man="1"/>
    <brk id="1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SemuaJadi-EPKhaw</dc:creator>
  <cp:keywords/>
  <dc:description/>
  <cp:lastModifiedBy>MNC1</cp:lastModifiedBy>
  <dcterms:created xsi:type="dcterms:W3CDTF">2003-08-21T05:12:43Z</dcterms:created>
  <dcterms:modified xsi:type="dcterms:W3CDTF">2003-08-21T08:56:53Z</dcterms:modified>
  <cp:category/>
  <cp:version/>
  <cp:contentType/>
  <cp:contentStatus/>
</cp:coreProperties>
</file>