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6795" activeTab="4"/>
  </bookViews>
  <sheets>
    <sheet name="IncSt"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'BS'!$A$1:$L$54</definedName>
    <definedName name="_xlnm.Print_Area" localSheetId="3">'Cashflow'!$A$1:$M$54</definedName>
    <definedName name="_xlnm.Print_Area" localSheetId="2">'Equity'!$A$1:$N$45</definedName>
    <definedName name="_xlnm.Print_Area" localSheetId="0">'IncSt'!$A$1:$O$63</definedName>
    <definedName name="_xlnm.Print_Area" localSheetId="4">'Notes'!$A$1:$P$224</definedName>
    <definedName name="_xlnm.Print_Titles" localSheetId="0">'IncSt'!$12:$18</definedName>
    <definedName name="_xlnm.Print_Titles" localSheetId="4">'Notes'!$1:$7</definedName>
  </definedNames>
  <calcPr fullCalcOnLoad="1"/>
</workbook>
</file>

<file path=xl/sharedStrings.xml><?xml version="1.0" encoding="utf-8"?>
<sst xmlns="http://schemas.openxmlformats.org/spreadsheetml/2006/main" count="245" uniqueCount="218">
  <si>
    <t>(Incorporated in Malaysia)</t>
  </si>
  <si>
    <t>QUARTERLY REPORT</t>
  </si>
  <si>
    <t>Condensed consolidated income statements</t>
  </si>
  <si>
    <t>for the financial period ended 31st December 2002</t>
  </si>
  <si>
    <t>[The figures have not been audited.]</t>
  </si>
  <si>
    <t>Individual Quarter</t>
  </si>
  <si>
    <t>Cumulative Quarter</t>
  </si>
  <si>
    <t>Current</t>
  </si>
  <si>
    <t>Preceding Year</t>
  </si>
  <si>
    <t>Year</t>
  </si>
  <si>
    <t>Corresponding</t>
  </si>
  <si>
    <t>2nd Quarter</t>
  </si>
  <si>
    <t>To Date</t>
  </si>
  <si>
    <t>Period</t>
  </si>
  <si>
    <t>RM ' 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</si>
  <si>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</si>
  <si>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</si>
  <si>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</si>
  <si>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</si>
  <si>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</si>
  <si>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</si>
  <si>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</si>
  <si>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</si>
  <si>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</si>
  <si>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</si>
  <si>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</si>
  <si>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</si>
  <si>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</si>
  <si>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</si>
  <si>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</si>
  <si>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</si>
  <si>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</si>
  <si>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Earnings per share (sen)</t>
  </si>
  <si>
    <t>ordinary shares in issue during the period]</t>
  </si>
  <si>
    <t>The condensed consolidated income statements should be read in conjunction with the annual financial report for the financial year ended 30th June 2002.</t>
  </si>
  <si>
    <r>
      <t xml:space="preserve">ORIENTAL INTEREST BERHAD </t>
    </r>
    <r>
      <rPr>
        <b/>
        <sz val="10"/>
        <rFont val="Times New Roman"/>
        <family val="1"/>
      </rPr>
      <t>(Company No. 272144-M)</t>
    </r>
  </si>
  <si>
    <r>
      <t xml:space="preserve">The Board of Directors is pleased to announce the interim financial report on consolidated results for the </t>
    </r>
    <r>
      <rPr>
        <b/>
        <u val="single"/>
        <sz val="10"/>
        <rFont val="Times New Roman"/>
        <family val="1"/>
      </rPr>
      <t>second</t>
    </r>
    <r>
      <rPr>
        <sz val="10"/>
        <rFont val="Times New Roman"/>
        <family val="1"/>
      </rPr>
      <t xml:space="preserve"> quarter of financial year ending 30th June 2003.</t>
    </r>
  </si>
  <si>
    <r>
      <t xml:space="preserve">- basic </t>
    </r>
    <r>
      <rPr>
        <sz val="10"/>
        <rFont val="Times New Roman"/>
        <family val="1"/>
      </rPr>
      <t>[based on weighted average number of</t>
    </r>
  </si>
  <si>
    <r>
      <t xml:space="preserve">- diluted </t>
    </r>
    <r>
      <rPr>
        <sz val="10"/>
        <rFont val="Times New Roman"/>
        <family val="1"/>
      </rPr>
      <t>[based on weighted average number of</t>
    </r>
  </si>
  <si>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</si>
  <si>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</si>
  <si>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</si>
  <si>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</si>
  <si>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</si>
  <si>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</si>
  <si>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</si>
  <si>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</si>
  <si>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30th June 2002.</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</si>
  <si>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</si>
  <si>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</si>
  <si>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</si>
  <si>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</si>
  <si>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</si>
  <si>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</si>
  <si>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</si>
  <si>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</si>
  <si>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</si>
  <si>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</si>
  <si>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</si>
  <si>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</si>
  <si>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</si>
  <si>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</si>
  <si>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</si>
  <si>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</si>
  <si>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</si>
  <si>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</si>
  <si>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t>
  </si>
  <si>
    <t>as previously reported</t>
  </si>
  <si>
    <t>prior year adjustment</t>
  </si>
  <si>
    <t>as restated</t>
  </si>
  <si>
    <t>Dividend (first and final) paid in respect</t>
  </si>
  <si>
    <t>of preceding financial year</t>
  </si>
  <si>
    <t>The condensed consolidated statement of changes in equity should be read in conjunction with the annual financial report for the financial year ended 30th June 2002.</t>
  </si>
  <si>
    <t>Condensed consolidated cash flow statement</t>
  </si>
  <si>
    <t>6 months ended</t>
  </si>
  <si>
    <t>Operating activities</t>
  </si>
  <si>
    <t>Cash flow from operations</t>
  </si>
  <si>
    <t>Taxation paid</t>
  </si>
  <si>
    <t>Net operating cash flow</t>
  </si>
  <si>
    <t>Investing  activities</t>
  </si>
  <si>
    <t>Interest received</t>
  </si>
  <si>
    <t>Proceeds from disposal of property, plant and equipment</t>
  </si>
  <si>
    <t>Addition to property, plant and equipment</t>
  </si>
  <si>
    <t>Addition to real property assets</t>
  </si>
  <si>
    <t>Net investing cash flow</t>
  </si>
  <si>
    <t>Financing activities</t>
  </si>
  <si>
    <t>Proceeds from short term borrowings</t>
  </si>
  <si>
    <t>Repayment of short term borrowings</t>
  </si>
  <si>
    <t>Interest paid</t>
  </si>
  <si>
    <t>Dividend paid</t>
  </si>
  <si>
    <t>Net financing cash flow</t>
  </si>
  <si>
    <t>Net change in cash and cash equivalents during the financial period</t>
  </si>
  <si>
    <t>Cash and cash equivalents</t>
  </si>
  <si>
    <t>at the beginning of the financial year</t>
  </si>
  <si>
    <t>at the end of the financial year</t>
  </si>
  <si>
    <t>There are no comparative figures as this is the first interim financial report prepared in accordance with MASB 26-Interim Financial Reporting.</t>
  </si>
  <si>
    <t>The condensed consolidated cash flow statement should be read in conjunction with the annual financial report for the financial year ended 30th June 2002.</t>
  </si>
  <si>
    <t>Notes to the quarterly report</t>
  </si>
  <si>
    <t>1.</t>
  </si>
  <si>
    <t>Accounting policies and methods of computation</t>
  </si>
  <si>
    <t>2.</t>
  </si>
  <si>
    <t xml:space="preserve">Audit report of the Company for the preceding annual financial statements </t>
  </si>
  <si>
    <t>There was no qualification on the report of the auditors on the annual financial statements of the Company for the immediate preceding financial year.</t>
  </si>
  <si>
    <t>3.</t>
  </si>
  <si>
    <t>Exceptional Items</t>
  </si>
  <si>
    <t>There were no exceptional items for the financial period under review.</t>
  </si>
  <si>
    <t>4.</t>
  </si>
  <si>
    <t>Extraordinary Items</t>
  </si>
  <si>
    <t>There were no extraordinary items for the financial periods under review.</t>
  </si>
  <si>
    <t>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</si>
  <si>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</si>
  <si>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</si>
  <si>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</si>
  <si>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</si>
  <si>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</si>
  <si>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</si>
  <si>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</si>
  <si>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6.</t>
  </si>
  <si>
    <t>Pre-Acquisition Profits</t>
  </si>
  <si>
    <t>There were no pre-acquisition profits for the current financial year to date.</t>
  </si>
  <si>
    <t>7.</t>
  </si>
  <si>
    <t>Profits on Sale of Investments and/or Properties</t>
  </si>
  <si>
    <t>There were no disposals of investments and/or properties outside the ordinary course of business of the Group for the current financial year to date.</t>
  </si>
  <si>
    <t>8.</t>
  </si>
  <si>
    <t>Carrying amount of revalued property, plant and equipment</t>
  </si>
  <si>
    <t>The valuations of property, plant and equipment have been brought forward without any amendments from the previous annual financial statements.</t>
  </si>
  <si>
    <t>9.</t>
  </si>
  <si>
    <t>Quoted Securities</t>
  </si>
  <si>
    <t>(a)</t>
  </si>
  <si>
    <t>Particular of purchases or disposals of quoted securities for the current financial year to date.</t>
  </si>
  <si>
    <t>RM</t>
  </si>
  <si>
    <t>Total purchases</t>
  </si>
  <si>
    <t>Total disposals</t>
  </si>
  <si>
    <t>Total profit/(loss) on disposal</t>
  </si>
  <si>
    <t>(b)</t>
  </si>
  <si>
    <t>Investments in quoted securities as at the end of the reporting period.</t>
  </si>
  <si>
    <t>Total investment at cost *</t>
  </si>
  <si>
    <t>Total investment at carrying value/book value</t>
  </si>
  <si>
    <t>Total investment at market value at end of reporting period</t>
  </si>
  <si>
    <t>* -</t>
  </si>
  <si>
    <t>The shares were acquired by way of share allotment in a business supplier via Initial Public Offering in the 1st quarter of financial year ended 30th June 2001.</t>
  </si>
  <si>
    <t>10.</t>
  </si>
  <si>
    <t>Changes in the Composition of the Group</t>
  </si>
  <si>
    <t>There were no changes in the composition of the Group during the current financial year to date.</t>
  </si>
  <si>
    <t>11.</t>
  </si>
  <si>
    <t>Status of Corporate Proposals</t>
  </si>
  <si>
    <t>There are no corporate proposals that have been announced but not completed as at 17th February 2003, the latest practicable date which is not earlier than 7 days from the date of issue of this quarterly report.</t>
  </si>
  <si>
    <t>12.</t>
  </si>
  <si>
    <t>Seasonal or Cyclical Factors</t>
  </si>
  <si>
    <t>Seasonal or cyclical factors do not have any material impact on the Group's business operations.</t>
  </si>
  <si>
    <t>13.</t>
  </si>
  <si>
    <t>Debt and Equity Securities</t>
  </si>
  <si>
    <t>There were no issuance and/or repayment of debt and equity securities, share buy-backs, share cancellations, shares held as treasury shares and resale of treasury shares for the current financial year to date.</t>
  </si>
  <si>
    <t>14.</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</si>
  <si>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</si>
  <si>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</si>
  <si>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</si>
  <si>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</si>
  <si>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</si>
  <si>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</si>
  <si>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</si>
  <si>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</si>
  <si>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</si>
  <si>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</si>
  <si>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15.</t>
  </si>
  <si>
    <t>Contingent Liabilities</t>
  </si>
  <si>
    <t>Unsecured banker's guarantees issued to third parties for operations purposes only: -</t>
  </si>
  <si>
    <t>Additional guarantees issued</t>
  </si>
  <si>
    <t>Previously issued guarantees expired</t>
  </si>
  <si>
    <t>16.</t>
  </si>
  <si>
    <t>Off Balance Sheet Financial Instruments</t>
  </si>
  <si>
    <t>There were no financial instruments with off balance sheet risk as at 17th February 2003, the latest practicable date which is not earlier than 7 days from the date of issue of this quarterly report.</t>
  </si>
  <si>
    <t>17.</t>
  </si>
  <si>
    <t>Material Litigation</t>
  </si>
  <si>
    <t>There were no pending material litigation as at 17th February 2003, the latest practicable date which is not earlier than 7 days from the date of issue of this quarterly report.</t>
  </si>
  <si>
    <t>18.</t>
  </si>
  <si>
    <t>Segmental Reporting - Current Financial Year to Date</t>
  </si>
  <si>
    <t>Property</t>
  </si>
  <si>
    <t>Development</t>
  </si>
  <si>
    <t>Manufacturing</t>
  </si>
  <si>
    <t>Others</t>
  </si>
  <si>
    <t>Eliminations</t>
  </si>
  <si>
    <t>Consolidated</t>
  </si>
  <si>
    <t>Current quarter ended</t>
  </si>
  <si>
    <t>External sales</t>
  </si>
  <si>
    <t>Intra/Inter-segment sales</t>
  </si>
  <si>
    <t>Total revenue</t>
  </si>
  <si>
    <t>Segment result</t>
  </si>
  <si>
    <t>Unallocated income (net of cost)</t>
  </si>
  <si>
    <t>Segmental Reporting - Current Financial Year to Date (continued)</t>
  </si>
  <si>
    <t>Corresponding quarter ended</t>
  </si>
  <si>
    <t>19.</t>
  </si>
  <si>
    <t>Material Changes in the Quarterly Results as compared with the Preceding Quarter</t>
  </si>
  <si>
    <t>20.</t>
  </si>
  <si>
    <t>Review of Performance of the Company and its Principal Subsidiaries</t>
  </si>
  <si>
    <t>21.</t>
  </si>
  <si>
    <t>Current Year Prospects</t>
  </si>
  <si>
    <t>22.</t>
  </si>
  <si>
    <t>Variance of Actual Profit from Forecast Profit</t>
  </si>
  <si>
    <t>Not applicable. The Group has not given any profit forecast nor profit guarantee in respect of any corporate proposals.</t>
  </si>
  <si>
    <t>23.</t>
  </si>
  <si>
    <t>Dividend</t>
  </si>
  <si>
    <t>The Board of Directors does not recommend any payment of interim dividend in respect of current financial year ending 30th June 2003.</t>
  </si>
  <si>
    <t>By order of the Board</t>
  </si>
  <si>
    <t>Lam Voon Kean (MIA 4793)</t>
  </si>
  <si>
    <t>[Company Secretary]</t>
  </si>
  <si>
    <t>20th February 2003</t>
  </si>
  <si>
    <t xml:space="preserve">The interim financial report has been prepared in accordance with Malaysian Accounting Standards Board ("MASB") 26 “Interim Financial Reporting” and Paragraph 9.22 of the Kuala Lumpur Stock Exchange Listing Requirements, and should be read in conjunction with the audited financial statements of the Group for the financial year ended 30th June 2002.
</t>
  </si>
  <si>
    <t xml:space="preserve">The accounting policies and methods of computation adopted by the Group in this interim financial report are consistent with those adopted for the annual financial statements for the financial year ended 30th June 2002 except for the adoption of new applicable approved accounting standards, which became operative for the financial statements of the Group commencing 1st July 2002, set out below: -
• MASB 22 “Segment Reporting” (retrospective application);
• MASB 23 “Impairment of Assets” (prospective application); and 
• MASB 25 “Income Taxes” (retrospective application). </t>
  </si>
  <si>
    <t>The Prior Year Adjustment disclosed in the Condensed Statement of Changes in Equity was in relation to recognition of deferred tax liabilities arising from surplus on revaluation, of certain freehold and leasehold properties of the Group, Except for the aforesaid, the adoption of the above MASB standards does not have a material effect on the financial result of the Group, for the current financial year-to-date, nor shareholders’ equity as at 31st December 2002.</t>
  </si>
  <si>
    <t>Contingent liabilities of the Group as at 17th February 2003, the latest practicable date which is not earlier than 7 days from the date of issue of this quarterly report, amounting to RM4.458million. The changes in contingent liabilities since the last annual balance sheet date are as follows: -</t>
  </si>
  <si>
    <t>OIB Group generated RM19.654million in revenue and registered RM3.349million in profit before taxation from ordinary activity in the reporting financial period. The results show a drop in turnover by RM13.913million (41%), from RM33.568million, compared with that of the preceding quarter; which, in turn, had a direct impact on the earnings and was lowered by RM5.390million (62%), from RM8.739million. The performance of the reporting quarter was adversely affected principally due to the infancy of those projects launched lately and diminishing rate of returns of these projects concerned, resulting from highly competitive property market in recent time, as well as payment of year-end bonus.</t>
  </si>
  <si>
    <t xml:space="preserve">Meanwhile, share of results of associated company, Brilliant Delta (M) Sdn Bhd, contributed RM0.527million to the consolidated profit of the Group for the quarter, a decrease of RM0.095million (15%), as opposed to RM0.622million it contributed in the first quarter of the financial year. This was mainly due to lower output of oil palm during the period under review; although it was adequately offset by excellent response to the housing scheme, Taman Serai Wangi, launched in the first quarter with more than 80% sold to date.
</t>
  </si>
  <si>
    <t>With the recognition of deferred tax liability/asset as required under MASB 26 “Income Taxes”, the effective tax rate should closely approximate the statutory rate of 28% for future periods. However, MASB 26 does not permit the recognition of deferred tax asset arising from availability of unabsorbed reinvestment allowance (“RA”) as deductible temporary difference. Consequently, the effective tax rate of the Group would be lower than the statutory rate during the period in which RM3.578million of RA, available to Manufacturing Division as at 30th June 2002, is being utilized.</t>
  </si>
  <si>
    <t>In the opinion of the Directors, there has not arisen in the interval between the end of the reporting period and 17th February 2003, the latest practicable date which is not earlier than 7 days from the date of issuance of this quarterly report, any item, transaction or event of a material and unusual nature that would substantially affect the results of the operations of the Group for the current financial year.</t>
  </si>
  <si>
    <t>The proposed first and final ordinary dividend of 7% (7 sen) gross per ordinary share, less 28% income tax (5.04 sen per share net), amounting to RM4.546million in respect of preceding financial year ended 30th June 2002, approved by the members at the Annual General Meeting of the Company held on 14th November 2002, had been paid on 12th December 2002.</t>
  </si>
  <si>
    <t>Compared with the corresponding period, sales decreased by RM25.885million (57%) from RM45.539million, consequently pre-tax profit was also reduced by RM3.774million (53%) from RM7.123million. The effects of development progress timing differences, erosion in project margin and higher bonus payment was partly compensated by the remarkable performance of the Manufacturing Division through the aggressive marketing strategy and streamlining of operational functions implemented by the management.</t>
  </si>
  <si>
    <t>While the construction industry is undertaking every endeavour to overcome the labour shortage situation, the spillover effects of the property overhang from 2002 and persistent uncertainty of economy future of the nation, overshadowed by looming international conflict, had compounded the predicament faced by the property sector in 2003. Nevertheless, the Board and the management are cautiously optimistic that the Group would still be able to produce profitable results for the financial year ending 30th June 2003, under the present conditions and circumstances.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</si>
</sst>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s>
  <fonts count="8">
    <font>
      <sz val="10"/>
      <name val="Times New Roman"/>
      <family val="0"/>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u val="single"/>
      <sz val="10"/>
      <name val="Times New Roman"/>
      <family val="1"/>
    </font>
    <font>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200">
    <xf numFmtId="0" fontId="0" fillId="0" borderId="0" xfId="0" applyAlignment="1">
      <alignment/>
    </xf>
    <xf numFmtId="0" fontId="5"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0" fontId="0" fillId="0" borderId="0" xfId="0" applyFont="1" applyFill="1" applyAlignment="1">
      <alignment vertical="center"/>
    </xf>
    <xf numFmtId="0" fontId="4" fillId="0" borderId="0" xfId="22" applyNumberFormat="1" applyFont="1" applyFill="1" applyAlignment="1">
      <alignment vertical="center"/>
      <protection/>
    </xf>
    <xf numFmtId="49" fontId="4" fillId="0" borderId="0" xfId="22" applyNumberFormat="1" applyFont="1" applyFill="1" applyAlignment="1">
      <alignment horizontal="center" vertical="center"/>
      <protection/>
    </xf>
    <xf numFmtId="37" fontId="4" fillId="0" borderId="0" xfId="22" applyNumberFormat="1" applyFont="1" applyFill="1" applyAlignment="1">
      <alignment horizontal="center" vertical="center"/>
      <protection/>
    </xf>
    <xf numFmtId="49" fontId="4" fillId="0" borderId="0" xfId="22" applyNumberFormat="1" applyFont="1" applyFill="1" applyAlignment="1">
      <alignment vertical="center"/>
      <protection/>
    </xf>
    <xf numFmtId="38" fontId="4"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37" fontId="0" fillId="0" borderId="0" xfId="0" applyNumberFormat="1" applyFont="1" applyFill="1" applyAlignment="1">
      <alignment vertical="center"/>
    </xf>
    <xf numFmtId="38" fontId="4" fillId="0" borderId="0" xfId="22" applyFont="1" applyFill="1" applyAlignment="1">
      <alignment horizontal="center" vertical="center"/>
      <protection/>
    </xf>
    <xf numFmtId="49" fontId="0" fillId="0" borderId="0" xfId="22"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4" fillId="0" borderId="0" xfId="17" applyNumberFormat="1" applyFont="1" applyFill="1" applyBorder="1" applyAlignment="1">
      <alignment horizontal="center" vertical="center"/>
    </xf>
    <xf numFmtId="14" fontId="4" fillId="0" borderId="0" xfId="17" applyNumberFormat="1" applyFont="1" applyFill="1" applyBorder="1" applyAlignment="1">
      <alignment horizontal="center" vertical="center"/>
    </xf>
    <xf numFmtId="171" fontId="0" fillId="0" borderId="0" xfId="22"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2" applyFont="1" applyFill="1" applyBorder="1" applyAlignment="1">
      <alignment vertical="center"/>
      <protection/>
    </xf>
    <xf numFmtId="49" fontId="0" fillId="0" borderId="0" xfId="0" applyNumberFormat="1" applyFont="1" applyFill="1" applyAlignment="1">
      <alignment horizontal="center" vertical="center"/>
    </xf>
    <xf numFmtId="38" fontId="4" fillId="0" borderId="0" xfId="22" applyFont="1" applyFill="1" applyBorder="1" applyAlignment="1">
      <alignment vertical="center"/>
      <protection/>
    </xf>
    <xf numFmtId="0" fontId="0" fillId="0" borderId="0" xfId="0" applyFill="1" applyAlignment="1" quotePrefix="1">
      <alignment vertical="center"/>
    </xf>
    <xf numFmtId="38" fontId="0" fillId="0" borderId="0" xfId="22"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2"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22" applyNumberFormat="1" applyFont="1" applyFill="1" applyBorder="1" applyAlignment="1">
      <alignment vertical="center"/>
      <protection/>
    </xf>
    <xf numFmtId="49" fontId="4" fillId="0" borderId="0" xfId="22" applyNumberFormat="1" applyFont="1" applyFill="1" applyAlignment="1" quotePrefix="1">
      <alignment vertical="center"/>
      <protection/>
    </xf>
    <xf numFmtId="38" fontId="0" fillId="0" borderId="0" xfId="22" applyFont="1" applyFill="1" applyAlignment="1">
      <alignment horizontal="center"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8" fontId="0" fillId="0" borderId="0" xfId="22" applyNumberFormat="1" applyFont="1" applyFill="1" applyAlignment="1">
      <alignment vertical="center"/>
      <protection/>
    </xf>
    <xf numFmtId="38" fontId="0" fillId="0" borderId="0" xfId="17" applyNumberFormat="1" applyFont="1" applyFill="1" applyAlignment="1">
      <alignment vertical="center"/>
    </xf>
    <xf numFmtId="38" fontId="0" fillId="0" borderId="0" xfId="0" applyNumberFormat="1" applyFont="1" applyFill="1" applyAlignment="1">
      <alignmen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2" applyNumberFormat="1" applyFont="1" applyFill="1" applyAlignment="1">
      <alignment vertical="center"/>
      <protection/>
    </xf>
    <xf numFmtId="38" fontId="0" fillId="0" borderId="0" xfId="22"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0" fontId="5" fillId="0" borderId="0" xfId="22" applyNumberFormat="1" applyFont="1" applyAlignment="1">
      <alignment vertical="center"/>
      <protection/>
    </xf>
    <xf numFmtId="0" fontId="7" fillId="0" borderId="0" xfId="0" applyFont="1" applyAlignment="1">
      <alignment vertical="center"/>
    </xf>
    <xf numFmtId="0" fontId="4" fillId="0" borderId="0" xfId="22" applyNumberFormat="1" applyFont="1" applyAlignment="1">
      <alignment vertical="center"/>
      <protection/>
    </xf>
    <xf numFmtId="0" fontId="0" fillId="0" borderId="0" xfId="0" applyFont="1" applyAlignment="1">
      <alignment vertical="center"/>
    </xf>
    <xf numFmtId="49" fontId="0" fillId="0" borderId="0" xfId="22" applyNumberFormat="1" applyFont="1" applyAlignment="1">
      <alignment vertical="center"/>
      <protection/>
    </xf>
    <xf numFmtId="49" fontId="4" fillId="0" borderId="0" xfId="22" applyNumberFormat="1" applyFont="1" applyAlignment="1">
      <alignment vertical="center"/>
      <protection/>
    </xf>
    <xf numFmtId="38" fontId="0" fillId="0" borderId="0" xfId="22" applyFont="1" applyAlignment="1">
      <alignment vertical="center"/>
      <protection/>
    </xf>
    <xf numFmtId="38" fontId="0" fillId="0" borderId="0" xfId="22" applyNumberFormat="1" applyFont="1" applyAlignment="1">
      <alignment vertical="center"/>
      <protection/>
    </xf>
    <xf numFmtId="49" fontId="0" fillId="0" borderId="0" xfId="22" applyNumberFormat="1" applyFont="1" applyAlignment="1">
      <alignment horizontal="center" vertical="center"/>
      <protection/>
    </xf>
    <xf numFmtId="38" fontId="0" fillId="0" borderId="0" xfId="22" applyFont="1" applyAlignment="1">
      <alignment horizontal="center" vertical="center"/>
      <protection/>
    </xf>
    <xf numFmtId="38" fontId="0" fillId="0" borderId="0" xfId="22" applyNumberFormat="1" applyFont="1" applyAlignment="1">
      <alignment horizontal="center" vertical="center"/>
      <protection/>
    </xf>
    <xf numFmtId="0" fontId="0" fillId="0" borderId="0" xfId="0" applyFont="1" applyAlignment="1">
      <alignment horizontal="center" vertical="center"/>
    </xf>
    <xf numFmtId="171" fontId="0" fillId="0" borderId="0" xfId="17" applyNumberFormat="1" applyFont="1" applyAlignment="1">
      <alignment vertical="center"/>
    </xf>
    <xf numFmtId="38" fontId="4" fillId="0" borderId="0" xfId="22" applyFont="1" applyAlignment="1">
      <alignment vertical="center"/>
      <protection/>
    </xf>
    <xf numFmtId="171" fontId="0" fillId="0" borderId="3" xfId="17" applyNumberFormat="1" applyFont="1" applyBorder="1" applyAlignment="1">
      <alignment vertical="center"/>
    </xf>
    <xf numFmtId="171" fontId="0" fillId="0" borderId="0" xfId="17" applyNumberFormat="1" applyFont="1" applyBorder="1" applyAlignment="1">
      <alignment vertical="center"/>
    </xf>
    <xf numFmtId="49" fontId="0" fillId="0" borderId="0" xfId="22" applyNumberFormat="1" applyFont="1" applyAlignment="1" quotePrefix="1">
      <alignment horizontal="center" vertical="center"/>
      <protection/>
    </xf>
    <xf numFmtId="171" fontId="0" fillId="0" borderId="4" xfId="17" applyNumberFormat="1" applyFont="1" applyBorder="1" applyAlignment="1">
      <alignment vertical="center"/>
    </xf>
    <xf numFmtId="171" fontId="0" fillId="0" borderId="0" xfId="17" applyNumberFormat="1" applyFont="1" applyAlignment="1" quotePrefix="1">
      <alignment horizontal="center" vertical="center"/>
    </xf>
    <xf numFmtId="171" fontId="0" fillId="0" borderId="5" xfId="17" applyNumberFormat="1" applyFont="1" applyBorder="1" applyAlignment="1">
      <alignment vertical="center"/>
    </xf>
    <xf numFmtId="171" fontId="0" fillId="0" borderId="6" xfId="17" applyNumberFormat="1" applyFont="1" applyBorder="1" applyAlignment="1">
      <alignment vertical="center"/>
    </xf>
    <xf numFmtId="171" fontId="0" fillId="0" borderId="7" xfId="17" applyNumberFormat="1" applyFont="1" applyBorder="1" applyAlignment="1">
      <alignment vertical="center"/>
    </xf>
    <xf numFmtId="171" fontId="0" fillId="0" borderId="8" xfId="17" applyNumberFormat="1" applyFont="1" applyBorder="1" applyAlignment="1">
      <alignment vertical="center"/>
    </xf>
    <xf numFmtId="171" fontId="0" fillId="0" borderId="9" xfId="17" applyNumberFormat="1" applyFont="1" applyBorder="1" applyAlignment="1">
      <alignment vertical="center"/>
    </xf>
    <xf numFmtId="171" fontId="0" fillId="0" borderId="10" xfId="17" applyNumberFormat="1" applyFont="1" applyBorder="1" applyAlignment="1">
      <alignment vertical="center"/>
    </xf>
    <xf numFmtId="40" fontId="0" fillId="0" borderId="0" xfId="17" applyNumberFormat="1" applyFont="1" applyAlignment="1">
      <alignment horizontal="center" vertical="center"/>
    </xf>
    <xf numFmtId="171" fontId="0" fillId="0" borderId="0" xfId="22" applyNumberFormat="1" applyFont="1" applyAlignment="1">
      <alignment vertical="center"/>
      <protection/>
    </xf>
    <xf numFmtId="49" fontId="0" fillId="0" borderId="0" xfId="0" applyNumberFormat="1" applyFont="1" applyAlignment="1">
      <alignment horizontal="center" vertical="center"/>
    </xf>
    <xf numFmtId="38" fontId="0"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0" fontId="6" fillId="0" borderId="0" xfId="0" applyFont="1" applyAlignment="1">
      <alignment horizontal="centerContinuous" vertical="center"/>
    </xf>
    <xf numFmtId="37" fontId="4" fillId="0" borderId="0" xfId="17" applyNumberFormat="1" applyFont="1" applyFill="1" applyBorder="1" applyAlignment="1">
      <alignment horizontal="centerContinuous" vertical="center"/>
    </xf>
    <xf numFmtId="171" fontId="0" fillId="0" borderId="0" xfId="0" applyNumberFormat="1" applyAlignment="1">
      <alignment vertical="center"/>
    </xf>
    <xf numFmtId="204" fontId="0" fillId="0" borderId="0" xfId="0" applyNumberFormat="1" applyAlignment="1">
      <alignment horizontal="left" vertical="center"/>
    </xf>
    <xf numFmtId="0" fontId="0" fillId="0" borderId="0" xfId="0" applyAlignment="1" quotePrefix="1">
      <alignment horizontal="right" vertical="center"/>
    </xf>
    <xf numFmtId="171" fontId="0" fillId="0" borderId="1" xfId="0" applyNumberFormat="1" applyBorder="1" applyAlignment="1">
      <alignment vertical="center"/>
    </xf>
    <xf numFmtId="38" fontId="0" fillId="0" borderId="0" xfId="0" applyNumberFormat="1" applyAlignment="1">
      <alignment vertical="center"/>
    </xf>
    <xf numFmtId="171" fontId="0" fillId="0" borderId="3" xfId="0" applyNumberFormat="1" applyBorder="1" applyAlignment="1">
      <alignment vertical="center"/>
    </xf>
    <xf numFmtId="171" fontId="0" fillId="0" borderId="2" xfId="0" applyNumberFormat="1" applyBorder="1" applyAlignment="1">
      <alignment vertical="center"/>
    </xf>
    <xf numFmtId="49" fontId="4" fillId="0" borderId="0" xfId="0" applyNumberFormat="1"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horizontal="centerContinuous" vertical="center"/>
    </xf>
    <xf numFmtId="0" fontId="4" fillId="0" borderId="0" xfId="0" applyFont="1" applyFill="1" applyAlignment="1">
      <alignment vertical="center"/>
    </xf>
    <xf numFmtId="0" fontId="0" fillId="0" borderId="0" xfId="0" applyFill="1" applyAlignment="1">
      <alignment horizontal="centerContinuous" vertical="center"/>
    </xf>
    <xf numFmtId="38" fontId="4" fillId="0" borderId="0" xfId="17" applyNumberFormat="1" applyFont="1" applyFill="1" applyAlignment="1" quotePrefix="1">
      <alignment horizontal="centerContinuous" vertical="center"/>
    </xf>
    <xf numFmtId="38" fontId="4" fillId="0" borderId="0" xfId="17" applyNumberFormat="1" applyFont="1" applyFill="1" applyAlignment="1" quotePrefix="1">
      <alignment horizontal="center" vertical="center"/>
    </xf>
    <xf numFmtId="38" fontId="4" fillId="0" borderId="0" xfId="17" applyNumberFormat="1" applyFont="1" applyFill="1" applyAlignment="1">
      <alignment horizontal="centerContinuous" vertical="center"/>
    </xf>
    <xf numFmtId="38" fontId="4" fillId="0" borderId="0" xfId="17" applyNumberFormat="1" applyFont="1" applyFill="1" applyAlignment="1">
      <alignment horizontal="center" vertical="center"/>
    </xf>
    <xf numFmtId="171" fontId="0" fillId="0" borderId="0" xfId="0" applyNumberFormat="1" applyFill="1" applyAlignment="1">
      <alignment vertical="center"/>
    </xf>
    <xf numFmtId="171" fontId="0" fillId="0" borderId="1" xfId="0" applyNumberFormat="1"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11" xfId="0" applyNumberFormat="1" applyFill="1" applyBorder="1" applyAlignment="1">
      <alignment vertical="center"/>
    </xf>
    <xf numFmtId="171" fontId="0" fillId="0" borderId="12" xfId="0" applyNumberFormat="1" applyFill="1" applyBorder="1" applyAlignment="1">
      <alignment vertical="center"/>
    </xf>
    <xf numFmtId="171" fontId="0" fillId="0" borderId="0" xfId="0" applyNumberFormat="1" applyFill="1" applyBorder="1" applyAlignment="1">
      <alignment vertical="center"/>
    </xf>
    <xf numFmtId="171" fontId="0" fillId="0" borderId="5" xfId="0" applyNumberFormat="1" applyFont="1" applyFill="1" applyBorder="1" applyAlignment="1">
      <alignment vertical="center"/>
    </xf>
    <xf numFmtId="171" fontId="0" fillId="0" borderId="6" xfId="0" applyNumberFormat="1" applyFont="1" applyFill="1" applyBorder="1" applyAlignment="1">
      <alignment vertical="center"/>
    </xf>
    <xf numFmtId="0" fontId="4" fillId="0" borderId="0" xfId="0" applyFont="1" applyFill="1" applyAlignment="1" quotePrefix="1">
      <alignment horizontal="right" vertical="center"/>
    </xf>
    <xf numFmtId="171" fontId="0" fillId="0" borderId="3" xfId="0" applyNumberFormat="1" applyFill="1" applyBorder="1" applyAlignment="1">
      <alignment vertical="center"/>
    </xf>
    <xf numFmtId="171" fontId="0" fillId="0" borderId="2" xfId="0" applyNumberFormat="1" applyFill="1" applyBorder="1" applyAlignment="1">
      <alignment vertical="center"/>
    </xf>
    <xf numFmtId="0" fontId="0" fillId="0" borderId="0" xfId="0" applyFill="1" applyAlignment="1">
      <alignment horizontal="justify" vertical="top" wrapText="1"/>
    </xf>
    <xf numFmtId="38" fontId="4" fillId="0" borderId="0" xfId="22" applyNumberFormat="1" applyFont="1" applyFill="1" applyAlignment="1">
      <alignment horizontal="center" vertical="center"/>
      <protection/>
    </xf>
    <xf numFmtId="0" fontId="0" fillId="0" borderId="0" xfId="22" applyNumberFormat="1" applyFont="1" applyFill="1" applyAlignment="1">
      <alignment horizontal="center" vertical="center"/>
      <protection/>
    </xf>
    <xf numFmtId="49" fontId="0" fillId="0" borderId="0" xfId="0" applyNumberFormat="1" applyFill="1" applyAlignment="1">
      <alignment/>
    </xf>
    <xf numFmtId="49" fontId="0" fillId="0" borderId="0" xfId="22" applyNumberFormat="1" applyFont="1" applyFill="1" applyAlignment="1" quotePrefix="1">
      <alignment horizontal="center" vertical="center"/>
      <protection/>
    </xf>
    <xf numFmtId="38" fontId="4" fillId="0" borderId="0" xfId="22" applyNumberFormat="1" applyFont="1" applyFill="1" applyAlignment="1">
      <alignment vertical="center"/>
      <protection/>
    </xf>
    <xf numFmtId="0" fontId="0" fillId="0" borderId="0" xfId="0" applyFill="1" applyAlignment="1">
      <alignment vertical="top"/>
    </xf>
    <xf numFmtId="0" fontId="0" fillId="0" borderId="0" xfId="0" applyFill="1" applyAlignment="1">
      <alignment horizontal="justify" vertical="top"/>
    </xf>
    <xf numFmtId="49" fontId="0" fillId="0" borderId="0" xfId="0" applyNumberFormat="1" applyFont="1" applyFill="1" applyAlignment="1">
      <alignment vertical="center"/>
    </xf>
    <xf numFmtId="38" fontId="0" fillId="0" borderId="0" xfId="22" applyNumberFormat="1" applyFont="1" applyFill="1" applyAlignment="1">
      <alignment horizontal="center" vertical="center"/>
      <protection/>
    </xf>
    <xf numFmtId="38" fontId="0" fillId="0" borderId="0" xfId="0" applyNumberFormat="1" applyFont="1" applyFill="1" applyAlignment="1">
      <alignment horizontal="center" vertical="center"/>
    </xf>
    <xf numFmtId="14" fontId="0" fillId="0" borderId="0" xfId="22"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171" fontId="0" fillId="0" borderId="0" xfId="22" applyNumberFormat="1" applyFont="1" applyFill="1" applyAlignment="1">
      <alignment vertical="center"/>
      <protection/>
    </xf>
    <xf numFmtId="171" fontId="0" fillId="0" borderId="4" xfId="22" applyNumberFormat="1" applyFont="1" applyFill="1" applyBorder="1" applyAlignment="1">
      <alignment vertical="center"/>
      <protection/>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49" fontId="0" fillId="0" borderId="0" xfId="22" applyNumberFormat="1" applyFont="1" applyFill="1" applyAlignment="1" quotePrefix="1">
      <alignment vertical="center"/>
      <protection/>
    </xf>
    <xf numFmtId="38" fontId="0" fillId="0" borderId="9" xfId="22" applyNumberFormat="1" applyFont="1" applyFill="1" applyBorder="1" applyAlignment="1">
      <alignment vertical="center"/>
      <protection/>
    </xf>
    <xf numFmtId="38" fontId="0" fillId="0" borderId="13" xfId="22" applyNumberFormat="1" applyFont="1" applyFill="1" applyBorder="1" applyAlignment="1">
      <alignment vertical="center"/>
      <protection/>
    </xf>
    <xf numFmtId="38" fontId="0" fillId="0" borderId="13" xfId="22" applyNumberFormat="1" applyFont="1" applyFill="1" applyBorder="1" applyAlignment="1">
      <alignment horizontal="center" vertical="center"/>
      <protection/>
    </xf>
    <xf numFmtId="38" fontId="0" fillId="0" borderId="13" xfId="0" applyNumberFormat="1" applyFont="1" applyFill="1" applyBorder="1" applyAlignment="1">
      <alignment vertical="center"/>
    </xf>
    <xf numFmtId="38" fontId="0" fillId="0" borderId="9" xfId="0" applyNumberFormat="1" applyFont="1" applyFill="1" applyBorder="1" applyAlignment="1">
      <alignment vertical="center"/>
    </xf>
    <xf numFmtId="38" fontId="0" fillId="0" borderId="10" xfId="0" applyNumberFormat="1" applyFont="1" applyFill="1" applyBorder="1" applyAlignment="1">
      <alignment horizontal="center" vertical="center"/>
    </xf>
    <xf numFmtId="41" fontId="0" fillId="0" borderId="9" xfId="0" applyNumberFormat="1" applyFont="1" applyFill="1" applyBorder="1" applyAlignment="1">
      <alignment vertical="center"/>
    </xf>
    <xf numFmtId="41" fontId="0" fillId="0" borderId="10" xfId="0" applyNumberFormat="1" applyFont="1" applyFill="1" applyBorder="1" applyAlignment="1">
      <alignment horizontal="center" vertical="center"/>
    </xf>
    <xf numFmtId="38" fontId="0" fillId="0" borderId="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71" fontId="0" fillId="0" borderId="13" xfId="22" applyNumberFormat="1" applyFont="1" applyFill="1" applyBorder="1" applyAlignment="1">
      <alignment vertical="center"/>
      <protection/>
    </xf>
    <xf numFmtId="171" fontId="0" fillId="0" borderId="13" xfId="0" applyNumberFormat="1" applyFont="1" applyFill="1" applyBorder="1" applyAlignment="1">
      <alignment vertical="center"/>
    </xf>
    <xf numFmtId="171" fontId="0" fillId="0" borderId="9" xfId="0" applyNumberFormat="1" applyFont="1" applyFill="1" applyBorder="1" applyAlignment="1">
      <alignment vertical="center"/>
    </xf>
    <xf numFmtId="171" fontId="0" fillId="0" borderId="10"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49" fontId="0" fillId="0" borderId="0" xfId="22" applyNumberFormat="1" applyFont="1" applyFill="1" applyBorder="1" applyAlignment="1">
      <alignment horizontal="center" vertical="center"/>
      <protection/>
    </xf>
    <xf numFmtId="38" fontId="4" fillId="0" borderId="0" xfId="22" applyNumberFormat="1" applyFont="1" applyFill="1" applyBorder="1" applyAlignment="1">
      <alignment vertical="center"/>
      <protection/>
    </xf>
    <xf numFmtId="38" fontId="0" fillId="0" borderId="0" xfId="17" applyNumberFormat="1" applyFont="1" applyFill="1" applyBorder="1" applyAlignment="1">
      <alignment horizontal="right" vertical="center"/>
    </xf>
    <xf numFmtId="38" fontId="0" fillId="0" borderId="0" xfId="22" applyNumberFormat="1" applyFont="1" applyFill="1" applyBorder="1" applyAlignment="1">
      <alignment horizontal="justify" vertical="top" wrapText="1"/>
      <protection/>
    </xf>
    <xf numFmtId="38" fontId="1" fillId="0" borderId="0" xfId="22" applyFill="1" applyAlignment="1">
      <alignment vertical="center"/>
      <protection/>
    </xf>
    <xf numFmtId="38" fontId="0" fillId="0" borderId="0" xfId="17" applyNumberFormat="1" applyFont="1" applyFill="1" applyBorder="1" applyAlignment="1">
      <alignment vertical="center"/>
    </xf>
    <xf numFmtId="171" fontId="0" fillId="0" borderId="4" xfId="17" applyNumberFormat="1" applyFont="1" applyFill="1" applyBorder="1" applyAlignment="1">
      <alignment vertical="center"/>
    </xf>
    <xf numFmtId="171" fontId="0" fillId="0" borderId="0" xfId="22" applyNumberFormat="1" applyFont="1" applyFill="1" applyBorder="1" applyAlignment="1">
      <alignment horizontal="justify" vertical="top" wrapText="1"/>
      <protection/>
    </xf>
    <xf numFmtId="0" fontId="0" fillId="0" borderId="0" xfId="0" applyFill="1" applyAlignment="1" quotePrefix="1">
      <alignment horizontal="right" vertical="top"/>
    </xf>
    <xf numFmtId="38" fontId="0" fillId="0" borderId="0" xfId="22" applyNumberFormat="1" applyFont="1" applyFill="1" applyBorder="1" applyAlignment="1">
      <alignment horizontal="justify" vertical="top"/>
      <protection/>
    </xf>
    <xf numFmtId="38" fontId="0" fillId="0" borderId="0" xfId="22" applyNumberFormat="1" applyFont="1" applyFill="1" applyBorder="1" applyAlignment="1">
      <alignment vertical="top"/>
      <protection/>
    </xf>
    <xf numFmtId="171" fontId="0" fillId="0" borderId="4" xfId="22" applyNumberFormat="1" applyFont="1" applyFill="1" applyBorder="1" applyAlignment="1">
      <alignment horizontal="justify" vertical="top" wrapText="1"/>
      <protection/>
    </xf>
    <xf numFmtId="38" fontId="4" fillId="0" borderId="0" xfId="0" applyNumberFormat="1" applyFont="1" applyFill="1" applyAlignment="1">
      <alignment vertical="center"/>
    </xf>
    <xf numFmtId="43" fontId="0" fillId="0" borderId="0" xfId="0" applyNumberFormat="1" applyFont="1" applyFill="1" applyAlignment="1">
      <alignment vertical="center"/>
    </xf>
    <xf numFmtId="171" fontId="0" fillId="0" borderId="0" xfId="0" applyNumberFormat="1" applyFont="1" applyFill="1" applyAlignment="1">
      <alignment horizontal="center" vertical="center"/>
    </xf>
    <xf numFmtId="0" fontId="0" fillId="0" borderId="0" xfId="0" applyNumberFormat="1" applyFill="1" applyAlignment="1">
      <alignment horizontal="justify" vertical="top" wrapText="1"/>
    </xf>
    <xf numFmtId="0" fontId="0" fillId="0" borderId="0" xfId="0" applyAlignment="1">
      <alignment horizontal="justify" vertical="center" wrapText="1"/>
    </xf>
    <xf numFmtId="49" fontId="4" fillId="0" borderId="0" xfId="22" applyNumberFormat="1" applyFont="1" applyFill="1" applyAlignment="1">
      <alignment horizontal="justify" vertical="top" wrapText="1"/>
      <protection/>
    </xf>
    <xf numFmtId="0" fontId="4" fillId="0" borderId="0" xfId="0" applyFont="1" applyAlignment="1">
      <alignment horizontal="justify" vertical="top" wrapText="1"/>
    </xf>
    <xf numFmtId="37" fontId="4" fillId="0" borderId="0" xfId="17" applyNumberFormat="1" applyFont="1" applyFill="1" applyBorder="1" applyAlignment="1">
      <alignment horizontal="center" vertical="center"/>
    </xf>
    <xf numFmtId="14" fontId="4" fillId="0" borderId="0" xfId="17" applyNumberFormat="1" applyFont="1" applyFill="1" applyBorder="1" applyAlignment="1" quotePrefix="1">
      <alignment horizontal="center" vertical="center"/>
    </xf>
    <xf numFmtId="49" fontId="0" fillId="0" borderId="0" xfId="22" applyNumberFormat="1" applyFont="1" applyFill="1" applyAlignment="1">
      <alignment horizontal="justify" vertical="top" wrapText="1"/>
      <protection/>
    </xf>
    <xf numFmtId="0" fontId="0" fillId="0" borderId="0" xfId="0" applyFont="1" applyFill="1" applyAlignment="1">
      <alignment horizontal="justify" vertical="top" wrapText="1"/>
    </xf>
    <xf numFmtId="37" fontId="4" fillId="0" borderId="1" xfId="17" applyNumberFormat="1" applyFont="1" applyFill="1" applyBorder="1" applyAlignment="1">
      <alignment horizontal="center" vertical="center"/>
    </xf>
    <xf numFmtId="38" fontId="4" fillId="0" borderId="0" xfId="17" applyNumberFormat="1" applyFont="1" applyAlignment="1">
      <alignment horizontal="center" vertical="center"/>
    </xf>
    <xf numFmtId="0" fontId="4" fillId="0" borderId="0" xfId="22" applyNumberFormat="1" applyFont="1" applyAlignment="1">
      <alignment horizontal="justify" vertical="top" wrapText="1"/>
      <protection/>
    </xf>
    <xf numFmtId="40" fontId="0" fillId="0" borderId="0" xfId="17" applyNumberFormat="1" applyFont="1" applyAlignment="1">
      <alignment horizontal="center" vertical="center"/>
    </xf>
    <xf numFmtId="14" fontId="4" fillId="0" borderId="0" xfId="17" applyNumberFormat="1" applyFont="1" applyAlignment="1" quotePrefix="1">
      <alignment horizontal="center" vertical="center"/>
    </xf>
    <xf numFmtId="38" fontId="4" fillId="0" borderId="0" xfId="17" applyNumberFormat="1" applyFont="1" applyAlignment="1" quotePrefix="1">
      <alignment horizontal="center" vertical="center"/>
    </xf>
    <xf numFmtId="0" fontId="0" fillId="0" borderId="0" xfId="0" applyFill="1" applyAlignment="1">
      <alignment horizontal="justify" vertical="top" wrapText="1"/>
    </xf>
    <xf numFmtId="0" fontId="4" fillId="0" borderId="0" xfId="0" applyFont="1" applyFill="1" applyAlignment="1">
      <alignment horizontal="justify" vertical="top" wrapText="1"/>
    </xf>
    <xf numFmtId="38" fontId="0" fillId="0" borderId="0" xfId="0" applyNumberFormat="1" applyFont="1" applyFill="1" applyAlignment="1">
      <alignment horizontal="justify" vertical="center" wrapText="1"/>
    </xf>
    <xf numFmtId="0" fontId="0" fillId="0" borderId="0" xfId="0" applyAlignment="1">
      <alignment horizontal="justify" vertical="center" wrapText="1"/>
    </xf>
    <xf numFmtId="38" fontId="0" fillId="0" borderId="0" xfId="22" applyNumberFormat="1" applyFont="1" applyFill="1" applyAlignment="1">
      <alignment horizontal="justify" vertical="center" wrapText="1"/>
      <protection/>
    </xf>
    <xf numFmtId="38" fontId="0" fillId="0" borderId="0" xfId="22" applyNumberFormat="1" applyFont="1" applyFill="1" applyAlignment="1">
      <alignment horizontal="justify" vertical="top" wrapText="1"/>
      <protection/>
    </xf>
    <xf numFmtId="0" fontId="0" fillId="0" borderId="0" xfId="0" applyFont="1" applyAlignment="1">
      <alignment horizontal="justify" vertical="top" wrapText="1"/>
    </xf>
    <xf numFmtId="38" fontId="0" fillId="0" borderId="0" xfId="22" applyNumberFormat="1" applyFont="1" applyFill="1" applyBorder="1" applyAlignment="1">
      <alignment horizontal="justify" vertical="top" wrapText="1"/>
      <protection/>
    </xf>
    <xf numFmtId="0" fontId="0" fillId="0" borderId="0" xfId="0" applyFill="1" applyAlignment="1">
      <alignment horizontal="justify" vertical="center" wrapText="1"/>
    </xf>
    <xf numFmtId="204" fontId="0" fillId="0" borderId="0" xfId="22" applyNumberFormat="1" applyFont="1" applyFill="1" applyBorder="1" applyAlignment="1">
      <alignment horizontal="left" vertical="top" wrapText="1"/>
      <protection/>
    </xf>
    <xf numFmtId="0" fontId="0" fillId="0" borderId="0" xfId="0" applyAlignment="1">
      <alignment horizontal="left" vertical="top" wrapText="1"/>
    </xf>
    <xf numFmtId="49" fontId="4" fillId="0" borderId="0" xfId="22" applyNumberFormat="1" applyFont="1" applyFill="1" applyAlignment="1">
      <alignment vertical="center"/>
      <protection/>
    </xf>
    <xf numFmtId="38" fontId="0" fillId="0" borderId="0" xfId="0" applyNumberFormat="1" applyFont="1" applyFill="1" applyAlignment="1">
      <alignment horizontal="justify" vertical="top" wrapText="1"/>
    </xf>
    <xf numFmtId="204" fontId="0" fillId="0" borderId="0" xfId="0" applyNumberFormat="1" applyFont="1" applyFill="1" applyAlignment="1">
      <alignment horizontal="left" vertical="center"/>
    </xf>
    <xf numFmtId="0" fontId="0" fillId="0" borderId="0" xfId="22" applyNumberFormat="1" applyFont="1" applyFill="1" applyAlignment="1">
      <alignment horizontal="justify" vertical="top" wrapText="1"/>
      <protection/>
    </xf>
    <xf numFmtId="0" fontId="0" fillId="0" borderId="0" xfId="0" applyNumberFormat="1" applyFill="1" applyAlignment="1">
      <alignment horizontal="justify"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FY2003-2n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Notes"/>
      <sheetName val="Analysis"/>
      <sheetName val="FDEPS"/>
      <sheetName val="OIB-BS"/>
      <sheetName val="OIB "/>
      <sheetName val="OIBGp"/>
      <sheetName val="BDev"/>
      <sheetName val="BDevGp"/>
      <sheetName val="SJ"/>
      <sheetName val="SJGp"/>
      <sheetName val="CTI"/>
      <sheetName val="CTIGp"/>
      <sheetName val="AC"/>
      <sheetName val="ACGp"/>
      <sheetName val="BAll"/>
      <sheetName val="BAllGp"/>
    </sheetNames>
    <sheetDataSet>
      <sheetData sheetId="1">
        <row r="2">
          <cell r="A2" t="str">
            <v>(Incorporated in Malaysia)</v>
          </cell>
        </row>
        <row r="10">
          <cell r="A10" t="str">
            <v>for the financial period ended 31st December 2002</v>
          </cell>
        </row>
        <row r="11">
          <cell r="A11" t="str">
            <v>[The figures have not been audited.]</v>
          </cell>
        </row>
        <row r="12">
          <cell r="G12" t="str">
            <v>Individual Quarter</v>
          </cell>
          <cell r="L12" t="str">
            <v>Cumulative Quarter</v>
          </cell>
        </row>
        <row r="13">
          <cell r="G13" t="str">
            <v>Current</v>
          </cell>
          <cell r="I13" t="str">
            <v>Preceding Year</v>
          </cell>
          <cell r="L13" t="str">
            <v>Current</v>
          </cell>
          <cell r="N13" t="str">
            <v>Preceding Year</v>
          </cell>
        </row>
        <row r="14">
          <cell r="G14" t="str">
            <v>Year</v>
          </cell>
          <cell r="I14" t="str">
            <v>Corresponding</v>
          </cell>
          <cell r="L14" t="str">
            <v>Year</v>
          </cell>
          <cell r="N14" t="str">
            <v>Corresponding</v>
          </cell>
        </row>
        <row r="15">
          <cell r="G15" t="str">
            <v>2nd Quarter</v>
          </cell>
          <cell r="I15" t="str">
            <v>2nd Quarter</v>
          </cell>
          <cell r="L15" t="str">
            <v>To Date</v>
          </cell>
          <cell r="N15" t="str">
            <v>Period</v>
          </cell>
        </row>
        <row r="16">
          <cell r="G16">
            <v>37621</v>
          </cell>
          <cell r="I16">
            <v>37256</v>
          </cell>
          <cell r="L16">
            <v>37621</v>
          </cell>
          <cell r="N16">
            <v>37256</v>
          </cell>
        </row>
        <row r="17">
          <cell r="G17" t="str">
            <v>RM ' 000</v>
          </cell>
          <cell r="I17" t="str">
            <v>RM ' 000</v>
          </cell>
          <cell r="L17" t="str">
            <v>RM ' 000</v>
          </cell>
          <cell r="N17" t="str">
            <v>RM ' 000</v>
          </cell>
        </row>
        <row r="19">
          <cell r="L19">
            <v>53221703.18</v>
          </cell>
          <cell r="N19">
            <v>76157773.25</v>
          </cell>
        </row>
        <row r="32">
          <cell r="L32">
            <v>11343569.385035835</v>
          </cell>
          <cell r="N32">
            <v>10657511.589999998</v>
          </cell>
        </row>
        <row r="34">
          <cell r="L34">
            <v>-403315.33</v>
          </cell>
        </row>
        <row r="51">
          <cell r="A51" t="str">
            <v>Net profit attributable to shareholders</v>
          </cell>
          <cell r="L51">
            <v>8771346.58484714</v>
          </cell>
          <cell r="N51">
            <v>6710537.686399998</v>
          </cell>
        </row>
      </sheetData>
      <sheetData sheetId="2">
        <row r="9">
          <cell r="H9">
            <v>37621</v>
          </cell>
          <cell r="K9">
            <v>37437</v>
          </cell>
        </row>
        <row r="13">
          <cell r="K13">
            <v>90190002</v>
          </cell>
        </row>
        <row r="27">
          <cell r="H27">
            <v>2175.0000000000005</v>
          </cell>
          <cell r="K27">
            <v>5700</v>
          </cell>
        </row>
        <row r="35">
          <cell r="H35">
            <v>343695.57</v>
          </cell>
          <cell r="K35">
            <v>313403.79</v>
          </cell>
        </row>
        <row r="36">
          <cell r="K36">
            <v>1272100</v>
          </cell>
        </row>
        <row r="37">
          <cell r="K37">
            <v>8312563.95</v>
          </cell>
        </row>
        <row r="44">
          <cell r="H44">
            <v>2480105.9799999995</v>
          </cell>
          <cell r="K44">
            <v>1494515.43</v>
          </cell>
        </row>
        <row r="45">
          <cell r="K45">
            <v>2954642.52</v>
          </cell>
        </row>
      </sheetData>
      <sheetData sheetId="3">
        <row r="26">
          <cell r="B26">
            <v>37256</v>
          </cell>
        </row>
        <row r="40">
          <cell r="B40">
            <v>37621</v>
          </cell>
          <cell r="G40">
            <v>90190002</v>
          </cell>
          <cell r="I40">
            <v>72750</v>
          </cell>
          <cell r="K40">
            <v>109057548.8522506</v>
          </cell>
        </row>
      </sheetData>
      <sheetData sheetId="5">
        <row r="46">
          <cell r="M46">
            <v>711563.1400000001</v>
          </cell>
        </row>
        <row r="52">
          <cell r="I52">
            <v>694771.3000000004</v>
          </cell>
          <cell r="K52">
            <v>2346158.7936000004</v>
          </cell>
          <cell r="M52">
            <v>2828693.2100000004</v>
          </cell>
          <cell r="O52">
            <v>3021897.0036000004</v>
          </cell>
        </row>
      </sheetData>
      <sheetData sheetId="7">
        <row r="9">
          <cell r="N9">
            <v>2.70392907357769</v>
          </cell>
          <cell r="S9">
            <v>9.72540901467897</v>
          </cell>
        </row>
        <row r="10">
          <cell r="L10">
            <v>90190002</v>
          </cell>
          <cell r="Q10">
            <v>90190002</v>
          </cell>
        </row>
        <row r="12">
          <cell r="N12">
            <v>5.056952267942801</v>
          </cell>
          <cell r="S12">
            <v>7.455738611505168</v>
          </cell>
        </row>
        <row r="13">
          <cell r="L13">
            <v>90005002</v>
          </cell>
          <cell r="Q13">
            <v>90005002</v>
          </cell>
        </row>
        <row r="18">
          <cell r="L18">
            <v>89993493.04952295</v>
          </cell>
          <cell r="Q18">
            <v>90077848.15982117</v>
          </cell>
        </row>
        <row r="25">
          <cell r="N25">
            <v>2.70392907357769</v>
          </cell>
          <cell r="S25">
            <v>9.72540901467897</v>
          </cell>
        </row>
        <row r="27">
          <cell r="N27">
            <v>5.056952267942801</v>
          </cell>
          <cell r="S27">
            <v>7.455738611505168</v>
          </cell>
        </row>
      </sheetData>
      <sheetData sheetId="8">
        <row r="9">
          <cell r="A9" t="str">
            <v>Capital and Reserves</v>
          </cell>
        </row>
        <row r="10">
          <cell r="D10">
            <v>90190002</v>
          </cell>
          <cell r="F10">
            <v>90190002</v>
          </cell>
        </row>
        <row r="11">
          <cell r="D11">
            <v>72750</v>
          </cell>
          <cell r="F11">
            <v>72750</v>
          </cell>
        </row>
        <row r="12">
          <cell r="D12">
            <v>109057548.8522506</v>
          </cell>
          <cell r="F12">
            <v>105236867.23</v>
          </cell>
        </row>
        <row r="13">
          <cell r="A13" t="str">
            <v>Shareholders' equity</v>
          </cell>
        </row>
        <row r="14">
          <cell r="A14" t="str">
            <v>Minority interests</v>
          </cell>
          <cell r="D14">
            <v>16964297.73522</v>
          </cell>
          <cell r="F14">
            <v>16795361.14</v>
          </cell>
        </row>
        <row r="15">
          <cell r="A15" t="str">
            <v>Non-current liability</v>
          </cell>
        </row>
        <row r="16">
          <cell r="A16" t="str">
            <v>Deferred taxation</v>
          </cell>
          <cell r="D16">
            <v>1175446.18</v>
          </cell>
          <cell r="F16">
            <v>58794</v>
          </cell>
        </row>
        <row r="20">
          <cell r="A20" t="str">
            <v>Non-current assets</v>
          </cell>
        </row>
        <row r="22">
          <cell r="A22" t="str">
            <v>Property, plant and equipment</v>
          </cell>
        </row>
        <row r="25">
          <cell r="D25">
            <v>23761047.63</v>
          </cell>
          <cell r="F25">
            <v>24010502.509999998</v>
          </cell>
        </row>
        <row r="28">
          <cell r="A28" t="str">
            <v>Associated company</v>
          </cell>
        </row>
        <row r="31">
          <cell r="D31">
            <v>11924975.122434782</v>
          </cell>
          <cell r="F31">
            <v>11096252.78</v>
          </cell>
        </row>
        <row r="33">
          <cell r="A33" t="str">
            <v>Real property assets</v>
          </cell>
          <cell r="D33">
            <v>31320788.580000002</v>
          </cell>
          <cell r="F33">
            <v>29336656.73</v>
          </cell>
        </row>
        <row r="34">
          <cell r="A34" t="str">
            <v>Investments</v>
          </cell>
          <cell r="D34">
            <v>2175.0000000000005</v>
          </cell>
          <cell r="F34">
            <v>5700</v>
          </cell>
        </row>
        <row r="36">
          <cell r="A36" t="str">
            <v>Current assets</v>
          </cell>
        </row>
        <row r="37">
          <cell r="A37" t="str">
            <v>Development properties</v>
          </cell>
          <cell r="D37">
            <v>121176474.94503585</v>
          </cell>
          <cell r="F37">
            <v>122482125.78</v>
          </cell>
        </row>
        <row r="38">
          <cell r="A38" t="str">
            <v>Inventories</v>
          </cell>
          <cell r="D38">
            <v>6156640.18</v>
          </cell>
          <cell r="F38">
            <v>5710653.77</v>
          </cell>
        </row>
        <row r="39">
          <cell r="A39" t="str">
            <v>Stock of unsold houses </v>
          </cell>
          <cell r="D39">
            <v>11870504.740000002</v>
          </cell>
          <cell r="F39">
            <v>12717046.04</v>
          </cell>
        </row>
        <row r="40">
          <cell r="A40" t="str">
            <v>Trade receivables</v>
          </cell>
          <cell r="D40">
            <v>36676119.6</v>
          </cell>
          <cell r="F40">
            <v>47087852.56</v>
          </cell>
        </row>
        <row r="41">
          <cell r="A41" t="str">
            <v>Other receivables, deposits and prepayments</v>
          </cell>
          <cell r="D41">
            <v>3785545.18</v>
          </cell>
          <cell r="F41">
            <v>3207469.66</v>
          </cell>
        </row>
        <row r="44">
          <cell r="A44" t="str">
            <v>Tax recoverable</v>
          </cell>
          <cell r="D44">
            <v>343695.57</v>
          </cell>
          <cell r="F44">
            <v>313403.79</v>
          </cell>
        </row>
        <row r="45">
          <cell r="A45" t="str">
            <v>Fixed deposits with licensed banks</v>
          </cell>
          <cell r="D45">
            <v>1072100</v>
          </cell>
          <cell r="F45">
            <v>1272100</v>
          </cell>
        </row>
        <row r="46">
          <cell r="A46" t="str">
            <v>Cash and bank balances</v>
          </cell>
          <cell r="D46">
            <v>6689621.8999999985</v>
          </cell>
          <cell r="F46">
            <v>8312563.95</v>
          </cell>
        </row>
        <row r="48">
          <cell r="A48" t="str">
            <v>Current liabilities</v>
          </cell>
        </row>
        <row r="49">
          <cell r="A49" t="str">
            <v>Trade payables</v>
          </cell>
          <cell r="D49">
            <v>13745190.570000002</v>
          </cell>
          <cell r="F49">
            <v>20404091.69</v>
          </cell>
        </row>
        <row r="51">
          <cell r="A51" t="str">
            <v>Other payables and accrued liabilities</v>
          </cell>
          <cell r="D51">
            <v>3062848.6</v>
          </cell>
          <cell r="F51">
            <v>2727195.61</v>
          </cell>
        </row>
        <row r="53">
          <cell r="A53" t="str">
            <v>Short term borrowings</v>
          </cell>
          <cell r="D53">
            <v>17500000</v>
          </cell>
          <cell r="F53">
            <v>25618107.95</v>
          </cell>
        </row>
        <row r="54">
          <cell r="A54" t="str">
            <v>Taxation </v>
          </cell>
          <cell r="D54">
            <v>2480105.9799999995</v>
          </cell>
          <cell r="F54">
            <v>1494515.43</v>
          </cell>
        </row>
        <row r="55">
          <cell r="A55" t="str">
            <v>Bank overdrafts</v>
          </cell>
          <cell r="D55">
            <v>531498.5299999999</v>
          </cell>
          <cell r="F55">
            <v>2954642.52</v>
          </cell>
        </row>
        <row r="58">
          <cell r="A58" t="str">
            <v>Net current assets</v>
          </cell>
        </row>
        <row r="69">
          <cell r="D69">
            <v>17666964.21999999</v>
          </cell>
        </row>
        <row r="72">
          <cell r="D72">
            <v>6858123.369999998</v>
          </cell>
        </row>
      </sheetData>
      <sheetData sheetId="9">
        <row r="8">
          <cell r="B8">
            <v>650358.96</v>
          </cell>
          <cell r="F8">
            <v>15947223.93</v>
          </cell>
          <cell r="I8">
            <v>57479962.14</v>
          </cell>
          <cell r="N8">
            <v>53221703.18</v>
          </cell>
          <cell r="AQ8">
            <v>33567582.96</v>
          </cell>
          <cell r="AR8">
            <v>30618752.69</v>
          </cell>
        </row>
        <row r="10">
          <cell r="N10">
            <v>-37521845.62496416</v>
          </cell>
          <cell r="AQ10">
            <v>-23363910.6749642</v>
          </cell>
          <cell r="AR10">
            <v>-25853005.2686314</v>
          </cell>
        </row>
        <row r="15">
          <cell r="N15">
            <v>95219.97</v>
          </cell>
        </row>
        <row r="17">
          <cell r="N17">
            <v>541791.61</v>
          </cell>
          <cell r="AQ17">
            <v>280416.39999999997</v>
          </cell>
          <cell r="AR17">
            <v>411934.84</v>
          </cell>
        </row>
        <row r="19">
          <cell r="N19">
            <v>-236992.67</v>
          </cell>
          <cell r="AQ19">
            <v>-115555.43</v>
          </cell>
          <cell r="AR19">
            <v>-189894.45</v>
          </cell>
        </row>
        <row r="20">
          <cell r="N20">
            <v>-4010560.63</v>
          </cell>
          <cell r="AQ20">
            <v>-1626005.61</v>
          </cell>
          <cell r="AR20">
            <v>-1589563.47</v>
          </cell>
        </row>
        <row r="21">
          <cell r="N21">
            <v>-650526.48</v>
          </cell>
          <cell r="AQ21">
            <v>-368206.74</v>
          </cell>
          <cell r="AR21">
            <v>-125777.05</v>
          </cell>
        </row>
        <row r="23">
          <cell r="C23">
            <v>474505.2199999993</v>
          </cell>
          <cell r="D23">
            <v>5379162.889999994</v>
          </cell>
          <cell r="F23">
            <v>4443529.069999999</v>
          </cell>
          <cell r="I23">
            <v>11184867.53</v>
          </cell>
          <cell r="K23">
            <v>7535661.91</v>
          </cell>
          <cell r="L23">
            <v>7694363.765035839</v>
          </cell>
        </row>
        <row r="25">
          <cell r="N25">
            <v>-403315.33</v>
          </cell>
          <cell r="AQ25">
            <v>-256509.55</v>
          </cell>
          <cell r="AR25">
            <v>-330910.47</v>
          </cell>
        </row>
        <row r="27">
          <cell r="N27">
            <v>1148608.15773913</v>
          </cell>
          <cell r="AQ27">
            <v>621620.475130434</v>
          </cell>
          <cell r="AR27">
            <v>46948.2347826086</v>
          </cell>
        </row>
        <row r="32">
          <cell r="N32">
            <v>-319885.8163478261</v>
          </cell>
          <cell r="AQ32">
            <v>-172329.265217391</v>
          </cell>
          <cell r="AR32">
            <v>-11110.4796521739</v>
          </cell>
        </row>
        <row r="37">
          <cell r="N37">
            <v>-168936.60158000008</v>
          </cell>
          <cell r="AQ37">
            <v>-100507.75564</v>
          </cell>
          <cell r="AR37">
            <v>-142608.67</v>
          </cell>
        </row>
        <row r="47">
          <cell r="N47">
            <v>-405089.0399999999</v>
          </cell>
        </row>
        <row r="54">
          <cell r="N54">
            <v>-4545575.93</v>
          </cell>
        </row>
        <row r="62">
          <cell r="N62">
            <v>863242.3999999999</v>
          </cell>
        </row>
        <row r="66">
          <cell r="N66">
            <v>-2117587.0300000003</v>
          </cell>
          <cell r="AQ66">
            <v>-1660714.3</v>
          </cell>
          <cell r="AR66">
            <v>-675499.17</v>
          </cell>
        </row>
        <row r="67">
          <cell r="N67">
            <v>-711563.1400000001</v>
          </cell>
          <cell r="AQ67">
            <v>-473900.45</v>
          </cell>
          <cell r="AR67">
            <v>0</v>
          </cell>
        </row>
        <row r="68">
          <cell r="N68">
            <v>456.96</v>
          </cell>
          <cell r="AQ68">
            <v>692.84</v>
          </cell>
          <cell r="AR68">
            <v>-239.04</v>
          </cell>
        </row>
        <row r="69">
          <cell r="N69">
            <v>0</v>
          </cell>
          <cell r="AQ69">
            <v>0</v>
          </cell>
          <cell r="AR69">
            <v>0</v>
          </cell>
        </row>
        <row r="73">
          <cell r="C73">
            <v>64853.44</v>
          </cell>
        </row>
        <row r="75">
          <cell r="B75">
            <v>72000</v>
          </cell>
          <cell r="I75">
            <v>0</v>
          </cell>
        </row>
        <row r="76">
          <cell r="B76">
            <v>650358.96</v>
          </cell>
          <cell r="I76">
            <v>4258258.96</v>
          </cell>
        </row>
        <row r="83">
          <cell r="N83">
            <v>60626.149999999994</v>
          </cell>
        </row>
        <row r="84">
          <cell r="N84">
            <v>-24651.079999999998</v>
          </cell>
        </row>
        <row r="85">
          <cell r="N85">
            <v>48085</v>
          </cell>
        </row>
        <row r="89">
          <cell r="N89">
            <v>104074392.53</v>
          </cell>
        </row>
        <row r="90">
          <cell r="N90">
            <v>95956284.58</v>
          </cell>
        </row>
        <row r="91">
          <cell r="N91">
            <v>265358.55</v>
          </cell>
        </row>
        <row r="93">
          <cell r="N93">
            <v>33898.750000000015</v>
          </cell>
        </row>
      </sheetData>
      <sheetData sheetId="10">
        <row r="20">
          <cell r="N20">
            <v>0</v>
          </cell>
        </row>
        <row r="65">
          <cell r="N65">
            <v>0</v>
          </cell>
        </row>
        <row r="73">
          <cell r="N73">
            <v>17500000</v>
          </cell>
        </row>
        <row r="76">
          <cell r="N76">
            <v>531498.5299999999</v>
          </cell>
        </row>
      </sheetData>
      <sheetData sheetId="11">
        <row r="75">
          <cell r="E75">
            <v>0</v>
          </cell>
        </row>
      </sheetData>
      <sheetData sheetId="13">
        <row r="75">
          <cell r="G75">
            <v>0</v>
          </cell>
        </row>
        <row r="76">
          <cell r="G76">
            <v>3607900</v>
          </cell>
        </row>
        <row r="77">
          <cell r="G77">
            <v>15870320</v>
          </cell>
        </row>
      </sheetData>
      <sheetData sheetId="14">
        <row r="60">
          <cell r="D60">
            <v>255100</v>
          </cell>
        </row>
      </sheetData>
      <sheetData sheetId="15">
        <row r="75">
          <cell r="E75">
            <v>0</v>
          </cell>
        </row>
        <row r="77">
          <cell r="E77">
            <v>9000</v>
          </cell>
        </row>
        <row r="117">
          <cell r="B117">
            <v>188366.3152</v>
          </cell>
        </row>
        <row r="118">
          <cell r="B118">
            <v>338394.1484000001</v>
          </cell>
        </row>
        <row r="121">
          <cell r="B121">
            <v>1165078.9304000002</v>
          </cell>
        </row>
      </sheetData>
      <sheetData sheetId="16">
        <row r="37">
          <cell r="L37">
            <v>3000</v>
          </cell>
        </row>
        <row r="39">
          <cell r="L39">
            <v>1.9</v>
          </cell>
        </row>
        <row r="42">
          <cell r="L42">
            <v>0.725</v>
          </cell>
        </row>
      </sheetData>
      <sheetData sheetId="17">
        <row r="23">
          <cell r="D23">
            <v>420528.04000000004</v>
          </cell>
        </row>
        <row r="75">
          <cell r="E75">
            <v>-72000</v>
          </cell>
        </row>
        <row r="76">
          <cell r="B76">
            <v>0</v>
          </cell>
        </row>
        <row r="77">
          <cell r="B77">
            <v>120132.08</v>
          </cell>
          <cell r="E77">
            <v>120132.08</v>
          </cell>
        </row>
      </sheetData>
      <sheetData sheetId="18">
        <row r="60">
          <cell r="D60">
            <v>117000</v>
          </cell>
        </row>
      </sheetData>
      <sheetData sheetId="19">
        <row r="75">
          <cell r="I75">
            <v>0</v>
          </cell>
        </row>
        <row r="76">
          <cell r="B76">
            <v>0</v>
          </cell>
        </row>
        <row r="77">
          <cell r="B77">
            <v>102889.65</v>
          </cell>
          <cell r="D77">
            <v>102889.65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4"/>
  <sheetViews>
    <sheetView workbookViewId="0" topLeftCell="A10">
      <selection activeCell="J229" sqref="J229"/>
    </sheetView>
  </sheetViews>
  <sheetFormatPr defaultColWidth="9.33203125" defaultRowHeight="12.75"/>
  <cols>
    <col min="1" max="1" width="3.33203125" style="28" customWidth="1"/>
    <col min="2" max="2" width="3.33203125" style="4" customWidth="1"/>
    <col min="3" max="3" width="14.83203125" style="4" customWidth="1"/>
    <col min="4" max="4" width="5.83203125" style="4" customWidth="1"/>
    <col min="5" max="5" width="10.83203125" style="4" customWidth="1"/>
    <col min="6" max="6" width="3.83203125" style="4" customWidth="1"/>
    <col min="7" max="7" width="10.83203125" style="12" customWidth="1"/>
    <col min="8" max="8" width="2.33203125" style="12" customWidth="1"/>
    <col min="9" max="9" width="10.83203125" style="12" customWidth="1"/>
    <col min="10" max="10" width="2.83203125" style="12" customWidth="1"/>
    <col min="11" max="11" width="2.33203125" style="12" customWidth="1"/>
    <col min="12" max="12" width="10.83203125" style="12" customWidth="1"/>
    <col min="13" max="13" width="2.33203125" style="12" customWidth="1"/>
    <col min="14" max="14" width="10.83203125" style="12" customWidth="1"/>
    <col min="15" max="15" width="2.83203125" style="12" customWidth="1"/>
    <col min="16" max="16384" width="9.33203125" style="4" customWidth="1"/>
  </cols>
  <sheetData>
    <row r="1" spans="1:15" ht="15.75">
      <c r="A1" s="1" t="s">
        <v>35</v>
      </c>
      <c r="B1" s="2"/>
      <c r="C1" s="2"/>
      <c r="D1" s="2"/>
      <c r="E1" s="2"/>
      <c r="F1" s="2"/>
      <c r="G1" s="3"/>
      <c r="H1" s="3"/>
      <c r="I1" s="3"/>
      <c r="J1" s="3"/>
      <c r="K1" s="3"/>
      <c r="L1" s="3"/>
      <c r="M1" s="3"/>
      <c r="N1" s="3"/>
      <c r="O1" s="3"/>
    </row>
    <row r="2" spans="1:15" ht="12.75" customHeight="1">
      <c r="A2" s="5" t="s">
        <v>0</v>
      </c>
      <c r="B2" s="6"/>
      <c r="C2" s="6"/>
      <c r="D2" s="6"/>
      <c r="E2" s="6"/>
      <c r="F2" s="6"/>
      <c r="G2" s="7"/>
      <c r="H2" s="7"/>
      <c r="I2" s="7"/>
      <c r="J2" s="7"/>
      <c r="K2" s="7"/>
      <c r="L2" s="7"/>
      <c r="M2" s="7"/>
      <c r="N2" s="7"/>
      <c r="O2" s="7"/>
    </row>
    <row r="3" spans="1:14" ht="7.5" customHeight="1">
      <c r="A3" s="8"/>
      <c r="B3" s="9"/>
      <c r="C3" s="10"/>
      <c r="D3" s="10"/>
      <c r="E3" s="10"/>
      <c r="F3" s="10"/>
      <c r="G3" s="11"/>
      <c r="H3" s="11"/>
      <c r="I3" s="11"/>
      <c r="J3" s="11"/>
      <c r="K3" s="11"/>
      <c r="L3" s="11"/>
      <c r="M3" s="11"/>
      <c r="N3" s="11"/>
    </row>
    <row r="4" spans="1:14" ht="12.75" customHeight="1">
      <c r="A4" s="8" t="s">
        <v>1</v>
      </c>
      <c r="B4" s="9"/>
      <c r="C4" s="13"/>
      <c r="D4" s="13"/>
      <c r="E4" s="13"/>
      <c r="F4" s="13"/>
      <c r="G4" s="7"/>
      <c r="H4" s="7"/>
      <c r="I4" s="7"/>
      <c r="J4" s="7"/>
      <c r="K4" s="7"/>
      <c r="L4" s="7"/>
      <c r="M4" s="7"/>
      <c r="N4" s="7"/>
    </row>
    <row r="5" spans="1:14" ht="7.5" customHeight="1">
      <c r="A5" s="8"/>
      <c r="B5" s="9"/>
      <c r="C5" s="10"/>
      <c r="D5" s="10"/>
      <c r="E5" s="10"/>
      <c r="F5" s="10"/>
      <c r="G5" s="11"/>
      <c r="H5" s="11"/>
      <c r="I5" s="11"/>
      <c r="J5" s="11"/>
      <c r="K5" s="11"/>
      <c r="L5" s="11"/>
      <c r="M5" s="11"/>
      <c r="N5" s="11"/>
    </row>
    <row r="6" spans="1:15" ht="12.75" customHeight="1">
      <c r="A6" s="176" t="s">
        <v>36</v>
      </c>
      <c r="B6" s="177"/>
      <c r="C6" s="177"/>
      <c r="D6" s="177"/>
      <c r="E6" s="177"/>
      <c r="F6" s="177"/>
      <c r="G6" s="177"/>
      <c r="H6" s="177"/>
      <c r="I6" s="177"/>
      <c r="J6" s="177"/>
      <c r="K6" s="177"/>
      <c r="L6" s="177"/>
      <c r="M6" s="177"/>
      <c r="N6" s="177"/>
      <c r="O6" s="177"/>
    </row>
    <row r="7" spans="1:15" ht="12.75" customHeight="1">
      <c r="A7" s="177"/>
      <c r="B7" s="177"/>
      <c r="C7" s="177"/>
      <c r="D7" s="177"/>
      <c r="E7" s="177"/>
      <c r="F7" s="177"/>
      <c r="G7" s="177"/>
      <c r="H7" s="177"/>
      <c r="I7" s="177"/>
      <c r="J7" s="177"/>
      <c r="K7" s="177"/>
      <c r="L7" s="177"/>
      <c r="M7" s="177"/>
      <c r="N7" s="177"/>
      <c r="O7" s="177"/>
    </row>
    <row r="8" spans="1:14" ht="7.5" customHeight="1">
      <c r="A8" s="14"/>
      <c r="B8" s="10"/>
      <c r="C8" s="10"/>
      <c r="D8" s="10"/>
      <c r="E8" s="10"/>
      <c r="F8" s="10"/>
      <c r="G8" s="11"/>
      <c r="H8" s="11"/>
      <c r="I8" s="11"/>
      <c r="J8" s="11"/>
      <c r="K8" s="11"/>
      <c r="L8" s="11"/>
      <c r="M8" s="11"/>
      <c r="N8" s="11"/>
    </row>
    <row r="9" spans="1:14" ht="12.75" customHeight="1">
      <c r="A9" s="8" t="s">
        <v>2</v>
      </c>
      <c r="B9" s="10"/>
      <c r="C9" s="10"/>
      <c r="D9" s="10"/>
      <c r="E9" s="10"/>
      <c r="F9" s="10"/>
      <c r="G9" s="15"/>
      <c r="H9" s="15"/>
      <c r="I9" s="15"/>
      <c r="J9" s="15"/>
      <c r="K9" s="15"/>
      <c r="L9" s="15"/>
      <c r="M9" s="15"/>
      <c r="N9" s="15"/>
    </row>
    <row r="10" spans="1:14" ht="12.75" customHeight="1">
      <c r="A10" s="8" t="s">
        <v>3</v>
      </c>
      <c r="B10" s="10"/>
      <c r="C10" s="10"/>
      <c r="D10" s="10"/>
      <c r="E10" s="10"/>
      <c r="F10" s="10"/>
      <c r="G10" s="15"/>
      <c r="H10" s="15"/>
      <c r="I10" s="15"/>
      <c r="J10" s="15"/>
      <c r="K10" s="15"/>
      <c r="L10" s="15"/>
      <c r="M10" s="15"/>
      <c r="N10" s="15"/>
    </row>
    <row r="11" spans="1:14" ht="12.75" customHeight="1">
      <c r="A11" s="14" t="s">
        <v>4</v>
      </c>
      <c r="B11" s="9"/>
      <c r="C11" s="10"/>
      <c r="D11" s="10"/>
      <c r="E11" s="10"/>
      <c r="F11" s="10"/>
      <c r="G11" s="11"/>
      <c r="H11" s="11"/>
      <c r="I11" s="11"/>
      <c r="J11" s="11"/>
      <c r="K11" s="11"/>
      <c r="L11" s="11"/>
      <c r="M11" s="11"/>
      <c r="N11" s="11"/>
    </row>
    <row r="12" spans="1:15" ht="12.75" customHeight="1">
      <c r="A12" s="16"/>
      <c r="B12" s="10"/>
      <c r="C12" s="10"/>
      <c r="D12" s="10"/>
      <c r="E12" s="10"/>
      <c r="F12" s="10"/>
      <c r="G12" s="178" t="s">
        <v>5</v>
      </c>
      <c r="H12" s="178"/>
      <c r="I12" s="178"/>
      <c r="J12" s="178"/>
      <c r="K12" s="17"/>
      <c r="L12" s="178" t="s">
        <v>6</v>
      </c>
      <c r="M12" s="178"/>
      <c r="N12" s="178"/>
      <c r="O12" s="178"/>
    </row>
    <row r="13" spans="1:15" ht="12.75" customHeight="1">
      <c r="A13" s="16"/>
      <c r="B13" s="10"/>
      <c r="C13" s="10"/>
      <c r="D13" s="10"/>
      <c r="E13" s="10"/>
      <c r="F13" s="10"/>
      <c r="G13" s="174" t="s">
        <v>7</v>
      </c>
      <c r="H13" s="174"/>
      <c r="I13" s="174" t="s">
        <v>8</v>
      </c>
      <c r="J13" s="174"/>
      <c r="K13" s="17"/>
      <c r="L13" s="174" t="str">
        <f>G13</f>
        <v>Current</v>
      </c>
      <c r="M13" s="174"/>
      <c r="N13" s="174" t="str">
        <f>I13</f>
        <v>Preceding Year</v>
      </c>
      <c r="O13" s="174"/>
    </row>
    <row r="14" spans="1:15" ht="12.75" customHeight="1">
      <c r="A14" s="16"/>
      <c r="B14" s="10"/>
      <c r="C14" s="10"/>
      <c r="D14" s="10"/>
      <c r="E14" s="10"/>
      <c r="F14" s="10"/>
      <c r="G14" s="174" t="s">
        <v>9</v>
      </c>
      <c r="H14" s="174"/>
      <c r="I14" s="174" t="s">
        <v>10</v>
      </c>
      <c r="J14" s="174"/>
      <c r="K14" s="17"/>
      <c r="L14" s="174" t="str">
        <f>G14</f>
        <v>Year</v>
      </c>
      <c r="M14" s="174"/>
      <c r="N14" s="174" t="str">
        <f>I14</f>
        <v>Corresponding</v>
      </c>
      <c r="O14" s="174"/>
    </row>
    <row r="15" spans="1:15" ht="12.75" customHeight="1">
      <c r="A15" s="16"/>
      <c r="B15" s="10"/>
      <c r="C15" s="10"/>
      <c r="D15" s="10"/>
      <c r="E15" s="10"/>
      <c r="F15" s="10"/>
      <c r="G15" s="174" t="s">
        <v>11</v>
      </c>
      <c r="H15" s="174"/>
      <c r="I15" s="174" t="str">
        <f>G15</f>
        <v>2nd Quarter</v>
      </c>
      <c r="J15" s="174"/>
      <c r="K15" s="17"/>
      <c r="L15" s="174" t="s">
        <v>12</v>
      </c>
      <c r="M15" s="174"/>
      <c r="N15" s="174" t="s">
        <v>13</v>
      </c>
      <c r="O15" s="174"/>
    </row>
    <row r="16" spans="1:15" ht="12.75" customHeight="1">
      <c r="A16" s="16"/>
      <c r="B16" s="10"/>
      <c r="C16" s="10"/>
      <c r="D16" s="10"/>
      <c r="E16" s="10"/>
      <c r="F16" s="10"/>
      <c r="G16" s="175">
        <v>37621</v>
      </c>
      <c r="H16" s="175"/>
      <c r="I16" s="175">
        <v>37256</v>
      </c>
      <c r="J16" s="175"/>
      <c r="K16" s="18"/>
      <c r="L16" s="175">
        <f>G16</f>
        <v>37621</v>
      </c>
      <c r="M16" s="175"/>
      <c r="N16" s="175">
        <f>I16</f>
        <v>37256</v>
      </c>
      <c r="O16" s="175"/>
    </row>
    <row r="17" spans="1:15" ht="12.75" customHeight="1">
      <c r="A17" s="16"/>
      <c r="B17" s="10"/>
      <c r="C17" s="10"/>
      <c r="D17" s="10"/>
      <c r="E17" s="10"/>
      <c r="F17" s="10"/>
      <c r="G17" s="174" t="s">
        <v>14</v>
      </c>
      <c r="H17" s="174"/>
      <c r="I17" s="174" t="str">
        <f>G17</f>
        <v>RM ' 000</v>
      </c>
      <c r="J17" s="174"/>
      <c r="K17" s="17"/>
      <c r="L17" s="174" t="str">
        <f>G17</f>
        <v>RM ' 000</v>
      </c>
      <c r="M17" s="174"/>
      <c r="N17" s="174" t="str">
        <f>G17</f>
        <v>RM ' 000</v>
      </c>
      <c r="O17" s="174"/>
    </row>
    <row r="18" spans="1:15" ht="7.5" customHeight="1">
      <c r="A18" s="16"/>
      <c r="B18" s="10"/>
      <c r="C18" s="10"/>
      <c r="D18" s="10"/>
      <c r="E18" s="10"/>
      <c r="F18" s="10"/>
      <c r="G18" s="19"/>
      <c r="H18" s="19"/>
      <c r="I18" s="19"/>
      <c r="J18" s="19"/>
      <c r="K18" s="19"/>
      <c r="L18" s="19"/>
      <c r="M18" s="19"/>
      <c r="N18" s="19"/>
      <c r="O18" s="20"/>
    </row>
    <row r="19" spans="1:15" ht="12.75" customHeight="1">
      <c r="A19" s="9" t="s">
        <v>15</v>
      </c>
      <c r="C19" s="10"/>
      <c r="D19" s="10"/>
      <c r="E19" s="10"/>
      <c r="F19" s="10"/>
      <c r="G19" s="21">
        <f>L19-'[1]OIB '!AQ8</f>
        <v>19654120.22</v>
      </c>
      <c r="H19" s="21"/>
      <c r="I19" s="21">
        <f>N19-'[1]OIB '!AR8</f>
        <v>45539020.56</v>
      </c>
      <c r="J19" s="22"/>
      <c r="K19" s="21"/>
      <c r="L19" s="21">
        <f>'[1]OIB '!N8</f>
        <v>53221703.18</v>
      </c>
      <c r="M19" s="21"/>
      <c r="N19" s="21">
        <v>76157773.25</v>
      </c>
      <c r="O19" s="23"/>
    </row>
    <row r="20" spans="1:15" ht="7.5" customHeight="1">
      <c r="A20" s="10"/>
      <c r="C20" s="10"/>
      <c r="D20" s="10"/>
      <c r="E20" s="10"/>
      <c r="F20" s="10"/>
      <c r="G20" s="21"/>
      <c r="H20" s="21"/>
      <c r="I20" s="21"/>
      <c r="J20" s="21"/>
      <c r="K20" s="21"/>
      <c r="L20" s="21"/>
      <c r="M20" s="21"/>
      <c r="N20" s="21"/>
      <c r="O20" s="23"/>
    </row>
    <row r="21" spans="1:15" ht="12.75" customHeight="1">
      <c r="A21" s="9" t="s">
        <v>16</v>
      </c>
      <c r="C21" s="10"/>
      <c r="D21" s="10"/>
      <c r="E21" s="10"/>
      <c r="F21" s="10"/>
      <c r="G21" s="21">
        <f>L21-'[1]OIB '!AQ10</f>
        <v>-14157934.949999962</v>
      </c>
      <c r="H21" s="21"/>
      <c r="I21" s="21">
        <f>N21-'[1]OIB '!AR10</f>
        <v>-36089090.001368605</v>
      </c>
      <c r="J21" s="22"/>
      <c r="K21" s="21"/>
      <c r="L21" s="21">
        <f>'[1]OIB '!N10</f>
        <v>-37521845.62496416</v>
      </c>
      <c r="M21" s="21"/>
      <c r="N21" s="21">
        <v>-61942095.27</v>
      </c>
      <c r="O21" s="23"/>
    </row>
    <row r="22" spans="1:15" ht="7.5" customHeight="1">
      <c r="A22" s="10"/>
      <c r="C22" s="10"/>
      <c r="D22" s="10"/>
      <c r="E22" s="10"/>
      <c r="F22" s="10"/>
      <c r="G22" s="24"/>
      <c r="H22" s="24"/>
      <c r="I22" s="24"/>
      <c r="J22" s="25"/>
      <c r="K22" s="21"/>
      <c r="L22" s="24"/>
      <c r="M22" s="24"/>
      <c r="N22" s="24"/>
      <c r="O22" s="26"/>
    </row>
    <row r="23" spans="1:15" ht="7.5" customHeight="1">
      <c r="A23" s="10"/>
      <c r="C23" s="10"/>
      <c r="D23" s="10"/>
      <c r="E23" s="10"/>
      <c r="F23" s="10"/>
      <c r="G23" s="21"/>
      <c r="H23" s="21"/>
      <c r="I23" s="21"/>
      <c r="J23" s="22"/>
      <c r="K23" s="21"/>
      <c r="L23" s="21"/>
      <c r="M23" s="21"/>
      <c r="N23" s="21"/>
      <c r="O23" s="23"/>
    </row>
    <row r="24" spans="1:15" ht="12.75" customHeight="1">
      <c r="A24" s="9" t="s">
        <v>17</v>
      </c>
      <c r="C24" s="10"/>
      <c r="D24" s="10"/>
      <c r="E24" s="10"/>
      <c r="F24" s="10"/>
      <c r="G24" s="21">
        <f>SUM(G18:G22)</f>
        <v>5496185.270000037</v>
      </c>
      <c r="H24" s="21"/>
      <c r="I24" s="21">
        <f>SUM(I18:I22)</f>
        <v>9449930.558631398</v>
      </c>
      <c r="J24" s="22"/>
      <c r="K24" s="21"/>
      <c r="L24" s="21">
        <f>SUM(L18:L22)</f>
        <v>15699857.555035837</v>
      </c>
      <c r="M24" s="21"/>
      <c r="N24" s="21">
        <f>SUM(N18:N22)</f>
        <v>14215677.979999997</v>
      </c>
      <c r="O24" s="23"/>
    </row>
    <row r="25" spans="1:15" ht="7.5" customHeight="1">
      <c r="A25" s="10"/>
      <c r="C25" s="10"/>
      <c r="D25" s="10"/>
      <c r="E25" s="10"/>
      <c r="F25" s="10"/>
      <c r="G25" s="21"/>
      <c r="H25" s="21"/>
      <c r="I25" s="21"/>
      <c r="J25" s="21"/>
      <c r="K25" s="21"/>
      <c r="L25" s="21"/>
      <c r="M25" s="21"/>
      <c r="N25" s="21"/>
      <c r="O25" s="20"/>
    </row>
    <row r="26" spans="1:15" ht="12.75" customHeight="1">
      <c r="A26" s="10" t="s">
        <v>18</v>
      </c>
      <c r="C26" s="10"/>
      <c r="D26" s="10"/>
      <c r="E26" s="10"/>
      <c r="F26" s="10"/>
      <c r="G26" s="21">
        <f>L26-'[1]OIB '!AQ17</f>
        <v>261375.21000000002</v>
      </c>
      <c r="H26" s="21"/>
      <c r="I26" s="21">
        <f>N26-'[1]OIB '!AR17</f>
        <v>276366.14999999997</v>
      </c>
      <c r="J26" s="22"/>
      <c r="K26" s="21"/>
      <c r="L26" s="21">
        <f>'[1]OIB '!N17</f>
        <v>541791.61</v>
      </c>
      <c r="M26" s="21"/>
      <c r="N26" s="21">
        <v>688300.99</v>
      </c>
      <c r="O26" s="23"/>
    </row>
    <row r="27" spans="1:15" ht="12.75" customHeight="1">
      <c r="A27" s="10" t="s">
        <v>19</v>
      </c>
      <c r="C27" s="10"/>
      <c r="D27" s="10"/>
      <c r="E27" s="10"/>
      <c r="F27" s="10"/>
      <c r="G27" s="21">
        <f>L27-'[1]OIB '!AQ19</f>
        <v>-121437.24000000002</v>
      </c>
      <c r="H27" s="21"/>
      <c r="I27" s="21">
        <f>N27-'[1]OIB '!AR19</f>
        <v>-131070.89999999997</v>
      </c>
      <c r="J27" s="22"/>
      <c r="K27" s="21"/>
      <c r="L27" s="21">
        <f>'[1]OIB '!N19</f>
        <v>-236992.67</v>
      </c>
      <c r="M27" s="21"/>
      <c r="N27" s="21">
        <v>-320965.35</v>
      </c>
      <c r="O27" s="23"/>
    </row>
    <row r="28" spans="1:15" ht="12.75" customHeight="1">
      <c r="A28" s="10" t="s">
        <v>20</v>
      </c>
      <c r="C28" s="10"/>
      <c r="D28" s="10"/>
      <c r="E28" s="10"/>
      <c r="F28" s="10"/>
      <c r="G28" s="21">
        <f>L28-'[1]OIB '!AQ20</f>
        <v>-2384555.0199999996</v>
      </c>
      <c r="H28" s="21"/>
      <c r="I28" s="21">
        <f>N28-'[1]OIB '!AR20</f>
        <v>-1944962.47</v>
      </c>
      <c r="J28" s="22"/>
      <c r="K28" s="21"/>
      <c r="L28" s="21">
        <f>'[1]OIB '!N20</f>
        <v>-4010560.63</v>
      </c>
      <c r="M28" s="21"/>
      <c r="N28" s="21">
        <f>-(4204868.79+N34)</f>
        <v>-3534525.94</v>
      </c>
      <c r="O28" s="23"/>
    </row>
    <row r="29" spans="1:15" ht="12.75" customHeight="1">
      <c r="A29" s="10" t="s">
        <v>21</v>
      </c>
      <c r="C29" s="10"/>
      <c r="D29" s="10"/>
      <c r="E29" s="10"/>
      <c r="F29" s="10"/>
      <c r="G29" s="21">
        <f>L29-'[1]OIB '!AQ21</f>
        <v>-282319.74</v>
      </c>
      <c r="H29" s="21"/>
      <c r="I29" s="21">
        <f>N29-'[1]OIB '!AR21</f>
        <v>-265199.04000000004</v>
      </c>
      <c r="J29" s="22"/>
      <c r="K29" s="21"/>
      <c r="L29" s="21">
        <f>'[1]OIB '!N21</f>
        <v>-650526.48</v>
      </c>
      <c r="M29" s="21"/>
      <c r="N29" s="21">
        <v>-390976.09</v>
      </c>
      <c r="O29" s="23"/>
    </row>
    <row r="30" spans="1:15" ht="7.5" customHeight="1">
      <c r="A30" s="16"/>
      <c r="B30" s="10"/>
      <c r="C30" s="10"/>
      <c r="D30" s="10"/>
      <c r="E30" s="10"/>
      <c r="F30" s="10"/>
      <c r="G30" s="24"/>
      <c r="H30" s="24"/>
      <c r="I30" s="24"/>
      <c r="J30" s="25"/>
      <c r="K30" s="21"/>
      <c r="L30" s="24"/>
      <c r="M30" s="24"/>
      <c r="N30" s="24"/>
      <c r="O30" s="26"/>
    </row>
    <row r="31" spans="1:15" ht="7.5" customHeight="1">
      <c r="A31" s="16"/>
      <c r="B31" s="10"/>
      <c r="C31" s="10"/>
      <c r="D31" s="10"/>
      <c r="E31" s="10"/>
      <c r="F31" s="10"/>
      <c r="G31" s="21"/>
      <c r="H31" s="21"/>
      <c r="I31" s="21"/>
      <c r="J31" s="21"/>
      <c r="K31" s="21"/>
      <c r="L31" s="21"/>
      <c r="M31" s="21"/>
      <c r="N31" s="21"/>
      <c r="O31" s="20"/>
    </row>
    <row r="32" spans="1:15" ht="12.75" customHeight="1">
      <c r="A32" s="9" t="s">
        <v>22</v>
      </c>
      <c r="C32" s="27"/>
      <c r="D32" s="27"/>
      <c r="E32" s="27"/>
      <c r="F32" s="27"/>
      <c r="G32" s="21">
        <f>SUM(G23:G30)</f>
        <v>2969248.480000037</v>
      </c>
      <c r="H32" s="21"/>
      <c r="I32" s="21">
        <f>SUM(I23:I30)</f>
        <v>7385064.298631398</v>
      </c>
      <c r="J32" s="22"/>
      <c r="K32" s="21"/>
      <c r="L32" s="21">
        <f>SUM(L23:L30)</f>
        <v>11343569.385035835</v>
      </c>
      <c r="M32" s="21"/>
      <c r="N32" s="21">
        <f>SUM(N23:N30)</f>
        <v>10657511.589999998</v>
      </c>
      <c r="O32" s="20"/>
    </row>
    <row r="33" spans="1:15" ht="7.5" customHeight="1">
      <c r="A33" s="27"/>
      <c r="C33" s="27"/>
      <c r="D33" s="27"/>
      <c r="E33" s="27"/>
      <c r="F33" s="27"/>
      <c r="G33" s="21"/>
      <c r="H33" s="21"/>
      <c r="I33" s="21"/>
      <c r="J33" s="21"/>
      <c r="K33" s="21"/>
      <c r="L33" s="21"/>
      <c r="M33" s="21"/>
      <c r="N33" s="21"/>
      <c r="O33" s="20"/>
    </row>
    <row r="34" spans="1:15" ht="12.75" customHeight="1">
      <c r="A34" s="27" t="s">
        <v>23</v>
      </c>
      <c r="C34" s="27"/>
      <c r="D34" s="27"/>
      <c r="E34" s="27"/>
      <c r="F34" s="27"/>
      <c r="G34" s="21">
        <f>L34-'[1]OIB '!AQ25</f>
        <v>-146805.78000000003</v>
      </c>
      <c r="H34" s="21"/>
      <c r="I34" s="21">
        <f>N34-'[1]OIB '!AR25</f>
        <v>-339432.38</v>
      </c>
      <c r="J34" s="22"/>
      <c r="K34" s="21"/>
      <c r="L34" s="21">
        <f>'[1]OIB '!N25</f>
        <v>-403315.33</v>
      </c>
      <c r="M34" s="21"/>
      <c r="N34" s="20">
        <v>-670342.85</v>
      </c>
      <c r="O34" s="20"/>
    </row>
    <row r="35" spans="1:15" ht="7.5" customHeight="1">
      <c r="A35" s="4"/>
      <c r="G35" s="20"/>
      <c r="H35" s="20"/>
      <c r="I35" s="20"/>
      <c r="J35" s="20"/>
      <c r="K35" s="20"/>
      <c r="L35" s="20"/>
      <c r="M35" s="20"/>
      <c r="N35" s="20"/>
      <c r="O35" s="20"/>
    </row>
    <row r="36" spans="1:15" ht="12.75" customHeight="1">
      <c r="A36" s="27" t="s">
        <v>24</v>
      </c>
      <c r="C36" s="27"/>
      <c r="D36" s="27"/>
      <c r="E36" s="27"/>
      <c r="F36" s="27"/>
      <c r="G36" s="21">
        <f>L36-'[1]OIB '!AQ27</f>
        <v>526987.682608696</v>
      </c>
      <c r="H36" s="21"/>
      <c r="I36" s="21">
        <f>N36-'[1]OIB '!AR27</f>
        <v>77361.06521739141</v>
      </c>
      <c r="J36" s="22"/>
      <c r="K36" s="21"/>
      <c r="L36" s="21">
        <f>'[1]OIB '!N27</f>
        <v>1148608.15773913</v>
      </c>
      <c r="M36" s="21"/>
      <c r="N36" s="21">
        <v>124309.3</v>
      </c>
      <c r="O36" s="20"/>
    </row>
    <row r="37" spans="2:15" ht="7.5" customHeight="1">
      <c r="B37" s="27"/>
      <c r="C37" s="27"/>
      <c r="D37" s="27"/>
      <c r="E37" s="27"/>
      <c r="F37" s="27"/>
      <c r="G37" s="24"/>
      <c r="H37" s="24"/>
      <c r="I37" s="24"/>
      <c r="J37" s="24"/>
      <c r="K37" s="21"/>
      <c r="L37" s="24"/>
      <c r="M37" s="24"/>
      <c r="N37" s="24"/>
      <c r="O37" s="26"/>
    </row>
    <row r="38" spans="7:15" ht="7.5" customHeight="1">
      <c r="G38" s="20"/>
      <c r="H38" s="20"/>
      <c r="I38" s="20"/>
      <c r="J38" s="20"/>
      <c r="K38" s="20"/>
      <c r="L38" s="20"/>
      <c r="M38" s="20"/>
      <c r="N38" s="20"/>
      <c r="O38" s="20"/>
    </row>
    <row r="39" spans="1:15" ht="12.75" customHeight="1">
      <c r="A39" s="29" t="s">
        <v>25</v>
      </c>
      <c r="C39" s="27"/>
      <c r="D39" s="27"/>
      <c r="E39" s="27"/>
      <c r="F39" s="27"/>
      <c r="G39" s="21">
        <f>SUM(G31:G37)</f>
        <v>3349430.3826087327</v>
      </c>
      <c r="H39" s="21"/>
      <c r="I39" s="21">
        <f>SUM(I31:I37)</f>
        <v>7122992.98384879</v>
      </c>
      <c r="J39" s="22"/>
      <c r="K39" s="21"/>
      <c r="L39" s="21">
        <f>SUM(L31:L37)</f>
        <v>12088862.212774966</v>
      </c>
      <c r="M39" s="21"/>
      <c r="N39" s="21">
        <f>SUM(N31:N37)</f>
        <v>10111478.04</v>
      </c>
      <c r="O39" s="20"/>
    </row>
    <row r="40" spans="1:15" ht="7.5" customHeight="1">
      <c r="A40" s="16"/>
      <c r="B40" s="27"/>
      <c r="C40" s="27"/>
      <c r="D40" s="27"/>
      <c r="E40" s="27"/>
      <c r="F40" s="27"/>
      <c r="G40" s="21"/>
      <c r="H40" s="21"/>
      <c r="I40" s="21"/>
      <c r="J40" s="20"/>
      <c r="K40" s="21"/>
      <c r="L40" s="21"/>
      <c r="M40" s="21"/>
      <c r="N40" s="20"/>
      <c r="O40" s="20"/>
    </row>
    <row r="41" spans="1:15" ht="12.75" customHeight="1">
      <c r="A41" s="8" t="s">
        <v>26</v>
      </c>
      <c r="B41" s="27"/>
      <c r="C41" s="27"/>
      <c r="D41" s="27"/>
      <c r="E41" s="27"/>
      <c r="F41" s="27"/>
      <c r="G41" s="21"/>
      <c r="H41" s="21"/>
      <c r="I41" s="21"/>
      <c r="J41" s="20"/>
      <c r="K41" s="21"/>
      <c r="L41" s="21"/>
      <c r="M41" s="21"/>
      <c r="N41" s="20"/>
      <c r="O41" s="20"/>
    </row>
    <row r="42" spans="1:15" ht="12.75" customHeight="1">
      <c r="A42" s="30" t="s">
        <v>27</v>
      </c>
      <c r="D42" s="27"/>
      <c r="E42" s="27"/>
      <c r="F42" s="27"/>
      <c r="G42" s="22">
        <f>-'[1]Notes'!I52</f>
        <v>-694771.3000000004</v>
      </c>
      <c r="H42" s="21"/>
      <c r="I42" s="22">
        <f>-'[1]Notes'!K52</f>
        <v>-2346158.7936000004</v>
      </c>
      <c r="J42" s="22"/>
      <c r="K42" s="21"/>
      <c r="L42" s="22">
        <f>-'[1]Notes'!M52</f>
        <v>-2828693.2100000004</v>
      </c>
      <c r="M42" s="21"/>
      <c r="N42" s="22">
        <f>-'[1]Notes'!O52</f>
        <v>-3021897.0036000004</v>
      </c>
      <c r="O42" s="23"/>
    </row>
    <row r="43" spans="1:15" ht="12.75" customHeight="1">
      <c r="A43" s="30" t="s">
        <v>28</v>
      </c>
      <c r="B43" s="27"/>
      <c r="C43" s="27"/>
      <c r="D43" s="27"/>
      <c r="E43" s="27"/>
      <c r="F43" s="27"/>
      <c r="G43" s="21">
        <f>L43-'[1]OIB '!AQ32</f>
        <v>-147556.5511304351</v>
      </c>
      <c r="H43" s="21"/>
      <c r="I43" s="21">
        <f>N43-'[1]OIB '!AR32</f>
        <v>-21661.1003478261</v>
      </c>
      <c r="J43" s="23"/>
      <c r="K43" s="21"/>
      <c r="L43" s="21">
        <f>'[1]OIB '!N32</f>
        <v>-319885.8163478261</v>
      </c>
      <c r="M43" s="21"/>
      <c r="N43" s="23">
        <v>-32771.58</v>
      </c>
      <c r="O43" s="23"/>
    </row>
    <row r="44" spans="1:15" ht="7.5" customHeight="1">
      <c r="A44" s="16"/>
      <c r="B44" s="27"/>
      <c r="C44" s="27"/>
      <c r="D44" s="27"/>
      <c r="E44" s="27"/>
      <c r="F44" s="27"/>
      <c r="G44" s="24"/>
      <c r="H44" s="24"/>
      <c r="I44" s="24"/>
      <c r="J44" s="26"/>
      <c r="K44" s="21"/>
      <c r="L44" s="24"/>
      <c r="M44" s="24"/>
      <c r="N44" s="26"/>
      <c r="O44" s="26"/>
    </row>
    <row r="45" spans="1:15" ht="7.5" customHeight="1">
      <c r="A45" s="4"/>
      <c r="B45" s="27"/>
      <c r="C45" s="27"/>
      <c r="D45" s="27"/>
      <c r="E45" s="27"/>
      <c r="F45" s="27"/>
      <c r="G45" s="21"/>
      <c r="H45" s="21"/>
      <c r="I45" s="21"/>
      <c r="J45" s="20"/>
      <c r="K45" s="21"/>
      <c r="L45" s="21"/>
      <c r="M45" s="21"/>
      <c r="N45" s="20"/>
      <c r="O45" s="20"/>
    </row>
    <row r="46" spans="1:15" ht="12.75" customHeight="1">
      <c r="A46" s="29" t="s">
        <v>29</v>
      </c>
      <c r="C46" s="27"/>
      <c r="D46" s="27"/>
      <c r="E46" s="27"/>
      <c r="F46" s="27"/>
      <c r="G46" s="21">
        <f>SUM(G38:G44)</f>
        <v>2507102.5314782974</v>
      </c>
      <c r="H46" s="21"/>
      <c r="I46" s="21">
        <f>SUM(I38:I44)</f>
        <v>4755173.089900963</v>
      </c>
      <c r="J46" s="22"/>
      <c r="K46" s="21"/>
      <c r="L46" s="21">
        <f>SUM(L38:L44)</f>
        <v>8940283.186427139</v>
      </c>
      <c r="M46" s="21"/>
      <c r="N46" s="21">
        <f>SUM(N38:N44)</f>
        <v>7056809.456399999</v>
      </c>
      <c r="O46" s="20"/>
    </row>
    <row r="47" spans="1:15" ht="7.5" customHeight="1">
      <c r="A47" s="31"/>
      <c r="C47" s="27"/>
      <c r="D47" s="27"/>
      <c r="E47" s="27"/>
      <c r="F47" s="27"/>
      <c r="G47" s="21"/>
      <c r="H47" s="21"/>
      <c r="I47" s="21"/>
      <c r="J47" s="20"/>
      <c r="K47" s="21"/>
      <c r="L47" s="21"/>
      <c r="M47" s="21"/>
      <c r="N47" s="20"/>
      <c r="O47" s="20"/>
    </row>
    <row r="48" spans="1:15" ht="12.75" customHeight="1">
      <c r="A48" s="27" t="s">
        <v>30</v>
      </c>
      <c r="D48" s="27"/>
      <c r="E48" s="27"/>
      <c r="F48" s="27"/>
      <c r="G48" s="21">
        <f>L48-'[1]OIB '!AQ37</f>
        <v>-68428.84594000007</v>
      </c>
      <c r="H48" s="21"/>
      <c r="I48" s="21">
        <f>N48-'[1]OIB '!AR37</f>
        <v>-203663.1</v>
      </c>
      <c r="J48" s="22"/>
      <c r="K48" s="21"/>
      <c r="L48" s="21">
        <f>'[1]OIB '!N37</f>
        <v>-168936.60158000008</v>
      </c>
      <c r="M48" s="21"/>
      <c r="N48" s="21">
        <v>-346271.77</v>
      </c>
      <c r="O48" s="23"/>
    </row>
    <row r="49" spans="1:15" ht="7.5" customHeight="1">
      <c r="A49" s="27"/>
      <c r="D49" s="27"/>
      <c r="E49" s="27"/>
      <c r="F49" s="27"/>
      <c r="G49" s="24"/>
      <c r="H49" s="24"/>
      <c r="I49" s="24"/>
      <c r="J49" s="25"/>
      <c r="K49" s="21"/>
      <c r="L49" s="24"/>
      <c r="M49" s="24"/>
      <c r="N49" s="24"/>
      <c r="O49" s="26"/>
    </row>
    <row r="50" spans="1:15" ht="7.5" customHeight="1">
      <c r="A50" s="27"/>
      <c r="C50" s="27"/>
      <c r="D50" s="27"/>
      <c r="E50" s="27"/>
      <c r="F50" s="27"/>
      <c r="G50" s="21"/>
      <c r="H50" s="21"/>
      <c r="I50" s="21"/>
      <c r="J50" s="19"/>
      <c r="K50" s="19"/>
      <c r="L50" s="21"/>
      <c r="M50" s="21"/>
      <c r="N50" s="19"/>
      <c r="O50" s="20"/>
    </row>
    <row r="51" spans="1:15" ht="12.75" customHeight="1">
      <c r="A51" s="9" t="s">
        <v>31</v>
      </c>
      <c r="C51" s="10"/>
      <c r="D51" s="10"/>
      <c r="E51" s="10"/>
      <c r="F51" s="10"/>
      <c r="G51" s="21">
        <f>SUM(G45:G49)</f>
        <v>2438673.6855382975</v>
      </c>
      <c r="H51" s="21"/>
      <c r="I51" s="21">
        <f>SUM(I45:I49)</f>
        <v>4551509.989900963</v>
      </c>
      <c r="J51" s="22"/>
      <c r="K51" s="19"/>
      <c r="L51" s="21">
        <f>SUM(L45:L49)</f>
        <v>8771346.58484714</v>
      </c>
      <c r="M51" s="21"/>
      <c r="N51" s="21">
        <f>SUM(N45:N49)</f>
        <v>6710537.686399998</v>
      </c>
      <c r="O51" s="20"/>
    </row>
    <row r="52" spans="1:15" ht="7.5" customHeight="1" thickBot="1">
      <c r="A52" s="16"/>
      <c r="B52" s="10"/>
      <c r="C52" s="10"/>
      <c r="D52" s="10"/>
      <c r="E52" s="10"/>
      <c r="F52" s="10"/>
      <c r="G52" s="32"/>
      <c r="H52" s="32"/>
      <c r="I52" s="32"/>
      <c r="J52" s="33"/>
      <c r="K52" s="19"/>
      <c r="L52" s="32"/>
      <c r="M52" s="32"/>
      <c r="N52" s="33"/>
      <c r="O52" s="34"/>
    </row>
    <row r="53" ht="7.5" customHeight="1" thickTop="1">
      <c r="A53" s="16"/>
    </row>
    <row r="54" spans="1:14" ht="12.75" customHeight="1">
      <c r="A54" s="8" t="s">
        <v>32</v>
      </c>
      <c r="B54" s="10"/>
      <c r="C54" s="10"/>
      <c r="D54" s="10"/>
      <c r="E54" s="10"/>
      <c r="F54" s="10"/>
      <c r="G54" s="15"/>
      <c r="H54" s="15"/>
      <c r="I54" s="35"/>
      <c r="J54" s="35"/>
      <c r="K54" s="35"/>
      <c r="L54" s="15"/>
      <c r="M54" s="15"/>
      <c r="N54" s="35"/>
    </row>
    <row r="55" spans="1:14" ht="7.5" customHeight="1">
      <c r="A55" s="16"/>
      <c r="G55" s="15"/>
      <c r="H55" s="15"/>
      <c r="I55" s="35"/>
      <c r="J55" s="35"/>
      <c r="K55" s="35"/>
      <c r="L55" s="15"/>
      <c r="M55" s="15"/>
      <c r="N55" s="35"/>
    </row>
    <row r="56" spans="1:14" ht="12.75" customHeight="1">
      <c r="A56" s="36" t="s">
        <v>37</v>
      </c>
      <c r="B56" s="37"/>
      <c r="C56" s="10"/>
      <c r="G56" s="38">
        <f>'[1]FDEPS'!N9</f>
        <v>2.70392907357769</v>
      </c>
      <c r="H56" s="15"/>
      <c r="I56" s="39">
        <f>'[1]FDEPS'!N12</f>
        <v>5.056952267942801</v>
      </c>
      <c r="J56" s="40"/>
      <c r="K56" s="35"/>
      <c r="L56" s="38">
        <f>'[1]FDEPS'!S9</f>
        <v>9.72540901467897</v>
      </c>
      <c r="M56" s="35"/>
      <c r="N56" s="39">
        <f>'[1]FDEPS'!S12</f>
        <v>7.455738611505168</v>
      </c>
    </row>
    <row r="57" spans="1:15" ht="12.75" customHeight="1">
      <c r="A57" s="16"/>
      <c r="B57" s="4" t="s">
        <v>33</v>
      </c>
      <c r="D57" s="10"/>
      <c r="E57" s="10"/>
      <c r="F57" s="41"/>
      <c r="G57" s="42">
        <f>'[1]FDEPS'!L10</f>
        <v>90190002</v>
      </c>
      <c r="H57" s="42"/>
      <c r="I57" s="41">
        <f>'[1]FDEPS'!L13</f>
        <v>90005002</v>
      </c>
      <c r="J57" s="41"/>
      <c r="K57" s="41"/>
      <c r="L57" s="41">
        <f>'[1]FDEPS'!Q10</f>
        <v>90190002</v>
      </c>
      <c r="M57" s="41"/>
      <c r="N57" s="41">
        <f>'[1]FDEPS'!Q13</f>
        <v>90005002</v>
      </c>
      <c r="O57" s="43"/>
    </row>
    <row r="58" spans="1:14" ht="7.5" customHeight="1">
      <c r="A58" s="16"/>
      <c r="B58" s="37"/>
      <c r="C58" s="10"/>
      <c r="D58" s="10"/>
      <c r="E58" s="10"/>
      <c r="F58" s="10"/>
      <c r="G58" s="44"/>
      <c r="H58" s="45"/>
      <c r="I58" s="11"/>
      <c r="J58" s="11"/>
      <c r="K58" s="11"/>
      <c r="L58" s="46"/>
      <c r="M58" s="11"/>
      <c r="N58" s="46"/>
    </row>
    <row r="59" spans="1:14" ht="12.75" customHeight="1">
      <c r="A59" s="36" t="s">
        <v>38</v>
      </c>
      <c r="B59" s="37"/>
      <c r="C59" s="10"/>
      <c r="D59" s="10"/>
      <c r="E59" s="47"/>
      <c r="F59" s="10"/>
      <c r="G59" s="44">
        <f>'[1]FDEPS'!N25</f>
        <v>2.70392907357769</v>
      </c>
      <c r="H59" s="45"/>
      <c r="I59" s="39">
        <f>'[1]FDEPS'!N27</f>
        <v>5.056952267942801</v>
      </c>
      <c r="J59" s="40"/>
      <c r="K59" s="11"/>
      <c r="L59" s="48">
        <f>'[1]FDEPS'!S25</f>
        <v>9.72540901467897</v>
      </c>
      <c r="M59" s="49"/>
      <c r="N59" s="50">
        <f>'[1]FDEPS'!S27</f>
        <v>7.455738611505168</v>
      </c>
    </row>
    <row r="60" spans="2:14" ht="12.75" customHeight="1">
      <c r="B60" s="43" t="str">
        <f>B57</f>
        <v>ordinary shares in issue during the period]</v>
      </c>
      <c r="D60" s="10"/>
      <c r="E60" s="47"/>
      <c r="F60" s="10"/>
      <c r="G60" s="12">
        <f>'[1]FDEPS'!L18</f>
        <v>89993493.04952295</v>
      </c>
      <c r="I60" s="12">
        <f>I57</f>
        <v>90005002</v>
      </c>
      <c r="L60" s="12">
        <f>'[1]FDEPS'!Q18</f>
        <v>90077848.15982117</v>
      </c>
      <c r="N60" s="12">
        <f>N57</f>
        <v>90005002</v>
      </c>
    </row>
    <row r="61" spans="1:14" ht="12.75" customHeight="1">
      <c r="A61" s="16"/>
      <c r="B61" s="37"/>
      <c r="C61" s="10"/>
      <c r="D61" s="10"/>
      <c r="E61" s="10"/>
      <c r="F61" s="10"/>
      <c r="G61" s="11"/>
      <c r="H61" s="11"/>
      <c r="I61" s="11"/>
      <c r="J61" s="11"/>
      <c r="K61" s="11"/>
      <c r="L61" s="11"/>
      <c r="M61" s="11"/>
      <c r="N61" s="11"/>
    </row>
    <row r="62" spans="1:15" ht="12.75" customHeight="1">
      <c r="A62" s="172" t="s">
        <v>34</v>
      </c>
      <c r="B62" s="173"/>
      <c r="C62" s="173"/>
      <c r="D62" s="173"/>
      <c r="E62" s="173"/>
      <c r="F62" s="173"/>
      <c r="G62" s="173"/>
      <c r="H62" s="173"/>
      <c r="I62" s="173"/>
      <c r="J62" s="173"/>
      <c r="K62" s="173"/>
      <c r="L62" s="173"/>
      <c r="M62" s="173"/>
      <c r="N62" s="173"/>
      <c r="O62" s="173"/>
    </row>
    <row r="63" spans="1:15" ht="12.75" customHeight="1">
      <c r="A63" s="173"/>
      <c r="B63" s="173"/>
      <c r="C63" s="173"/>
      <c r="D63" s="173"/>
      <c r="E63" s="173"/>
      <c r="F63" s="173"/>
      <c r="G63" s="173"/>
      <c r="H63" s="173"/>
      <c r="I63" s="173"/>
      <c r="J63" s="173"/>
      <c r="K63" s="173"/>
      <c r="L63" s="173"/>
      <c r="M63" s="173"/>
      <c r="N63" s="173"/>
      <c r="O63" s="173"/>
    </row>
    <row r="64" spans="1:15" ht="12.75" customHeight="1">
      <c r="A64" s="4"/>
      <c r="G64" s="4"/>
      <c r="H64" s="4"/>
      <c r="I64" s="4"/>
      <c r="J64" s="4"/>
      <c r="K64" s="4"/>
      <c r="L64" s="4"/>
      <c r="M64" s="4"/>
      <c r="N64" s="4"/>
      <c r="O64" s="4"/>
    </row>
    <row r="65" spans="1:15" ht="12.75" customHeight="1">
      <c r="A65" s="4"/>
      <c r="G65" s="4"/>
      <c r="H65" s="4"/>
      <c r="I65" s="4"/>
      <c r="J65" s="4"/>
      <c r="K65" s="4"/>
      <c r="L65" s="4"/>
      <c r="M65" s="4"/>
      <c r="N65" s="4"/>
      <c r="O65" s="4"/>
    </row>
    <row r="66" spans="1:15" ht="12.75" customHeight="1">
      <c r="A66" s="4"/>
      <c r="G66" s="4"/>
      <c r="H66" s="4"/>
      <c r="I66" s="4"/>
      <c r="J66" s="4"/>
      <c r="K66" s="4"/>
      <c r="L66" s="4"/>
      <c r="M66" s="4"/>
      <c r="N66" s="4"/>
      <c r="O66" s="4"/>
    </row>
    <row r="70" ht="12.75">
      <c r="A70" s="16"/>
    </row>
    <row r="71" ht="12.75">
      <c r="A71" s="16"/>
    </row>
    <row r="72" ht="12.75">
      <c r="A72" s="16"/>
    </row>
    <row r="73" ht="12.75">
      <c r="A73" s="16"/>
    </row>
    <row r="74" ht="12.75">
      <c r="A74" s="16"/>
    </row>
    <row r="75" ht="12.75">
      <c r="A75" s="16"/>
    </row>
    <row r="76" ht="12.75">
      <c r="A76" s="16"/>
    </row>
    <row r="77" ht="12.75">
      <c r="A77" s="16"/>
    </row>
    <row r="78" ht="12.75">
      <c r="A78" s="16"/>
    </row>
    <row r="79" spans="1:14" ht="12.75">
      <c r="A79" s="16"/>
      <c r="B79" s="10"/>
      <c r="C79" s="10"/>
      <c r="D79" s="10"/>
      <c r="E79" s="10"/>
      <c r="F79" s="10"/>
      <c r="G79" s="11"/>
      <c r="H79" s="11"/>
      <c r="I79" s="11"/>
      <c r="J79" s="11"/>
      <c r="K79" s="11"/>
      <c r="L79" s="11"/>
      <c r="M79" s="11"/>
      <c r="N79" s="11"/>
    </row>
    <row r="80" spans="1:14" ht="12.75">
      <c r="A80" s="16"/>
      <c r="B80" s="10"/>
      <c r="C80" s="10"/>
      <c r="D80" s="10"/>
      <c r="E80" s="10"/>
      <c r="F80" s="10"/>
      <c r="G80" s="11"/>
      <c r="H80" s="11"/>
      <c r="I80" s="11"/>
      <c r="J80" s="11"/>
      <c r="K80" s="11"/>
      <c r="L80" s="11"/>
      <c r="M80" s="11"/>
      <c r="N80" s="11"/>
    </row>
    <row r="81" spans="1:14" ht="12.75">
      <c r="A81" s="16"/>
      <c r="B81" s="10"/>
      <c r="C81" s="10"/>
      <c r="D81" s="10"/>
      <c r="E81" s="10"/>
      <c r="F81" s="10"/>
      <c r="G81" s="11"/>
      <c r="H81" s="11"/>
      <c r="I81" s="11"/>
      <c r="J81" s="11"/>
      <c r="K81" s="11"/>
      <c r="L81" s="11"/>
      <c r="M81" s="11"/>
      <c r="N81" s="11"/>
    </row>
    <row r="82" spans="1:14" ht="12.75">
      <c r="A82" s="16"/>
      <c r="B82" s="10"/>
      <c r="C82" s="10"/>
      <c r="D82" s="10"/>
      <c r="E82" s="10"/>
      <c r="F82" s="10"/>
      <c r="G82" s="11"/>
      <c r="H82" s="11"/>
      <c r="I82" s="11"/>
      <c r="J82" s="11"/>
      <c r="K82" s="11"/>
      <c r="L82" s="11"/>
      <c r="M82" s="11"/>
      <c r="N82" s="11"/>
    </row>
    <row r="83" spans="1:14" ht="12.75">
      <c r="A83" s="16"/>
      <c r="B83" s="10"/>
      <c r="C83" s="10"/>
      <c r="D83" s="10"/>
      <c r="E83" s="10"/>
      <c r="F83" s="10"/>
      <c r="G83" s="11"/>
      <c r="H83" s="11"/>
      <c r="I83" s="11"/>
      <c r="J83" s="11"/>
      <c r="K83" s="11"/>
      <c r="L83" s="11"/>
      <c r="M83" s="11"/>
      <c r="N83" s="11"/>
    </row>
    <row r="84" spans="1:14" ht="12.75">
      <c r="A84" s="16"/>
      <c r="B84" s="10"/>
      <c r="C84" s="10"/>
      <c r="D84" s="10"/>
      <c r="E84" s="10"/>
      <c r="F84" s="10"/>
      <c r="G84" s="11"/>
      <c r="H84" s="11"/>
      <c r="I84" s="11"/>
      <c r="J84" s="11"/>
      <c r="K84" s="11"/>
      <c r="L84" s="11"/>
      <c r="M84" s="11"/>
      <c r="N84" s="11"/>
    </row>
    <row r="85" spans="1:14" ht="12.75">
      <c r="A85" s="16"/>
      <c r="B85" s="10"/>
      <c r="C85" s="10"/>
      <c r="D85" s="10"/>
      <c r="E85" s="10"/>
      <c r="F85" s="10"/>
      <c r="G85" s="11"/>
      <c r="H85" s="11"/>
      <c r="I85" s="11"/>
      <c r="J85" s="11"/>
      <c r="K85" s="11"/>
      <c r="L85" s="11"/>
      <c r="M85" s="11"/>
      <c r="N85" s="11"/>
    </row>
    <row r="86" spans="1:14" ht="12.75">
      <c r="A86" s="16"/>
      <c r="B86" s="10"/>
      <c r="C86" s="10"/>
      <c r="D86" s="10"/>
      <c r="E86" s="10"/>
      <c r="F86" s="10"/>
      <c r="G86" s="11"/>
      <c r="H86" s="11"/>
      <c r="I86" s="11"/>
      <c r="J86" s="11"/>
      <c r="K86" s="11"/>
      <c r="L86" s="11"/>
      <c r="M86" s="11"/>
      <c r="N86" s="11"/>
    </row>
    <row r="87" spans="1:14" ht="12.75">
      <c r="A87" s="16"/>
      <c r="B87" s="10"/>
      <c r="C87" s="10"/>
      <c r="D87" s="10"/>
      <c r="E87" s="10"/>
      <c r="F87" s="10"/>
      <c r="G87" s="11"/>
      <c r="H87" s="11"/>
      <c r="I87" s="11"/>
      <c r="J87" s="11"/>
      <c r="K87" s="11"/>
      <c r="L87" s="11"/>
      <c r="M87" s="11"/>
      <c r="N87" s="11"/>
    </row>
    <row r="88" spans="1:14" ht="12.75">
      <c r="A88" s="16"/>
      <c r="B88" s="10"/>
      <c r="C88" s="10"/>
      <c r="D88" s="10"/>
      <c r="E88" s="10"/>
      <c r="F88" s="10"/>
      <c r="G88" s="11"/>
      <c r="H88" s="11"/>
      <c r="I88" s="11"/>
      <c r="J88" s="11"/>
      <c r="K88" s="11"/>
      <c r="L88" s="11"/>
      <c r="M88" s="11"/>
      <c r="N88" s="11"/>
    </row>
    <row r="89" spans="1:14" ht="12.75">
      <c r="A89" s="16"/>
      <c r="B89" s="10"/>
      <c r="C89" s="10"/>
      <c r="D89" s="10"/>
      <c r="E89" s="10"/>
      <c r="F89" s="10"/>
      <c r="G89" s="11"/>
      <c r="H89" s="11"/>
      <c r="I89" s="11"/>
      <c r="J89" s="11"/>
      <c r="K89" s="11"/>
      <c r="L89" s="11"/>
      <c r="M89" s="11"/>
      <c r="N89" s="11"/>
    </row>
    <row r="90" spans="1:14" ht="12.75">
      <c r="A90" s="16"/>
      <c r="B90" s="10"/>
      <c r="C90" s="10"/>
      <c r="D90" s="10"/>
      <c r="E90" s="10"/>
      <c r="F90" s="10"/>
      <c r="G90" s="11"/>
      <c r="H90" s="11"/>
      <c r="I90" s="11"/>
      <c r="J90" s="11"/>
      <c r="K90" s="11"/>
      <c r="L90" s="11"/>
      <c r="M90" s="11"/>
      <c r="N90" s="11"/>
    </row>
    <row r="91" spans="1:14" ht="12.75">
      <c r="A91" s="16"/>
      <c r="B91" s="10"/>
      <c r="C91" s="10"/>
      <c r="D91" s="10"/>
      <c r="E91" s="10"/>
      <c r="F91" s="10"/>
      <c r="G91" s="11"/>
      <c r="H91" s="11"/>
      <c r="I91" s="11"/>
      <c r="J91" s="11"/>
      <c r="K91" s="11"/>
      <c r="L91" s="11"/>
      <c r="M91" s="11"/>
      <c r="N91" s="11"/>
    </row>
    <row r="92" spans="1:14" ht="12.75">
      <c r="A92" s="16"/>
      <c r="B92" s="10"/>
      <c r="C92" s="10"/>
      <c r="D92" s="10"/>
      <c r="E92" s="10"/>
      <c r="F92" s="10"/>
      <c r="G92" s="11"/>
      <c r="H92" s="11"/>
      <c r="I92" s="11"/>
      <c r="J92" s="11"/>
      <c r="K92" s="11"/>
      <c r="L92" s="11"/>
      <c r="M92" s="11"/>
      <c r="N92" s="11"/>
    </row>
    <row r="93" spans="1:14" ht="12.75">
      <c r="A93" s="16"/>
      <c r="B93" s="10"/>
      <c r="C93" s="10"/>
      <c r="D93" s="10"/>
      <c r="E93" s="10"/>
      <c r="F93" s="10"/>
      <c r="G93" s="11"/>
      <c r="H93" s="11"/>
      <c r="I93" s="11"/>
      <c r="J93" s="11"/>
      <c r="K93" s="11"/>
      <c r="L93" s="11"/>
      <c r="M93" s="11"/>
      <c r="N93" s="11"/>
    </row>
    <row r="94" spans="1:14" ht="12.75">
      <c r="A94" s="16"/>
      <c r="B94" s="10"/>
      <c r="C94" s="10"/>
      <c r="D94" s="10"/>
      <c r="E94" s="10"/>
      <c r="F94" s="10"/>
      <c r="G94" s="11"/>
      <c r="H94" s="11"/>
      <c r="I94" s="11"/>
      <c r="J94" s="11"/>
      <c r="K94" s="11"/>
      <c r="L94" s="11"/>
      <c r="M94" s="11"/>
      <c r="N94" s="11"/>
    </row>
  </sheetData>
  <mergeCells count="24">
    <mergeCell ref="A6:O7"/>
    <mergeCell ref="G12:J12"/>
    <mergeCell ref="L12:O12"/>
    <mergeCell ref="I13:J13"/>
    <mergeCell ref="G13:H13"/>
    <mergeCell ref="G14:H14"/>
    <mergeCell ref="G15:H15"/>
    <mergeCell ref="I15:J15"/>
    <mergeCell ref="I14:J14"/>
    <mergeCell ref="L16:M16"/>
    <mergeCell ref="G16:H16"/>
    <mergeCell ref="G17:H17"/>
    <mergeCell ref="I17:J17"/>
    <mergeCell ref="I16:J16"/>
    <mergeCell ref="A62:O63"/>
    <mergeCell ref="L17:M17"/>
    <mergeCell ref="N13:O13"/>
    <mergeCell ref="N14:O14"/>
    <mergeCell ref="N15:O15"/>
    <mergeCell ref="N16:O16"/>
    <mergeCell ref="N17:O17"/>
    <mergeCell ref="L13:M13"/>
    <mergeCell ref="L14:M14"/>
    <mergeCell ref="L15:M15"/>
  </mergeCells>
  <printOptions/>
  <pageMargins left="0.984251968503937" right="0.1968503937007874" top="1.1811023622047245" bottom="0.3937007874015748" header="1.1811023622047245" footer="0.1968503937007874"/>
  <pageSetup horizontalDpi="600" verticalDpi="600" orientation="portrait" paperSize="9" r:id="rId1"/>
  <headerFooter alignWithMargins="0">
    <oddHeader>&amp;R&amp;"Times New Roman,Bold"Page &amp;P of &amp;N</oddHeader>
  </headerFooter>
</worksheet>
</file>

<file path=xl/worksheets/sheet2.xml><?xml version="1.0" encoding="utf-8"?>
<worksheet xmlns="http://schemas.openxmlformats.org/spreadsheetml/2006/main" xmlns:r="http://schemas.openxmlformats.org/officeDocument/2006/relationships">
  <dimension ref="A1:L100"/>
  <sheetViews>
    <sheetView workbookViewId="0" topLeftCell="A1">
      <selection activeCell="J229" sqref="J229"/>
    </sheetView>
  </sheetViews>
  <sheetFormatPr defaultColWidth="9.33203125" defaultRowHeight="12.75" customHeight="1"/>
  <cols>
    <col min="1" max="1" width="3.33203125" style="78" customWidth="1"/>
    <col min="2" max="2" width="3.33203125" style="54" customWidth="1"/>
    <col min="3" max="7" width="9.33203125" style="54" customWidth="1"/>
    <col min="8" max="8" width="10.83203125" style="79" customWidth="1"/>
    <col min="9" max="9" width="2.33203125" style="79" customWidth="1"/>
    <col min="10" max="10" width="3.83203125" style="79" customWidth="1"/>
    <col min="11" max="11" width="10.83203125" style="79" customWidth="1"/>
    <col min="12" max="12" width="2.33203125" style="79" customWidth="1"/>
    <col min="13" max="16384" width="9.33203125" style="54" customWidth="1"/>
  </cols>
  <sheetData>
    <row r="1" spans="1:12" s="52" customFormat="1" ht="15.75" customHeight="1">
      <c r="A1" s="1" t="s">
        <v>35</v>
      </c>
      <c r="B1" s="51"/>
      <c r="C1" s="51"/>
      <c r="D1" s="51"/>
      <c r="E1" s="51"/>
      <c r="F1" s="51"/>
      <c r="G1" s="51"/>
      <c r="H1" s="51"/>
      <c r="I1" s="51"/>
      <c r="J1" s="51"/>
      <c r="K1" s="51"/>
      <c r="L1" s="51"/>
    </row>
    <row r="2" spans="1:12" ht="12.75" customHeight="1">
      <c r="A2" s="53" t="str">
        <f>'[1]IncSt'!A2</f>
        <v>(Incorporated in Malaysia)</v>
      </c>
      <c r="B2" s="53"/>
      <c r="C2" s="53"/>
      <c r="D2" s="53"/>
      <c r="E2" s="53"/>
      <c r="F2" s="53"/>
      <c r="G2" s="53"/>
      <c r="H2" s="53"/>
      <c r="I2" s="53"/>
      <c r="J2" s="53"/>
      <c r="K2" s="53"/>
      <c r="L2" s="53"/>
    </row>
    <row r="3" spans="1:12" ht="7.5" customHeight="1">
      <c r="A3" s="55"/>
      <c r="B3" s="55"/>
      <c r="C3" s="55"/>
      <c r="D3" s="55"/>
      <c r="E3" s="55"/>
      <c r="F3" s="55"/>
      <c r="G3" s="55"/>
      <c r="H3" s="55"/>
      <c r="I3" s="55"/>
      <c r="J3" s="55"/>
      <c r="K3" s="55"/>
      <c r="L3" s="55"/>
    </row>
    <row r="4" spans="1:12" ht="12.75" customHeight="1">
      <c r="A4" s="56" t="s">
        <v>39</v>
      </c>
      <c r="B4" s="57"/>
      <c r="C4" s="57"/>
      <c r="D4" s="57"/>
      <c r="E4" s="57"/>
      <c r="F4" s="57"/>
      <c r="G4" s="57"/>
      <c r="H4" s="58"/>
      <c r="I4" s="58"/>
      <c r="J4" s="58"/>
      <c r="K4" s="58"/>
      <c r="L4" s="58"/>
    </row>
    <row r="5" spans="1:12" ht="12.75" customHeight="1">
      <c r="A5" s="55" t="str">
        <f>'[1]IncSt'!A11</f>
        <v>[The figures have not been audited.]</v>
      </c>
      <c r="B5" s="57"/>
      <c r="C5" s="57"/>
      <c r="D5" s="57"/>
      <c r="E5" s="57"/>
      <c r="F5" s="57"/>
      <c r="G5" s="57"/>
      <c r="H5" s="58"/>
      <c r="I5" s="58"/>
      <c r="J5" s="58"/>
      <c r="K5" s="58"/>
      <c r="L5" s="58"/>
    </row>
    <row r="6" spans="1:12" s="62" customFormat="1" ht="7.5" customHeight="1">
      <c r="A6" s="59"/>
      <c r="B6" s="60"/>
      <c r="C6" s="60"/>
      <c r="D6" s="60"/>
      <c r="E6" s="60"/>
      <c r="F6" s="60"/>
      <c r="G6" s="60"/>
      <c r="H6" s="179"/>
      <c r="I6" s="179"/>
      <c r="J6" s="61"/>
      <c r="K6" s="179"/>
      <c r="L6" s="179"/>
    </row>
    <row r="7" spans="1:12" s="62" customFormat="1" ht="12.75" customHeight="1">
      <c r="A7" s="59"/>
      <c r="B7" s="60"/>
      <c r="C7" s="60"/>
      <c r="D7" s="60"/>
      <c r="E7" s="60"/>
      <c r="F7" s="60"/>
      <c r="G7" s="60"/>
      <c r="H7" s="179" t="s">
        <v>40</v>
      </c>
      <c r="I7" s="179"/>
      <c r="J7" s="61"/>
      <c r="K7" s="179" t="s">
        <v>41</v>
      </c>
      <c r="L7" s="179"/>
    </row>
    <row r="8" spans="1:12" s="62" customFormat="1" ht="12.75" customHeight="1">
      <c r="A8" s="59"/>
      <c r="B8" s="60"/>
      <c r="C8" s="60"/>
      <c r="D8" s="60"/>
      <c r="E8" s="60"/>
      <c r="F8" s="60"/>
      <c r="G8" s="60"/>
      <c r="H8" s="179" t="s">
        <v>42</v>
      </c>
      <c r="I8" s="179"/>
      <c r="J8" s="61"/>
      <c r="K8" s="179" t="s">
        <v>43</v>
      </c>
      <c r="L8" s="179"/>
    </row>
    <row r="9" spans="1:12" s="62" customFormat="1" ht="12.75" customHeight="1">
      <c r="A9" s="59"/>
      <c r="B9" s="60"/>
      <c r="C9" s="60"/>
      <c r="D9" s="60"/>
      <c r="E9" s="60"/>
      <c r="F9" s="60"/>
      <c r="G9" s="60"/>
      <c r="H9" s="182">
        <f>'[1]IncSt'!G16</f>
        <v>37621</v>
      </c>
      <c r="I9" s="182"/>
      <c r="J9" s="61"/>
      <c r="K9" s="182">
        <v>37437</v>
      </c>
      <c r="L9" s="182"/>
    </row>
    <row r="10" spans="1:12" s="62" customFormat="1" ht="12.75" customHeight="1">
      <c r="A10" s="59"/>
      <c r="B10" s="60"/>
      <c r="C10" s="60"/>
      <c r="D10" s="60"/>
      <c r="E10" s="60"/>
      <c r="F10" s="60"/>
      <c r="G10" s="60"/>
      <c r="H10" s="183" t="str">
        <f>'[1]IncSt'!G17</f>
        <v>RM ' 000</v>
      </c>
      <c r="I10" s="183"/>
      <c r="J10" s="61"/>
      <c r="K10" s="179" t="str">
        <f>H10</f>
        <v>RM ' 000</v>
      </c>
      <c r="L10" s="179"/>
    </row>
    <row r="11" spans="1:12" ht="7.5" customHeight="1">
      <c r="A11" s="59"/>
      <c r="B11" s="57"/>
      <c r="C11" s="57"/>
      <c r="D11" s="57"/>
      <c r="E11" s="57"/>
      <c r="F11" s="57"/>
      <c r="G11" s="57"/>
      <c r="H11" s="63"/>
      <c r="I11" s="63"/>
      <c r="J11" s="63"/>
      <c r="K11" s="63"/>
      <c r="L11" s="63"/>
    </row>
    <row r="12" spans="1:12" ht="12.75" customHeight="1">
      <c r="A12" s="53" t="str">
        <f>'[1]OIB-BS'!A9</f>
        <v>Capital and Reserves</v>
      </c>
      <c r="B12" s="57"/>
      <c r="C12" s="57"/>
      <c r="D12" s="57"/>
      <c r="E12" s="57"/>
      <c r="F12" s="57"/>
      <c r="G12" s="57"/>
      <c r="H12" s="63"/>
      <c r="I12" s="63"/>
      <c r="J12" s="63"/>
      <c r="K12" s="63"/>
      <c r="L12" s="63"/>
    </row>
    <row r="13" spans="1:12" ht="12.75" customHeight="1">
      <c r="A13" s="59"/>
      <c r="B13" s="57" t="s">
        <v>44</v>
      </c>
      <c r="C13" s="57"/>
      <c r="D13" s="57"/>
      <c r="E13" s="57"/>
      <c r="F13" s="57"/>
      <c r="G13" s="57"/>
      <c r="H13" s="63">
        <f>'[1]Equity'!G40</f>
        <v>90190002</v>
      </c>
      <c r="I13" s="63"/>
      <c r="J13" s="63"/>
      <c r="K13" s="63">
        <f>'[1]OIB-BS'!F10</f>
        <v>90190002</v>
      </c>
      <c r="L13" s="63"/>
    </row>
    <row r="14" spans="1:12" ht="12.75" customHeight="1">
      <c r="A14" s="59"/>
      <c r="B14" s="57" t="s">
        <v>45</v>
      </c>
      <c r="C14" s="57"/>
      <c r="D14" s="57"/>
      <c r="E14" s="57"/>
      <c r="F14" s="57"/>
      <c r="G14" s="57"/>
      <c r="H14" s="63">
        <f>SUM('[1]Equity'!H40:L40)</f>
        <v>109130298.8522506</v>
      </c>
      <c r="I14" s="63"/>
      <c r="J14" s="63"/>
      <c r="K14" s="63">
        <f>SUM('[1]OIB-BS'!F11:F12)</f>
        <v>105309617.23</v>
      </c>
      <c r="L14" s="63"/>
    </row>
    <row r="15" spans="1:12" ht="12.75" customHeight="1">
      <c r="A15" s="64" t="str">
        <f>'[1]OIB-BS'!A13</f>
        <v>Shareholders' equity</v>
      </c>
      <c r="B15" s="57"/>
      <c r="C15" s="57"/>
      <c r="D15" s="57"/>
      <c r="E15" s="57"/>
      <c r="F15" s="57"/>
      <c r="G15" s="57"/>
      <c r="H15" s="65">
        <f>SUM(H13:H14)</f>
        <v>199320300.8522506</v>
      </c>
      <c r="I15" s="65"/>
      <c r="J15" s="63"/>
      <c r="K15" s="65">
        <f>SUM(K13:K14)</f>
        <v>195499619.23000002</v>
      </c>
      <c r="L15" s="66"/>
    </row>
    <row r="16" spans="1:12" ht="7.5" customHeight="1">
      <c r="A16" s="59"/>
      <c r="B16" s="57"/>
      <c r="C16" s="57"/>
      <c r="D16" s="57"/>
      <c r="E16" s="57"/>
      <c r="F16" s="57"/>
      <c r="G16" s="57"/>
      <c r="H16" s="63"/>
      <c r="I16" s="63"/>
      <c r="J16" s="63"/>
      <c r="K16" s="63"/>
      <c r="L16" s="63"/>
    </row>
    <row r="17" spans="1:12" ht="12.75" customHeight="1">
      <c r="A17" s="53" t="str">
        <f>'[1]OIB-BS'!A14</f>
        <v>Minority interests</v>
      </c>
      <c r="B17" s="57"/>
      <c r="C17" s="57"/>
      <c r="D17" s="57"/>
      <c r="E17" s="57"/>
      <c r="F17" s="57"/>
      <c r="G17" s="57"/>
      <c r="H17" s="63">
        <f>'[1]OIB-BS'!D14</f>
        <v>16964297.73522</v>
      </c>
      <c r="I17" s="63"/>
      <c r="J17" s="63"/>
      <c r="K17" s="63">
        <f>'[1]OIB-BS'!F14</f>
        <v>16795361.14</v>
      </c>
      <c r="L17" s="63"/>
    </row>
    <row r="18" spans="1:12" ht="12.75" customHeight="1">
      <c r="A18" s="53" t="str">
        <f>'[1]OIB-BS'!A15</f>
        <v>Non-current liability</v>
      </c>
      <c r="B18" s="57"/>
      <c r="C18" s="57"/>
      <c r="D18" s="57"/>
      <c r="E18" s="57"/>
      <c r="F18" s="57"/>
      <c r="G18" s="57"/>
      <c r="H18" s="63"/>
      <c r="I18" s="63"/>
      <c r="J18" s="63"/>
      <c r="K18" s="63"/>
      <c r="L18" s="63"/>
    </row>
    <row r="19" spans="1:12" ht="12.75" customHeight="1">
      <c r="A19" s="59"/>
      <c r="B19" s="57" t="str">
        <f>'[1]OIB-BS'!A16</f>
        <v>Deferred taxation</v>
      </c>
      <c r="C19" s="57"/>
      <c r="D19" s="57"/>
      <c r="E19" s="57"/>
      <c r="F19" s="57"/>
      <c r="G19" s="57"/>
      <c r="H19" s="63">
        <f>'[1]OIB-BS'!D16</f>
        <v>1175446.18</v>
      </c>
      <c r="I19" s="63"/>
      <c r="J19" s="63"/>
      <c r="K19" s="63">
        <f>'[1]OIB-BS'!F16</f>
        <v>58794</v>
      </c>
      <c r="L19" s="63"/>
    </row>
    <row r="20" spans="1:12" ht="12.75" customHeight="1" thickBot="1">
      <c r="A20" s="67"/>
      <c r="B20" s="57"/>
      <c r="C20" s="57"/>
      <c r="D20" s="57"/>
      <c r="E20" s="57"/>
      <c r="F20" s="57"/>
      <c r="G20" s="57"/>
      <c r="H20" s="68">
        <f>SUM(H15:H19)</f>
        <v>217460044.7674706</v>
      </c>
      <c r="I20" s="68"/>
      <c r="J20" s="63"/>
      <c r="K20" s="68">
        <f>SUM(K15:K19)</f>
        <v>212353774.37</v>
      </c>
      <c r="L20" s="68"/>
    </row>
    <row r="21" spans="1:12" ht="7.5" customHeight="1" thickTop="1">
      <c r="A21" s="59"/>
      <c r="B21" s="57"/>
      <c r="C21" s="57"/>
      <c r="D21" s="57"/>
      <c r="E21" s="57"/>
      <c r="F21" s="57"/>
      <c r="G21" s="57"/>
      <c r="H21" s="58"/>
      <c r="I21" s="58"/>
      <c r="J21" s="58"/>
      <c r="K21" s="58"/>
      <c r="L21" s="58"/>
    </row>
    <row r="22" spans="1:12" ht="12.75" customHeight="1">
      <c r="A22" s="59"/>
      <c r="B22" s="57"/>
      <c r="C22" s="57"/>
      <c r="D22" s="57"/>
      <c r="E22" s="57"/>
      <c r="F22" s="57"/>
      <c r="G22" s="57"/>
      <c r="H22" s="58"/>
      <c r="I22" s="58"/>
      <c r="J22" s="58"/>
      <c r="K22" s="58"/>
      <c r="L22" s="58"/>
    </row>
    <row r="23" spans="1:12" ht="12.75" customHeight="1">
      <c r="A23" s="53" t="str">
        <f>'[1]OIB-BS'!A20</f>
        <v>Non-current assets</v>
      </c>
      <c r="B23" s="57"/>
      <c r="C23" s="57"/>
      <c r="D23" s="57"/>
      <c r="E23" s="57"/>
      <c r="F23" s="57"/>
      <c r="G23" s="57"/>
      <c r="H23" s="58"/>
      <c r="I23" s="58"/>
      <c r="J23" s="58"/>
      <c r="K23" s="58"/>
      <c r="L23" s="58"/>
    </row>
    <row r="24" spans="1:12" ht="12.75" customHeight="1">
      <c r="A24" s="59"/>
      <c r="B24" s="57" t="str">
        <f>'[1]OIB-BS'!A22</f>
        <v>Property, plant and equipment</v>
      </c>
      <c r="C24" s="57"/>
      <c r="D24" s="57"/>
      <c r="E24" s="57"/>
      <c r="F24" s="57"/>
      <c r="G24" s="57"/>
      <c r="H24" s="63">
        <f>'[1]OIB-BS'!D25</f>
        <v>23761047.63</v>
      </c>
      <c r="I24" s="63"/>
      <c r="J24" s="63"/>
      <c r="K24" s="63">
        <f>'[1]OIB-BS'!F25</f>
        <v>24010502.509999998</v>
      </c>
      <c r="L24" s="63"/>
    </row>
    <row r="25" spans="1:12" ht="12.75" customHeight="1">
      <c r="A25" s="59"/>
      <c r="B25" s="57" t="str">
        <f>'[1]OIB-BS'!A28</f>
        <v>Associated company</v>
      </c>
      <c r="C25" s="57"/>
      <c r="D25" s="57"/>
      <c r="E25" s="57"/>
      <c r="F25" s="57"/>
      <c r="G25" s="57"/>
      <c r="H25" s="63">
        <f>'[1]OIB-BS'!D31</f>
        <v>11924975.122434782</v>
      </c>
      <c r="I25" s="63"/>
      <c r="J25" s="63"/>
      <c r="K25" s="63">
        <f>'[1]OIB-BS'!F31</f>
        <v>11096252.78</v>
      </c>
      <c r="L25" s="63"/>
    </row>
    <row r="26" spans="1:12" ht="12.75" customHeight="1">
      <c r="A26" s="59"/>
      <c r="B26" s="57" t="str">
        <f>'[1]OIB-BS'!A33</f>
        <v>Real property assets</v>
      </c>
      <c r="D26" s="57"/>
      <c r="E26" s="57"/>
      <c r="F26" s="57"/>
      <c r="G26" s="57"/>
      <c r="H26" s="63">
        <f>'[1]OIB-BS'!D33</f>
        <v>31320788.580000002</v>
      </c>
      <c r="I26" s="63"/>
      <c r="J26" s="63"/>
      <c r="K26" s="63">
        <f>'[1]OIB-BS'!F33</f>
        <v>29336656.73</v>
      </c>
      <c r="L26" s="63"/>
    </row>
    <row r="27" spans="1:12" ht="12.75" customHeight="1">
      <c r="A27" s="59"/>
      <c r="B27" s="57" t="str">
        <f>'[1]OIB-BS'!A34</f>
        <v>Investments</v>
      </c>
      <c r="C27" s="57"/>
      <c r="D27" s="57"/>
      <c r="E27" s="57"/>
      <c r="F27" s="57"/>
      <c r="G27" s="57"/>
      <c r="H27" s="63">
        <f>'[1]OIB-BS'!D34</f>
        <v>2175.0000000000005</v>
      </c>
      <c r="I27" s="63"/>
      <c r="J27" s="63"/>
      <c r="K27" s="63">
        <f>'[1]OIB-BS'!F34</f>
        <v>5700</v>
      </c>
      <c r="L27" s="69"/>
    </row>
    <row r="28" spans="1:12" ht="7.5" customHeight="1">
      <c r="A28" s="59"/>
      <c r="B28" s="57"/>
      <c r="C28" s="57"/>
      <c r="D28" s="57"/>
      <c r="E28" s="57"/>
      <c r="F28" s="57"/>
      <c r="G28" s="57"/>
      <c r="H28" s="63"/>
      <c r="I28" s="63"/>
      <c r="J28" s="63"/>
      <c r="K28" s="63"/>
      <c r="L28" s="63"/>
    </row>
    <row r="29" spans="1:12" ht="12.75" customHeight="1">
      <c r="A29" s="64" t="str">
        <f>'[1]OIB-BS'!A36</f>
        <v>Current assets</v>
      </c>
      <c r="C29" s="57"/>
      <c r="D29" s="57"/>
      <c r="E29" s="57"/>
      <c r="F29" s="57"/>
      <c r="G29" s="57"/>
      <c r="H29" s="70"/>
      <c r="I29" s="71"/>
      <c r="J29" s="63"/>
      <c r="K29" s="70"/>
      <c r="L29" s="71"/>
    </row>
    <row r="30" spans="1:12" ht="12.75" customHeight="1">
      <c r="A30" s="67"/>
      <c r="B30" s="57" t="str">
        <f>'[1]OIB-BS'!A37</f>
        <v>Development properties</v>
      </c>
      <c r="D30" s="57"/>
      <c r="E30" s="57"/>
      <c r="F30" s="57"/>
      <c r="G30" s="57"/>
      <c r="H30" s="72">
        <f>'[1]OIB-BS'!D37</f>
        <v>121176474.94503585</v>
      </c>
      <c r="I30" s="73"/>
      <c r="J30" s="63"/>
      <c r="K30" s="72">
        <f>'[1]OIB-BS'!F37</f>
        <v>122482125.78</v>
      </c>
      <c r="L30" s="73"/>
    </row>
    <row r="31" spans="1:12" ht="12.75" customHeight="1">
      <c r="A31" s="59"/>
      <c r="B31" s="57" t="str">
        <f>'[1]OIB-BS'!A38</f>
        <v>Inventories</v>
      </c>
      <c r="D31" s="57"/>
      <c r="E31" s="57"/>
      <c r="F31" s="57"/>
      <c r="G31" s="57"/>
      <c r="H31" s="72">
        <f>'[1]OIB-BS'!D38</f>
        <v>6156640.18</v>
      </c>
      <c r="I31" s="73"/>
      <c r="J31" s="63"/>
      <c r="K31" s="72">
        <f>'[1]OIB-BS'!F38</f>
        <v>5710653.77</v>
      </c>
      <c r="L31" s="73"/>
    </row>
    <row r="32" spans="1:12" ht="12.75" customHeight="1">
      <c r="A32" s="59"/>
      <c r="B32" s="57" t="str">
        <f>'[1]OIB-BS'!A39</f>
        <v>Stock of unsold houses </v>
      </c>
      <c r="D32" s="57"/>
      <c r="E32" s="57"/>
      <c r="F32" s="57"/>
      <c r="G32" s="57"/>
      <c r="H32" s="72">
        <f>'[1]OIB-BS'!D39</f>
        <v>11870504.740000002</v>
      </c>
      <c r="I32" s="73"/>
      <c r="J32" s="63"/>
      <c r="K32" s="72">
        <f>'[1]OIB-BS'!F39</f>
        <v>12717046.04</v>
      </c>
      <c r="L32" s="73"/>
    </row>
    <row r="33" spans="1:12" ht="12.75" customHeight="1">
      <c r="A33" s="59"/>
      <c r="B33" s="57" t="str">
        <f>'[1]OIB-BS'!A40</f>
        <v>Trade receivables</v>
      </c>
      <c r="D33" s="57"/>
      <c r="E33" s="57"/>
      <c r="F33" s="57"/>
      <c r="G33" s="57"/>
      <c r="H33" s="72">
        <f>'[1]OIB-BS'!D40</f>
        <v>36676119.6</v>
      </c>
      <c r="I33" s="73"/>
      <c r="J33" s="63"/>
      <c r="K33" s="72">
        <f>'[1]OIB-BS'!F40</f>
        <v>47087852.56</v>
      </c>
      <c r="L33" s="73"/>
    </row>
    <row r="34" spans="1:12" ht="12.75" customHeight="1">
      <c r="A34" s="59"/>
      <c r="B34" s="57" t="str">
        <f>'[1]OIB-BS'!A41</f>
        <v>Other receivables, deposits and prepayments</v>
      </c>
      <c r="D34" s="57"/>
      <c r="E34" s="57"/>
      <c r="F34" s="57"/>
      <c r="G34" s="57"/>
      <c r="H34" s="72">
        <f>'[1]OIB-BS'!D41</f>
        <v>3785545.18</v>
      </c>
      <c r="I34" s="73"/>
      <c r="J34" s="63"/>
      <c r="K34" s="72">
        <f>'[1]OIB-BS'!F41</f>
        <v>3207469.66</v>
      </c>
      <c r="L34" s="73"/>
    </row>
    <row r="35" spans="1:12" ht="12.75" customHeight="1">
      <c r="A35" s="59"/>
      <c r="B35" s="57" t="str">
        <f>'[1]OIB-BS'!A44</f>
        <v>Tax recoverable</v>
      </c>
      <c r="D35" s="57"/>
      <c r="E35" s="57"/>
      <c r="F35" s="57"/>
      <c r="G35" s="57"/>
      <c r="H35" s="72">
        <f>'[1]OIB-BS'!D44</f>
        <v>343695.57</v>
      </c>
      <c r="I35" s="73"/>
      <c r="J35" s="63"/>
      <c r="K35" s="72">
        <f>'[1]OIB-BS'!F44</f>
        <v>313403.79</v>
      </c>
      <c r="L35" s="73"/>
    </row>
    <row r="36" spans="1:12" ht="12.75" customHeight="1">
      <c r="A36" s="59"/>
      <c r="B36" s="57" t="str">
        <f>'[1]OIB-BS'!A45</f>
        <v>Fixed deposits with licensed banks</v>
      </c>
      <c r="D36" s="57"/>
      <c r="E36" s="57"/>
      <c r="F36" s="57"/>
      <c r="G36" s="57"/>
      <c r="H36" s="72">
        <f>'[1]OIB-BS'!D45</f>
        <v>1072100</v>
      </c>
      <c r="I36" s="73"/>
      <c r="J36" s="63"/>
      <c r="K36" s="72">
        <f>'[1]OIB-BS'!F45</f>
        <v>1272100</v>
      </c>
      <c r="L36" s="73"/>
    </row>
    <row r="37" spans="1:12" ht="12.75" customHeight="1">
      <c r="A37" s="59"/>
      <c r="B37" s="57" t="str">
        <f>'[1]OIB-BS'!A46</f>
        <v>Cash and bank balances</v>
      </c>
      <c r="D37" s="57"/>
      <c r="E37" s="57"/>
      <c r="F37" s="57"/>
      <c r="G37" s="57"/>
      <c r="H37" s="72">
        <f>'[1]OIB-BS'!D46</f>
        <v>6689621.8999999985</v>
      </c>
      <c r="I37" s="73"/>
      <c r="J37" s="63"/>
      <c r="K37" s="72">
        <f>'[1]OIB-BS'!F46</f>
        <v>8312563.95</v>
      </c>
      <c r="L37" s="73"/>
    </row>
    <row r="38" spans="1:12" ht="12.75" customHeight="1">
      <c r="A38" s="59"/>
      <c r="B38" s="57"/>
      <c r="C38" s="57"/>
      <c r="D38" s="57"/>
      <c r="E38" s="57"/>
      <c r="F38" s="57"/>
      <c r="G38" s="57"/>
      <c r="H38" s="74">
        <f>SUM(H29:H37)</f>
        <v>187770702.11503586</v>
      </c>
      <c r="I38" s="75"/>
      <c r="J38" s="63"/>
      <c r="K38" s="74">
        <f>SUM(K29:K37)</f>
        <v>201103215.54999998</v>
      </c>
      <c r="L38" s="75"/>
    </row>
    <row r="39" spans="1:12" ht="7.5" customHeight="1">
      <c r="A39" s="54"/>
      <c r="B39" s="57"/>
      <c r="C39" s="57"/>
      <c r="D39" s="57"/>
      <c r="E39" s="57"/>
      <c r="F39" s="57"/>
      <c r="G39" s="57"/>
      <c r="H39" s="72"/>
      <c r="I39" s="73"/>
      <c r="J39" s="63"/>
      <c r="K39" s="72"/>
      <c r="L39" s="73"/>
    </row>
    <row r="40" spans="1:12" ht="12.75" customHeight="1">
      <c r="A40" s="64" t="str">
        <f>'[1]OIB-BS'!A48</f>
        <v>Current liabilities</v>
      </c>
      <c r="C40" s="57"/>
      <c r="D40" s="57"/>
      <c r="E40" s="57"/>
      <c r="F40" s="57"/>
      <c r="G40" s="57"/>
      <c r="H40" s="72"/>
      <c r="I40" s="73"/>
      <c r="J40" s="63"/>
      <c r="K40" s="72"/>
      <c r="L40" s="73"/>
    </row>
    <row r="41" spans="1:12" ht="12.75" customHeight="1">
      <c r="A41" s="59"/>
      <c r="B41" s="57" t="str">
        <f>'[1]OIB-BS'!A49</f>
        <v>Trade payables</v>
      </c>
      <c r="D41" s="57"/>
      <c r="E41" s="57"/>
      <c r="F41" s="57"/>
      <c r="G41" s="57"/>
      <c r="H41" s="72">
        <f>'[1]OIB-BS'!D49</f>
        <v>13745190.570000002</v>
      </c>
      <c r="I41" s="73"/>
      <c r="J41" s="63"/>
      <c r="K41" s="72">
        <f>'[1]OIB-BS'!F49</f>
        <v>20404091.69</v>
      </c>
      <c r="L41" s="73"/>
    </row>
    <row r="42" spans="1:12" ht="12.75" customHeight="1">
      <c r="A42" s="59"/>
      <c r="B42" s="57" t="str">
        <f>'[1]OIB-BS'!A51</f>
        <v>Other payables and accrued liabilities</v>
      </c>
      <c r="D42" s="57"/>
      <c r="E42" s="57"/>
      <c r="F42" s="57"/>
      <c r="G42" s="57"/>
      <c r="H42" s="72">
        <f>'[1]OIB-BS'!D51</f>
        <v>3062848.6</v>
      </c>
      <c r="I42" s="73"/>
      <c r="J42" s="63"/>
      <c r="K42" s="72">
        <f>'[1]OIB-BS'!F51</f>
        <v>2727195.61</v>
      </c>
      <c r="L42" s="73"/>
    </row>
    <row r="43" spans="1:12" ht="12.75" customHeight="1">
      <c r="A43" s="59"/>
      <c r="B43" s="57" t="str">
        <f>'[1]OIB-BS'!A53</f>
        <v>Short term borrowings</v>
      </c>
      <c r="D43" s="57"/>
      <c r="E43" s="57"/>
      <c r="F43" s="57"/>
      <c r="G43" s="57"/>
      <c r="H43" s="72">
        <f>'[1]OIB-BS'!D53</f>
        <v>17500000</v>
      </c>
      <c r="I43" s="73"/>
      <c r="J43" s="63"/>
      <c r="K43" s="72">
        <f>'[1]OIB-BS'!F53</f>
        <v>25618107.95</v>
      </c>
      <c r="L43" s="73"/>
    </row>
    <row r="44" spans="1:12" ht="12.75" customHeight="1">
      <c r="A44" s="59"/>
      <c r="B44" s="57" t="str">
        <f>'[1]OIB-BS'!A54</f>
        <v>Taxation </v>
      </c>
      <c r="D44" s="57"/>
      <c r="E44" s="57"/>
      <c r="F44" s="57"/>
      <c r="G44" s="57"/>
      <c r="H44" s="72">
        <f>'[1]OIB-BS'!D54</f>
        <v>2480105.9799999995</v>
      </c>
      <c r="I44" s="73"/>
      <c r="J44" s="63"/>
      <c r="K44" s="72">
        <f>'[1]OIB-BS'!F54</f>
        <v>1494515.43</v>
      </c>
      <c r="L44" s="73"/>
    </row>
    <row r="45" spans="1:12" ht="12.75" customHeight="1">
      <c r="A45" s="59"/>
      <c r="B45" s="57" t="str">
        <f>'[1]OIB-BS'!A55</f>
        <v>Bank overdrafts</v>
      </c>
      <c r="D45" s="57"/>
      <c r="E45" s="57"/>
      <c r="F45" s="57"/>
      <c r="G45" s="57"/>
      <c r="H45" s="72">
        <f>'[1]OIB-BS'!D55</f>
        <v>531498.5299999999</v>
      </c>
      <c r="I45" s="73"/>
      <c r="J45" s="63"/>
      <c r="K45" s="72">
        <f>'[1]OIB-BS'!F55</f>
        <v>2954642.52</v>
      </c>
      <c r="L45" s="73"/>
    </row>
    <row r="46" spans="1:12" ht="12.75" customHeight="1">
      <c r="A46" s="59"/>
      <c r="B46" s="57"/>
      <c r="C46" s="57"/>
      <c r="D46" s="57"/>
      <c r="E46" s="57"/>
      <c r="F46" s="57"/>
      <c r="G46" s="57"/>
      <c r="H46" s="74">
        <f>SUM(H40:H45)</f>
        <v>37319643.68</v>
      </c>
      <c r="I46" s="75"/>
      <c r="J46" s="63"/>
      <c r="K46" s="74">
        <f>SUM(K40:K45)</f>
        <v>53198553.2</v>
      </c>
      <c r="L46" s="75"/>
    </row>
    <row r="47" spans="1:12" ht="7.5" customHeight="1">
      <c r="A47" s="59"/>
      <c r="B47" s="57"/>
      <c r="C47" s="57"/>
      <c r="D47" s="57"/>
      <c r="E47" s="57"/>
      <c r="F47" s="57"/>
      <c r="G47" s="57"/>
      <c r="H47" s="63"/>
      <c r="I47" s="63"/>
      <c r="J47" s="63"/>
      <c r="K47" s="63"/>
      <c r="L47" s="63"/>
    </row>
    <row r="48" spans="1:12" ht="12.75" customHeight="1">
      <c r="A48" s="64" t="str">
        <f>'[1]OIB-BS'!A58</f>
        <v>Net current assets</v>
      </c>
      <c r="C48" s="57"/>
      <c r="D48" s="57"/>
      <c r="E48" s="57"/>
      <c r="F48" s="57"/>
      <c r="G48" s="57"/>
      <c r="H48" s="63">
        <f>H38-H46</f>
        <v>150451058.43503585</v>
      </c>
      <c r="I48" s="63"/>
      <c r="J48" s="63"/>
      <c r="K48" s="63">
        <f>K38-K46</f>
        <v>147904662.34999996</v>
      </c>
      <c r="L48" s="63"/>
    </row>
    <row r="49" spans="1:12" ht="12.75" customHeight="1" thickBot="1">
      <c r="A49" s="67"/>
      <c r="B49" s="57"/>
      <c r="C49" s="57"/>
      <c r="D49" s="57"/>
      <c r="E49" s="57"/>
      <c r="F49" s="57"/>
      <c r="G49" s="57"/>
      <c r="H49" s="68">
        <f>SUM(H24:H27)+H48</f>
        <v>217460044.76747066</v>
      </c>
      <c r="I49" s="68"/>
      <c r="J49" s="63"/>
      <c r="K49" s="68">
        <f>SUM(K24:K27)+K48</f>
        <v>212353774.36999995</v>
      </c>
      <c r="L49" s="68"/>
    </row>
    <row r="50" spans="1:12" ht="12.75" customHeight="1" thickTop="1">
      <c r="A50" s="67"/>
      <c r="B50" s="57"/>
      <c r="C50" s="57"/>
      <c r="D50" s="57"/>
      <c r="E50" s="57"/>
      <c r="F50" s="57"/>
      <c r="G50" s="57"/>
      <c r="H50" s="66"/>
      <c r="I50" s="66"/>
      <c r="J50" s="63"/>
      <c r="K50" s="66"/>
      <c r="L50" s="66"/>
    </row>
    <row r="51" spans="1:12" ht="12.75" customHeight="1">
      <c r="A51" s="64" t="s">
        <v>46</v>
      </c>
      <c r="C51" s="57"/>
      <c r="D51" s="57"/>
      <c r="E51" s="57"/>
      <c r="F51" s="57"/>
      <c r="G51" s="57"/>
      <c r="H51" s="181">
        <f>H15/H13</f>
        <v>2.210004395523249</v>
      </c>
      <c r="I51" s="181"/>
      <c r="J51" s="58"/>
      <c r="K51" s="181">
        <f>K15/K13</f>
        <v>2.167641810563437</v>
      </c>
      <c r="L51" s="181"/>
    </row>
    <row r="52" spans="1:12" ht="12.75" customHeight="1">
      <c r="A52" s="59"/>
      <c r="B52" s="57"/>
      <c r="C52" s="57"/>
      <c r="D52" s="57"/>
      <c r="E52" s="57"/>
      <c r="F52" s="57"/>
      <c r="G52" s="57"/>
      <c r="H52" s="76"/>
      <c r="I52" s="76"/>
      <c r="J52" s="58"/>
      <c r="K52" s="76"/>
      <c r="L52" s="76"/>
    </row>
    <row r="53" spans="1:12" ht="12.75" customHeight="1">
      <c r="A53" s="180" t="s">
        <v>47</v>
      </c>
      <c r="B53" s="180"/>
      <c r="C53" s="180"/>
      <c r="D53" s="180"/>
      <c r="E53" s="180"/>
      <c r="F53" s="180"/>
      <c r="G53" s="180"/>
      <c r="H53" s="180"/>
      <c r="I53" s="180"/>
      <c r="J53" s="180"/>
      <c r="K53" s="180"/>
      <c r="L53" s="180"/>
    </row>
    <row r="54" spans="1:12" ht="12.75" customHeight="1">
      <c r="A54" s="180"/>
      <c r="B54" s="180"/>
      <c r="C54" s="180"/>
      <c r="D54" s="180"/>
      <c r="E54" s="180"/>
      <c r="F54" s="180"/>
      <c r="G54" s="180"/>
      <c r="H54" s="180"/>
      <c r="I54" s="180"/>
      <c r="J54" s="180"/>
      <c r="K54" s="180"/>
      <c r="L54" s="180"/>
    </row>
    <row r="55" spans="1:12" ht="12.75" customHeight="1">
      <c r="A55" s="59"/>
      <c r="B55" s="57"/>
      <c r="C55" s="57"/>
      <c r="D55" s="57"/>
      <c r="E55" s="57"/>
      <c r="F55" s="57"/>
      <c r="G55" s="57" t="s">
        <v>48</v>
      </c>
      <c r="H55" s="77">
        <f>H20-H49</f>
        <v>0</v>
      </c>
      <c r="I55" s="77"/>
      <c r="J55" s="77"/>
      <c r="K55" s="77">
        <f>K20-K49</f>
        <v>0</v>
      </c>
      <c r="L55" s="77"/>
    </row>
    <row r="56" spans="1:12" ht="12.75" customHeight="1">
      <c r="A56" s="59"/>
      <c r="B56" s="57"/>
      <c r="C56" s="57"/>
      <c r="D56" s="57"/>
      <c r="E56" s="57"/>
      <c r="F56" s="57"/>
      <c r="G56" s="57"/>
      <c r="H56" s="77"/>
      <c r="I56" s="77"/>
      <c r="J56" s="77"/>
      <c r="K56" s="77"/>
      <c r="L56" s="77"/>
    </row>
    <row r="57" spans="1:12" ht="12.75" customHeight="1">
      <c r="A57" s="59"/>
      <c r="B57" s="57"/>
      <c r="C57" s="57"/>
      <c r="D57" s="57"/>
      <c r="E57" s="57"/>
      <c r="F57" s="57"/>
      <c r="G57" s="57"/>
      <c r="H57" s="77"/>
      <c r="I57" s="77"/>
      <c r="J57" s="77"/>
      <c r="K57" s="77"/>
      <c r="L57" s="77"/>
    </row>
    <row r="58" spans="1:12" ht="12.75" customHeight="1">
      <c r="A58" s="59"/>
      <c r="B58" s="57"/>
      <c r="C58" s="57"/>
      <c r="D58" s="57"/>
      <c r="E58" s="57"/>
      <c r="F58" s="57"/>
      <c r="G58" s="57"/>
      <c r="H58" s="77"/>
      <c r="I58" s="77"/>
      <c r="J58" s="77"/>
      <c r="K58" s="77"/>
      <c r="L58" s="77"/>
    </row>
    <row r="59" spans="1:12" ht="12.75" customHeight="1">
      <c r="A59" s="59"/>
      <c r="B59" s="57"/>
      <c r="C59" s="57"/>
      <c r="D59" s="57"/>
      <c r="E59" s="57"/>
      <c r="F59" s="57"/>
      <c r="G59" s="57"/>
      <c r="H59" s="77"/>
      <c r="I59" s="77"/>
      <c r="J59" s="77"/>
      <c r="K59" s="77"/>
      <c r="L59" s="77"/>
    </row>
    <row r="60" spans="1:12" ht="12.75" customHeight="1">
      <c r="A60" s="59"/>
      <c r="B60" s="57"/>
      <c r="C60" s="57"/>
      <c r="D60" s="57"/>
      <c r="E60" s="57"/>
      <c r="F60" s="57"/>
      <c r="G60" s="57"/>
      <c r="H60" s="77"/>
      <c r="I60" s="77"/>
      <c r="J60" s="77"/>
      <c r="K60" s="77"/>
      <c r="L60" s="77"/>
    </row>
    <row r="61" spans="1:12" ht="12.75" customHeight="1">
      <c r="A61" s="59"/>
      <c r="B61" s="57"/>
      <c r="C61" s="57"/>
      <c r="D61" s="57"/>
      <c r="E61" s="57"/>
      <c r="F61" s="57"/>
      <c r="G61" s="57"/>
      <c r="H61" s="77"/>
      <c r="I61" s="77"/>
      <c r="J61" s="77"/>
      <c r="K61" s="77"/>
      <c r="L61" s="77"/>
    </row>
    <row r="62" spans="1:12" ht="12.75" customHeight="1">
      <c r="A62" s="59"/>
      <c r="B62" s="57"/>
      <c r="C62" s="57"/>
      <c r="D62" s="57"/>
      <c r="E62" s="57"/>
      <c r="F62" s="57"/>
      <c r="G62" s="57"/>
      <c r="H62" s="77"/>
      <c r="I62" s="77"/>
      <c r="J62" s="77"/>
      <c r="K62" s="77"/>
      <c r="L62" s="77"/>
    </row>
    <row r="63" spans="1:12" ht="12.75" customHeight="1">
      <c r="A63" s="59"/>
      <c r="B63" s="57"/>
      <c r="C63" s="57"/>
      <c r="D63" s="57"/>
      <c r="E63" s="57"/>
      <c r="F63" s="57"/>
      <c r="G63" s="57"/>
      <c r="H63" s="58"/>
      <c r="I63" s="58"/>
      <c r="J63" s="58"/>
      <c r="K63" s="58"/>
      <c r="L63" s="58"/>
    </row>
    <row r="64" spans="1:12" ht="12.75" customHeight="1">
      <c r="A64" s="59"/>
      <c r="B64" s="57"/>
      <c r="C64" s="57"/>
      <c r="D64" s="57"/>
      <c r="E64" s="57"/>
      <c r="F64" s="57"/>
      <c r="G64" s="57"/>
      <c r="H64" s="58"/>
      <c r="I64" s="58"/>
      <c r="J64" s="58"/>
      <c r="K64" s="58"/>
      <c r="L64" s="58"/>
    </row>
    <row r="65" spans="1:12" ht="12.75" customHeight="1">
      <c r="A65" s="59"/>
      <c r="B65" s="57"/>
      <c r="C65" s="57"/>
      <c r="D65" s="57"/>
      <c r="E65" s="57"/>
      <c r="F65" s="57"/>
      <c r="G65" s="57"/>
      <c r="H65" s="58"/>
      <c r="I65" s="58"/>
      <c r="J65" s="58"/>
      <c r="K65" s="58"/>
      <c r="L65" s="58"/>
    </row>
    <row r="66" spans="1:12" ht="12.75" customHeight="1">
      <c r="A66" s="59"/>
      <c r="B66" s="57"/>
      <c r="C66" s="57"/>
      <c r="D66" s="57"/>
      <c r="E66" s="57"/>
      <c r="F66" s="57"/>
      <c r="G66" s="57"/>
      <c r="H66" s="58"/>
      <c r="I66" s="58"/>
      <c r="J66" s="58"/>
      <c r="K66" s="58"/>
      <c r="L66" s="58"/>
    </row>
    <row r="67" spans="1:12" ht="12.75" customHeight="1">
      <c r="A67" s="59"/>
      <c r="B67" s="57"/>
      <c r="C67" s="57"/>
      <c r="D67" s="57"/>
      <c r="E67" s="57"/>
      <c r="F67" s="57"/>
      <c r="G67" s="57"/>
      <c r="H67" s="58"/>
      <c r="I67" s="58"/>
      <c r="J67" s="58"/>
      <c r="K67" s="58"/>
      <c r="L67" s="58"/>
    </row>
    <row r="68" spans="1:12" ht="12.75" customHeight="1">
      <c r="A68" s="59"/>
      <c r="B68" s="57"/>
      <c r="C68" s="57"/>
      <c r="D68" s="57"/>
      <c r="E68" s="57"/>
      <c r="F68" s="57"/>
      <c r="G68" s="57"/>
      <c r="H68" s="58"/>
      <c r="I68" s="58"/>
      <c r="J68" s="58"/>
      <c r="K68" s="58"/>
      <c r="L68" s="58"/>
    </row>
    <row r="69" spans="1:12" ht="12.75" customHeight="1">
      <c r="A69" s="59"/>
      <c r="B69" s="57"/>
      <c r="C69" s="57"/>
      <c r="D69" s="57"/>
      <c r="E69" s="57"/>
      <c r="F69" s="57"/>
      <c r="G69" s="57"/>
      <c r="H69" s="58"/>
      <c r="I69" s="58"/>
      <c r="J69" s="58"/>
      <c r="K69" s="58"/>
      <c r="L69" s="58"/>
    </row>
    <row r="70" spans="1:12" ht="12.75" customHeight="1">
      <c r="A70" s="59"/>
      <c r="B70" s="57"/>
      <c r="C70" s="57"/>
      <c r="D70" s="57"/>
      <c r="E70" s="57"/>
      <c r="F70" s="57"/>
      <c r="G70" s="57"/>
      <c r="H70" s="58"/>
      <c r="I70" s="58"/>
      <c r="J70" s="58"/>
      <c r="K70" s="58"/>
      <c r="L70" s="58"/>
    </row>
    <row r="71" spans="1:12" ht="12.75" customHeight="1">
      <c r="A71" s="59"/>
      <c r="B71" s="57"/>
      <c r="C71" s="57"/>
      <c r="D71" s="57"/>
      <c r="E71" s="57"/>
      <c r="F71" s="57"/>
      <c r="G71" s="57"/>
      <c r="H71" s="58"/>
      <c r="I71" s="58"/>
      <c r="J71" s="58"/>
      <c r="K71" s="58"/>
      <c r="L71" s="58"/>
    </row>
    <row r="72" spans="1:12" ht="12.75" customHeight="1">
      <c r="A72" s="59"/>
      <c r="B72" s="57"/>
      <c r="C72" s="57"/>
      <c r="D72" s="57"/>
      <c r="E72" s="57"/>
      <c r="F72" s="57"/>
      <c r="G72" s="57"/>
      <c r="H72" s="58"/>
      <c r="I72" s="58"/>
      <c r="J72" s="58"/>
      <c r="K72" s="58"/>
      <c r="L72" s="58"/>
    </row>
    <row r="73" spans="1:12" ht="12.75" customHeight="1">
      <c r="A73" s="59"/>
      <c r="B73" s="57"/>
      <c r="C73" s="57"/>
      <c r="D73" s="57"/>
      <c r="E73" s="57"/>
      <c r="F73" s="57"/>
      <c r="G73" s="57"/>
      <c r="H73" s="58"/>
      <c r="I73" s="58"/>
      <c r="J73" s="58"/>
      <c r="K73" s="58"/>
      <c r="L73" s="58"/>
    </row>
    <row r="74" spans="1:12" ht="12.75" customHeight="1">
      <c r="A74" s="59"/>
      <c r="B74" s="57"/>
      <c r="C74" s="57"/>
      <c r="D74" s="57"/>
      <c r="E74" s="57"/>
      <c r="F74" s="57"/>
      <c r="G74" s="57"/>
      <c r="H74" s="58"/>
      <c r="I74" s="58"/>
      <c r="J74" s="58"/>
      <c r="K74" s="58"/>
      <c r="L74" s="58"/>
    </row>
    <row r="75" spans="1:12" ht="12.75" customHeight="1">
      <c r="A75" s="59"/>
      <c r="B75" s="57"/>
      <c r="C75" s="57"/>
      <c r="D75" s="57"/>
      <c r="E75" s="57"/>
      <c r="F75" s="57"/>
      <c r="G75" s="57"/>
      <c r="H75" s="58"/>
      <c r="I75" s="58"/>
      <c r="J75" s="58"/>
      <c r="K75" s="58"/>
      <c r="L75" s="58"/>
    </row>
    <row r="76" spans="1:12" ht="12.75" customHeight="1">
      <c r="A76" s="59"/>
      <c r="B76" s="57"/>
      <c r="C76" s="57"/>
      <c r="D76" s="57"/>
      <c r="E76" s="57"/>
      <c r="F76" s="57"/>
      <c r="G76" s="57"/>
      <c r="H76" s="58"/>
      <c r="I76" s="58"/>
      <c r="J76" s="58"/>
      <c r="K76" s="58"/>
      <c r="L76" s="58"/>
    </row>
    <row r="77" spans="1:12" ht="12.75" customHeight="1">
      <c r="A77" s="59"/>
      <c r="B77" s="57"/>
      <c r="C77" s="57"/>
      <c r="D77" s="57"/>
      <c r="E77" s="57"/>
      <c r="F77" s="57"/>
      <c r="G77" s="57"/>
      <c r="H77" s="58"/>
      <c r="I77" s="58"/>
      <c r="J77" s="58"/>
      <c r="K77" s="58"/>
      <c r="L77" s="58"/>
    </row>
    <row r="78" spans="1:12" ht="12.75" customHeight="1">
      <c r="A78" s="59"/>
      <c r="B78" s="57"/>
      <c r="C78" s="57"/>
      <c r="D78" s="57"/>
      <c r="E78" s="57"/>
      <c r="F78" s="57"/>
      <c r="G78" s="57"/>
      <c r="H78" s="58"/>
      <c r="I78" s="58"/>
      <c r="J78" s="58"/>
      <c r="K78" s="58"/>
      <c r="L78" s="58"/>
    </row>
    <row r="79" spans="1:12" ht="12.75" customHeight="1">
      <c r="A79" s="59"/>
      <c r="B79" s="57"/>
      <c r="C79" s="57"/>
      <c r="D79" s="57"/>
      <c r="E79" s="57"/>
      <c r="F79" s="57"/>
      <c r="G79" s="57"/>
      <c r="H79" s="58"/>
      <c r="I79" s="58"/>
      <c r="J79" s="58"/>
      <c r="K79" s="58"/>
      <c r="L79" s="58"/>
    </row>
    <row r="80" spans="1:12" ht="12.75" customHeight="1">
      <c r="A80" s="59"/>
      <c r="B80" s="57"/>
      <c r="C80" s="57"/>
      <c r="D80" s="57"/>
      <c r="E80" s="57"/>
      <c r="F80" s="57"/>
      <c r="G80" s="57"/>
      <c r="H80" s="58"/>
      <c r="I80" s="58"/>
      <c r="J80" s="58"/>
      <c r="K80" s="58"/>
      <c r="L80" s="58"/>
    </row>
    <row r="81" spans="1:12" ht="12.75" customHeight="1">
      <c r="A81" s="59"/>
      <c r="B81" s="57"/>
      <c r="C81" s="57"/>
      <c r="D81" s="57"/>
      <c r="E81" s="57"/>
      <c r="F81" s="57"/>
      <c r="G81" s="57"/>
      <c r="H81" s="58"/>
      <c r="I81" s="58"/>
      <c r="J81" s="58"/>
      <c r="K81" s="58"/>
      <c r="L81" s="58"/>
    </row>
    <row r="82" spans="1:12" ht="12.75" customHeight="1">
      <c r="A82" s="59"/>
      <c r="B82" s="57"/>
      <c r="C82" s="57"/>
      <c r="D82" s="57"/>
      <c r="E82" s="57"/>
      <c r="F82" s="57"/>
      <c r="G82" s="57"/>
      <c r="H82" s="58"/>
      <c r="I82" s="58"/>
      <c r="J82" s="58"/>
      <c r="K82" s="58"/>
      <c r="L82" s="58"/>
    </row>
    <row r="83" spans="1:12" ht="12.75" customHeight="1">
      <c r="A83" s="59"/>
      <c r="B83" s="57"/>
      <c r="C83" s="57"/>
      <c r="D83" s="57"/>
      <c r="E83" s="57"/>
      <c r="F83" s="57"/>
      <c r="G83" s="57"/>
      <c r="H83" s="58"/>
      <c r="I83" s="58"/>
      <c r="J83" s="58"/>
      <c r="K83" s="58"/>
      <c r="L83" s="58"/>
    </row>
    <row r="84" spans="1:12" ht="12.75" customHeight="1">
      <c r="A84" s="59"/>
      <c r="B84" s="57"/>
      <c r="C84" s="57"/>
      <c r="D84" s="57"/>
      <c r="E84" s="57"/>
      <c r="F84" s="57"/>
      <c r="G84" s="57"/>
      <c r="H84" s="58"/>
      <c r="I84" s="58"/>
      <c r="J84" s="58"/>
      <c r="K84" s="58"/>
      <c r="L84" s="58"/>
    </row>
    <row r="85" spans="1:12" ht="12.75" customHeight="1">
      <c r="A85" s="59"/>
      <c r="B85" s="57"/>
      <c r="C85" s="57"/>
      <c r="D85" s="57"/>
      <c r="E85" s="57"/>
      <c r="F85" s="57"/>
      <c r="G85" s="57"/>
      <c r="H85" s="58"/>
      <c r="I85" s="58"/>
      <c r="J85" s="58"/>
      <c r="K85" s="58"/>
      <c r="L85" s="58"/>
    </row>
    <row r="86" spans="1:12" ht="12.75" customHeight="1">
      <c r="A86" s="59"/>
      <c r="B86" s="57"/>
      <c r="C86" s="57"/>
      <c r="D86" s="57"/>
      <c r="E86" s="57"/>
      <c r="F86" s="57"/>
      <c r="G86" s="57"/>
      <c r="H86" s="58"/>
      <c r="I86" s="58"/>
      <c r="J86" s="58"/>
      <c r="K86" s="58"/>
      <c r="L86" s="58"/>
    </row>
    <row r="87" spans="1:12" ht="12.75" customHeight="1">
      <c r="A87" s="59"/>
      <c r="B87" s="57"/>
      <c r="C87" s="57"/>
      <c r="D87" s="57"/>
      <c r="E87" s="57"/>
      <c r="F87" s="57"/>
      <c r="G87" s="57"/>
      <c r="H87" s="58"/>
      <c r="I87" s="58"/>
      <c r="J87" s="58"/>
      <c r="K87" s="58"/>
      <c r="L87" s="58"/>
    </row>
    <row r="88" spans="1:12" ht="12.75" customHeight="1">
      <c r="A88" s="59"/>
      <c r="B88" s="57"/>
      <c r="C88" s="57"/>
      <c r="D88" s="57"/>
      <c r="E88" s="57"/>
      <c r="F88" s="57"/>
      <c r="G88" s="57"/>
      <c r="H88" s="58"/>
      <c r="I88" s="58"/>
      <c r="J88" s="58"/>
      <c r="K88" s="58"/>
      <c r="L88" s="58"/>
    </row>
    <row r="89" spans="1:12" ht="12.75" customHeight="1">
      <c r="A89" s="59"/>
      <c r="B89" s="57"/>
      <c r="C89" s="57"/>
      <c r="D89" s="57"/>
      <c r="E89" s="57"/>
      <c r="F89" s="57"/>
      <c r="G89" s="57"/>
      <c r="H89" s="58"/>
      <c r="I89" s="58"/>
      <c r="J89" s="58"/>
      <c r="K89" s="58"/>
      <c r="L89" s="58"/>
    </row>
    <row r="90" spans="1:12" ht="12.75" customHeight="1">
      <c r="A90" s="59"/>
      <c r="B90" s="57"/>
      <c r="C90" s="57"/>
      <c r="D90" s="57"/>
      <c r="E90" s="57"/>
      <c r="F90" s="57"/>
      <c r="G90" s="57"/>
      <c r="H90" s="58"/>
      <c r="I90" s="58"/>
      <c r="J90" s="58"/>
      <c r="K90" s="58"/>
      <c r="L90" s="58"/>
    </row>
    <row r="91" spans="1:12" ht="12.75" customHeight="1">
      <c r="A91" s="59"/>
      <c r="B91" s="57"/>
      <c r="C91" s="57"/>
      <c r="D91" s="57"/>
      <c r="E91" s="57"/>
      <c r="F91" s="57"/>
      <c r="G91" s="57"/>
      <c r="H91" s="58"/>
      <c r="I91" s="58"/>
      <c r="J91" s="58"/>
      <c r="K91" s="58"/>
      <c r="L91" s="58"/>
    </row>
    <row r="92" spans="1:12" ht="12.75" customHeight="1">
      <c r="A92" s="59"/>
      <c r="B92" s="57"/>
      <c r="C92" s="57"/>
      <c r="D92" s="57"/>
      <c r="E92" s="57"/>
      <c r="F92" s="57"/>
      <c r="G92" s="57"/>
      <c r="H92" s="58"/>
      <c r="I92" s="58"/>
      <c r="J92" s="58"/>
      <c r="K92" s="58"/>
      <c r="L92" s="58"/>
    </row>
    <row r="93" spans="1:12" ht="12.75" customHeight="1">
      <c r="A93" s="59"/>
      <c r="B93" s="57"/>
      <c r="C93" s="57"/>
      <c r="D93" s="57"/>
      <c r="E93" s="57"/>
      <c r="F93" s="57"/>
      <c r="G93" s="57"/>
      <c r="H93" s="58"/>
      <c r="I93" s="58"/>
      <c r="J93" s="58"/>
      <c r="K93" s="58"/>
      <c r="L93" s="58"/>
    </row>
    <row r="94" spans="1:12" ht="12.75" customHeight="1">
      <c r="A94" s="59"/>
      <c r="B94" s="57"/>
      <c r="C94" s="57"/>
      <c r="D94" s="57"/>
      <c r="E94" s="57"/>
      <c r="F94" s="57"/>
      <c r="G94" s="57"/>
      <c r="H94" s="58"/>
      <c r="I94" s="58"/>
      <c r="J94" s="58"/>
      <c r="K94" s="58"/>
      <c r="L94" s="58"/>
    </row>
    <row r="95" spans="1:12" ht="12.75" customHeight="1">
      <c r="A95" s="59"/>
      <c r="B95" s="57"/>
      <c r="C95" s="57"/>
      <c r="D95" s="57"/>
      <c r="E95" s="57"/>
      <c r="F95" s="57"/>
      <c r="G95" s="57"/>
      <c r="H95" s="58"/>
      <c r="I95" s="58"/>
      <c r="J95" s="58"/>
      <c r="K95" s="58"/>
      <c r="L95" s="58"/>
    </row>
    <row r="96" spans="1:12" ht="12.75" customHeight="1">
      <c r="A96" s="59"/>
      <c r="B96" s="57"/>
      <c r="C96" s="57"/>
      <c r="D96" s="57"/>
      <c r="E96" s="57"/>
      <c r="F96" s="57"/>
      <c r="G96" s="57"/>
      <c r="H96" s="58"/>
      <c r="I96" s="58"/>
      <c r="J96" s="58"/>
      <c r="K96" s="58"/>
      <c r="L96" s="58"/>
    </row>
    <row r="97" spans="1:12" ht="12.75" customHeight="1">
      <c r="A97" s="59"/>
      <c r="B97" s="57"/>
      <c r="C97" s="57"/>
      <c r="D97" s="57"/>
      <c r="E97" s="57"/>
      <c r="F97" s="57"/>
      <c r="G97" s="57"/>
      <c r="H97" s="58"/>
      <c r="I97" s="58"/>
      <c r="J97" s="58"/>
      <c r="K97" s="58"/>
      <c r="L97" s="58"/>
    </row>
    <row r="98" spans="1:12" ht="12.75" customHeight="1">
      <c r="A98" s="59"/>
      <c r="B98" s="57"/>
      <c r="C98" s="57"/>
      <c r="D98" s="57"/>
      <c r="E98" s="57"/>
      <c r="F98" s="57"/>
      <c r="G98" s="57"/>
      <c r="H98" s="58"/>
      <c r="I98" s="58"/>
      <c r="J98" s="58"/>
      <c r="K98" s="58"/>
      <c r="L98" s="58"/>
    </row>
    <row r="99" spans="1:12" ht="12.75" customHeight="1">
      <c r="A99" s="59"/>
      <c r="B99" s="57"/>
      <c r="C99" s="57"/>
      <c r="D99" s="57"/>
      <c r="E99" s="57"/>
      <c r="F99" s="57"/>
      <c r="G99" s="57"/>
      <c r="H99" s="58"/>
      <c r="I99" s="58"/>
      <c r="J99" s="58"/>
      <c r="K99" s="58"/>
      <c r="L99" s="58"/>
    </row>
    <row r="100" spans="1:12" ht="12.75" customHeight="1">
      <c r="A100" s="59"/>
      <c r="B100" s="57"/>
      <c r="C100" s="57"/>
      <c r="D100" s="57"/>
      <c r="E100" s="57"/>
      <c r="F100" s="57"/>
      <c r="G100" s="57"/>
      <c r="H100" s="58"/>
      <c r="I100" s="58"/>
      <c r="J100" s="58"/>
      <c r="K100" s="58"/>
      <c r="L100" s="58"/>
    </row>
  </sheetData>
  <mergeCells count="13">
    <mergeCell ref="H10:I10"/>
    <mergeCell ref="K9:L9"/>
    <mergeCell ref="K10:L10"/>
    <mergeCell ref="K6:L6"/>
    <mergeCell ref="K7:L7"/>
    <mergeCell ref="K8:L8"/>
    <mergeCell ref="A53:L54"/>
    <mergeCell ref="H6:I6"/>
    <mergeCell ref="H7:I7"/>
    <mergeCell ref="H8:I8"/>
    <mergeCell ref="H51:I51"/>
    <mergeCell ref="K51:L51"/>
    <mergeCell ref="H9:I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44"/>
  <sheetViews>
    <sheetView workbookViewId="0" topLeftCell="A1">
      <selection activeCell="J229" sqref="J229"/>
    </sheetView>
  </sheetViews>
  <sheetFormatPr defaultColWidth="9.33203125" defaultRowHeight="12.75"/>
  <cols>
    <col min="1" max="1" width="2.83203125" style="81" customWidth="1"/>
    <col min="2" max="2" width="17.83203125" style="81" customWidth="1"/>
    <col min="3" max="4" width="6.83203125" style="81" customWidth="1"/>
    <col min="5" max="5" width="9.83203125" style="81" customWidth="1"/>
    <col min="6" max="6" width="1.83203125" style="81" customWidth="1"/>
    <col min="7" max="7" width="9.83203125" style="81" customWidth="1"/>
    <col min="8" max="8" width="1.83203125" style="81" customWidth="1"/>
    <col min="9" max="9" width="9.83203125" style="81" customWidth="1"/>
    <col min="10" max="10" width="1.83203125" style="81" customWidth="1"/>
    <col min="11" max="11" width="9.83203125" style="81" customWidth="1"/>
    <col min="12" max="12" width="1.83203125" style="81" customWidth="1"/>
    <col min="13" max="13" width="9.83203125" style="81" customWidth="1"/>
    <col min="14" max="14" width="1.83203125" style="81" customWidth="1"/>
    <col min="15" max="16384" width="9.33203125" style="81" customWidth="1"/>
  </cols>
  <sheetData>
    <row r="1" spans="1:18" s="4" customFormat="1" ht="15.75">
      <c r="A1" s="1" t="s">
        <v>35</v>
      </c>
      <c r="B1" s="51"/>
      <c r="C1" s="51"/>
      <c r="D1" s="2"/>
      <c r="E1" s="2"/>
      <c r="F1" s="2"/>
      <c r="G1" s="2"/>
      <c r="H1" s="2"/>
      <c r="I1" s="3"/>
      <c r="J1" s="2"/>
      <c r="K1" s="3"/>
      <c r="L1" s="2"/>
      <c r="M1" s="3"/>
      <c r="N1" s="2"/>
      <c r="O1" s="3"/>
      <c r="P1" s="3"/>
      <c r="Q1" s="3"/>
      <c r="R1" s="3"/>
    </row>
    <row r="2" spans="1:18" s="4" customFormat="1" ht="12.75" customHeight="1">
      <c r="A2" s="53" t="str">
        <f>'[1]IncSt'!A2</f>
        <v>(Incorporated in Malaysia)</v>
      </c>
      <c r="B2" s="53"/>
      <c r="C2" s="53"/>
      <c r="D2" s="6"/>
      <c r="E2" s="6"/>
      <c r="F2" s="6"/>
      <c r="G2" s="6"/>
      <c r="H2" s="6"/>
      <c r="I2" s="7"/>
      <c r="J2" s="6"/>
      <c r="K2" s="7"/>
      <c r="L2" s="6"/>
      <c r="M2" s="7"/>
      <c r="N2" s="6"/>
      <c r="O2" s="7"/>
      <c r="P2" s="7"/>
      <c r="Q2" s="7"/>
      <c r="R2" s="7"/>
    </row>
    <row r="3" spans="1:18" s="4" customFormat="1" ht="12.75" customHeight="1">
      <c r="A3" s="8"/>
      <c r="B3" s="8"/>
      <c r="C3" s="8"/>
      <c r="D3" s="13"/>
      <c r="E3" s="10"/>
      <c r="F3" s="10"/>
      <c r="G3" s="10"/>
      <c r="H3" s="10"/>
      <c r="I3" s="11"/>
      <c r="J3" s="10"/>
      <c r="K3" s="11"/>
      <c r="L3" s="10"/>
      <c r="M3" s="11"/>
      <c r="N3" s="10"/>
      <c r="O3" s="11"/>
      <c r="P3" s="11"/>
      <c r="Q3" s="11"/>
      <c r="R3" s="12"/>
    </row>
    <row r="4" spans="1:18" s="4" customFormat="1" ht="12.75" customHeight="1">
      <c r="A4" s="56" t="s">
        <v>49</v>
      </c>
      <c r="B4" s="56"/>
      <c r="C4" s="56"/>
      <c r="D4" s="13"/>
      <c r="E4" s="13"/>
      <c r="F4" s="13"/>
      <c r="G4" s="13"/>
      <c r="H4" s="13"/>
      <c r="I4" s="7"/>
      <c r="J4" s="13"/>
      <c r="K4" s="7"/>
      <c r="L4" s="13"/>
      <c r="M4" s="7"/>
      <c r="N4" s="13"/>
      <c r="O4" s="7"/>
      <c r="P4" s="7"/>
      <c r="Q4" s="7"/>
      <c r="R4" s="12"/>
    </row>
    <row r="5" spans="1:18" s="4" customFormat="1" ht="12.75" customHeight="1">
      <c r="A5" s="56" t="str">
        <f>'[1]IncSt'!A10</f>
        <v>for the financial period ended 31st December 2002</v>
      </c>
      <c r="B5" s="56"/>
      <c r="C5" s="56"/>
      <c r="D5" s="13"/>
      <c r="E5" s="13"/>
      <c r="F5" s="13"/>
      <c r="G5" s="13"/>
      <c r="H5" s="13"/>
      <c r="I5" s="7"/>
      <c r="J5" s="13"/>
      <c r="K5" s="7"/>
      <c r="L5" s="13"/>
      <c r="M5" s="7"/>
      <c r="N5" s="13"/>
      <c r="O5" s="7"/>
      <c r="P5" s="7"/>
      <c r="Q5" s="7"/>
      <c r="R5" s="12"/>
    </row>
    <row r="6" ht="12.75">
      <c r="A6" s="80" t="str">
        <f>'[1]IncSt'!A11</f>
        <v>[The figures have not been audited.]</v>
      </c>
    </row>
    <row r="7" ht="12.75">
      <c r="A7" s="80"/>
    </row>
    <row r="8" spans="1:14" ht="12.75">
      <c r="A8" s="80"/>
      <c r="E8" s="82" t="s">
        <v>50</v>
      </c>
      <c r="F8" s="82"/>
      <c r="G8" s="82"/>
      <c r="H8" s="82"/>
      <c r="I8" s="83"/>
      <c r="J8" s="83"/>
      <c r="K8" s="83"/>
      <c r="L8" s="83"/>
      <c r="M8" s="83"/>
      <c r="N8" s="83"/>
    </row>
    <row r="9" spans="5:14" ht="12.75">
      <c r="E9" s="82" t="s">
        <v>51</v>
      </c>
      <c r="F9" s="82"/>
      <c r="G9" s="82"/>
      <c r="H9" s="82"/>
      <c r="I9" s="82" t="s">
        <v>52</v>
      </c>
      <c r="J9" s="82"/>
      <c r="K9" s="83"/>
      <c r="L9" s="83"/>
      <c r="M9" s="83"/>
      <c r="N9" s="83"/>
    </row>
    <row r="10" spans="5:14" ht="12.75">
      <c r="E10" s="84" t="s">
        <v>53</v>
      </c>
      <c r="F10" s="84"/>
      <c r="G10" s="84"/>
      <c r="H10" s="82"/>
      <c r="I10" s="84" t="s">
        <v>54</v>
      </c>
      <c r="J10" s="84"/>
      <c r="K10" s="84" t="s">
        <v>55</v>
      </c>
      <c r="L10" s="82"/>
      <c r="M10" s="83"/>
      <c r="N10" s="83"/>
    </row>
    <row r="11" spans="5:14" ht="12.75">
      <c r="E11" s="82" t="s">
        <v>56</v>
      </c>
      <c r="F11" s="82"/>
      <c r="G11" s="82" t="s">
        <v>57</v>
      </c>
      <c r="H11" s="82"/>
      <c r="I11" s="82" t="s">
        <v>58</v>
      </c>
      <c r="J11" s="82"/>
      <c r="K11" s="82" t="s">
        <v>59</v>
      </c>
      <c r="L11" s="82"/>
      <c r="M11" s="83"/>
      <c r="N11" s="83"/>
    </row>
    <row r="12" spans="5:14" ht="12.75">
      <c r="E12" s="82" t="s">
        <v>60</v>
      </c>
      <c r="F12" s="82"/>
      <c r="G12" s="82" t="s">
        <v>61</v>
      </c>
      <c r="H12" s="82"/>
      <c r="I12" s="82" t="s">
        <v>62</v>
      </c>
      <c r="J12" s="82"/>
      <c r="K12" s="82" t="s">
        <v>63</v>
      </c>
      <c r="L12" s="82"/>
      <c r="M12" s="82" t="s">
        <v>64</v>
      </c>
      <c r="N12" s="82"/>
    </row>
    <row r="13" spans="5:14" ht="12.75">
      <c r="E13" s="85"/>
      <c r="F13" s="85"/>
      <c r="G13" s="85" t="s">
        <v>14</v>
      </c>
      <c r="H13" s="85"/>
      <c r="I13" s="85" t="s">
        <v>14</v>
      </c>
      <c r="J13" s="85"/>
      <c r="K13" s="85" t="s">
        <v>14</v>
      </c>
      <c r="L13" s="85"/>
      <c r="M13" s="85" t="s">
        <v>14</v>
      </c>
      <c r="N13" s="85"/>
    </row>
    <row r="14" spans="5:14" ht="12.75">
      <c r="E14" s="86"/>
      <c r="F14" s="86"/>
      <c r="G14" s="86"/>
      <c r="H14" s="86"/>
      <c r="I14" s="86"/>
      <c r="J14" s="86"/>
      <c r="K14" s="86"/>
      <c r="L14" s="86"/>
      <c r="M14" s="86"/>
      <c r="N14" s="86"/>
    </row>
    <row r="15" spans="1:14" ht="12.75">
      <c r="A15" s="81" t="s">
        <v>65</v>
      </c>
      <c r="B15" s="87">
        <f>B29-365</f>
        <v>37073</v>
      </c>
      <c r="C15" s="87"/>
      <c r="E15" s="86"/>
      <c r="F15" s="86"/>
      <c r="G15" s="86"/>
      <c r="H15" s="86"/>
      <c r="J15" s="86"/>
      <c r="K15" s="86"/>
      <c r="L15" s="86"/>
      <c r="M15" s="86"/>
      <c r="N15" s="86"/>
    </row>
    <row r="16" spans="1:14" ht="12.75">
      <c r="A16" s="88" t="s">
        <v>66</v>
      </c>
      <c r="B16" s="81" t="str">
        <f>B30</f>
        <v>as previously reported</v>
      </c>
      <c r="E16" s="86">
        <f>G16</f>
        <v>90005002</v>
      </c>
      <c r="F16" s="86"/>
      <c r="G16" s="86">
        <v>90005002</v>
      </c>
      <c r="H16" s="86"/>
      <c r="I16" s="86">
        <v>13550</v>
      </c>
      <c r="J16" s="86"/>
      <c r="K16" s="86">
        <v>92096987.26</v>
      </c>
      <c r="L16" s="86"/>
      <c r="M16" s="86">
        <f>SUM(G16:L16)</f>
        <v>182115539.26</v>
      </c>
      <c r="N16" s="86"/>
    </row>
    <row r="17" spans="1:14" ht="12.75">
      <c r="A17" s="88" t="s">
        <v>66</v>
      </c>
      <c r="B17" s="81" t="str">
        <f>B31</f>
        <v>prior year adjustment</v>
      </c>
      <c r="E17" s="86">
        <f>G17</f>
        <v>0</v>
      </c>
      <c r="F17" s="86"/>
      <c r="G17" s="86">
        <v>0</v>
      </c>
      <c r="H17" s="86"/>
      <c r="I17" s="86">
        <v>0</v>
      </c>
      <c r="J17" s="86"/>
      <c r="K17" s="86">
        <f>K31-((1682.97+2905.19+200.48+235.88+76.91)*4)+('[1]CTI'!B121)</f>
        <v>739584.1704000003</v>
      </c>
      <c r="L17" s="86"/>
      <c r="M17" s="86">
        <f>SUM(G17:L17)</f>
        <v>739584.1704000003</v>
      </c>
      <c r="N17" s="86"/>
    </row>
    <row r="18" spans="1:14" ht="7.5" customHeight="1">
      <c r="A18" s="88"/>
      <c r="E18" s="89"/>
      <c r="F18" s="89"/>
      <c r="G18" s="89"/>
      <c r="H18" s="89"/>
      <c r="I18" s="89"/>
      <c r="J18" s="89"/>
      <c r="K18" s="89"/>
      <c r="L18" s="89"/>
      <c r="M18" s="89"/>
      <c r="N18" s="89"/>
    </row>
    <row r="19" spans="1:15" ht="12.75">
      <c r="A19" s="88" t="s">
        <v>66</v>
      </c>
      <c r="B19" s="81" t="str">
        <f>B33</f>
        <v>as restated</v>
      </c>
      <c r="E19" s="86">
        <f>SUM(E16:E18)</f>
        <v>90005002</v>
      </c>
      <c r="F19" s="86"/>
      <c r="G19" s="86">
        <f>SUM(G16:G18)</f>
        <v>90005002</v>
      </c>
      <c r="H19" s="86"/>
      <c r="I19" s="86">
        <f>SUM(I16:I18)</f>
        <v>13550</v>
      </c>
      <c r="J19" s="86"/>
      <c r="K19" s="86">
        <f>SUM(K16:K18)</f>
        <v>92836571.4304</v>
      </c>
      <c r="L19" s="86"/>
      <c r="M19" s="86">
        <f>SUM(M16:M18)</f>
        <v>182855123.43039998</v>
      </c>
      <c r="N19" s="86"/>
      <c r="O19" s="86">
        <f>M19-SUM(G19:L19)</f>
        <v>0</v>
      </c>
    </row>
    <row r="20" spans="1:15" ht="12.75">
      <c r="A20" s="88"/>
      <c r="E20" s="86"/>
      <c r="F20" s="86"/>
      <c r="G20" s="86"/>
      <c r="H20" s="86"/>
      <c r="I20" s="86"/>
      <c r="J20" s="86"/>
      <c r="K20" s="86"/>
      <c r="L20" s="86"/>
      <c r="M20" s="86"/>
      <c r="N20" s="86"/>
      <c r="O20" s="86"/>
    </row>
    <row r="21" spans="1:15" ht="12.75">
      <c r="A21" s="90" t="str">
        <f>A35</f>
        <v>Dividend (first and final) paid in respect</v>
      </c>
      <c r="E21" s="86"/>
      <c r="F21" s="86"/>
      <c r="G21" s="86"/>
      <c r="H21" s="86"/>
      <c r="I21" s="86"/>
      <c r="J21" s="86"/>
      <c r="K21" s="86"/>
      <c r="L21" s="86"/>
      <c r="M21" s="86"/>
      <c r="N21" s="86"/>
      <c r="O21" s="86"/>
    </row>
    <row r="22" spans="1:15" ht="12.75">
      <c r="A22" s="90"/>
      <c r="B22" s="81" t="str">
        <f>B36</f>
        <v>of preceding financial year</v>
      </c>
      <c r="E22" s="86">
        <v>0</v>
      </c>
      <c r="F22" s="86"/>
      <c r="G22" s="86">
        <v>0</v>
      </c>
      <c r="H22" s="86"/>
      <c r="I22" s="86">
        <v>0</v>
      </c>
      <c r="J22" s="86"/>
      <c r="K22" s="86">
        <v>-4536251.91</v>
      </c>
      <c r="L22" s="86"/>
      <c r="M22" s="86">
        <f>SUM(G22:L22)</f>
        <v>-4536251.91</v>
      </c>
      <c r="N22" s="86"/>
      <c r="O22" s="86"/>
    </row>
    <row r="23" spans="5:14" ht="12.75">
      <c r="E23" s="86"/>
      <c r="F23" s="86"/>
      <c r="G23" s="86"/>
      <c r="H23" s="86"/>
      <c r="I23" s="86"/>
      <c r="J23" s="86"/>
      <c r="K23" s="86"/>
      <c r="L23" s="86"/>
      <c r="M23" s="86"/>
      <c r="N23" s="86"/>
    </row>
    <row r="24" spans="1:15" ht="12.75">
      <c r="A24" s="90" t="str">
        <f>A38</f>
        <v>Net profit attributable to shareholders</v>
      </c>
      <c r="E24" s="86">
        <f>E26-E19</f>
        <v>0</v>
      </c>
      <c r="F24" s="86"/>
      <c r="G24" s="86">
        <f>G26-G19</f>
        <v>0</v>
      </c>
      <c r="H24" s="86"/>
      <c r="I24" s="86">
        <f>I26-I19</f>
        <v>0</v>
      </c>
      <c r="J24" s="86"/>
      <c r="K24" s="86">
        <f>K26-(K19+K22)</f>
        <v>6710537.556400001</v>
      </c>
      <c r="L24" s="86"/>
      <c r="M24" s="86">
        <f>SUM(G24:L24)</f>
        <v>6710537.556400001</v>
      </c>
      <c r="N24" s="86"/>
      <c r="O24" s="86">
        <f>K24-'[1]IncSt'!N51</f>
        <v>-0.12999999709427357</v>
      </c>
    </row>
    <row r="25" spans="5:14" ht="7.5" customHeight="1">
      <c r="E25" s="86"/>
      <c r="F25" s="86"/>
      <c r="G25" s="86"/>
      <c r="H25" s="86"/>
      <c r="I25" s="86"/>
      <c r="J25" s="86"/>
      <c r="K25" s="86"/>
      <c r="L25" s="86"/>
      <c r="M25" s="86"/>
      <c r="N25" s="86"/>
    </row>
    <row r="26" spans="1:15" ht="12.75">
      <c r="A26" s="81" t="str">
        <f>A15</f>
        <v>At</v>
      </c>
      <c r="B26" s="87">
        <f>'[1]IncSt'!N16</f>
        <v>37256</v>
      </c>
      <c r="C26" s="87"/>
      <c r="E26" s="91">
        <f>G26</f>
        <v>90005002</v>
      </c>
      <c r="F26" s="91"/>
      <c r="G26" s="91">
        <v>90005002</v>
      </c>
      <c r="H26" s="91"/>
      <c r="I26" s="91">
        <v>13550</v>
      </c>
      <c r="J26" s="91"/>
      <c r="K26" s="91">
        <f>94798033.37+K17-SUM('[1]CTI'!B117:B118)</f>
        <v>95010857.0768</v>
      </c>
      <c r="L26" s="91"/>
      <c r="M26" s="91">
        <f>SUM(M19:M25)</f>
        <v>185029409.0768</v>
      </c>
      <c r="N26" s="91"/>
      <c r="O26" s="86">
        <f>M26-SUM(G26:L26)</f>
        <v>0</v>
      </c>
    </row>
    <row r="27" spans="2:14" ht="7.5" customHeight="1" thickBot="1">
      <c r="B27" s="87"/>
      <c r="C27" s="87"/>
      <c r="E27" s="92"/>
      <c r="F27" s="92"/>
      <c r="G27" s="92"/>
      <c r="H27" s="92"/>
      <c r="I27" s="92"/>
      <c r="J27" s="92"/>
      <c r="K27" s="92"/>
      <c r="L27" s="92"/>
      <c r="M27" s="92"/>
      <c r="N27" s="92"/>
    </row>
    <row r="28" spans="5:14" ht="13.5" thickTop="1">
      <c r="E28" s="86"/>
      <c r="F28" s="86"/>
      <c r="G28" s="86"/>
      <c r="H28" s="86"/>
      <c r="I28" s="86"/>
      <c r="J28" s="86"/>
      <c r="K28" s="86"/>
      <c r="L28" s="86"/>
      <c r="M28" s="86"/>
      <c r="N28" s="86"/>
    </row>
    <row r="29" spans="1:14" ht="12.75">
      <c r="A29" s="81" t="str">
        <f>A15</f>
        <v>At</v>
      </c>
      <c r="B29" s="87">
        <f>'[1]BS'!K9+1</f>
        <v>37438</v>
      </c>
      <c r="C29" s="87"/>
      <c r="E29" s="86"/>
      <c r="F29" s="86"/>
      <c r="G29" s="86"/>
      <c r="H29" s="86"/>
      <c r="J29" s="86"/>
      <c r="K29" s="86"/>
      <c r="L29" s="86"/>
      <c r="M29" s="86"/>
      <c r="N29" s="86"/>
    </row>
    <row r="30" spans="1:14" ht="12.75">
      <c r="A30" s="88" t="s">
        <v>66</v>
      </c>
      <c r="B30" s="81" t="s">
        <v>67</v>
      </c>
      <c r="E30" s="86">
        <f>G30</f>
        <v>90190002</v>
      </c>
      <c r="F30" s="86"/>
      <c r="G30" s="86">
        <f>'[1]BS'!K13</f>
        <v>90190002</v>
      </c>
      <c r="H30" s="86"/>
      <c r="I30" s="86">
        <f>'[1]OIB-BS'!F11</f>
        <v>72750</v>
      </c>
      <c r="J30" s="86"/>
      <c r="K30" s="86">
        <f>'[1]OIB-BS'!F12</f>
        <v>105236867.23</v>
      </c>
      <c r="L30" s="86"/>
      <c r="M30" s="86">
        <f>SUM(G30:L30)</f>
        <v>195499619.23000002</v>
      </c>
      <c r="N30" s="86"/>
    </row>
    <row r="31" spans="1:14" ht="12.75">
      <c r="A31" s="88" t="s">
        <v>66</v>
      </c>
      <c r="B31" s="81" t="s">
        <v>68</v>
      </c>
      <c r="E31" s="86">
        <f>G31</f>
        <v>0</v>
      </c>
      <c r="F31" s="86"/>
      <c r="G31" s="86">
        <v>0</v>
      </c>
      <c r="H31" s="86"/>
      <c r="I31" s="86">
        <v>0</v>
      </c>
      <c r="J31" s="86"/>
      <c r="K31" s="86">
        <f>'[1]OIB '!N47</f>
        <v>-405089.0399999999</v>
      </c>
      <c r="L31" s="86"/>
      <c r="M31" s="86">
        <f>SUM(G31:L31)</f>
        <v>-405089.0399999999</v>
      </c>
      <c r="N31" s="86"/>
    </row>
    <row r="32" spans="1:14" ht="7.5" customHeight="1">
      <c r="A32" s="88"/>
      <c r="E32" s="89"/>
      <c r="F32" s="89"/>
      <c r="G32" s="89"/>
      <c r="H32" s="89"/>
      <c r="I32" s="89"/>
      <c r="J32" s="89"/>
      <c r="K32" s="89"/>
      <c r="L32" s="89"/>
      <c r="M32" s="89"/>
      <c r="N32" s="89"/>
    </row>
    <row r="33" spans="1:15" ht="12.75">
      <c r="A33" s="88" t="s">
        <v>66</v>
      </c>
      <c r="B33" s="81" t="s">
        <v>69</v>
      </c>
      <c r="E33" s="86">
        <f>SUM(E30:E32)</f>
        <v>90190002</v>
      </c>
      <c r="F33" s="86"/>
      <c r="G33" s="86">
        <f>SUM(G30:G32)</f>
        <v>90190002</v>
      </c>
      <c r="H33" s="86"/>
      <c r="I33" s="86">
        <f>SUM(I30:I32)</f>
        <v>72750</v>
      </c>
      <c r="J33" s="86"/>
      <c r="K33" s="86">
        <f>SUM(K30:K32)</f>
        <v>104831778.19</v>
      </c>
      <c r="L33" s="86"/>
      <c r="M33" s="86">
        <f>SUM(M30:M32)</f>
        <v>195094530.19000003</v>
      </c>
      <c r="N33" s="86"/>
      <c r="O33" s="86">
        <f>M33-SUM(G33:L33)</f>
        <v>0</v>
      </c>
    </row>
    <row r="34" spans="1:15" ht="12.75">
      <c r="A34" s="88"/>
      <c r="E34" s="86"/>
      <c r="F34" s="86"/>
      <c r="G34" s="86"/>
      <c r="H34" s="86"/>
      <c r="I34" s="86"/>
      <c r="J34" s="86"/>
      <c r="K34" s="86"/>
      <c r="L34" s="86"/>
      <c r="M34" s="86"/>
      <c r="N34" s="86"/>
      <c r="O34" s="86"/>
    </row>
    <row r="35" spans="1:15" ht="12.75">
      <c r="A35" s="81" t="s">
        <v>70</v>
      </c>
      <c r="E35" s="86"/>
      <c r="F35" s="86"/>
      <c r="G35" s="86"/>
      <c r="H35" s="86"/>
      <c r="I35" s="86"/>
      <c r="J35" s="86"/>
      <c r="K35" s="86"/>
      <c r="L35" s="86"/>
      <c r="M35" s="86"/>
      <c r="N35" s="86"/>
      <c r="O35" s="86"/>
    </row>
    <row r="36" spans="2:15" ht="12.75">
      <c r="B36" s="81" t="s">
        <v>71</v>
      </c>
      <c r="E36" s="86">
        <v>0</v>
      </c>
      <c r="F36" s="86"/>
      <c r="G36" s="86">
        <v>0</v>
      </c>
      <c r="H36" s="86"/>
      <c r="I36" s="86">
        <v>0</v>
      </c>
      <c r="J36" s="86"/>
      <c r="K36" s="86">
        <f>'[1]OIB '!N54</f>
        <v>-4545575.93</v>
      </c>
      <c r="L36" s="86"/>
      <c r="M36" s="86">
        <f>SUM(G36:L36)</f>
        <v>-4545575.93</v>
      </c>
      <c r="N36" s="86"/>
      <c r="O36" s="86"/>
    </row>
    <row r="37" spans="5:14" ht="12.75" customHeight="1">
      <c r="E37" s="86"/>
      <c r="F37" s="86"/>
      <c r="G37" s="86"/>
      <c r="H37" s="86"/>
      <c r="I37" s="86"/>
      <c r="J37" s="86"/>
      <c r="K37" s="86"/>
      <c r="L37" s="86"/>
      <c r="M37" s="86"/>
      <c r="N37" s="86"/>
    </row>
    <row r="38" spans="1:15" ht="12.75">
      <c r="A38" s="90" t="str">
        <f>'[1]IncSt'!A51</f>
        <v>Net profit attributable to shareholders</v>
      </c>
      <c r="E38" s="86">
        <f>E40-E33</f>
        <v>0</v>
      </c>
      <c r="F38" s="86"/>
      <c r="G38" s="86">
        <f>G40-G33</f>
        <v>0</v>
      </c>
      <c r="H38" s="86"/>
      <c r="I38" s="86">
        <f>I40-I33</f>
        <v>0</v>
      </c>
      <c r="J38" s="86"/>
      <c r="K38" s="86">
        <f>K40-(K33+K36)</f>
        <v>8771346.592250615</v>
      </c>
      <c r="L38" s="86"/>
      <c r="M38" s="86">
        <f>SUM(G38:L38)</f>
        <v>8771346.592250615</v>
      </c>
      <c r="N38" s="86"/>
      <c r="O38" s="86">
        <f>K38-'[1]IncSt'!L51</f>
        <v>0.0074034761637449265</v>
      </c>
    </row>
    <row r="39" spans="5:14" ht="7.5" customHeight="1">
      <c r="E39" s="86"/>
      <c r="F39" s="86"/>
      <c r="G39" s="86"/>
      <c r="H39" s="86"/>
      <c r="I39" s="86"/>
      <c r="J39" s="86"/>
      <c r="K39" s="86"/>
      <c r="L39" s="86"/>
      <c r="M39" s="86"/>
      <c r="N39" s="86"/>
    </row>
    <row r="40" spans="1:15" ht="12.75">
      <c r="A40" s="81" t="str">
        <f>A15</f>
        <v>At</v>
      </c>
      <c r="B40" s="87">
        <f>'[1]IncSt'!L16</f>
        <v>37621</v>
      </c>
      <c r="C40" s="87"/>
      <c r="E40" s="91">
        <f>G40</f>
        <v>90190002</v>
      </c>
      <c r="F40" s="91"/>
      <c r="G40" s="91">
        <f>'[1]OIB-BS'!D10</f>
        <v>90190002</v>
      </c>
      <c r="H40" s="91"/>
      <c r="I40" s="91">
        <f>'[1]OIB-BS'!D11</f>
        <v>72750</v>
      </c>
      <c r="J40" s="91"/>
      <c r="K40" s="91">
        <f>'[1]OIB-BS'!D12</f>
        <v>109057548.8522506</v>
      </c>
      <c r="L40" s="91"/>
      <c r="M40" s="91">
        <f>SUM(M33:M39)</f>
        <v>199320300.85225064</v>
      </c>
      <c r="N40" s="91"/>
      <c r="O40" s="86">
        <f>M40-SUM(G40:L40)</f>
        <v>0</v>
      </c>
    </row>
    <row r="41" spans="5:14" ht="7.5" customHeight="1" thickBot="1">
      <c r="E41" s="92"/>
      <c r="F41" s="92"/>
      <c r="G41" s="92"/>
      <c r="H41" s="92"/>
      <c r="I41" s="92"/>
      <c r="J41" s="92"/>
      <c r="K41" s="92"/>
      <c r="L41" s="92"/>
      <c r="M41" s="92"/>
      <c r="N41" s="92"/>
    </row>
    <row r="42" spans="5:14" ht="13.5" thickTop="1">
      <c r="E42" s="86"/>
      <c r="F42" s="86"/>
      <c r="G42" s="86"/>
      <c r="H42" s="86"/>
      <c r="I42" s="86"/>
      <c r="J42" s="86"/>
      <c r="K42" s="86"/>
      <c r="L42" s="86"/>
      <c r="M42" s="86"/>
      <c r="N42" s="86"/>
    </row>
    <row r="43" spans="1:14" ht="12.75">
      <c r="A43" s="173" t="s">
        <v>72</v>
      </c>
      <c r="B43" s="173"/>
      <c r="C43" s="173"/>
      <c r="D43" s="173"/>
      <c r="E43" s="173"/>
      <c r="F43" s="173"/>
      <c r="G43" s="173"/>
      <c r="H43" s="173"/>
      <c r="I43" s="173"/>
      <c r="J43" s="173"/>
      <c r="K43" s="173"/>
      <c r="L43" s="173"/>
      <c r="M43" s="173"/>
      <c r="N43" s="173"/>
    </row>
    <row r="44" spans="1:14" ht="12.75">
      <c r="A44" s="173"/>
      <c r="B44" s="173"/>
      <c r="C44" s="173"/>
      <c r="D44" s="173"/>
      <c r="E44" s="173"/>
      <c r="F44" s="173"/>
      <c r="G44" s="173"/>
      <c r="H44" s="173"/>
      <c r="I44" s="173"/>
      <c r="J44" s="173"/>
      <c r="K44" s="173"/>
      <c r="L44" s="173"/>
      <c r="M44" s="173"/>
      <c r="N44" s="173"/>
    </row>
  </sheetData>
  <mergeCells count="1">
    <mergeCell ref="A43:N44"/>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5"/>
  <sheetViews>
    <sheetView workbookViewId="0" topLeftCell="A8">
      <selection activeCell="E13" sqref="E13"/>
    </sheetView>
  </sheetViews>
  <sheetFormatPr defaultColWidth="9.33203125" defaultRowHeight="12.75"/>
  <cols>
    <col min="1" max="2" width="2.83203125" style="94" customWidth="1"/>
    <col min="3" max="8" width="9.33203125" style="94" customWidth="1"/>
    <col min="9" max="9" width="10.83203125" style="94" customWidth="1"/>
    <col min="10" max="10" width="2.33203125" style="94" customWidth="1"/>
    <col min="11" max="11" width="3.83203125" style="94" customWidth="1"/>
    <col min="12" max="12" width="10.83203125" style="94" customWidth="1"/>
    <col min="13" max="13" width="2.33203125" style="94" customWidth="1"/>
    <col min="14" max="16384" width="9.33203125" style="94" customWidth="1"/>
  </cols>
  <sheetData>
    <row r="1" spans="1:20" s="4" customFormat="1" ht="15.75">
      <c r="A1" s="1" t="s">
        <v>35</v>
      </c>
      <c r="B1" s="1"/>
      <c r="C1" s="1"/>
      <c r="D1" s="2"/>
      <c r="E1" s="2"/>
      <c r="F1" s="2"/>
      <c r="G1" s="2"/>
      <c r="H1" s="2"/>
      <c r="I1" s="2"/>
      <c r="J1" s="2"/>
      <c r="K1" s="2"/>
      <c r="L1" s="3"/>
      <c r="M1" s="3"/>
      <c r="N1" s="3"/>
      <c r="O1" s="3"/>
      <c r="P1" s="3"/>
      <c r="Q1" s="3"/>
      <c r="R1" s="3"/>
      <c r="S1" s="3"/>
      <c r="T1" s="3"/>
    </row>
    <row r="2" spans="1:20" s="4" customFormat="1" ht="12.75" customHeight="1">
      <c r="A2" s="5" t="str">
        <f>'[1]IncSt'!A2</f>
        <v>(Incorporated in Malaysia)</v>
      </c>
      <c r="B2" s="5"/>
      <c r="C2" s="5"/>
      <c r="D2" s="6"/>
      <c r="E2" s="6"/>
      <c r="F2" s="6"/>
      <c r="G2" s="6"/>
      <c r="H2" s="6"/>
      <c r="I2" s="6"/>
      <c r="J2" s="6"/>
      <c r="K2" s="6"/>
      <c r="L2" s="7"/>
      <c r="M2" s="7"/>
      <c r="N2" s="7"/>
      <c r="O2" s="7"/>
      <c r="P2" s="7"/>
      <c r="Q2" s="7"/>
      <c r="R2" s="7"/>
      <c r="S2" s="7"/>
      <c r="T2" s="7"/>
    </row>
    <row r="3" spans="1:20" s="4" customFormat="1" ht="12.75" customHeight="1">
      <c r="A3" s="8"/>
      <c r="B3" s="8"/>
      <c r="C3" s="8"/>
      <c r="D3" s="13"/>
      <c r="E3" s="9"/>
      <c r="F3" s="10"/>
      <c r="G3" s="10"/>
      <c r="H3" s="10"/>
      <c r="I3" s="10"/>
      <c r="J3" s="10"/>
      <c r="K3" s="10"/>
      <c r="L3" s="11"/>
      <c r="M3" s="11"/>
      <c r="N3" s="11"/>
      <c r="O3" s="11"/>
      <c r="P3" s="11"/>
      <c r="Q3" s="11"/>
      <c r="R3" s="11"/>
      <c r="S3" s="11"/>
      <c r="T3" s="12"/>
    </row>
    <row r="4" spans="1:20" s="4" customFormat="1" ht="12.75" customHeight="1">
      <c r="A4" s="8" t="s">
        <v>73</v>
      </c>
      <c r="B4" s="8"/>
      <c r="C4" s="8"/>
      <c r="D4" s="13"/>
      <c r="E4" s="9"/>
      <c r="F4" s="13"/>
      <c r="G4" s="13"/>
      <c r="H4" s="13"/>
      <c r="I4" s="13"/>
      <c r="J4" s="13"/>
      <c r="K4" s="13"/>
      <c r="L4" s="7"/>
      <c r="M4" s="7"/>
      <c r="N4" s="7"/>
      <c r="O4" s="7"/>
      <c r="P4" s="7"/>
      <c r="Q4" s="7"/>
      <c r="R4" s="7"/>
      <c r="S4" s="7"/>
      <c r="T4" s="12"/>
    </row>
    <row r="5" spans="1:3" ht="12.75">
      <c r="A5" s="93" t="str">
        <f>'[1]IncSt'!A10</f>
        <v>for the financial period ended 31st December 2002</v>
      </c>
      <c r="B5" s="93"/>
      <c r="C5" s="93"/>
    </row>
    <row r="6" spans="1:3" ht="12.75">
      <c r="A6" s="95" t="str">
        <f>'[1]IncSt'!A11</f>
        <v>[The figures have not been audited.]</v>
      </c>
      <c r="B6" s="95"/>
      <c r="C6" s="95"/>
    </row>
    <row r="8" ht="12.75">
      <c r="K8" s="96" t="s">
        <v>74</v>
      </c>
    </row>
    <row r="9" spans="9:13" ht="12.75">
      <c r="I9" s="97">
        <f>'[1]Equity'!B40</f>
        <v>37621</v>
      </c>
      <c r="J9" s="97"/>
      <c r="K9" s="98"/>
      <c r="L9" s="97">
        <f>'[1]Equity'!B26</f>
        <v>37256</v>
      </c>
      <c r="M9" s="99"/>
    </row>
    <row r="10" spans="9:14" ht="12.75">
      <c r="I10" s="100" t="str">
        <f>'[1]IncSt'!G17</f>
        <v>RM ' 000</v>
      </c>
      <c r="J10" s="100"/>
      <c r="K10" s="101"/>
      <c r="L10" s="102" t="str">
        <f>I10</f>
        <v>RM ' 000</v>
      </c>
      <c r="M10" s="99"/>
      <c r="N10" s="103"/>
    </row>
    <row r="11" spans="9:13" ht="12.75">
      <c r="I11" s="104"/>
      <c r="J11" s="104"/>
      <c r="K11" s="104"/>
      <c r="L11" s="104"/>
      <c r="M11" s="104"/>
    </row>
    <row r="12" spans="1:13" ht="12.75">
      <c r="A12" s="98" t="s">
        <v>75</v>
      </c>
      <c r="B12" s="98"/>
      <c r="C12" s="98"/>
      <c r="I12" s="104"/>
      <c r="J12" s="104"/>
      <c r="K12" s="104"/>
      <c r="L12" s="104"/>
      <c r="M12" s="104"/>
    </row>
    <row r="13" spans="2:13" ht="12.75">
      <c r="B13" s="94" t="s">
        <v>76</v>
      </c>
      <c r="I13" s="104">
        <f>'[1]OIB-BS'!D69</f>
        <v>17666964.21999999</v>
      </c>
      <c r="J13" s="104"/>
      <c r="K13" s="104"/>
      <c r="L13" s="104">
        <v>0</v>
      </c>
      <c r="M13" s="104"/>
    </row>
    <row r="14" spans="2:13" ht="12.75">
      <c r="B14" s="94" t="s">
        <v>77</v>
      </c>
      <c r="I14" s="104">
        <f>-(('[1]BS'!K44-'[1]BS'!K35)+('[1]Notes'!M52-'[1]Notes'!M46)-('[1]BS'!H44-'[1]BS'!H35))</f>
        <v>-1161831.3000000003</v>
      </c>
      <c r="J14" s="104"/>
      <c r="K14" s="104"/>
      <c r="L14" s="104">
        <v>0</v>
      </c>
      <c r="M14" s="104"/>
    </row>
    <row r="15" spans="9:13" ht="7.5" customHeight="1">
      <c r="I15" s="105"/>
      <c r="J15" s="105"/>
      <c r="K15" s="104"/>
      <c r="L15" s="105"/>
      <c r="M15" s="105"/>
    </row>
    <row r="16" spans="9:13" ht="7.5" customHeight="1">
      <c r="I16" s="104"/>
      <c r="J16" s="104"/>
      <c r="K16" s="104"/>
      <c r="L16" s="104"/>
      <c r="M16" s="104"/>
    </row>
    <row r="17" spans="2:13" ht="12.75">
      <c r="B17" s="94" t="s">
        <v>78</v>
      </c>
      <c r="I17" s="104">
        <f>SUM(I12:I15)</f>
        <v>16505132.91999999</v>
      </c>
      <c r="J17" s="104"/>
      <c r="K17" s="104"/>
      <c r="L17" s="104">
        <f>SUM(L12:L15)</f>
        <v>0</v>
      </c>
      <c r="M17" s="104"/>
    </row>
    <row r="18" spans="9:13" ht="12.75">
      <c r="I18" s="104"/>
      <c r="J18" s="104"/>
      <c r="K18" s="104"/>
      <c r="L18" s="104"/>
      <c r="M18" s="104"/>
    </row>
    <row r="19" spans="1:13" ht="12.75">
      <c r="A19" s="98" t="s">
        <v>79</v>
      </c>
      <c r="B19" s="98"/>
      <c r="C19" s="98"/>
      <c r="I19" s="104"/>
      <c r="J19" s="104"/>
      <c r="K19" s="104"/>
      <c r="L19" s="104"/>
      <c r="M19" s="104"/>
    </row>
    <row r="20" spans="9:13" ht="7.5" customHeight="1">
      <c r="I20" s="106"/>
      <c r="J20" s="107"/>
      <c r="K20" s="104"/>
      <c r="L20" s="106"/>
      <c r="M20" s="107"/>
    </row>
    <row r="21" spans="2:13" ht="12.75">
      <c r="B21" s="94" t="s">
        <v>80</v>
      </c>
      <c r="I21" s="108">
        <f>'[1]OIB '!N15</f>
        <v>95219.97</v>
      </c>
      <c r="J21" s="109"/>
      <c r="K21" s="104"/>
      <c r="L21" s="108">
        <v>0</v>
      </c>
      <c r="M21" s="109"/>
    </row>
    <row r="22" spans="2:13" ht="12.75">
      <c r="B22" s="94" t="s">
        <v>81</v>
      </c>
      <c r="I22" s="108">
        <f>'[1]OIB '!N85</f>
        <v>48085</v>
      </c>
      <c r="J22" s="109"/>
      <c r="K22" s="104"/>
      <c r="L22" s="108">
        <v>0</v>
      </c>
      <c r="M22" s="109"/>
    </row>
    <row r="23" spans="2:13" ht="12.75">
      <c r="B23" s="94" t="s">
        <v>82</v>
      </c>
      <c r="I23" s="108">
        <f>-('[1]OIB-BS'!D25-('[1]OIB-BS'!F25-('[1]OIB '!N62+'[1]OIB '!N93)-'[1]OIB '!N83-('[1]OIB '!N85+'[1]OIB '!N84)))</f>
        <v>-731746.3399999999</v>
      </c>
      <c r="J23" s="109"/>
      <c r="K23" s="104"/>
      <c r="L23" s="108">
        <v>0</v>
      </c>
      <c r="M23" s="109"/>
    </row>
    <row r="24" spans="2:13" ht="12.75">
      <c r="B24" s="94" t="s">
        <v>83</v>
      </c>
      <c r="I24" s="108">
        <f>-(('[1]OIB-BS'!D33-'[1]OIB-BS'!F33)+'[1]OIB '!N91)</f>
        <v>-2249490.4000000013</v>
      </c>
      <c r="J24" s="109"/>
      <c r="K24" s="104"/>
      <c r="L24" s="108">
        <v>0</v>
      </c>
      <c r="M24" s="109"/>
    </row>
    <row r="25" spans="9:13" ht="7.5" customHeight="1">
      <c r="I25" s="110"/>
      <c r="J25" s="111"/>
      <c r="K25" s="104"/>
      <c r="L25" s="110"/>
      <c r="M25" s="111"/>
    </row>
    <row r="26" spans="9:13" ht="7.5" customHeight="1">
      <c r="I26" s="112"/>
      <c r="J26" s="112"/>
      <c r="K26" s="104"/>
      <c r="L26" s="112"/>
      <c r="M26" s="112"/>
    </row>
    <row r="27" spans="2:13" ht="12.75">
      <c r="B27" s="94" t="s">
        <v>84</v>
      </c>
      <c r="I27" s="104">
        <f>SUM(I20:I25)</f>
        <v>-2837931.7700000014</v>
      </c>
      <c r="J27" s="104"/>
      <c r="K27" s="104"/>
      <c r="L27" s="104">
        <f>SUM(L20:L25)</f>
        <v>0</v>
      </c>
      <c r="M27" s="104"/>
    </row>
    <row r="28" spans="9:13" ht="12.75">
      <c r="I28" s="104"/>
      <c r="J28" s="104"/>
      <c r="K28" s="104"/>
      <c r="L28" s="104"/>
      <c r="M28" s="104"/>
    </row>
    <row r="29" spans="1:13" ht="12.75">
      <c r="A29" s="98" t="s">
        <v>85</v>
      </c>
      <c r="B29" s="98"/>
      <c r="C29" s="98"/>
      <c r="I29" s="104"/>
      <c r="J29" s="104"/>
      <c r="K29" s="104"/>
      <c r="L29" s="104"/>
      <c r="M29" s="104"/>
    </row>
    <row r="30" spans="9:13" s="4" customFormat="1" ht="7.5" customHeight="1">
      <c r="I30" s="113"/>
      <c r="J30" s="114"/>
      <c r="K30" s="20"/>
      <c r="L30" s="113"/>
      <c r="M30" s="114"/>
    </row>
    <row r="31" spans="2:13" ht="12.75">
      <c r="B31" s="94" t="s">
        <v>86</v>
      </c>
      <c r="I31" s="108">
        <f>'[1]OIB '!N90</f>
        <v>95956284.58</v>
      </c>
      <c r="J31" s="109"/>
      <c r="K31" s="104"/>
      <c r="L31" s="108">
        <v>0</v>
      </c>
      <c r="M31" s="109"/>
    </row>
    <row r="32" spans="2:13" ht="12.75">
      <c r="B32" s="94" t="s">
        <v>87</v>
      </c>
      <c r="I32" s="108">
        <f>-'[1]OIB '!N89</f>
        <v>-104074392.53</v>
      </c>
      <c r="J32" s="109"/>
      <c r="K32" s="104"/>
      <c r="L32" s="108">
        <v>0</v>
      </c>
      <c r="M32" s="109"/>
    </row>
    <row r="33" spans="2:13" ht="12.75">
      <c r="B33" s="94" t="s">
        <v>88</v>
      </c>
      <c r="I33" s="108">
        <f>'[1]IncSt'!L34</f>
        <v>-403315.33</v>
      </c>
      <c r="J33" s="109"/>
      <c r="K33" s="104"/>
      <c r="L33" s="108">
        <v>0</v>
      </c>
      <c r="M33" s="109"/>
    </row>
    <row r="34" spans="2:13" ht="12.75">
      <c r="B34" s="94" t="s">
        <v>89</v>
      </c>
      <c r="I34" s="108">
        <f>'[1]OIB '!N54</f>
        <v>-4545575.93</v>
      </c>
      <c r="J34" s="109"/>
      <c r="K34" s="104"/>
      <c r="L34" s="108"/>
      <c r="M34" s="109"/>
    </row>
    <row r="35" spans="9:13" ht="7.5" customHeight="1">
      <c r="I35" s="110"/>
      <c r="J35" s="111"/>
      <c r="K35" s="104"/>
      <c r="L35" s="110"/>
      <c r="M35" s="111"/>
    </row>
    <row r="36" spans="9:13" ht="7.5" customHeight="1">
      <c r="I36" s="112"/>
      <c r="J36" s="112"/>
      <c r="K36" s="104"/>
      <c r="L36" s="112"/>
      <c r="M36" s="112"/>
    </row>
    <row r="37" spans="2:13" ht="12.75">
      <c r="B37" s="94" t="s">
        <v>90</v>
      </c>
      <c r="I37" s="104">
        <f>SUM(I30:I35)</f>
        <v>-13066999.210000003</v>
      </c>
      <c r="J37" s="104"/>
      <c r="K37" s="104"/>
      <c r="L37" s="104">
        <f>SUM(L30:L35)</f>
        <v>0</v>
      </c>
      <c r="M37" s="104"/>
    </row>
    <row r="38" spans="9:13" ht="7.5" customHeight="1">
      <c r="I38" s="105"/>
      <c r="J38" s="105"/>
      <c r="K38" s="104"/>
      <c r="L38" s="105"/>
      <c r="M38" s="105"/>
    </row>
    <row r="39" spans="9:13" ht="7.5" customHeight="1">
      <c r="I39" s="104"/>
      <c r="J39" s="104"/>
      <c r="K39" s="104"/>
      <c r="L39" s="104"/>
      <c r="M39" s="104"/>
    </row>
    <row r="40" spans="1:13" ht="12.75">
      <c r="A40" s="98" t="s">
        <v>91</v>
      </c>
      <c r="B40" s="98"/>
      <c r="C40" s="98"/>
      <c r="I40" s="104">
        <f>I17+I27+I37</f>
        <v>600201.9399999864</v>
      </c>
      <c r="J40" s="104"/>
      <c r="K40" s="104"/>
      <c r="L40" s="104">
        <f>L17+L27+L37</f>
        <v>0</v>
      </c>
      <c r="M40" s="104"/>
    </row>
    <row r="41" spans="9:13" ht="7.5" customHeight="1">
      <c r="I41" s="104"/>
      <c r="J41" s="104"/>
      <c r="K41" s="104"/>
      <c r="L41" s="104"/>
      <c r="M41" s="104"/>
    </row>
    <row r="42" spans="1:13" ht="12.75">
      <c r="A42" s="98" t="s">
        <v>92</v>
      </c>
      <c r="I42" s="104"/>
      <c r="J42" s="104"/>
      <c r="K42" s="104"/>
      <c r="L42" s="104"/>
      <c r="M42" s="104"/>
    </row>
    <row r="43" spans="1:13" ht="12.75">
      <c r="A43" s="115" t="s">
        <v>66</v>
      </c>
      <c r="B43" s="98" t="s">
        <v>93</v>
      </c>
      <c r="I43" s="104">
        <f>(SUM('[1]BS'!K36:K37)-'[1]BS'!K45)-('[1]SJGp'!D60+'[1]ACGp'!D60)</f>
        <v>6257921.43</v>
      </c>
      <c r="J43" s="104"/>
      <c r="K43" s="104"/>
      <c r="L43" s="104">
        <v>0</v>
      </c>
      <c r="M43" s="104"/>
    </row>
    <row r="44" spans="1:13" ht="7.5" customHeight="1">
      <c r="A44" s="115"/>
      <c r="B44" s="98"/>
      <c r="I44" s="104"/>
      <c r="J44" s="105"/>
      <c r="K44" s="104"/>
      <c r="L44" s="104"/>
      <c r="M44" s="105"/>
    </row>
    <row r="45" spans="9:13" ht="7.5" customHeight="1">
      <c r="I45" s="116"/>
      <c r="J45" s="104"/>
      <c r="K45" s="104"/>
      <c r="L45" s="116"/>
      <c r="M45" s="104"/>
    </row>
    <row r="46" spans="1:13" ht="12.75">
      <c r="A46" s="115" t="s">
        <v>66</v>
      </c>
      <c r="B46" s="98" t="s">
        <v>94</v>
      </c>
      <c r="I46" s="112">
        <f>SUM(I39:I44)</f>
        <v>6858123.369999986</v>
      </c>
      <c r="J46" s="104"/>
      <c r="K46" s="104"/>
      <c r="L46" s="112">
        <f>SUM(L39:L44)</f>
        <v>0</v>
      </c>
      <c r="M46" s="104"/>
    </row>
    <row r="47" spans="9:13" ht="7.5" customHeight="1" thickBot="1">
      <c r="I47" s="117"/>
      <c r="J47" s="117"/>
      <c r="K47" s="104"/>
      <c r="L47" s="117"/>
      <c r="M47" s="117"/>
    </row>
    <row r="48" spans="9:13" ht="12.75" customHeight="1" thickTop="1">
      <c r="I48" s="104"/>
      <c r="J48" s="104"/>
      <c r="K48" s="104"/>
      <c r="L48" s="104"/>
      <c r="M48" s="104"/>
    </row>
    <row r="49" spans="1:13" ht="12.75">
      <c r="A49" s="184" t="s">
        <v>95</v>
      </c>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2" spans="1:13" ht="12.75">
      <c r="A52" s="185" t="s">
        <v>96</v>
      </c>
      <c r="B52" s="185"/>
      <c r="C52" s="185"/>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5" spans="8:13" ht="12.75">
      <c r="H55" s="10" t="s">
        <v>48</v>
      </c>
      <c r="I55" s="104">
        <f>I46-'[1]OIB-BS'!D72</f>
        <v>-1.210719347000122E-08</v>
      </c>
      <c r="J55" s="104"/>
      <c r="K55" s="104"/>
      <c r="L55" s="104"/>
      <c r="M55" s="104"/>
    </row>
  </sheetData>
  <mergeCells count="2">
    <mergeCell ref="A49:M50"/>
    <mergeCell ref="A52:M53"/>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223"/>
  <sheetViews>
    <sheetView tabSelected="1" workbookViewId="0" topLeftCell="A168">
      <selection activeCell="B171" sqref="B171:P175"/>
    </sheetView>
  </sheetViews>
  <sheetFormatPr defaultColWidth="9.33203125" defaultRowHeight="12.75" customHeight="1"/>
  <cols>
    <col min="1" max="1" width="3.33203125" style="28" customWidth="1"/>
    <col min="2" max="3" width="3.33203125" style="43" customWidth="1"/>
    <col min="4" max="4" width="7.83203125" style="43" customWidth="1"/>
    <col min="5" max="6" width="5.83203125" style="43" customWidth="1"/>
    <col min="7" max="7" width="10.33203125" style="43" customWidth="1"/>
    <col min="8" max="8" width="2.83203125" style="43" customWidth="1"/>
    <col min="9" max="9" width="10.33203125" style="43" customWidth="1"/>
    <col min="10" max="10" width="2.83203125" style="43" customWidth="1"/>
    <col min="11" max="11" width="10.33203125" style="43" customWidth="1"/>
    <col min="12" max="12" width="2.83203125" style="43" customWidth="1"/>
    <col min="13" max="13" width="10.33203125" style="43" customWidth="1"/>
    <col min="14" max="14" width="2.83203125" style="43" customWidth="1"/>
    <col min="15" max="15" width="10.33203125" style="43" customWidth="1"/>
    <col min="16" max="16" width="2.83203125" style="43" customWidth="1"/>
    <col min="17" max="18" width="10.83203125" style="43" customWidth="1"/>
    <col min="19" max="16384" width="9.33203125" style="43" customWidth="1"/>
  </cols>
  <sheetData>
    <row r="1" spans="1:11" ht="15.75" customHeight="1">
      <c r="A1" s="1" t="s">
        <v>35</v>
      </c>
      <c r="B1" s="119"/>
      <c r="C1" s="119"/>
      <c r="D1" s="119"/>
      <c r="E1" s="119"/>
      <c r="F1" s="119"/>
      <c r="G1" s="119"/>
      <c r="H1" s="119"/>
      <c r="I1" s="119"/>
      <c r="J1" s="119"/>
      <c r="K1" s="119"/>
    </row>
    <row r="2" spans="1:11" ht="12.75" customHeight="1">
      <c r="A2" s="5" t="str">
        <f>'[1]IncSt'!A2</f>
        <v>(Incorporated in Malaysia)</v>
      </c>
      <c r="B2" s="119"/>
      <c r="C2" s="119"/>
      <c r="D2" s="119"/>
      <c r="E2" s="119"/>
      <c r="F2" s="119"/>
      <c r="G2" s="119"/>
      <c r="H2" s="119"/>
      <c r="I2" s="119"/>
      <c r="J2" s="119"/>
      <c r="K2" s="119"/>
    </row>
    <row r="3" spans="1:11" ht="7.5" customHeight="1">
      <c r="A3" s="120"/>
      <c r="B3" s="41"/>
      <c r="C3" s="41"/>
      <c r="D3" s="41"/>
      <c r="E3" s="41"/>
      <c r="F3" s="41"/>
      <c r="G3" s="41"/>
      <c r="H3" s="41"/>
      <c r="I3" s="41"/>
      <c r="J3" s="41"/>
      <c r="K3" s="41"/>
    </row>
    <row r="4" spans="1:16" ht="12.75" customHeight="1">
      <c r="A4" s="195" t="s">
        <v>97</v>
      </c>
      <c r="B4" s="195"/>
      <c r="C4" s="195"/>
      <c r="D4" s="195"/>
      <c r="E4" s="195"/>
      <c r="F4" s="195"/>
      <c r="G4" s="195"/>
      <c r="H4" s="195"/>
      <c r="I4" s="195"/>
      <c r="J4" s="195"/>
      <c r="K4" s="195"/>
      <c r="L4" s="195"/>
      <c r="M4" s="195"/>
      <c r="N4" s="195"/>
      <c r="O4" s="195"/>
      <c r="P4" s="195"/>
    </row>
    <row r="5" spans="1:16" ht="12.75" customHeight="1">
      <c r="A5" s="8" t="str">
        <f>'[1]IncSt'!A10</f>
        <v>for the financial period ended 31st December 2002</v>
      </c>
      <c r="B5" s="8"/>
      <c r="C5" s="8"/>
      <c r="D5" s="8"/>
      <c r="E5" s="8"/>
      <c r="F5" s="8"/>
      <c r="G5" s="8"/>
      <c r="H5" s="8"/>
      <c r="I5" s="8"/>
      <c r="J5" s="8"/>
      <c r="K5" s="8"/>
      <c r="L5" s="8"/>
      <c r="M5" s="8"/>
      <c r="N5" s="8"/>
      <c r="O5" s="8"/>
      <c r="P5" s="8"/>
    </row>
    <row r="6" spans="1:16" ht="12.75" customHeight="1">
      <c r="A6" s="121" t="str">
        <f>'[1]IncSt'!A11</f>
        <v>[The figures have not been audited.]</v>
      </c>
      <c r="B6" s="8"/>
      <c r="C6" s="8"/>
      <c r="D6" s="8"/>
      <c r="E6" s="8"/>
      <c r="F6" s="8"/>
      <c r="G6" s="8"/>
      <c r="H6" s="8"/>
      <c r="I6" s="8"/>
      <c r="J6" s="8"/>
      <c r="K6" s="8"/>
      <c r="L6" s="8"/>
      <c r="M6" s="8"/>
      <c r="N6" s="8"/>
      <c r="O6" s="8"/>
      <c r="P6" s="8"/>
    </row>
    <row r="7" spans="1:11" ht="12.75" customHeight="1">
      <c r="A7" s="8"/>
      <c r="B7" s="41"/>
      <c r="C7" s="41"/>
      <c r="D7" s="41"/>
      <c r="E7" s="41"/>
      <c r="F7" s="41"/>
      <c r="G7" s="41"/>
      <c r="H7" s="41"/>
      <c r="I7" s="41"/>
      <c r="J7" s="41"/>
      <c r="K7" s="41"/>
    </row>
    <row r="8" spans="1:11" ht="12.75" customHeight="1">
      <c r="A8" s="122" t="s">
        <v>98</v>
      </c>
      <c r="B8" s="123" t="s">
        <v>99</v>
      </c>
      <c r="C8" s="41"/>
      <c r="D8" s="41"/>
      <c r="E8" s="41"/>
      <c r="F8" s="41"/>
      <c r="G8" s="41"/>
      <c r="H8" s="41"/>
      <c r="I8" s="41"/>
      <c r="J8" s="41"/>
      <c r="K8" s="41"/>
    </row>
    <row r="9" spans="1:16" ht="12.75" customHeight="1">
      <c r="A9" s="122"/>
      <c r="B9" s="184" t="s">
        <v>207</v>
      </c>
      <c r="C9" s="184"/>
      <c r="D9" s="184"/>
      <c r="E9" s="184"/>
      <c r="F9" s="184"/>
      <c r="G9" s="184"/>
      <c r="H9" s="184"/>
      <c r="I9" s="184"/>
      <c r="J9" s="184"/>
      <c r="K9" s="184"/>
      <c r="L9" s="184"/>
      <c r="M9" s="184"/>
      <c r="N9" s="184"/>
      <c r="O9" s="184"/>
      <c r="P9" s="184"/>
    </row>
    <row r="10" spans="1:16" ht="12.75" customHeight="1">
      <c r="A10" s="122"/>
      <c r="B10" s="184"/>
      <c r="C10" s="184"/>
      <c r="D10" s="184"/>
      <c r="E10" s="184"/>
      <c r="F10" s="184"/>
      <c r="G10" s="184"/>
      <c r="H10" s="184"/>
      <c r="I10" s="184"/>
      <c r="J10" s="184"/>
      <c r="K10" s="184"/>
      <c r="L10" s="184"/>
      <c r="M10" s="184"/>
      <c r="N10" s="184"/>
      <c r="O10" s="184"/>
      <c r="P10" s="184"/>
    </row>
    <row r="11" spans="1:16" ht="12.75" customHeight="1">
      <c r="A11" s="122"/>
      <c r="B11" s="184"/>
      <c r="C11" s="184"/>
      <c r="D11" s="184"/>
      <c r="E11" s="184"/>
      <c r="F11" s="184"/>
      <c r="G11" s="184"/>
      <c r="H11" s="184"/>
      <c r="I11" s="184"/>
      <c r="J11" s="184"/>
      <c r="K11" s="184"/>
      <c r="L11" s="184"/>
      <c r="M11" s="184"/>
      <c r="N11" s="184"/>
      <c r="O11" s="184"/>
      <c r="P11" s="184"/>
    </row>
    <row r="12" spans="1:16" ht="12.75" customHeight="1">
      <c r="A12" s="122"/>
      <c r="B12" s="184"/>
      <c r="C12" s="184"/>
      <c r="D12" s="184"/>
      <c r="E12" s="184"/>
      <c r="F12" s="184"/>
      <c r="G12" s="184"/>
      <c r="H12" s="184"/>
      <c r="I12" s="184"/>
      <c r="J12" s="184"/>
      <c r="K12" s="184"/>
      <c r="L12" s="184"/>
      <c r="M12" s="184"/>
      <c r="N12" s="184"/>
      <c r="O12" s="184"/>
      <c r="P12" s="184"/>
    </row>
    <row r="13" spans="1:16" ht="12.75" customHeight="1">
      <c r="A13" s="122"/>
      <c r="B13" s="124"/>
      <c r="C13" s="124"/>
      <c r="D13" s="124"/>
      <c r="E13" s="124"/>
      <c r="F13" s="124"/>
      <c r="G13" s="124"/>
      <c r="H13" s="124"/>
      <c r="I13" s="124"/>
      <c r="J13" s="124"/>
      <c r="K13" s="124"/>
      <c r="L13" s="124"/>
      <c r="M13" s="124"/>
      <c r="N13" s="124"/>
      <c r="O13" s="124"/>
      <c r="P13" s="124"/>
    </row>
    <row r="14" spans="1:16" ht="12.75" customHeight="1">
      <c r="A14" s="122"/>
      <c r="B14" s="184" t="s">
        <v>208</v>
      </c>
      <c r="C14" s="184"/>
      <c r="D14" s="184"/>
      <c r="E14" s="184"/>
      <c r="F14" s="184"/>
      <c r="G14" s="184"/>
      <c r="H14" s="184"/>
      <c r="I14" s="184"/>
      <c r="J14" s="184"/>
      <c r="K14" s="184"/>
      <c r="L14" s="184"/>
      <c r="M14" s="184"/>
      <c r="N14" s="184"/>
      <c r="O14" s="184"/>
      <c r="P14" s="184"/>
    </row>
    <row r="15" spans="1:16" ht="12.75" customHeight="1">
      <c r="A15" s="122"/>
      <c r="B15" s="184"/>
      <c r="C15" s="184"/>
      <c r="D15" s="184"/>
      <c r="E15" s="184"/>
      <c r="F15" s="184"/>
      <c r="G15" s="184"/>
      <c r="H15" s="184"/>
      <c r="I15" s="184"/>
      <c r="J15" s="184"/>
      <c r="K15" s="184"/>
      <c r="L15" s="184"/>
      <c r="M15" s="184"/>
      <c r="N15" s="184"/>
      <c r="O15" s="184"/>
      <c r="P15" s="184"/>
    </row>
    <row r="16" spans="1:16" ht="12.75" customHeight="1">
      <c r="A16" s="122"/>
      <c r="B16" s="184"/>
      <c r="C16" s="184"/>
      <c r="D16" s="184"/>
      <c r="E16" s="184"/>
      <c r="F16" s="184"/>
      <c r="G16" s="184"/>
      <c r="H16" s="184"/>
      <c r="I16" s="184"/>
      <c r="J16" s="184"/>
      <c r="K16" s="184"/>
      <c r="L16" s="184"/>
      <c r="M16" s="184"/>
      <c r="N16" s="184"/>
      <c r="O16" s="184"/>
      <c r="P16" s="184"/>
    </row>
    <row r="17" spans="1:16" ht="12.75" customHeight="1">
      <c r="A17" s="122"/>
      <c r="B17" s="184"/>
      <c r="C17" s="184"/>
      <c r="D17" s="184"/>
      <c r="E17" s="184"/>
      <c r="F17" s="184"/>
      <c r="G17" s="184"/>
      <c r="H17" s="184"/>
      <c r="I17" s="184"/>
      <c r="J17" s="184"/>
      <c r="K17" s="184"/>
      <c r="L17" s="184"/>
      <c r="M17" s="184"/>
      <c r="N17" s="184"/>
      <c r="O17" s="184"/>
      <c r="P17" s="184"/>
    </row>
    <row r="18" spans="1:16" ht="12.75" customHeight="1">
      <c r="A18" s="122"/>
      <c r="B18" s="184"/>
      <c r="C18" s="184"/>
      <c r="D18" s="184"/>
      <c r="E18" s="184"/>
      <c r="F18" s="184"/>
      <c r="G18" s="184"/>
      <c r="H18" s="184"/>
      <c r="I18" s="184"/>
      <c r="J18" s="184"/>
      <c r="K18" s="184"/>
      <c r="L18" s="184"/>
      <c r="M18" s="184"/>
      <c r="N18" s="184"/>
      <c r="O18" s="184"/>
      <c r="P18" s="184"/>
    </row>
    <row r="19" spans="1:16" ht="12.75" customHeight="1">
      <c r="A19" s="122"/>
      <c r="B19" s="184"/>
      <c r="C19" s="184"/>
      <c r="D19" s="184"/>
      <c r="E19" s="184"/>
      <c r="F19" s="184"/>
      <c r="G19" s="184"/>
      <c r="H19" s="184"/>
      <c r="I19" s="184"/>
      <c r="J19" s="184"/>
      <c r="K19" s="184"/>
      <c r="L19" s="184"/>
      <c r="M19" s="184"/>
      <c r="N19" s="184"/>
      <c r="O19" s="184"/>
      <c r="P19" s="184"/>
    </row>
    <row r="20" spans="1:16" ht="12.75" customHeight="1">
      <c r="A20" s="122"/>
      <c r="B20" s="184"/>
      <c r="C20" s="184"/>
      <c r="D20" s="184"/>
      <c r="E20" s="184"/>
      <c r="F20" s="184"/>
      <c r="G20" s="184"/>
      <c r="H20" s="184"/>
      <c r="I20" s="184"/>
      <c r="J20" s="184"/>
      <c r="K20" s="184"/>
      <c r="L20" s="184"/>
      <c r="M20" s="184"/>
      <c r="N20" s="184"/>
      <c r="O20" s="184"/>
      <c r="P20" s="184"/>
    </row>
    <row r="21" spans="1:16" ht="12.75" customHeight="1">
      <c r="A21" s="122"/>
      <c r="B21" s="124"/>
      <c r="C21" s="124"/>
      <c r="D21" s="124"/>
      <c r="E21" s="124"/>
      <c r="F21" s="124"/>
      <c r="G21" s="124"/>
      <c r="H21" s="124"/>
      <c r="I21" s="124"/>
      <c r="J21" s="124"/>
      <c r="K21" s="124"/>
      <c r="L21" s="124"/>
      <c r="M21" s="124"/>
      <c r="N21" s="124"/>
      <c r="O21" s="124"/>
      <c r="P21" s="124"/>
    </row>
    <row r="22" spans="1:16" ht="12.75" customHeight="1">
      <c r="A22" s="122"/>
      <c r="B22" s="184" t="s">
        <v>209</v>
      </c>
      <c r="C22" s="184"/>
      <c r="D22" s="184"/>
      <c r="E22" s="184"/>
      <c r="F22" s="184"/>
      <c r="G22" s="184"/>
      <c r="H22" s="184"/>
      <c r="I22" s="184"/>
      <c r="J22" s="184"/>
      <c r="K22" s="184"/>
      <c r="L22" s="184"/>
      <c r="M22" s="184"/>
      <c r="N22" s="184"/>
      <c r="O22" s="184"/>
      <c r="P22" s="184"/>
    </row>
    <row r="23" spans="1:16" ht="12.75" customHeight="1">
      <c r="A23" s="122"/>
      <c r="B23" s="184"/>
      <c r="C23" s="184"/>
      <c r="D23" s="184"/>
      <c r="E23" s="184"/>
      <c r="F23" s="184"/>
      <c r="G23" s="184"/>
      <c r="H23" s="184"/>
      <c r="I23" s="184"/>
      <c r="J23" s="184"/>
      <c r="K23" s="184"/>
      <c r="L23" s="184"/>
      <c r="M23" s="184"/>
      <c r="N23" s="184"/>
      <c r="O23" s="184"/>
      <c r="P23" s="184"/>
    </row>
    <row r="24" spans="1:16" ht="12.75" customHeight="1">
      <c r="A24" s="122"/>
      <c r="B24" s="184"/>
      <c r="C24" s="184"/>
      <c r="D24" s="184"/>
      <c r="E24" s="184"/>
      <c r="F24" s="184"/>
      <c r="G24" s="184"/>
      <c r="H24" s="184"/>
      <c r="I24" s="184"/>
      <c r="J24" s="184"/>
      <c r="K24" s="184"/>
      <c r="L24" s="184"/>
      <c r="M24" s="184"/>
      <c r="N24" s="184"/>
      <c r="O24" s="184"/>
      <c r="P24" s="184"/>
    </row>
    <row r="25" spans="1:16" ht="12.75" customHeight="1">
      <c r="A25" s="122"/>
      <c r="B25" s="184"/>
      <c r="C25" s="184"/>
      <c r="D25" s="184"/>
      <c r="E25" s="184"/>
      <c r="F25" s="184"/>
      <c r="G25" s="184"/>
      <c r="H25" s="184"/>
      <c r="I25" s="184"/>
      <c r="J25" s="184"/>
      <c r="K25" s="184"/>
      <c r="L25" s="184"/>
      <c r="M25" s="184"/>
      <c r="N25" s="184"/>
      <c r="O25" s="184"/>
      <c r="P25" s="184"/>
    </row>
    <row r="26" spans="1:16" ht="12.75" customHeight="1">
      <c r="A26" s="122"/>
      <c r="B26" s="184"/>
      <c r="C26" s="184"/>
      <c r="D26" s="184"/>
      <c r="E26" s="184"/>
      <c r="F26" s="184"/>
      <c r="G26" s="184"/>
      <c r="H26" s="184"/>
      <c r="I26" s="184"/>
      <c r="J26" s="184"/>
      <c r="K26" s="184"/>
      <c r="L26" s="184"/>
      <c r="M26" s="184"/>
      <c r="N26" s="184"/>
      <c r="O26" s="184"/>
      <c r="P26" s="184"/>
    </row>
    <row r="27" spans="1:11" ht="12.75" customHeight="1">
      <c r="A27" s="16"/>
      <c r="B27" s="41"/>
      <c r="C27" s="41"/>
      <c r="D27" s="41"/>
      <c r="E27" s="41"/>
      <c r="F27" s="41"/>
      <c r="G27" s="41"/>
      <c r="H27" s="41"/>
      <c r="I27" s="41"/>
      <c r="J27" s="41"/>
      <c r="K27" s="41"/>
    </row>
    <row r="28" spans="1:11" ht="12.75" customHeight="1">
      <c r="A28" s="16" t="s">
        <v>100</v>
      </c>
      <c r="B28" s="123" t="s">
        <v>101</v>
      </c>
      <c r="C28" s="41"/>
      <c r="D28" s="41"/>
      <c r="E28" s="41"/>
      <c r="F28" s="41"/>
      <c r="G28" s="41"/>
      <c r="H28" s="41"/>
      <c r="I28" s="41"/>
      <c r="J28" s="41"/>
      <c r="K28" s="41"/>
    </row>
    <row r="29" spans="1:16" ht="12.75" customHeight="1">
      <c r="A29" s="16"/>
      <c r="B29" s="189" t="s">
        <v>102</v>
      </c>
      <c r="C29" s="184"/>
      <c r="D29" s="184"/>
      <c r="E29" s="184"/>
      <c r="F29" s="184"/>
      <c r="G29" s="184"/>
      <c r="H29" s="184"/>
      <c r="I29" s="184"/>
      <c r="J29" s="184"/>
      <c r="K29" s="184"/>
      <c r="L29" s="184"/>
      <c r="M29" s="184"/>
      <c r="N29" s="184"/>
      <c r="O29" s="184"/>
      <c r="P29" s="184"/>
    </row>
    <row r="30" spans="1:16" ht="12.75" customHeight="1">
      <c r="A30" s="16"/>
      <c r="B30" s="184"/>
      <c r="C30" s="184"/>
      <c r="D30" s="184"/>
      <c r="E30" s="184"/>
      <c r="F30" s="184"/>
      <c r="G30" s="184"/>
      <c r="H30" s="184"/>
      <c r="I30" s="184"/>
      <c r="J30" s="184"/>
      <c r="K30" s="184"/>
      <c r="L30" s="184"/>
      <c r="M30" s="184"/>
      <c r="N30" s="184"/>
      <c r="O30" s="184"/>
      <c r="P30" s="184"/>
    </row>
    <row r="31" spans="1:11" ht="12.75" customHeight="1">
      <c r="A31" s="16"/>
      <c r="B31" s="41"/>
      <c r="C31" s="41"/>
      <c r="D31" s="41"/>
      <c r="E31" s="41"/>
      <c r="F31" s="41"/>
      <c r="G31" s="41"/>
      <c r="H31" s="41"/>
      <c r="I31" s="41"/>
      <c r="J31" s="41"/>
      <c r="K31" s="41"/>
    </row>
    <row r="32" spans="1:11" ht="12.75" customHeight="1">
      <c r="A32" s="16" t="s">
        <v>103</v>
      </c>
      <c r="B32" s="123" t="s">
        <v>104</v>
      </c>
      <c r="C32" s="41"/>
      <c r="D32" s="41"/>
      <c r="E32" s="41"/>
      <c r="F32" s="41"/>
      <c r="G32" s="41"/>
      <c r="H32" s="41"/>
      <c r="I32" s="41"/>
      <c r="J32" s="41"/>
      <c r="K32" s="41"/>
    </row>
    <row r="33" spans="1:16" ht="12.75" customHeight="1">
      <c r="A33" s="16"/>
      <c r="B33" s="41" t="s">
        <v>105</v>
      </c>
      <c r="C33" s="125"/>
      <c r="D33" s="125"/>
      <c r="E33" s="125"/>
      <c r="F33" s="125"/>
      <c r="G33" s="125"/>
      <c r="H33" s="125"/>
      <c r="I33" s="125"/>
      <c r="J33" s="125"/>
      <c r="K33" s="125"/>
      <c r="L33" s="125"/>
      <c r="M33" s="125"/>
      <c r="N33" s="125"/>
      <c r="O33" s="125"/>
      <c r="P33" s="125"/>
    </row>
    <row r="34" spans="1:11" ht="12.75" customHeight="1">
      <c r="A34" s="16"/>
      <c r="B34" s="41"/>
      <c r="C34" s="41"/>
      <c r="D34" s="41"/>
      <c r="E34" s="41"/>
      <c r="F34" s="41"/>
      <c r="G34" s="41"/>
      <c r="H34" s="41"/>
      <c r="I34" s="41"/>
      <c r="J34" s="41"/>
      <c r="K34" s="41"/>
    </row>
    <row r="35" spans="1:11" ht="12.75" customHeight="1">
      <c r="A35" s="16" t="s">
        <v>106</v>
      </c>
      <c r="B35" s="123" t="s">
        <v>107</v>
      </c>
      <c r="C35" s="41"/>
      <c r="D35" s="41"/>
      <c r="E35" s="41"/>
      <c r="F35" s="41"/>
      <c r="G35" s="41"/>
      <c r="H35" s="41"/>
      <c r="I35" s="41"/>
      <c r="J35" s="41"/>
      <c r="K35" s="41"/>
    </row>
    <row r="36" spans="1:11" ht="12.75" customHeight="1">
      <c r="A36" s="126"/>
      <c r="B36" s="41" t="s">
        <v>108</v>
      </c>
      <c r="C36" s="41"/>
      <c r="D36" s="41"/>
      <c r="E36" s="41"/>
      <c r="F36" s="41"/>
      <c r="G36" s="41"/>
      <c r="H36" s="41"/>
      <c r="I36" s="41"/>
      <c r="J36" s="41"/>
      <c r="K36" s="41"/>
    </row>
    <row r="37" spans="1:11" ht="12.75" customHeight="1">
      <c r="A37" s="16"/>
      <c r="B37" s="41"/>
      <c r="C37" s="41"/>
      <c r="D37" s="41"/>
      <c r="E37" s="41"/>
      <c r="F37" s="41"/>
      <c r="G37" s="41"/>
      <c r="H37" s="41"/>
      <c r="I37" s="41"/>
      <c r="J37" s="41"/>
      <c r="K37" s="41"/>
    </row>
    <row r="38" spans="1:14" s="128" customFormat="1" ht="12.75" customHeight="1">
      <c r="A38" s="16" t="s">
        <v>109</v>
      </c>
      <c r="B38" s="123" t="s">
        <v>26</v>
      </c>
      <c r="C38" s="127"/>
      <c r="D38" s="127"/>
      <c r="E38" s="127"/>
      <c r="F38" s="127"/>
      <c r="J38" s="127" t="str">
        <f>'[1]IncSt'!G12</f>
        <v>Individual Quarter</v>
      </c>
      <c r="K38" s="127"/>
      <c r="N38" s="127" t="str">
        <f>'[1]IncSt'!L12</f>
        <v>Cumulative Quarter</v>
      </c>
    </row>
    <row r="39" spans="1:15" s="128" customFormat="1" ht="12.75" customHeight="1">
      <c r="A39" s="16"/>
      <c r="B39" s="127"/>
      <c r="C39" s="127"/>
      <c r="D39" s="127"/>
      <c r="E39" s="127"/>
      <c r="F39" s="127"/>
      <c r="I39" s="127" t="str">
        <f>'[1]IncSt'!G13</f>
        <v>Current</v>
      </c>
      <c r="J39" s="127"/>
      <c r="K39" s="127" t="str">
        <f>'[1]IncSt'!I13</f>
        <v>Preceding Year</v>
      </c>
      <c r="M39" s="127" t="str">
        <f>'[1]IncSt'!L13</f>
        <v>Current</v>
      </c>
      <c r="N39" s="127"/>
      <c r="O39" s="127" t="str">
        <f>'[1]IncSt'!N13</f>
        <v>Preceding Year</v>
      </c>
    </row>
    <row r="40" spans="1:15" s="128" customFormat="1" ht="12.75" customHeight="1">
      <c r="A40" s="16"/>
      <c r="B40" s="127"/>
      <c r="C40" s="127"/>
      <c r="D40" s="127"/>
      <c r="E40" s="127"/>
      <c r="F40" s="127"/>
      <c r="G40" s="127"/>
      <c r="H40" s="127"/>
      <c r="I40" s="127" t="str">
        <f>'[1]IncSt'!G14</f>
        <v>Year</v>
      </c>
      <c r="J40" s="127"/>
      <c r="K40" s="127" t="str">
        <f>'[1]IncSt'!I14</f>
        <v>Corresponding</v>
      </c>
      <c r="M40" s="127" t="str">
        <f>'[1]IncSt'!L14</f>
        <v>Year</v>
      </c>
      <c r="N40" s="127"/>
      <c r="O40" s="127" t="str">
        <f>'[1]IncSt'!N14</f>
        <v>Corresponding</v>
      </c>
    </row>
    <row r="41" spans="1:15" s="128" customFormat="1" ht="12.75" customHeight="1">
      <c r="A41" s="16"/>
      <c r="B41" s="127"/>
      <c r="C41" s="127"/>
      <c r="D41" s="127"/>
      <c r="E41" s="127"/>
      <c r="F41" s="127"/>
      <c r="G41" s="127"/>
      <c r="H41" s="127"/>
      <c r="I41" s="127" t="str">
        <f>'[1]IncSt'!G15</f>
        <v>2nd Quarter</v>
      </c>
      <c r="J41" s="127"/>
      <c r="K41" s="127" t="str">
        <f>'[1]IncSt'!I15</f>
        <v>2nd Quarter</v>
      </c>
      <c r="M41" s="127" t="str">
        <f>'[1]IncSt'!L15</f>
        <v>To Date</v>
      </c>
      <c r="N41" s="127"/>
      <c r="O41" s="127" t="str">
        <f>'[1]IncSt'!N15</f>
        <v>Period</v>
      </c>
    </row>
    <row r="42" spans="1:15" s="128" customFormat="1" ht="12.75" customHeight="1">
      <c r="A42" s="16"/>
      <c r="B42" s="127"/>
      <c r="C42" s="127"/>
      <c r="D42" s="127"/>
      <c r="E42" s="127"/>
      <c r="F42" s="127"/>
      <c r="G42" s="127"/>
      <c r="H42" s="127"/>
      <c r="I42" s="129">
        <f>'[1]IncSt'!G16</f>
        <v>37621</v>
      </c>
      <c r="J42" s="129"/>
      <c r="K42" s="129">
        <f>'[1]IncSt'!I16</f>
        <v>37256</v>
      </c>
      <c r="L42" s="130"/>
      <c r="M42" s="129">
        <f>'[1]IncSt'!L16</f>
        <v>37621</v>
      </c>
      <c r="N42" s="129"/>
      <c r="O42" s="129">
        <f>'[1]IncSt'!N16</f>
        <v>37256</v>
      </c>
    </row>
    <row r="43" spans="1:15" s="128" customFormat="1" ht="12.75" customHeight="1">
      <c r="A43" s="16"/>
      <c r="B43" s="127"/>
      <c r="C43" s="127"/>
      <c r="D43" s="127"/>
      <c r="E43" s="127"/>
      <c r="F43" s="127"/>
      <c r="G43" s="127"/>
      <c r="H43" s="127"/>
      <c r="I43" s="127" t="str">
        <f>'[1]IncSt'!G17</f>
        <v>RM ' 000</v>
      </c>
      <c r="J43" s="127"/>
      <c r="K43" s="127" t="str">
        <f>'[1]IncSt'!I17</f>
        <v>RM ' 000</v>
      </c>
      <c r="M43" s="127" t="str">
        <f>'[1]IncSt'!L17</f>
        <v>RM ' 000</v>
      </c>
      <c r="N43" s="127"/>
      <c r="O43" s="127" t="str">
        <f>'[1]IncSt'!N17</f>
        <v>RM ' 000</v>
      </c>
    </row>
    <row r="44" spans="1:11" ht="12.75" customHeight="1">
      <c r="A44" s="16"/>
      <c r="B44" s="41" t="s">
        <v>110</v>
      </c>
      <c r="C44" s="41"/>
      <c r="D44" s="41"/>
      <c r="E44" s="41"/>
      <c r="F44" s="41"/>
      <c r="G44" s="41"/>
      <c r="H44" s="41"/>
      <c r="I44" s="41"/>
      <c r="J44" s="41"/>
      <c r="K44" s="41"/>
    </row>
    <row r="45" spans="1:15" ht="12.75" customHeight="1">
      <c r="A45" s="16"/>
      <c r="B45" s="131" t="s">
        <v>111</v>
      </c>
      <c r="C45" s="41"/>
      <c r="D45" s="41"/>
      <c r="E45" s="41"/>
      <c r="F45" s="41"/>
      <c r="G45" s="41"/>
      <c r="H45" s="41"/>
      <c r="I45" s="132">
        <f>M45+'[1]OIB '!AQ66</f>
        <v>456872.7300000002</v>
      </c>
      <c r="J45" s="132"/>
      <c r="K45" s="132">
        <f>O45+'[1]OIB '!AR66</f>
        <v>1784147.17</v>
      </c>
      <c r="L45" s="20"/>
      <c r="M45" s="132">
        <f>-'[1]OIB '!N66</f>
        <v>2117587.0300000003</v>
      </c>
      <c r="N45" s="20"/>
      <c r="O45" s="132">
        <v>2459646.34</v>
      </c>
    </row>
    <row r="46" spans="1:15" ht="12.75" customHeight="1">
      <c r="A46" s="16"/>
      <c r="B46" s="41" t="s">
        <v>112</v>
      </c>
      <c r="C46" s="41"/>
      <c r="D46" s="41"/>
      <c r="E46" s="41"/>
      <c r="F46" s="41"/>
      <c r="G46" s="41"/>
      <c r="H46" s="41"/>
      <c r="I46" s="132">
        <f>M46+'[1]OIB '!AQ67</f>
        <v>237662.69000000012</v>
      </c>
      <c r="J46" s="19"/>
      <c r="K46" s="132">
        <f>O46+'[1]OIB '!AR67</f>
        <v>526760.4636000001</v>
      </c>
      <c r="L46" s="23"/>
      <c r="M46" s="19">
        <f>-'[1]OIB '!N67</f>
        <v>711563.1400000001</v>
      </c>
      <c r="N46" s="23"/>
      <c r="O46" s="19">
        <f>SUM('[1]CTI'!B117:B118)</f>
        <v>526760.4636000001</v>
      </c>
    </row>
    <row r="47" spans="1:15" ht="12.75" customHeight="1">
      <c r="A47" s="16"/>
      <c r="B47" s="41" t="s">
        <v>113</v>
      </c>
      <c r="C47" s="41"/>
      <c r="D47" s="41"/>
      <c r="E47" s="41"/>
      <c r="F47" s="41"/>
      <c r="G47" s="41"/>
      <c r="H47" s="41"/>
      <c r="I47" s="132"/>
      <c r="J47" s="132"/>
      <c r="K47" s="132"/>
      <c r="L47" s="20"/>
      <c r="M47" s="132"/>
      <c r="N47" s="20"/>
      <c r="O47" s="132"/>
    </row>
    <row r="48" spans="1:15" ht="12.75" customHeight="1">
      <c r="A48" s="16"/>
      <c r="B48" s="131" t="s">
        <v>114</v>
      </c>
      <c r="C48" s="41"/>
      <c r="D48" s="41"/>
      <c r="E48" s="41"/>
      <c r="F48" s="41"/>
      <c r="G48" s="41"/>
      <c r="H48" s="41"/>
      <c r="I48" s="132">
        <f>M48+'[1]OIB '!AQ68</f>
        <v>235.88000000000005</v>
      </c>
      <c r="J48" s="132"/>
      <c r="K48" s="132">
        <f>O48+'[1]OIB '!AR68</f>
        <v>35251.159999999996</v>
      </c>
      <c r="L48" s="20"/>
      <c r="M48" s="132">
        <f>-'[1]OIB '!N68</f>
        <v>-456.96</v>
      </c>
      <c r="N48" s="20"/>
      <c r="O48" s="132">
        <v>35490.2</v>
      </c>
    </row>
    <row r="49" spans="1:15" ht="12.75" customHeight="1">
      <c r="A49" s="16"/>
      <c r="B49" s="41" t="s">
        <v>115</v>
      </c>
      <c r="C49" s="41"/>
      <c r="D49" s="41"/>
      <c r="E49" s="41"/>
      <c r="F49" s="41"/>
      <c r="G49" s="41"/>
      <c r="H49" s="41"/>
      <c r="I49" s="132"/>
      <c r="J49" s="132"/>
      <c r="K49" s="132"/>
      <c r="L49" s="20"/>
      <c r="M49" s="132"/>
      <c r="N49" s="20"/>
      <c r="O49" s="132"/>
    </row>
    <row r="50" spans="1:15" ht="12.75" customHeight="1">
      <c r="A50" s="16"/>
      <c r="B50" s="131" t="s">
        <v>116</v>
      </c>
      <c r="C50" s="41"/>
      <c r="D50" s="41"/>
      <c r="E50" s="41"/>
      <c r="F50" s="41"/>
      <c r="G50" s="41"/>
      <c r="H50" s="41"/>
      <c r="I50" s="132">
        <f>M50+'[1]OIB '!AQ69</f>
        <v>0</v>
      </c>
      <c r="J50" s="132"/>
      <c r="K50" s="132">
        <f>O50+'[1]OIB '!AR69</f>
        <v>0</v>
      </c>
      <c r="L50" s="20"/>
      <c r="M50" s="132">
        <f>-'[1]OIB '!N69</f>
        <v>0</v>
      </c>
      <c r="N50" s="20"/>
      <c r="O50" s="132">
        <v>0</v>
      </c>
    </row>
    <row r="51" spans="1:15" ht="7.5" customHeight="1">
      <c r="A51" s="16"/>
      <c r="B51" s="131"/>
      <c r="C51" s="41"/>
      <c r="D51" s="41"/>
      <c r="E51" s="41"/>
      <c r="F51" s="41"/>
      <c r="G51" s="41"/>
      <c r="H51" s="41"/>
      <c r="I51" s="132"/>
      <c r="J51" s="132"/>
      <c r="K51" s="132"/>
      <c r="L51" s="20"/>
      <c r="M51" s="132"/>
      <c r="N51" s="20"/>
      <c r="O51" s="132"/>
    </row>
    <row r="52" spans="1:15" ht="12.75" customHeight="1" thickBot="1">
      <c r="A52" s="16"/>
      <c r="B52" s="131"/>
      <c r="C52" s="41"/>
      <c r="D52" s="41"/>
      <c r="E52" s="41"/>
      <c r="F52" s="41"/>
      <c r="G52" s="41"/>
      <c r="H52" s="41"/>
      <c r="I52" s="133">
        <f>SUM(I44:I51)</f>
        <v>694771.3000000004</v>
      </c>
      <c r="J52" s="132"/>
      <c r="K52" s="133">
        <f>SUM(K44:K51)</f>
        <v>2346158.7936000004</v>
      </c>
      <c r="L52" s="20"/>
      <c r="M52" s="133">
        <f>SUM(M44:M51)</f>
        <v>2828693.2100000004</v>
      </c>
      <c r="N52" s="20"/>
      <c r="O52" s="133">
        <f>SUM(O44:O51)</f>
        <v>3021897.0036000004</v>
      </c>
    </row>
    <row r="53" spans="1:15" ht="12.75" customHeight="1" thickTop="1">
      <c r="A53" s="16"/>
      <c r="B53" s="131"/>
      <c r="C53" s="41"/>
      <c r="D53" s="41"/>
      <c r="E53" s="41"/>
      <c r="F53" s="41"/>
      <c r="G53" s="41"/>
      <c r="H53" s="41"/>
      <c r="I53" s="19"/>
      <c r="J53" s="132"/>
      <c r="K53" s="19"/>
      <c r="L53" s="20"/>
      <c r="M53" s="19"/>
      <c r="N53" s="20"/>
      <c r="O53" s="19"/>
    </row>
    <row r="54" spans="1:11" ht="12.75" customHeight="1">
      <c r="A54" s="16" t="s">
        <v>117</v>
      </c>
      <c r="B54" s="123" t="s">
        <v>118</v>
      </c>
      <c r="C54" s="41"/>
      <c r="D54" s="41"/>
      <c r="E54" s="41"/>
      <c r="F54" s="41"/>
      <c r="G54" s="41"/>
      <c r="H54" s="41"/>
      <c r="I54" s="41"/>
      <c r="J54" s="41"/>
      <c r="K54" s="41"/>
    </row>
    <row r="55" spans="1:11" ht="12.75" customHeight="1">
      <c r="A55" s="16"/>
      <c r="B55" s="41" t="s">
        <v>119</v>
      </c>
      <c r="C55" s="41"/>
      <c r="D55" s="41"/>
      <c r="E55" s="41"/>
      <c r="F55" s="41"/>
      <c r="G55" s="41"/>
      <c r="H55" s="41"/>
      <c r="I55" s="41"/>
      <c r="J55" s="41"/>
      <c r="K55" s="41"/>
    </row>
    <row r="56" spans="1:11" ht="12.75" customHeight="1">
      <c r="A56" s="122"/>
      <c r="B56" s="41"/>
      <c r="C56" s="41"/>
      <c r="D56" s="41"/>
      <c r="E56" s="41"/>
      <c r="F56" s="41"/>
      <c r="G56" s="41"/>
      <c r="H56" s="41"/>
      <c r="I56" s="41"/>
      <c r="J56" s="41"/>
      <c r="K56" s="41"/>
    </row>
    <row r="57" spans="1:11" ht="12.75" customHeight="1">
      <c r="A57" s="16" t="s">
        <v>120</v>
      </c>
      <c r="B57" s="123" t="s">
        <v>121</v>
      </c>
      <c r="C57" s="41"/>
      <c r="D57" s="41"/>
      <c r="E57" s="41"/>
      <c r="F57" s="41"/>
      <c r="G57" s="41"/>
      <c r="H57" s="41"/>
      <c r="I57" s="41"/>
      <c r="J57" s="41"/>
      <c r="K57" s="41"/>
    </row>
    <row r="58" spans="1:16" ht="12.75" customHeight="1">
      <c r="A58" s="122"/>
      <c r="B58" s="188" t="s">
        <v>122</v>
      </c>
      <c r="C58" s="192"/>
      <c r="D58" s="192"/>
      <c r="E58" s="192"/>
      <c r="F58" s="192"/>
      <c r="G58" s="192"/>
      <c r="H58" s="192"/>
      <c r="I58" s="192"/>
      <c r="J58" s="192"/>
      <c r="K58" s="192"/>
      <c r="L58" s="192"/>
      <c r="M58" s="192"/>
      <c r="N58" s="192"/>
      <c r="O58" s="192"/>
      <c r="P58" s="192"/>
    </row>
    <row r="59" spans="1:16" ht="12.75" customHeight="1">
      <c r="A59" s="122"/>
      <c r="B59" s="192"/>
      <c r="C59" s="192"/>
      <c r="D59" s="192"/>
      <c r="E59" s="192"/>
      <c r="F59" s="192"/>
      <c r="G59" s="192"/>
      <c r="H59" s="192"/>
      <c r="I59" s="192"/>
      <c r="J59" s="192"/>
      <c r="K59" s="192"/>
      <c r="L59" s="192"/>
      <c r="M59" s="192"/>
      <c r="N59" s="192"/>
      <c r="O59" s="192"/>
      <c r="P59" s="192"/>
    </row>
    <row r="60" spans="1:16" ht="12.75" customHeight="1">
      <c r="A60" s="122"/>
      <c r="B60" s="135"/>
      <c r="C60" s="135"/>
      <c r="D60" s="135"/>
      <c r="E60" s="135"/>
      <c r="F60" s="135"/>
      <c r="G60" s="135"/>
      <c r="H60" s="135"/>
      <c r="I60" s="135"/>
      <c r="J60" s="135"/>
      <c r="K60" s="135"/>
      <c r="L60" s="135"/>
      <c r="M60" s="135"/>
      <c r="N60" s="135"/>
      <c r="O60" s="135"/>
      <c r="P60" s="135"/>
    </row>
    <row r="61" spans="1:16" ht="12.75" customHeight="1">
      <c r="A61" s="14" t="s">
        <v>123</v>
      </c>
      <c r="B61" s="98" t="s">
        <v>124</v>
      </c>
      <c r="C61" s="94"/>
      <c r="D61" s="94"/>
      <c r="E61" s="94"/>
      <c r="F61" s="94"/>
      <c r="G61" s="94"/>
      <c r="H61" s="94"/>
      <c r="I61" s="94"/>
      <c r="J61" s="94"/>
      <c r="K61" s="94"/>
      <c r="L61" s="94"/>
      <c r="M61" s="94"/>
      <c r="N61" s="94"/>
      <c r="O61" s="94"/>
      <c r="P61" s="94"/>
    </row>
    <row r="62" spans="1:16" ht="12.75" customHeight="1">
      <c r="A62" s="136"/>
      <c r="B62" s="184" t="s">
        <v>125</v>
      </c>
      <c r="C62" s="184"/>
      <c r="D62" s="184"/>
      <c r="E62" s="184"/>
      <c r="F62" s="184"/>
      <c r="G62" s="184"/>
      <c r="H62" s="184"/>
      <c r="I62" s="184"/>
      <c r="J62" s="184"/>
      <c r="K62" s="184"/>
      <c r="L62" s="184"/>
      <c r="M62" s="184"/>
      <c r="N62" s="184"/>
      <c r="O62" s="184"/>
      <c r="P62" s="184"/>
    </row>
    <row r="63" spans="1:16" ht="12.75" customHeight="1">
      <c r="A63" s="136"/>
      <c r="B63" s="184"/>
      <c r="C63" s="184"/>
      <c r="D63" s="184"/>
      <c r="E63" s="184"/>
      <c r="F63" s="184"/>
      <c r="G63" s="184"/>
      <c r="H63" s="184"/>
      <c r="I63" s="184"/>
      <c r="J63" s="184"/>
      <c r="K63" s="184"/>
      <c r="L63" s="184"/>
      <c r="M63" s="184"/>
      <c r="N63" s="184"/>
      <c r="O63" s="184"/>
      <c r="P63" s="184"/>
    </row>
    <row r="64" spans="1:11" ht="12.75" customHeight="1">
      <c r="A64" s="14"/>
      <c r="B64" s="41"/>
      <c r="C64" s="41"/>
      <c r="D64" s="41"/>
      <c r="E64" s="41"/>
      <c r="F64" s="41"/>
      <c r="G64" s="41"/>
      <c r="H64" s="41"/>
      <c r="I64" s="41"/>
      <c r="J64" s="41"/>
      <c r="K64" s="41"/>
    </row>
    <row r="65" spans="1:15" ht="12.75" customHeight="1">
      <c r="A65" s="16" t="s">
        <v>126</v>
      </c>
      <c r="B65" s="123" t="s">
        <v>127</v>
      </c>
      <c r="C65" s="41"/>
      <c r="D65" s="41"/>
      <c r="E65" s="41"/>
      <c r="F65" s="41"/>
      <c r="G65" s="41"/>
      <c r="H65" s="41"/>
      <c r="I65" s="41"/>
      <c r="J65" s="41"/>
      <c r="K65" s="127"/>
      <c r="O65" s="128"/>
    </row>
    <row r="66" spans="1:15" ht="12.75" customHeight="1">
      <c r="A66" s="16"/>
      <c r="B66" s="127" t="s">
        <v>128</v>
      </c>
      <c r="C66" s="41" t="s">
        <v>129</v>
      </c>
      <c r="D66" s="41"/>
      <c r="E66" s="41"/>
      <c r="F66" s="41"/>
      <c r="G66" s="41"/>
      <c r="H66" s="41"/>
      <c r="I66" s="41"/>
      <c r="J66" s="41"/>
      <c r="K66" s="127"/>
      <c r="O66" s="128"/>
    </row>
    <row r="67" spans="1:15" ht="7.5" customHeight="1">
      <c r="A67" s="16"/>
      <c r="B67" s="131"/>
      <c r="C67" s="41"/>
      <c r="D67" s="41"/>
      <c r="E67" s="41"/>
      <c r="F67" s="41"/>
      <c r="G67" s="41"/>
      <c r="H67" s="41"/>
      <c r="I67" s="132"/>
      <c r="J67" s="132"/>
      <c r="K67" s="132"/>
      <c r="L67" s="20"/>
      <c r="M67" s="132"/>
      <c r="N67" s="20"/>
      <c r="O67" s="132"/>
    </row>
    <row r="68" spans="1:15" ht="12.75" customHeight="1">
      <c r="A68" s="16"/>
      <c r="B68" s="127"/>
      <c r="C68" s="137"/>
      <c r="D68" s="138"/>
      <c r="E68" s="138"/>
      <c r="F68" s="138"/>
      <c r="G68" s="138"/>
      <c r="H68" s="138"/>
      <c r="I68" s="138"/>
      <c r="J68" s="138"/>
      <c r="K68" s="139"/>
      <c r="L68" s="140"/>
      <c r="M68" s="140"/>
      <c r="N68" s="141"/>
      <c r="O68" s="142" t="s">
        <v>130</v>
      </c>
    </row>
    <row r="69" spans="1:15" ht="12.75" customHeight="1">
      <c r="A69" s="16"/>
      <c r="B69" s="127"/>
      <c r="C69" s="137" t="s">
        <v>131</v>
      </c>
      <c r="D69" s="138"/>
      <c r="E69" s="138"/>
      <c r="F69" s="138"/>
      <c r="G69" s="138"/>
      <c r="H69" s="138"/>
      <c r="I69" s="138"/>
      <c r="J69" s="138"/>
      <c r="K69" s="139"/>
      <c r="L69" s="140"/>
      <c r="M69" s="140"/>
      <c r="N69" s="143"/>
      <c r="O69" s="144">
        <f>('[1]BS'!H27-'[1]BS'!K27)+('[1]CTIGp'!L37*('[1]CTIGp'!L39-'[1]CTIGp'!L42))</f>
        <v>0</v>
      </c>
    </row>
    <row r="70" spans="1:15" ht="12.75" customHeight="1">
      <c r="A70" s="16"/>
      <c r="B70" s="127"/>
      <c r="C70" s="137" t="s">
        <v>132</v>
      </c>
      <c r="D70" s="138"/>
      <c r="E70" s="138"/>
      <c r="F70" s="138"/>
      <c r="G70" s="138"/>
      <c r="H70" s="138"/>
      <c r="I70" s="138"/>
      <c r="J70" s="138"/>
      <c r="K70" s="139"/>
      <c r="L70" s="140"/>
      <c r="M70" s="140"/>
      <c r="N70" s="143"/>
      <c r="O70" s="144">
        <v>0</v>
      </c>
    </row>
    <row r="71" spans="1:15" ht="12.75" customHeight="1">
      <c r="A71" s="16"/>
      <c r="B71" s="127"/>
      <c r="C71" s="137" t="s">
        <v>133</v>
      </c>
      <c r="D71" s="138"/>
      <c r="E71" s="138"/>
      <c r="F71" s="138"/>
      <c r="G71" s="138"/>
      <c r="H71" s="138"/>
      <c r="I71" s="138"/>
      <c r="J71" s="138"/>
      <c r="K71" s="139"/>
      <c r="L71" s="140"/>
      <c r="M71" s="140"/>
      <c r="N71" s="143"/>
      <c r="O71" s="144">
        <v>0</v>
      </c>
    </row>
    <row r="72" spans="1:15" ht="7.5" customHeight="1">
      <c r="A72" s="16"/>
      <c r="B72" s="127"/>
      <c r="C72" s="145"/>
      <c r="D72" s="145"/>
      <c r="E72" s="145"/>
      <c r="F72" s="145"/>
      <c r="G72" s="145"/>
      <c r="H72" s="145"/>
      <c r="I72" s="145"/>
      <c r="J72" s="145"/>
      <c r="K72" s="146"/>
      <c r="L72" s="147"/>
      <c r="M72" s="147"/>
      <c r="N72" s="148"/>
      <c r="O72" s="149"/>
    </row>
    <row r="73" spans="1:15" ht="12.75" customHeight="1">
      <c r="A73" s="16"/>
      <c r="B73" s="127" t="s">
        <v>134</v>
      </c>
      <c r="C73" s="41" t="s">
        <v>135</v>
      </c>
      <c r="D73" s="41"/>
      <c r="E73" s="41"/>
      <c r="F73" s="41"/>
      <c r="G73" s="41"/>
      <c r="H73" s="41"/>
      <c r="I73" s="41"/>
      <c r="J73" s="41"/>
      <c r="K73" s="127"/>
      <c r="O73" s="128"/>
    </row>
    <row r="74" spans="1:15" ht="7.5" customHeight="1">
      <c r="A74" s="16"/>
      <c r="B74" s="131"/>
      <c r="C74" s="41"/>
      <c r="D74" s="41"/>
      <c r="E74" s="41"/>
      <c r="F74" s="41"/>
      <c r="G74" s="41"/>
      <c r="H74" s="41"/>
      <c r="I74" s="132"/>
      <c r="J74" s="132"/>
      <c r="K74" s="132"/>
      <c r="L74" s="20"/>
      <c r="M74" s="132"/>
      <c r="N74" s="20"/>
      <c r="O74" s="132"/>
    </row>
    <row r="75" spans="1:15" ht="12.75" customHeight="1">
      <c r="A75" s="16"/>
      <c r="B75" s="131"/>
      <c r="C75" s="137"/>
      <c r="D75" s="138"/>
      <c r="E75" s="138"/>
      <c r="F75" s="138"/>
      <c r="G75" s="138"/>
      <c r="H75" s="138"/>
      <c r="I75" s="150"/>
      <c r="J75" s="150"/>
      <c r="K75" s="150"/>
      <c r="L75" s="151"/>
      <c r="M75" s="150"/>
      <c r="N75" s="152"/>
      <c r="O75" s="153" t="str">
        <f>O68</f>
        <v>RM</v>
      </c>
    </row>
    <row r="76" spans="1:15" ht="12.75" customHeight="1">
      <c r="A76" s="16"/>
      <c r="B76" s="131"/>
      <c r="C76" s="137" t="s">
        <v>136</v>
      </c>
      <c r="D76" s="138"/>
      <c r="E76" s="138"/>
      <c r="F76" s="138"/>
      <c r="G76" s="138"/>
      <c r="H76" s="138"/>
      <c r="I76" s="150"/>
      <c r="J76" s="150"/>
      <c r="K76" s="150"/>
      <c r="L76" s="151"/>
      <c r="M76" s="150"/>
      <c r="N76" s="152"/>
      <c r="O76" s="144">
        <f>'[1]CTIGp'!L37*'[1]CTIGp'!L39</f>
        <v>5700</v>
      </c>
    </row>
    <row r="77" spans="1:15" ht="12.75" customHeight="1">
      <c r="A77" s="16"/>
      <c r="B77" s="131"/>
      <c r="C77" s="137" t="s">
        <v>137</v>
      </c>
      <c r="D77" s="138"/>
      <c r="E77" s="138"/>
      <c r="F77" s="138"/>
      <c r="G77" s="138"/>
      <c r="H77" s="138"/>
      <c r="I77" s="150"/>
      <c r="J77" s="150"/>
      <c r="K77" s="150"/>
      <c r="L77" s="151"/>
      <c r="M77" s="150"/>
      <c r="N77" s="152"/>
      <c r="O77" s="144">
        <f>'[1]BS'!H27</f>
        <v>2175.0000000000005</v>
      </c>
    </row>
    <row r="78" spans="1:15" ht="12.75" customHeight="1">
      <c r="A78" s="16"/>
      <c r="B78" s="131"/>
      <c r="C78" s="137" t="s">
        <v>138</v>
      </c>
      <c r="D78" s="138"/>
      <c r="E78" s="138"/>
      <c r="F78" s="138"/>
      <c r="G78" s="138"/>
      <c r="H78" s="138"/>
      <c r="I78" s="150"/>
      <c r="J78" s="150"/>
      <c r="K78" s="150"/>
      <c r="L78" s="151"/>
      <c r="M78" s="150"/>
      <c r="N78" s="152"/>
      <c r="O78" s="144">
        <f>'[1]CTIGp'!L37*'[1]CTIGp'!L42</f>
        <v>2175</v>
      </c>
    </row>
    <row r="79" spans="1:15" ht="7.5" customHeight="1">
      <c r="A79" s="16"/>
      <c r="B79" s="41"/>
      <c r="C79" s="41"/>
      <c r="D79" s="41"/>
      <c r="E79" s="41"/>
      <c r="F79" s="41"/>
      <c r="G79" s="41"/>
      <c r="H79" s="41"/>
      <c r="I79" s="41"/>
      <c r="J79" s="41"/>
      <c r="K79" s="127"/>
      <c r="O79" s="128"/>
    </row>
    <row r="80" spans="1:16" ht="12.75" customHeight="1">
      <c r="A80" s="16"/>
      <c r="B80" s="145" t="s">
        <v>139</v>
      </c>
      <c r="C80" s="196" t="s">
        <v>140</v>
      </c>
      <c r="D80" s="184"/>
      <c r="E80" s="184"/>
      <c r="F80" s="184"/>
      <c r="G80" s="184"/>
      <c r="H80" s="184"/>
      <c r="I80" s="184"/>
      <c r="J80" s="184"/>
      <c r="K80" s="184"/>
      <c r="L80" s="184"/>
      <c r="M80" s="184"/>
      <c r="N80" s="184"/>
      <c r="O80" s="184"/>
      <c r="P80" s="124"/>
    </row>
    <row r="81" spans="1:16" ht="12.75" customHeight="1">
      <c r="A81" s="16"/>
      <c r="B81" s="41"/>
      <c r="C81" s="184"/>
      <c r="D81" s="184"/>
      <c r="E81" s="184"/>
      <c r="F81" s="184"/>
      <c r="G81" s="184"/>
      <c r="H81" s="184"/>
      <c r="I81" s="184"/>
      <c r="J81" s="184"/>
      <c r="K81" s="184"/>
      <c r="L81" s="184"/>
      <c r="M81" s="184"/>
      <c r="N81" s="184"/>
      <c r="O81" s="184"/>
      <c r="P81" s="124"/>
    </row>
    <row r="82" spans="1:15" ht="12.75" customHeight="1">
      <c r="A82" s="16"/>
      <c r="B82" s="127"/>
      <c r="C82" s="41"/>
      <c r="D82" s="41"/>
      <c r="E82" s="41"/>
      <c r="F82" s="41"/>
      <c r="G82" s="41"/>
      <c r="H82" s="41"/>
      <c r="I82" s="41"/>
      <c r="J82" s="41"/>
      <c r="K82" s="127"/>
      <c r="O82" s="154"/>
    </row>
    <row r="83" spans="1:15" ht="12.75" customHeight="1">
      <c r="A83" s="16" t="s">
        <v>141</v>
      </c>
      <c r="B83" s="123" t="s">
        <v>142</v>
      </c>
      <c r="C83" s="41"/>
      <c r="D83" s="41"/>
      <c r="E83" s="41"/>
      <c r="F83" s="41"/>
      <c r="G83" s="41"/>
      <c r="H83" s="41"/>
      <c r="I83" s="41"/>
      <c r="J83" s="41"/>
      <c r="K83" s="127"/>
      <c r="O83" s="128"/>
    </row>
    <row r="84" spans="1:11" s="147" customFormat="1" ht="12.75" customHeight="1">
      <c r="A84" s="155"/>
      <c r="B84" s="145" t="s">
        <v>143</v>
      </c>
      <c r="C84" s="145"/>
      <c r="D84" s="145"/>
      <c r="E84" s="145"/>
      <c r="F84" s="145"/>
      <c r="G84" s="145"/>
      <c r="H84" s="145"/>
      <c r="I84" s="145"/>
      <c r="J84" s="145"/>
      <c r="K84" s="145"/>
    </row>
    <row r="85" spans="1:11" s="147" customFormat="1" ht="12.75" customHeight="1">
      <c r="A85" s="155"/>
      <c r="B85" s="145"/>
      <c r="C85" s="145"/>
      <c r="D85" s="145"/>
      <c r="E85" s="145"/>
      <c r="F85" s="145"/>
      <c r="G85" s="145"/>
      <c r="H85" s="145"/>
      <c r="I85" s="145"/>
      <c r="J85" s="145"/>
      <c r="K85" s="145"/>
    </row>
    <row r="86" spans="1:11" s="147" customFormat="1" ht="12.75" customHeight="1">
      <c r="A86" s="155" t="s">
        <v>144</v>
      </c>
      <c r="B86" s="156" t="s">
        <v>145</v>
      </c>
      <c r="C86" s="145"/>
      <c r="D86" s="145"/>
      <c r="E86" s="145"/>
      <c r="F86" s="145"/>
      <c r="G86" s="145"/>
      <c r="H86" s="145"/>
      <c r="I86" s="145"/>
      <c r="J86" s="145"/>
      <c r="K86" s="157"/>
    </row>
    <row r="87" spans="1:16" s="147" customFormat="1" ht="12.75" customHeight="1">
      <c r="A87" s="155"/>
      <c r="B87" s="191" t="s">
        <v>146</v>
      </c>
      <c r="C87" s="184"/>
      <c r="D87" s="184"/>
      <c r="E87" s="184"/>
      <c r="F87" s="184"/>
      <c r="G87" s="184"/>
      <c r="H87" s="184"/>
      <c r="I87" s="184"/>
      <c r="J87" s="184"/>
      <c r="K87" s="184"/>
      <c r="L87" s="184"/>
      <c r="M87" s="184"/>
      <c r="N87" s="184"/>
      <c r="O87" s="184"/>
      <c r="P87" s="184"/>
    </row>
    <row r="88" spans="1:16" s="147" customFormat="1" ht="12.75" customHeight="1">
      <c r="A88" s="155"/>
      <c r="B88" s="184"/>
      <c r="C88" s="184"/>
      <c r="D88" s="184"/>
      <c r="E88" s="184"/>
      <c r="F88" s="184"/>
      <c r="G88" s="184"/>
      <c r="H88" s="184"/>
      <c r="I88" s="184"/>
      <c r="J88" s="184"/>
      <c r="K88" s="184"/>
      <c r="L88" s="184"/>
      <c r="M88" s="184"/>
      <c r="N88" s="184"/>
      <c r="O88" s="184"/>
      <c r="P88" s="184"/>
    </row>
    <row r="89" spans="1:16" s="147" customFormat="1" ht="12.75" customHeight="1">
      <c r="A89" s="155"/>
      <c r="B89" s="135"/>
      <c r="C89" s="135"/>
      <c r="D89" s="135"/>
      <c r="E89" s="135"/>
      <c r="F89" s="135"/>
      <c r="G89" s="135"/>
      <c r="H89" s="135"/>
      <c r="I89" s="135"/>
      <c r="J89" s="135"/>
      <c r="K89" s="135"/>
      <c r="L89" s="135"/>
      <c r="M89" s="135"/>
      <c r="N89" s="135"/>
      <c r="O89" s="135"/>
      <c r="P89" s="135"/>
    </row>
    <row r="90" spans="1:11" s="147" customFormat="1" ht="12.75" customHeight="1">
      <c r="A90" s="155" t="s">
        <v>147</v>
      </c>
      <c r="B90" s="156" t="s">
        <v>148</v>
      </c>
      <c r="C90" s="145"/>
      <c r="D90" s="145"/>
      <c r="E90" s="145"/>
      <c r="F90" s="145"/>
      <c r="G90" s="145"/>
      <c r="H90" s="145"/>
      <c r="I90" s="145"/>
      <c r="J90" s="145"/>
      <c r="K90" s="145"/>
    </row>
    <row r="91" spans="1:11" ht="12.75" customHeight="1">
      <c r="A91" s="16"/>
      <c r="B91" s="41" t="s">
        <v>149</v>
      </c>
      <c r="C91" s="41"/>
      <c r="D91" s="41"/>
      <c r="E91" s="41"/>
      <c r="F91" s="41"/>
      <c r="G91" s="41"/>
      <c r="H91" s="41"/>
      <c r="I91" s="41"/>
      <c r="J91" s="41"/>
      <c r="K91" s="41"/>
    </row>
    <row r="92" spans="1:11" ht="12.75" customHeight="1">
      <c r="A92" s="122"/>
      <c r="B92" s="41"/>
      <c r="C92" s="41"/>
      <c r="D92" s="41"/>
      <c r="E92" s="41"/>
      <c r="F92" s="41"/>
      <c r="G92" s="41"/>
      <c r="H92" s="41"/>
      <c r="I92" s="41"/>
      <c r="J92" s="41"/>
      <c r="K92" s="41"/>
    </row>
    <row r="93" spans="1:11" ht="12.75" customHeight="1">
      <c r="A93" s="16" t="s">
        <v>150</v>
      </c>
      <c r="B93" s="123" t="s">
        <v>151</v>
      </c>
      <c r="C93" s="41"/>
      <c r="D93" s="41"/>
      <c r="E93" s="41"/>
      <c r="F93" s="41"/>
      <c r="G93" s="41"/>
      <c r="H93" s="41"/>
      <c r="I93" s="41"/>
      <c r="J93" s="41"/>
      <c r="K93" s="41"/>
    </row>
    <row r="94" spans="1:16" ht="12.75" customHeight="1">
      <c r="A94" s="16"/>
      <c r="B94" s="189" t="s">
        <v>152</v>
      </c>
      <c r="C94" s="184"/>
      <c r="D94" s="184"/>
      <c r="E94" s="184"/>
      <c r="F94" s="184"/>
      <c r="G94" s="184"/>
      <c r="H94" s="184"/>
      <c r="I94" s="184"/>
      <c r="J94" s="184"/>
      <c r="K94" s="184"/>
      <c r="L94" s="184"/>
      <c r="M94" s="184"/>
      <c r="N94" s="184"/>
      <c r="O94" s="184"/>
      <c r="P94" s="184"/>
    </row>
    <row r="95" spans="1:16" ht="12.75" customHeight="1">
      <c r="A95" s="122"/>
      <c r="B95" s="184"/>
      <c r="C95" s="184"/>
      <c r="D95" s="184"/>
      <c r="E95" s="184"/>
      <c r="F95" s="184"/>
      <c r="G95" s="184"/>
      <c r="H95" s="184"/>
      <c r="I95" s="184"/>
      <c r="J95" s="184"/>
      <c r="K95" s="184"/>
      <c r="L95" s="184"/>
      <c r="M95" s="184"/>
      <c r="N95" s="184"/>
      <c r="O95" s="184"/>
      <c r="P95" s="184"/>
    </row>
    <row r="96" spans="1:11" ht="12.75" customHeight="1">
      <c r="A96" s="16"/>
      <c r="B96" s="41"/>
      <c r="C96" s="41"/>
      <c r="D96" s="41"/>
      <c r="E96" s="41"/>
      <c r="F96" s="41"/>
      <c r="G96" s="41"/>
      <c r="H96" s="41"/>
      <c r="I96" s="41"/>
      <c r="J96" s="41"/>
      <c r="K96" s="41"/>
    </row>
    <row r="97" spans="1:11" ht="12.75" customHeight="1">
      <c r="A97" s="16" t="s">
        <v>153</v>
      </c>
      <c r="B97" s="123" t="s">
        <v>154</v>
      </c>
      <c r="C97" s="41"/>
      <c r="D97" s="41"/>
      <c r="E97" s="41"/>
      <c r="F97" s="41"/>
      <c r="G97" s="41"/>
      <c r="H97" s="41"/>
      <c r="I97" s="41"/>
      <c r="J97" s="41"/>
      <c r="K97" s="41"/>
    </row>
    <row r="98" spans="1:11" ht="12.75" customHeight="1">
      <c r="A98" s="16"/>
      <c r="B98" s="41" t="s">
        <v>155</v>
      </c>
      <c r="C98" s="41"/>
      <c r="D98" s="41"/>
      <c r="E98" s="41"/>
      <c r="F98" s="41"/>
      <c r="G98" s="41"/>
      <c r="H98" s="41"/>
      <c r="I98" s="41"/>
      <c r="J98" s="41"/>
      <c r="K98" s="41"/>
    </row>
    <row r="99" spans="1:11" ht="7.5" customHeight="1">
      <c r="A99" s="16"/>
      <c r="B99" s="41"/>
      <c r="C99" s="41"/>
      <c r="D99" s="41"/>
      <c r="E99" s="41"/>
      <c r="F99" s="41"/>
      <c r="G99" s="41"/>
      <c r="H99" s="41"/>
      <c r="I99" s="41"/>
      <c r="J99" s="41"/>
      <c r="K99" s="41"/>
    </row>
    <row r="100" spans="1:15" s="128" customFormat="1" ht="12.75" customHeight="1">
      <c r="A100" s="16"/>
      <c r="B100" s="127"/>
      <c r="C100" s="127"/>
      <c r="D100" s="127"/>
      <c r="E100" s="127"/>
      <c r="F100" s="127"/>
      <c r="G100" s="127"/>
      <c r="H100" s="127"/>
      <c r="I100" s="127"/>
      <c r="J100" s="127"/>
      <c r="K100" s="127" t="s">
        <v>156</v>
      </c>
      <c r="M100" s="128" t="s">
        <v>157</v>
      </c>
      <c r="O100" s="128" t="s">
        <v>64</v>
      </c>
    </row>
    <row r="101" spans="1:15" s="128" customFormat="1" ht="12.75" customHeight="1">
      <c r="A101" s="16"/>
      <c r="B101" s="127"/>
      <c r="C101" s="41" t="s">
        <v>158</v>
      </c>
      <c r="D101" s="41"/>
      <c r="E101" s="127"/>
      <c r="F101" s="127"/>
      <c r="G101" s="127"/>
      <c r="H101" s="127"/>
      <c r="I101" s="127"/>
      <c r="J101" s="127"/>
      <c r="K101" s="127" t="str">
        <f>I43</f>
        <v>RM ' 000</v>
      </c>
      <c r="M101" s="128" t="str">
        <f>K101</f>
        <v>RM ' 000</v>
      </c>
      <c r="O101" s="128" t="str">
        <f>K101</f>
        <v>RM ' 000</v>
      </c>
    </row>
    <row r="102" spans="1:15" ht="7.5" customHeight="1">
      <c r="A102" s="122"/>
      <c r="B102" s="41"/>
      <c r="C102" s="41"/>
      <c r="D102" s="41"/>
      <c r="E102" s="41"/>
      <c r="F102" s="41"/>
      <c r="G102" s="41"/>
      <c r="H102" s="41"/>
      <c r="I102" s="159"/>
      <c r="J102" s="41"/>
      <c r="K102" s="132"/>
      <c r="L102" s="20"/>
      <c r="M102" s="20"/>
      <c r="N102" s="20"/>
      <c r="O102" s="20"/>
    </row>
    <row r="103" spans="1:15" ht="12.75" customHeight="1">
      <c r="A103" s="122"/>
      <c r="B103" s="145"/>
      <c r="C103" s="145" t="s">
        <v>159</v>
      </c>
      <c r="D103" s="145"/>
      <c r="E103" s="145" t="s">
        <v>160</v>
      </c>
      <c r="F103" s="145"/>
      <c r="G103" s="146"/>
      <c r="H103" s="146"/>
      <c r="I103" s="157"/>
      <c r="J103" s="157"/>
      <c r="K103" s="22">
        <v>0</v>
      </c>
      <c r="L103" s="20"/>
      <c r="M103" s="20">
        <f>'[1]OIBGp'!N20</f>
        <v>0</v>
      </c>
      <c r="N103" s="20"/>
      <c r="O103" s="20">
        <f>SUM(K103:N103)</f>
        <v>0</v>
      </c>
    </row>
    <row r="104" spans="1:15" ht="7.5" customHeight="1">
      <c r="A104" s="122"/>
      <c r="B104" s="145"/>
      <c r="C104" s="145"/>
      <c r="D104" s="145"/>
      <c r="E104" s="145"/>
      <c r="F104" s="145"/>
      <c r="G104" s="146"/>
      <c r="H104" s="146"/>
      <c r="I104" s="157"/>
      <c r="J104" s="157"/>
      <c r="K104" s="22"/>
      <c r="L104" s="20"/>
      <c r="M104" s="20"/>
      <c r="N104" s="20"/>
      <c r="O104" s="20"/>
    </row>
    <row r="105" spans="1:15" ht="12.75" customHeight="1">
      <c r="A105" s="122"/>
      <c r="B105" s="41"/>
      <c r="C105" s="41" t="s">
        <v>161</v>
      </c>
      <c r="D105" s="41"/>
      <c r="E105" s="41" t="s">
        <v>162</v>
      </c>
      <c r="F105" s="41"/>
      <c r="G105" s="41"/>
      <c r="H105" s="41"/>
      <c r="I105" s="41"/>
      <c r="J105" s="41"/>
      <c r="K105" s="132">
        <v>0</v>
      </c>
      <c r="L105" s="20"/>
      <c r="M105" s="20">
        <f>'[1]OIBGp'!N65</f>
        <v>0</v>
      </c>
      <c r="N105" s="20"/>
      <c r="O105" s="20">
        <f>SUM(K105:N105)</f>
        <v>0</v>
      </c>
    </row>
    <row r="106" spans="1:15" ht="12.75" customHeight="1">
      <c r="A106" s="122"/>
      <c r="B106" s="41"/>
      <c r="C106" s="41"/>
      <c r="D106" s="41"/>
      <c r="E106" s="41" t="s">
        <v>163</v>
      </c>
      <c r="F106" s="41"/>
      <c r="G106" s="41"/>
      <c r="H106" s="41"/>
      <c r="I106" s="41"/>
      <c r="J106" s="41"/>
      <c r="K106" s="132">
        <v>0</v>
      </c>
      <c r="L106" s="20"/>
      <c r="M106" s="20">
        <f>'[1]OIBGp'!N73+'[1]OIBGp'!N76</f>
        <v>18031498.53</v>
      </c>
      <c r="N106" s="20"/>
      <c r="O106" s="20">
        <f>SUM(K106:N106)</f>
        <v>18031498.53</v>
      </c>
    </row>
    <row r="107" spans="1:15" ht="7.5" customHeight="1">
      <c r="A107" s="122"/>
      <c r="B107" s="145"/>
      <c r="C107" s="145"/>
      <c r="D107" s="145"/>
      <c r="E107" s="145"/>
      <c r="F107" s="145"/>
      <c r="G107" s="146"/>
      <c r="H107" s="146"/>
      <c r="I107" s="157"/>
      <c r="J107" s="157"/>
      <c r="K107" s="22"/>
      <c r="L107" s="20"/>
      <c r="M107" s="20"/>
      <c r="N107" s="20"/>
      <c r="O107" s="20"/>
    </row>
    <row r="108" spans="1:15" ht="12.75" customHeight="1" thickBot="1">
      <c r="A108" s="122"/>
      <c r="B108" s="145"/>
      <c r="C108" s="145"/>
      <c r="D108" s="145"/>
      <c r="E108" s="145"/>
      <c r="F108" s="145"/>
      <c r="G108" s="145"/>
      <c r="H108" s="145"/>
      <c r="I108" s="160"/>
      <c r="J108" s="160"/>
      <c r="K108" s="161">
        <f>SUM(K103:K107)</f>
        <v>0</v>
      </c>
      <c r="L108" s="20"/>
      <c r="M108" s="161">
        <f>SUM(M103:M107)</f>
        <v>18031498.53</v>
      </c>
      <c r="N108" s="20"/>
      <c r="O108" s="161">
        <f>SUM(O103:O107)</f>
        <v>18031498.53</v>
      </c>
    </row>
    <row r="109" spans="1:11" ht="12.75" customHeight="1" thickTop="1">
      <c r="A109" s="122"/>
      <c r="B109" s="145"/>
      <c r="C109" s="145"/>
      <c r="D109" s="145"/>
      <c r="E109" s="145"/>
      <c r="F109" s="145"/>
      <c r="G109" s="146"/>
      <c r="H109" s="146"/>
      <c r="I109" s="160"/>
      <c r="J109" s="160"/>
      <c r="K109" s="160"/>
    </row>
    <row r="110" spans="1:11" ht="12.75" customHeight="1">
      <c r="A110" s="16" t="s">
        <v>164</v>
      </c>
      <c r="B110" s="156" t="s">
        <v>165</v>
      </c>
      <c r="C110" s="145"/>
      <c r="D110" s="145"/>
      <c r="E110" s="145"/>
      <c r="F110" s="145"/>
      <c r="G110" s="146"/>
      <c r="H110" s="146"/>
      <c r="I110" s="160"/>
      <c r="J110" s="160"/>
      <c r="K110" s="160"/>
    </row>
    <row r="111" spans="1:16" ht="12.75" customHeight="1">
      <c r="A111" s="122"/>
      <c r="B111" s="191" t="s">
        <v>210</v>
      </c>
      <c r="C111" s="191"/>
      <c r="D111" s="191"/>
      <c r="E111" s="191"/>
      <c r="F111" s="191"/>
      <c r="G111" s="191"/>
      <c r="H111" s="191"/>
      <c r="I111" s="191"/>
      <c r="J111" s="191"/>
      <c r="K111" s="191"/>
      <c r="L111" s="191"/>
      <c r="M111" s="191"/>
      <c r="N111" s="191"/>
      <c r="O111" s="191"/>
      <c r="P111" s="191"/>
    </row>
    <row r="112" spans="1:16" ht="12.75" customHeight="1">
      <c r="A112" s="122"/>
      <c r="B112" s="191"/>
      <c r="C112" s="191"/>
      <c r="D112" s="191"/>
      <c r="E112" s="191"/>
      <c r="F112" s="191"/>
      <c r="G112" s="191"/>
      <c r="H112" s="191"/>
      <c r="I112" s="191"/>
      <c r="J112" s="191"/>
      <c r="K112" s="191"/>
      <c r="L112" s="191"/>
      <c r="M112" s="191"/>
      <c r="N112" s="191"/>
      <c r="O112" s="191"/>
      <c r="P112" s="191"/>
    </row>
    <row r="113" spans="1:16" ht="12.75" customHeight="1">
      <c r="A113" s="122"/>
      <c r="B113" s="191"/>
      <c r="C113" s="191"/>
      <c r="D113" s="191"/>
      <c r="E113" s="191"/>
      <c r="F113" s="191"/>
      <c r="G113" s="191"/>
      <c r="H113" s="191"/>
      <c r="I113" s="191"/>
      <c r="J113" s="191"/>
      <c r="K113" s="191"/>
      <c r="L113" s="191"/>
      <c r="M113" s="191"/>
      <c r="N113" s="191"/>
      <c r="O113" s="191"/>
      <c r="P113" s="191"/>
    </row>
    <row r="114" spans="1:16" ht="7.5" customHeight="1">
      <c r="A114" s="122"/>
      <c r="B114" s="158"/>
      <c r="C114" s="158"/>
      <c r="D114" s="158"/>
      <c r="E114" s="158"/>
      <c r="F114" s="158"/>
      <c r="G114" s="158"/>
      <c r="H114" s="158"/>
      <c r="I114" s="158"/>
      <c r="J114" s="158"/>
      <c r="K114" s="158"/>
      <c r="L114" s="158"/>
      <c r="M114" s="158"/>
      <c r="N114" s="158"/>
      <c r="O114" s="158"/>
      <c r="P114" s="158"/>
    </row>
    <row r="115" spans="1:16" ht="12.75" customHeight="1">
      <c r="A115" s="122"/>
      <c r="B115" s="158"/>
      <c r="C115" s="158"/>
      <c r="D115" s="158"/>
      <c r="E115" s="158"/>
      <c r="F115" s="158"/>
      <c r="G115" s="158"/>
      <c r="H115" s="158"/>
      <c r="I115" s="158"/>
      <c r="J115" s="158"/>
      <c r="K115" s="158"/>
      <c r="L115" s="158"/>
      <c r="M115" s="158"/>
      <c r="N115" s="158"/>
      <c r="O115" s="127" t="str">
        <f>O101</f>
        <v>RM ' 000</v>
      </c>
      <c r="P115" s="158"/>
    </row>
    <row r="116" spans="1:16" ht="7.5" customHeight="1">
      <c r="A116" s="122"/>
      <c r="B116" s="158"/>
      <c r="C116" s="158"/>
      <c r="D116" s="158"/>
      <c r="E116" s="158"/>
      <c r="F116" s="158"/>
      <c r="G116" s="158"/>
      <c r="H116" s="158"/>
      <c r="I116" s="158"/>
      <c r="J116" s="158"/>
      <c r="K116" s="158"/>
      <c r="L116" s="158"/>
      <c r="M116" s="158"/>
      <c r="N116" s="158"/>
      <c r="O116" s="158"/>
      <c r="P116" s="158"/>
    </row>
    <row r="117" spans="1:16" ht="12.75" customHeight="1">
      <c r="A117" s="122"/>
      <c r="B117" s="158" t="s">
        <v>65</v>
      </c>
      <c r="C117" s="193">
        <f>'[1]BS'!K9+1</f>
        <v>37438</v>
      </c>
      <c r="D117" s="193"/>
      <c r="E117" s="193"/>
      <c r="F117" s="194"/>
      <c r="G117" s="158"/>
      <c r="H117" s="158"/>
      <c r="I117" s="158"/>
      <c r="J117" s="158"/>
      <c r="K117" s="158"/>
      <c r="L117" s="158"/>
      <c r="M117" s="158"/>
      <c r="N117" s="158"/>
      <c r="O117" s="162">
        <f>3021590+1060000</f>
        <v>4081590</v>
      </c>
      <c r="P117" s="158"/>
    </row>
    <row r="118" spans="1:16" ht="12.75" customHeight="1">
      <c r="A118" s="122"/>
      <c r="B118" s="191" t="s">
        <v>166</v>
      </c>
      <c r="C118" s="184"/>
      <c r="D118" s="184"/>
      <c r="E118" s="184"/>
      <c r="F118" s="184"/>
      <c r="G118" s="184"/>
      <c r="H118" s="184"/>
      <c r="I118" s="184"/>
      <c r="J118" s="184"/>
      <c r="K118" s="184"/>
      <c r="L118" s="184"/>
      <c r="M118" s="184"/>
      <c r="N118" s="158"/>
      <c r="O118" s="162"/>
      <c r="P118" s="158"/>
    </row>
    <row r="119" spans="1:16" ht="12.75" customHeight="1">
      <c r="A119" s="122"/>
      <c r="B119" s="158"/>
      <c r="C119" s="163" t="s">
        <v>66</v>
      </c>
      <c r="D119" s="124" t="s">
        <v>167</v>
      </c>
      <c r="E119" s="124"/>
      <c r="F119" s="124"/>
      <c r="G119" s="124"/>
      <c r="H119" s="124"/>
      <c r="I119" s="124"/>
      <c r="J119" s="124"/>
      <c r="K119" s="124"/>
      <c r="L119" s="124"/>
      <c r="M119" s="124"/>
      <c r="N119" s="158"/>
      <c r="O119" s="162">
        <f>O122-O120-O117</f>
        <v>557850</v>
      </c>
      <c r="P119" s="158"/>
    </row>
    <row r="120" spans="1:16" ht="12.75" customHeight="1">
      <c r="A120" s="122"/>
      <c r="B120" s="164"/>
      <c r="C120" s="163" t="s">
        <v>66</v>
      </c>
      <c r="D120" s="165" t="s">
        <v>168</v>
      </c>
      <c r="E120" s="165"/>
      <c r="F120" s="165"/>
      <c r="G120" s="165"/>
      <c r="H120" s="165"/>
      <c r="I120" s="165"/>
      <c r="J120" s="165"/>
      <c r="K120" s="165"/>
      <c r="L120" s="165"/>
      <c r="M120" s="165"/>
      <c r="N120" s="158"/>
      <c r="O120" s="162">
        <f>-181890+0</f>
        <v>-181890</v>
      </c>
      <c r="P120" s="158"/>
    </row>
    <row r="121" spans="1:16" ht="7.5" customHeight="1">
      <c r="A121" s="122"/>
      <c r="B121" s="158"/>
      <c r="C121" s="165"/>
      <c r="D121" s="165"/>
      <c r="E121" s="165"/>
      <c r="F121" s="165"/>
      <c r="G121" s="165"/>
      <c r="H121" s="165"/>
      <c r="I121" s="165"/>
      <c r="J121" s="165"/>
      <c r="K121" s="165"/>
      <c r="L121" s="165"/>
      <c r="M121" s="165"/>
      <c r="N121" s="158"/>
      <c r="O121" s="162"/>
      <c r="P121" s="158"/>
    </row>
    <row r="122" spans="1:16" ht="12.75" customHeight="1" thickBot="1">
      <c r="A122" s="122"/>
      <c r="B122" s="158" t="s">
        <v>65</v>
      </c>
      <c r="C122" s="193">
        <f>'[1]BS'!H9</f>
        <v>37621</v>
      </c>
      <c r="D122" s="193"/>
      <c r="E122" s="193"/>
      <c r="F122" s="194"/>
      <c r="G122" s="158"/>
      <c r="H122" s="158"/>
      <c r="I122" s="158"/>
      <c r="J122" s="158"/>
      <c r="K122" s="158"/>
      <c r="L122" s="158"/>
      <c r="M122" s="158"/>
      <c r="N122" s="158"/>
      <c r="O122" s="166">
        <f>3397550+1060000</f>
        <v>4457550</v>
      </c>
      <c r="P122" s="158"/>
    </row>
    <row r="123" spans="1:15" ht="12.75" customHeight="1" thickTop="1">
      <c r="A123" s="122"/>
      <c r="B123" s="145"/>
      <c r="C123" s="145"/>
      <c r="D123" s="145"/>
      <c r="E123" s="145"/>
      <c r="F123" s="145"/>
      <c r="G123" s="146"/>
      <c r="H123" s="146"/>
      <c r="I123" s="160"/>
      <c r="J123" s="160"/>
      <c r="K123" s="160"/>
      <c r="O123" s="20"/>
    </row>
    <row r="124" spans="1:11" ht="12.75" customHeight="1">
      <c r="A124" s="16" t="s">
        <v>169</v>
      </c>
      <c r="B124" s="123" t="s">
        <v>170</v>
      </c>
      <c r="C124" s="41"/>
      <c r="D124" s="41"/>
      <c r="E124" s="41"/>
      <c r="F124" s="41"/>
      <c r="G124" s="41"/>
      <c r="H124" s="41"/>
      <c r="I124" s="41"/>
      <c r="J124" s="41"/>
      <c r="K124" s="41"/>
    </row>
    <row r="125" spans="1:16" ht="12.75" customHeight="1">
      <c r="A125" s="122"/>
      <c r="B125" s="188" t="s">
        <v>171</v>
      </c>
      <c r="C125" s="192"/>
      <c r="D125" s="192"/>
      <c r="E125" s="192"/>
      <c r="F125" s="192"/>
      <c r="G125" s="192"/>
      <c r="H125" s="192"/>
      <c r="I125" s="192"/>
      <c r="J125" s="192"/>
      <c r="K125" s="192"/>
      <c r="L125" s="192"/>
      <c r="M125" s="192"/>
      <c r="N125" s="192"/>
      <c r="O125" s="192"/>
      <c r="P125" s="192"/>
    </row>
    <row r="126" spans="1:16" ht="12.75" customHeight="1">
      <c r="A126" s="122"/>
      <c r="B126" s="192"/>
      <c r="C126" s="192"/>
      <c r="D126" s="192"/>
      <c r="E126" s="192"/>
      <c r="F126" s="192"/>
      <c r="G126" s="192"/>
      <c r="H126" s="192"/>
      <c r="I126" s="192"/>
      <c r="J126" s="192"/>
      <c r="K126" s="192"/>
      <c r="L126" s="192"/>
      <c r="M126" s="192"/>
      <c r="N126" s="192"/>
      <c r="O126" s="192"/>
      <c r="P126" s="192"/>
    </row>
    <row r="127" spans="1:11" ht="12.75" customHeight="1">
      <c r="A127" s="16"/>
      <c r="B127" s="41"/>
      <c r="C127" s="41"/>
      <c r="D127" s="41"/>
      <c r="E127" s="41"/>
      <c r="F127" s="41"/>
      <c r="G127" s="41"/>
      <c r="H127" s="41"/>
      <c r="I127" s="41"/>
      <c r="J127" s="41"/>
      <c r="K127" s="41"/>
    </row>
    <row r="128" spans="1:11" ht="12.75" customHeight="1">
      <c r="A128" s="16" t="s">
        <v>172</v>
      </c>
      <c r="B128" s="167" t="s">
        <v>173</v>
      </c>
      <c r="C128" s="41"/>
      <c r="D128" s="41"/>
      <c r="E128" s="41"/>
      <c r="F128" s="41"/>
      <c r="G128" s="41"/>
      <c r="H128" s="41"/>
      <c r="I128" s="41"/>
      <c r="J128" s="41"/>
      <c r="K128" s="41"/>
    </row>
    <row r="129" spans="1:16" ht="12.75" customHeight="1">
      <c r="A129" s="16"/>
      <c r="B129" s="188" t="s">
        <v>174</v>
      </c>
      <c r="C129" s="192"/>
      <c r="D129" s="192"/>
      <c r="E129" s="192"/>
      <c r="F129" s="192"/>
      <c r="G129" s="192"/>
      <c r="H129" s="192"/>
      <c r="I129" s="192"/>
      <c r="J129" s="192"/>
      <c r="K129" s="192"/>
      <c r="L129" s="192"/>
      <c r="M129" s="192"/>
      <c r="N129" s="192"/>
      <c r="O129" s="192"/>
      <c r="P129" s="192"/>
    </row>
    <row r="130" spans="1:16" ht="12.75" customHeight="1">
      <c r="A130" s="16"/>
      <c r="B130" s="192"/>
      <c r="C130" s="192"/>
      <c r="D130" s="192"/>
      <c r="E130" s="192"/>
      <c r="F130" s="192"/>
      <c r="G130" s="192"/>
      <c r="H130" s="192"/>
      <c r="I130" s="192"/>
      <c r="J130" s="192"/>
      <c r="K130" s="192"/>
      <c r="L130" s="192"/>
      <c r="M130" s="192"/>
      <c r="N130" s="192"/>
      <c r="O130" s="192"/>
      <c r="P130" s="192"/>
    </row>
    <row r="131" spans="1:11" ht="12.75" customHeight="1">
      <c r="A131" s="16"/>
      <c r="B131" s="41"/>
      <c r="C131" s="41"/>
      <c r="D131" s="41"/>
      <c r="E131" s="41"/>
      <c r="F131" s="41"/>
      <c r="G131" s="41"/>
      <c r="H131" s="41"/>
      <c r="I131" s="41"/>
      <c r="J131" s="41"/>
      <c r="K131" s="41"/>
    </row>
    <row r="132" spans="1:11" ht="12.75" customHeight="1">
      <c r="A132" s="16" t="s">
        <v>175</v>
      </c>
      <c r="B132" s="123" t="s">
        <v>176</v>
      </c>
      <c r="C132" s="41"/>
      <c r="D132" s="41"/>
      <c r="E132" s="41"/>
      <c r="F132" s="41"/>
      <c r="G132" s="41"/>
      <c r="H132" s="41"/>
      <c r="I132" s="41"/>
      <c r="J132" s="41"/>
      <c r="K132" s="41"/>
    </row>
    <row r="133" spans="1:11" ht="7.5" customHeight="1">
      <c r="A133" s="16"/>
      <c r="B133" s="41"/>
      <c r="C133" s="41"/>
      <c r="D133" s="41"/>
      <c r="E133" s="41"/>
      <c r="F133" s="41"/>
      <c r="G133" s="41"/>
      <c r="H133" s="41"/>
      <c r="I133" s="41"/>
      <c r="J133" s="41"/>
      <c r="K133" s="41"/>
    </row>
    <row r="134" spans="1:16" ht="12.75" customHeight="1">
      <c r="A134" s="16"/>
      <c r="B134" s="41"/>
      <c r="C134" s="41"/>
      <c r="D134" s="41"/>
      <c r="E134" s="41"/>
      <c r="F134" s="41"/>
      <c r="G134" s="127" t="s">
        <v>177</v>
      </c>
      <c r="H134" s="127"/>
      <c r="I134" s="127"/>
      <c r="J134" s="127"/>
      <c r="K134" s="127"/>
      <c r="L134" s="128"/>
      <c r="M134" s="128"/>
      <c r="N134" s="128"/>
      <c r="O134" s="128"/>
      <c r="P134" s="128"/>
    </row>
    <row r="135" spans="1:16" ht="12.75" customHeight="1">
      <c r="A135" s="16"/>
      <c r="B135" s="41"/>
      <c r="C135" s="41"/>
      <c r="D135" s="41"/>
      <c r="E135" s="41"/>
      <c r="G135" s="128" t="s">
        <v>178</v>
      </c>
      <c r="H135" s="127"/>
      <c r="I135" s="127" t="s">
        <v>179</v>
      </c>
      <c r="J135" s="127"/>
      <c r="K135" s="127" t="s">
        <v>180</v>
      </c>
      <c r="L135" s="128"/>
      <c r="M135" s="128" t="s">
        <v>181</v>
      </c>
      <c r="N135" s="128"/>
      <c r="O135" s="128" t="s">
        <v>182</v>
      </c>
      <c r="P135" s="128"/>
    </row>
    <row r="136" spans="1:18" ht="12.75" customHeight="1">
      <c r="A136" s="16"/>
      <c r="B136" s="41" t="s">
        <v>183</v>
      </c>
      <c r="C136" s="41"/>
      <c r="D136" s="41"/>
      <c r="E136" s="41"/>
      <c r="F136" s="41"/>
      <c r="G136" s="128" t="str">
        <f>I136</f>
        <v>RM ' 000</v>
      </c>
      <c r="I136" s="128" t="str">
        <f>K136</f>
        <v>RM ' 000</v>
      </c>
      <c r="K136" s="128" t="str">
        <f>M136</f>
        <v>RM ' 000</v>
      </c>
      <c r="M136" s="128" t="str">
        <f>O136</f>
        <v>RM ' 000</v>
      </c>
      <c r="O136" s="128" t="str">
        <f>O115</f>
        <v>RM ' 000</v>
      </c>
      <c r="Q136" s="168"/>
      <c r="R136" s="168"/>
    </row>
    <row r="137" spans="1:18" ht="12.75" customHeight="1">
      <c r="A137" s="16"/>
      <c r="B137" s="197">
        <f>'[1]IncSt'!G16</f>
        <v>37621</v>
      </c>
      <c r="C137" s="197"/>
      <c r="D137" s="197"/>
      <c r="E137" s="197"/>
      <c r="F137" s="41"/>
      <c r="G137" s="169"/>
      <c r="H137" s="20"/>
      <c r="I137" s="169"/>
      <c r="J137" s="20"/>
      <c r="K137" s="169"/>
      <c r="L137" s="20"/>
      <c r="N137" s="20"/>
      <c r="O137" s="169"/>
      <c r="P137" s="20"/>
      <c r="Q137" s="168"/>
      <c r="R137" s="168"/>
    </row>
    <row r="138" spans="1:18" ht="12.75" customHeight="1">
      <c r="A138" s="16"/>
      <c r="B138" s="41" t="s">
        <v>184</v>
      </c>
      <c r="C138" s="41"/>
      <c r="D138" s="41"/>
      <c r="E138" s="41"/>
      <c r="F138" s="41"/>
      <c r="G138" s="132">
        <f>(SUM('[1]OIB '!I8)-'[1]OIB '!B8-'[1]OIB '!F8-'[1]OIB '!C73)+'[1]SJ'!G77-G139</f>
        <v>37209625.81</v>
      </c>
      <c r="H138" s="132"/>
      <c r="I138" s="132">
        <f>'[1]OIB '!F8</f>
        <v>15947223.93</v>
      </c>
      <c r="J138" s="132"/>
      <c r="K138" s="132">
        <f>'[1]OIB '!B8-'[1]OIB '!B76+'[1]OIB '!C73</f>
        <v>64853.44</v>
      </c>
      <c r="L138" s="20"/>
      <c r="M138" s="169">
        <v>0</v>
      </c>
      <c r="N138" s="20"/>
      <c r="O138" s="20">
        <f>SUM(G138:N138)</f>
        <v>53221703.18</v>
      </c>
      <c r="P138" s="20"/>
      <c r="Q138" s="168">
        <f>O138-'[1]IncSt'!L19</f>
        <v>0</v>
      </c>
      <c r="R138" s="168"/>
    </row>
    <row r="139" spans="1:18" ht="12.75" customHeight="1">
      <c r="A139" s="16"/>
      <c r="B139" s="41" t="s">
        <v>185</v>
      </c>
      <c r="C139" s="41"/>
      <c r="D139" s="41"/>
      <c r="E139" s="41"/>
      <c r="F139" s="41"/>
      <c r="G139" s="132">
        <f>SUM('[1]SJ'!G76:G77)</f>
        <v>19478220</v>
      </c>
      <c r="H139" s="132"/>
      <c r="I139" s="132">
        <f>'[1]CTI'!E77</f>
        <v>9000</v>
      </c>
      <c r="J139" s="132"/>
      <c r="K139" s="132">
        <f>(SUM('[1]OIB '!B75:B76)-'[1]OIB '!I75)+SUM('[1]AC'!B76:B77)+SUM('[1]BAll'!B76:B77)</f>
        <v>945380.69</v>
      </c>
      <c r="L139" s="20"/>
      <c r="M139" s="20">
        <f>-SUM(G139:L139)</f>
        <v>-20432600.69</v>
      </c>
      <c r="N139" s="20"/>
      <c r="O139" s="20">
        <f>SUM(G139:N139)</f>
        <v>0</v>
      </c>
      <c r="P139" s="20"/>
      <c r="Q139" s="168">
        <f>('[1]OIB '!I76+'[1]SJ'!G77+'[1]CTI'!E77+'[1]AC'!E77+'[1]BAll'!D77-('[1]BDev'!E75+'[1]SJ'!G75+'[1]CTI'!E75+'[1]AC'!E75+'[1]BAll'!I75))+M139</f>
        <v>0</v>
      </c>
      <c r="R139" s="168"/>
    </row>
    <row r="140" spans="1:18" ht="7.5" customHeight="1">
      <c r="A140" s="16"/>
      <c r="B140" s="41"/>
      <c r="C140" s="41"/>
      <c r="D140" s="41"/>
      <c r="E140" s="41"/>
      <c r="F140" s="41"/>
      <c r="G140" s="132"/>
      <c r="H140" s="132"/>
      <c r="I140" s="132"/>
      <c r="J140" s="132"/>
      <c r="K140" s="132"/>
      <c r="L140" s="20"/>
      <c r="M140" s="20"/>
      <c r="N140" s="20"/>
      <c r="O140" s="20"/>
      <c r="P140" s="20"/>
      <c r="Q140" s="168"/>
      <c r="R140" s="168"/>
    </row>
    <row r="141" spans="1:17" ht="12.75" customHeight="1" thickBot="1">
      <c r="A141" s="16"/>
      <c r="B141" s="41" t="s">
        <v>186</v>
      </c>
      <c r="C141" s="41"/>
      <c r="D141" s="41"/>
      <c r="E141" s="41"/>
      <c r="F141" s="41"/>
      <c r="G141" s="133">
        <f>SUM(G138:G140)</f>
        <v>56687845.81</v>
      </c>
      <c r="H141" s="132"/>
      <c r="I141" s="133">
        <f>SUM(I138:I140)</f>
        <v>15956223.93</v>
      </c>
      <c r="J141" s="132"/>
      <c r="K141" s="133">
        <f>SUM(K138:K140)</f>
        <v>1010234.1299999999</v>
      </c>
      <c r="L141" s="132"/>
      <c r="M141" s="133">
        <f>SUM(M138:M140)</f>
        <v>-20432600.69</v>
      </c>
      <c r="N141" s="132"/>
      <c r="O141" s="133">
        <f>SUM(O138:O140)</f>
        <v>53221703.18</v>
      </c>
      <c r="P141" s="132"/>
      <c r="Q141" s="168">
        <f>O141-SUM(G141:N141)</f>
        <v>0</v>
      </c>
    </row>
    <row r="142" spans="1:18" ht="7.5" customHeight="1" thickTop="1">
      <c r="A142" s="16"/>
      <c r="B142" s="41"/>
      <c r="C142" s="41"/>
      <c r="D142" s="41"/>
      <c r="E142" s="41"/>
      <c r="F142" s="41"/>
      <c r="G142" s="132"/>
      <c r="H142" s="132"/>
      <c r="I142" s="132"/>
      <c r="J142" s="132"/>
      <c r="K142" s="132"/>
      <c r="L142" s="20"/>
      <c r="M142" s="20"/>
      <c r="N142" s="20"/>
      <c r="O142" s="20"/>
      <c r="P142" s="20"/>
      <c r="Q142" s="168"/>
      <c r="R142" s="168"/>
    </row>
    <row r="143" spans="1:18" ht="12.75" customHeight="1">
      <c r="A143" s="16"/>
      <c r="B143" s="41" t="s">
        <v>187</v>
      </c>
      <c r="C143" s="41"/>
      <c r="D143" s="41"/>
      <c r="E143" s="41"/>
      <c r="F143" s="41"/>
      <c r="G143" s="132">
        <f>SUM('[1]OIB '!C23:D23)+'[1]AC'!D23</f>
        <v>6274196.149999994</v>
      </c>
      <c r="H143" s="132"/>
      <c r="I143" s="132">
        <f>'[1]OIB '!F23</f>
        <v>4443529.069999999</v>
      </c>
      <c r="J143" s="132"/>
      <c r="K143" s="132">
        <f>'[1]OIB '!I23-(SUM(G143:J143))</f>
        <v>467142.3100000061</v>
      </c>
      <c r="L143" s="20"/>
      <c r="M143" s="20">
        <f>-SUM('[1]OIB '!B75:B76)+'[1]OIB '!I75</f>
        <v>-722358.96</v>
      </c>
      <c r="N143" s="20"/>
      <c r="O143" s="20">
        <f>SUM(G143:N143)</f>
        <v>10462508.57</v>
      </c>
      <c r="P143" s="20"/>
      <c r="Q143" s="168">
        <f>O143-('[1]OIB '!I23-SUM('[1]OIB '!B75:B76)+'[1]OIB '!I75)</f>
        <v>0</v>
      </c>
      <c r="R143" s="168"/>
    </row>
    <row r="144" spans="1:18" ht="12.75" customHeight="1">
      <c r="A144" s="16"/>
      <c r="B144" s="41" t="s">
        <v>188</v>
      </c>
      <c r="C144" s="41"/>
      <c r="D144" s="41"/>
      <c r="E144" s="41"/>
      <c r="F144" s="41"/>
      <c r="G144" s="132"/>
      <c r="H144" s="132"/>
      <c r="I144" s="132"/>
      <c r="J144" s="132"/>
      <c r="K144" s="132"/>
      <c r="L144" s="20"/>
      <c r="M144" s="20"/>
      <c r="N144" s="20"/>
      <c r="O144" s="20">
        <f>'[1]OIB '!L23-'[1]OIB '!K23-M143</f>
        <v>881060.8150358386</v>
      </c>
      <c r="P144" s="20"/>
      <c r="Q144" s="168"/>
      <c r="R144" s="168"/>
    </row>
    <row r="145" spans="1:18" ht="7.5" customHeight="1">
      <c r="A145" s="16"/>
      <c r="B145" s="41"/>
      <c r="C145" s="41"/>
      <c r="D145" s="41"/>
      <c r="E145" s="41"/>
      <c r="F145" s="41"/>
      <c r="G145" s="132"/>
      <c r="H145" s="132"/>
      <c r="I145" s="132"/>
      <c r="J145" s="132"/>
      <c r="K145" s="132"/>
      <c r="L145" s="20"/>
      <c r="M145" s="20"/>
      <c r="N145" s="20"/>
      <c r="O145" s="20"/>
      <c r="P145" s="20"/>
      <c r="Q145" s="168"/>
      <c r="R145" s="168"/>
    </row>
    <row r="146" spans="1:18" ht="12.75" customHeight="1" thickBot="1">
      <c r="A146" s="16"/>
      <c r="B146" s="41" t="s">
        <v>22</v>
      </c>
      <c r="C146" s="41"/>
      <c r="D146" s="41"/>
      <c r="E146" s="41"/>
      <c r="F146" s="41"/>
      <c r="G146" s="19"/>
      <c r="H146" s="19"/>
      <c r="I146" s="19"/>
      <c r="J146" s="19"/>
      <c r="K146" s="19"/>
      <c r="L146" s="19"/>
      <c r="M146" s="19"/>
      <c r="N146" s="132"/>
      <c r="O146" s="133">
        <f>SUM(O143:O145)</f>
        <v>11343569.385035839</v>
      </c>
      <c r="P146" s="20"/>
      <c r="Q146" s="168">
        <f>O146-'[1]IncSt'!L32</f>
        <v>0</v>
      </c>
      <c r="R146" s="168"/>
    </row>
    <row r="147" spans="1:18" ht="7.5" customHeight="1" thickTop="1">
      <c r="A147" s="16"/>
      <c r="B147" s="41"/>
      <c r="C147" s="41"/>
      <c r="D147" s="41"/>
      <c r="E147" s="41"/>
      <c r="F147" s="41"/>
      <c r="G147" s="132"/>
      <c r="H147" s="132"/>
      <c r="I147" s="132"/>
      <c r="J147" s="132"/>
      <c r="K147" s="132"/>
      <c r="L147" s="20"/>
      <c r="M147" s="20"/>
      <c r="N147" s="20"/>
      <c r="O147" s="20"/>
      <c r="P147" s="20"/>
      <c r="Q147" s="168"/>
      <c r="R147" s="168"/>
    </row>
    <row r="148" spans="1:18" ht="12.75" customHeight="1">
      <c r="A148" s="16" t="s">
        <v>175</v>
      </c>
      <c r="B148" s="123" t="s">
        <v>189</v>
      </c>
      <c r="C148" s="41"/>
      <c r="D148" s="41"/>
      <c r="E148" s="41"/>
      <c r="F148" s="41"/>
      <c r="G148" s="132"/>
      <c r="H148" s="132"/>
      <c r="I148" s="132"/>
      <c r="J148" s="132"/>
      <c r="K148" s="132"/>
      <c r="L148" s="20"/>
      <c r="M148" s="20"/>
      <c r="N148" s="20"/>
      <c r="O148" s="20"/>
      <c r="P148" s="20"/>
      <c r="Q148" s="168"/>
      <c r="R148" s="168"/>
    </row>
    <row r="149" spans="1:18" ht="6.75" customHeight="1">
      <c r="A149" s="14"/>
      <c r="B149" s="41"/>
      <c r="C149" s="41"/>
      <c r="D149" s="41"/>
      <c r="E149" s="41"/>
      <c r="F149" s="41"/>
      <c r="G149" s="132"/>
      <c r="H149" s="132"/>
      <c r="I149" s="132"/>
      <c r="J149" s="132"/>
      <c r="K149" s="132"/>
      <c r="L149" s="20"/>
      <c r="M149" s="20"/>
      <c r="N149" s="20"/>
      <c r="O149" s="20"/>
      <c r="P149" s="20"/>
      <c r="Q149" s="168"/>
      <c r="R149" s="168"/>
    </row>
    <row r="150" spans="1:18" ht="12.75" customHeight="1">
      <c r="A150" s="16"/>
      <c r="B150" s="41" t="s">
        <v>190</v>
      </c>
      <c r="C150" s="41"/>
      <c r="D150" s="41"/>
      <c r="E150" s="41"/>
      <c r="F150" s="41"/>
      <c r="G150" s="169"/>
      <c r="H150" s="20"/>
      <c r="I150" s="169"/>
      <c r="J150" s="20"/>
      <c r="K150" s="169"/>
      <c r="L150" s="20"/>
      <c r="M150" s="169"/>
      <c r="N150" s="20"/>
      <c r="O150" s="169"/>
      <c r="P150" s="20"/>
      <c r="Q150" s="168"/>
      <c r="R150" s="168"/>
    </row>
    <row r="151" spans="1:18" ht="12.75" customHeight="1">
      <c r="A151" s="16"/>
      <c r="B151" s="197">
        <f>'[1]IncSt'!I16</f>
        <v>37256</v>
      </c>
      <c r="C151" s="197"/>
      <c r="D151" s="197"/>
      <c r="E151" s="197"/>
      <c r="F151" s="41"/>
      <c r="G151" s="169"/>
      <c r="H151" s="20"/>
      <c r="I151" s="169"/>
      <c r="J151" s="20"/>
      <c r="K151" s="169"/>
      <c r="L151" s="20"/>
      <c r="M151" s="169"/>
      <c r="N151" s="20"/>
      <c r="O151" s="169"/>
      <c r="P151" s="20"/>
      <c r="Q151" s="168"/>
      <c r="R151" s="168"/>
    </row>
    <row r="152" spans="1:18" ht="12.75" customHeight="1">
      <c r="A152" s="16"/>
      <c r="B152" s="41" t="str">
        <f>B138</f>
        <v>External sales</v>
      </c>
      <c r="C152" s="41"/>
      <c r="D152" s="41"/>
      <c r="E152" s="41"/>
      <c r="F152" s="41"/>
      <c r="G152" s="132">
        <f>(80604330.99-579887.49-11499916.35-78034.03)+33982600-G153</f>
        <v>64531123.120000005</v>
      </c>
      <c r="H152" s="132"/>
      <c r="I152" s="132">
        <v>11499916.35</v>
      </c>
      <c r="J152" s="132"/>
      <c r="K152" s="132">
        <f>(579887.49-531187.74)+78034.03</f>
        <v>126733.78</v>
      </c>
      <c r="L152" s="20"/>
      <c r="M152" s="20">
        <v>0</v>
      </c>
      <c r="N152" s="20"/>
      <c r="O152" s="20">
        <f>SUM(G152:N152)</f>
        <v>76157773.25</v>
      </c>
      <c r="P152" s="20"/>
      <c r="Q152" s="168">
        <f>O152-'[1]IncSt'!N19</f>
        <v>0</v>
      </c>
      <c r="R152" s="168"/>
    </row>
    <row r="153" spans="1:18" ht="12.75" customHeight="1">
      <c r="A153" s="16"/>
      <c r="B153" s="41" t="str">
        <f>B139</f>
        <v>Intra/Inter-segment sales</v>
      </c>
      <c r="C153" s="41"/>
      <c r="D153" s="41"/>
      <c r="E153" s="41"/>
      <c r="F153" s="41"/>
      <c r="G153" s="132">
        <f>3915370+33982600</f>
        <v>37897970</v>
      </c>
      <c r="H153" s="132"/>
      <c r="I153" s="132">
        <v>9000</v>
      </c>
      <c r="J153" s="132"/>
      <c r="K153" s="132">
        <f>(48699.75+531187.74-48699.75)+100494+118243.19</f>
        <v>749924.9299999999</v>
      </c>
      <c r="L153" s="20"/>
      <c r="M153" s="20">
        <f>-SUM(G153:L153)</f>
        <v>-38656894.93</v>
      </c>
      <c r="N153" s="20"/>
      <c r="O153" s="20">
        <f>SUM(G153:N153)</f>
        <v>0</v>
      </c>
      <c r="P153" s="20"/>
      <c r="Q153" s="168"/>
      <c r="R153" s="168"/>
    </row>
    <row r="154" spans="1:18" ht="7.5" customHeight="1">
      <c r="A154" s="16"/>
      <c r="B154" s="41"/>
      <c r="C154" s="41"/>
      <c r="D154" s="41"/>
      <c r="E154" s="41"/>
      <c r="F154" s="41"/>
      <c r="G154" s="132"/>
      <c r="H154" s="132"/>
      <c r="I154" s="132"/>
      <c r="J154" s="132"/>
      <c r="K154" s="132"/>
      <c r="L154" s="20"/>
      <c r="M154" s="20"/>
      <c r="N154" s="20"/>
      <c r="O154" s="20"/>
      <c r="P154" s="20"/>
      <c r="Q154" s="168"/>
      <c r="R154" s="168"/>
    </row>
    <row r="155" spans="1:18" ht="12.75" customHeight="1" thickBot="1">
      <c r="A155" s="16"/>
      <c r="B155" s="41" t="str">
        <f>B141</f>
        <v>Total revenue</v>
      </c>
      <c r="C155" s="41"/>
      <c r="D155" s="41"/>
      <c r="E155" s="41"/>
      <c r="F155" s="41"/>
      <c r="G155" s="133">
        <f>SUM(G152:G154)</f>
        <v>102429093.12</v>
      </c>
      <c r="H155" s="132"/>
      <c r="I155" s="133">
        <f>SUM(I152:I154)</f>
        <v>11508916.35</v>
      </c>
      <c r="J155" s="132"/>
      <c r="K155" s="133">
        <f>SUM(K152:K154)</f>
        <v>876658.71</v>
      </c>
      <c r="L155" s="132"/>
      <c r="M155" s="133">
        <f>SUM(M152:M154)</f>
        <v>-38656894.93</v>
      </c>
      <c r="N155" s="132"/>
      <c r="O155" s="133">
        <f>SUM(O152:O154)</f>
        <v>76157773.25</v>
      </c>
      <c r="P155" s="132"/>
      <c r="Q155" s="168">
        <f>O155-SUM(G155:N155)</f>
        <v>0</v>
      </c>
      <c r="R155" s="168"/>
    </row>
    <row r="156" spans="1:18" ht="7.5" customHeight="1" thickTop="1">
      <c r="A156" s="16"/>
      <c r="B156" s="41"/>
      <c r="C156" s="41"/>
      <c r="D156" s="41"/>
      <c r="E156" s="41"/>
      <c r="F156" s="41"/>
      <c r="G156" s="132"/>
      <c r="H156" s="132"/>
      <c r="I156" s="132"/>
      <c r="J156" s="132"/>
      <c r="K156" s="132"/>
      <c r="L156" s="20"/>
      <c r="M156" s="20"/>
      <c r="N156" s="20"/>
      <c r="O156" s="20"/>
      <c r="P156" s="20"/>
      <c r="Q156" s="168"/>
      <c r="R156" s="168"/>
    </row>
    <row r="157" spans="1:18" ht="12.75" customHeight="1">
      <c r="A157" s="16"/>
      <c r="B157" s="41" t="str">
        <f>B143</f>
        <v>Segment result</v>
      </c>
      <c r="C157" s="41"/>
      <c r="D157" s="41"/>
      <c r="E157" s="41"/>
      <c r="F157" s="41"/>
      <c r="G157" s="132">
        <f>(422870.65+2353.23)+(7327868.92+12098.67)+(815217.74+0)</f>
        <v>8580409.209999999</v>
      </c>
      <c r="H157" s="132"/>
      <c r="I157" s="132">
        <f>1877584.28+137247.53</f>
        <v>2014831.81</v>
      </c>
      <c r="J157" s="132"/>
      <c r="K157" s="132">
        <f>(10347595.41+670342.85)-SUM(G157:J157)</f>
        <v>422697.2400000002</v>
      </c>
      <c r="L157" s="20"/>
      <c r="M157" s="20">
        <f>-(48699.75+531187.74)+48699.75</f>
        <v>-531187.74</v>
      </c>
      <c r="N157" s="20"/>
      <c r="O157" s="20">
        <f>SUM(G157:N157)</f>
        <v>10486750.52</v>
      </c>
      <c r="P157" s="20"/>
      <c r="Q157" s="168">
        <f>O157-((10347595.41+670342.85)-(48699.75+531187.74)+48699.75)</f>
        <v>0</v>
      </c>
      <c r="R157" s="168"/>
    </row>
    <row r="158" spans="1:18" ht="12.75" customHeight="1">
      <c r="A158" s="16"/>
      <c r="B158" s="41" t="str">
        <f>B144</f>
        <v>Unallocated income (net of cost)</v>
      </c>
      <c r="C158" s="41"/>
      <c r="D158" s="41"/>
      <c r="E158" s="41"/>
      <c r="F158" s="41"/>
      <c r="G158" s="19"/>
      <c r="H158" s="19"/>
      <c r="I158" s="19"/>
      <c r="J158" s="19"/>
      <c r="K158" s="19"/>
      <c r="L158" s="23"/>
      <c r="M158" s="23"/>
      <c r="N158" s="20"/>
      <c r="O158" s="20">
        <f>(7976212.78-8336639.45)-M157</f>
        <v>170761.07000000007</v>
      </c>
      <c r="P158" s="20"/>
      <c r="Q158" s="168"/>
      <c r="R158" s="168"/>
    </row>
    <row r="159" spans="1:18" ht="7.5" customHeight="1">
      <c r="A159" s="16"/>
      <c r="B159" s="41"/>
      <c r="C159" s="41"/>
      <c r="D159" s="41"/>
      <c r="E159" s="41"/>
      <c r="F159" s="41"/>
      <c r="G159" s="19"/>
      <c r="H159" s="19"/>
      <c r="I159" s="19"/>
      <c r="J159" s="19"/>
      <c r="K159" s="19"/>
      <c r="L159" s="23"/>
      <c r="M159" s="23"/>
      <c r="N159" s="20"/>
      <c r="O159" s="20"/>
      <c r="P159" s="20"/>
      <c r="Q159" s="168"/>
      <c r="R159" s="168"/>
    </row>
    <row r="160" spans="1:18" ht="12.75" customHeight="1" thickBot="1">
      <c r="A160" s="16"/>
      <c r="B160" s="41" t="s">
        <v>22</v>
      </c>
      <c r="C160" s="41"/>
      <c r="D160" s="41"/>
      <c r="E160" s="41"/>
      <c r="F160" s="41"/>
      <c r="G160" s="19"/>
      <c r="H160" s="19"/>
      <c r="I160" s="19"/>
      <c r="J160" s="19"/>
      <c r="K160" s="19"/>
      <c r="L160" s="19"/>
      <c r="M160" s="19"/>
      <c r="N160" s="132"/>
      <c r="O160" s="133">
        <f>SUM(O157:O159)</f>
        <v>10657511.59</v>
      </c>
      <c r="P160" s="20"/>
      <c r="Q160" s="168">
        <f>O160-'[1]IncSt'!N32</f>
        <v>0</v>
      </c>
      <c r="R160" s="168"/>
    </row>
    <row r="161" ht="12.75" customHeight="1" thickTop="1"/>
    <row r="162" spans="1:11" ht="12.75" customHeight="1">
      <c r="A162" s="16" t="s">
        <v>191</v>
      </c>
      <c r="B162" s="123" t="s">
        <v>192</v>
      </c>
      <c r="C162" s="41"/>
      <c r="D162" s="41"/>
      <c r="E162" s="41"/>
      <c r="F162" s="41"/>
      <c r="G162" s="41"/>
      <c r="H162" s="41"/>
      <c r="I162" s="41"/>
      <c r="J162" s="41"/>
      <c r="K162" s="41"/>
    </row>
    <row r="163" spans="1:16" ht="12.75" customHeight="1">
      <c r="A163" s="16"/>
      <c r="B163" s="198" t="s">
        <v>211</v>
      </c>
      <c r="C163" s="199"/>
      <c r="D163" s="199"/>
      <c r="E163" s="199"/>
      <c r="F163" s="199"/>
      <c r="G163" s="199"/>
      <c r="H163" s="199"/>
      <c r="I163" s="199"/>
      <c r="J163" s="199"/>
      <c r="K163" s="199"/>
      <c r="L163" s="199"/>
      <c r="M163" s="199"/>
      <c r="N163" s="199"/>
      <c r="O163" s="199"/>
      <c r="P163" s="199"/>
    </row>
    <row r="164" spans="1:16" ht="12.75" customHeight="1">
      <c r="A164" s="16"/>
      <c r="B164" s="199"/>
      <c r="C164" s="199"/>
      <c r="D164" s="199"/>
      <c r="E164" s="199"/>
      <c r="F164" s="199"/>
      <c r="G164" s="199"/>
      <c r="H164" s="199"/>
      <c r="I164" s="199"/>
      <c r="J164" s="199"/>
      <c r="K164" s="199"/>
      <c r="L164" s="199"/>
      <c r="M164" s="199"/>
      <c r="N164" s="199"/>
      <c r="O164" s="199"/>
      <c r="P164" s="199"/>
    </row>
    <row r="165" spans="1:16" ht="12.75" customHeight="1">
      <c r="A165" s="16"/>
      <c r="B165" s="199"/>
      <c r="C165" s="199"/>
      <c r="D165" s="199"/>
      <c r="E165" s="199"/>
      <c r="F165" s="199"/>
      <c r="G165" s="199"/>
      <c r="H165" s="199"/>
      <c r="I165" s="199"/>
      <c r="J165" s="199"/>
      <c r="K165" s="199"/>
      <c r="L165" s="199"/>
      <c r="M165" s="199"/>
      <c r="N165" s="199"/>
      <c r="O165" s="199"/>
      <c r="P165" s="199"/>
    </row>
    <row r="166" spans="1:16" ht="12.75" customHeight="1">
      <c r="A166" s="16"/>
      <c r="B166" s="199"/>
      <c r="C166" s="199"/>
      <c r="D166" s="199"/>
      <c r="E166" s="199"/>
      <c r="F166" s="199"/>
      <c r="G166" s="199"/>
      <c r="H166" s="199"/>
      <c r="I166" s="199"/>
      <c r="J166" s="199"/>
      <c r="K166" s="199"/>
      <c r="L166" s="199"/>
      <c r="M166" s="199"/>
      <c r="N166" s="199"/>
      <c r="O166" s="199"/>
      <c r="P166" s="199"/>
    </row>
    <row r="167" spans="1:16" ht="12.75" customHeight="1">
      <c r="A167" s="16"/>
      <c r="B167" s="199"/>
      <c r="C167" s="199"/>
      <c r="D167" s="199"/>
      <c r="E167" s="199"/>
      <c r="F167" s="199"/>
      <c r="G167" s="199"/>
      <c r="H167" s="199"/>
      <c r="I167" s="199"/>
      <c r="J167" s="199"/>
      <c r="K167" s="199"/>
      <c r="L167" s="199"/>
      <c r="M167" s="199"/>
      <c r="N167" s="199"/>
      <c r="O167" s="199"/>
      <c r="P167" s="199"/>
    </row>
    <row r="168" spans="1:16" ht="12.75" customHeight="1">
      <c r="A168" s="16"/>
      <c r="B168" s="199"/>
      <c r="C168" s="199"/>
      <c r="D168" s="199"/>
      <c r="E168" s="199"/>
      <c r="F168" s="199"/>
      <c r="G168" s="199"/>
      <c r="H168" s="199"/>
      <c r="I168" s="199"/>
      <c r="J168" s="199"/>
      <c r="K168" s="199"/>
      <c r="L168" s="199"/>
      <c r="M168" s="199"/>
      <c r="N168" s="199"/>
      <c r="O168" s="199"/>
      <c r="P168" s="199"/>
    </row>
    <row r="169" spans="1:16" ht="12.75" customHeight="1">
      <c r="A169" s="16"/>
      <c r="B169" s="199"/>
      <c r="C169" s="199"/>
      <c r="D169" s="199"/>
      <c r="E169" s="199"/>
      <c r="F169" s="199"/>
      <c r="G169" s="199"/>
      <c r="H169" s="199"/>
      <c r="I169" s="199"/>
      <c r="J169" s="199"/>
      <c r="K169" s="199"/>
      <c r="L169" s="199"/>
      <c r="M169" s="199"/>
      <c r="N169" s="199"/>
      <c r="O169" s="199"/>
      <c r="P169" s="199"/>
    </row>
    <row r="170" spans="1:16" ht="12.75" customHeight="1">
      <c r="A170" s="16"/>
      <c r="B170" s="170"/>
      <c r="C170" s="170"/>
      <c r="D170" s="170"/>
      <c r="E170" s="170"/>
      <c r="F170" s="170"/>
      <c r="G170" s="170"/>
      <c r="H170" s="170"/>
      <c r="I170" s="170"/>
      <c r="J170" s="170"/>
      <c r="K170" s="170"/>
      <c r="L170" s="170"/>
      <c r="M170" s="170"/>
      <c r="N170" s="170"/>
      <c r="O170" s="170"/>
      <c r="P170" s="170"/>
    </row>
    <row r="171" spans="1:16" ht="12.75" customHeight="1">
      <c r="A171" s="16"/>
      <c r="B171" s="184" t="s">
        <v>212</v>
      </c>
      <c r="C171" s="184"/>
      <c r="D171" s="184"/>
      <c r="E171" s="184"/>
      <c r="F171" s="184"/>
      <c r="G171" s="184"/>
      <c r="H171" s="184"/>
      <c r="I171" s="184"/>
      <c r="J171" s="184"/>
      <c r="K171" s="184"/>
      <c r="L171" s="184"/>
      <c r="M171" s="184"/>
      <c r="N171" s="184"/>
      <c r="O171" s="184"/>
      <c r="P171" s="184"/>
    </row>
    <row r="172" spans="1:16" ht="12.75" customHeight="1">
      <c r="A172" s="16"/>
      <c r="B172" s="184"/>
      <c r="C172" s="184"/>
      <c r="D172" s="184"/>
      <c r="E172" s="184"/>
      <c r="F172" s="184"/>
      <c r="G172" s="184"/>
      <c r="H172" s="184"/>
      <c r="I172" s="184"/>
      <c r="J172" s="184"/>
      <c r="K172" s="184"/>
      <c r="L172" s="184"/>
      <c r="M172" s="184"/>
      <c r="N172" s="184"/>
      <c r="O172" s="184"/>
      <c r="P172" s="184"/>
    </row>
    <row r="173" spans="1:16" ht="12.75" customHeight="1">
      <c r="A173" s="16"/>
      <c r="B173" s="184"/>
      <c r="C173" s="184"/>
      <c r="D173" s="184"/>
      <c r="E173" s="184"/>
      <c r="F173" s="184"/>
      <c r="G173" s="184"/>
      <c r="H173" s="184"/>
      <c r="I173" s="184"/>
      <c r="J173" s="184"/>
      <c r="K173" s="184"/>
      <c r="L173" s="184"/>
      <c r="M173" s="184"/>
      <c r="N173" s="184"/>
      <c r="O173" s="184"/>
      <c r="P173" s="184"/>
    </row>
    <row r="174" spans="1:16" ht="12.75" customHeight="1">
      <c r="A174" s="16"/>
      <c r="B174" s="184"/>
      <c r="C174" s="184"/>
      <c r="D174" s="184"/>
      <c r="E174" s="184"/>
      <c r="F174" s="184"/>
      <c r="G174" s="184"/>
      <c r="H174" s="184"/>
      <c r="I174" s="184"/>
      <c r="J174" s="184"/>
      <c r="K174" s="184"/>
      <c r="L174" s="184"/>
      <c r="M174" s="184"/>
      <c r="N174" s="184"/>
      <c r="O174" s="184"/>
      <c r="P174" s="184"/>
    </row>
    <row r="175" spans="1:16" ht="12.75" customHeight="1">
      <c r="A175" s="16"/>
      <c r="B175" s="184"/>
      <c r="C175" s="184"/>
      <c r="D175" s="184"/>
      <c r="E175" s="184"/>
      <c r="F175" s="184"/>
      <c r="G175" s="184"/>
      <c r="H175" s="184"/>
      <c r="I175" s="184"/>
      <c r="J175" s="184"/>
      <c r="K175" s="184"/>
      <c r="L175" s="184"/>
      <c r="M175" s="184"/>
      <c r="N175" s="184"/>
      <c r="O175" s="184"/>
      <c r="P175" s="184"/>
    </row>
    <row r="176" spans="1:16" ht="12.75" customHeight="1">
      <c r="A176" s="16"/>
      <c r="B176" s="118"/>
      <c r="C176" s="118"/>
      <c r="D176" s="118"/>
      <c r="E176" s="118"/>
      <c r="F176" s="118"/>
      <c r="G176" s="118"/>
      <c r="H176" s="118"/>
      <c r="I176" s="118"/>
      <c r="J176" s="118"/>
      <c r="K176" s="118"/>
      <c r="L176" s="118"/>
      <c r="M176" s="118"/>
      <c r="N176" s="118"/>
      <c r="O176" s="118"/>
      <c r="P176" s="118"/>
    </row>
    <row r="177" spans="1:11" ht="12.75" customHeight="1">
      <c r="A177" s="16" t="s">
        <v>193</v>
      </c>
      <c r="B177" s="123" t="s">
        <v>194</v>
      </c>
      <c r="C177" s="41"/>
      <c r="D177" s="41"/>
      <c r="E177" s="41"/>
      <c r="F177" s="41"/>
      <c r="G177" s="41"/>
      <c r="H177" s="41"/>
      <c r="I177" s="41"/>
      <c r="J177" s="41"/>
      <c r="K177" s="41"/>
    </row>
    <row r="178" spans="1:16" s="167" customFormat="1" ht="12.75" customHeight="1">
      <c r="A178" s="8"/>
      <c r="B178" s="189" t="s">
        <v>216</v>
      </c>
      <c r="C178" s="190"/>
      <c r="D178" s="190"/>
      <c r="E178" s="190"/>
      <c r="F178" s="190"/>
      <c r="G178" s="190"/>
      <c r="H178" s="190"/>
      <c r="I178" s="190"/>
      <c r="J178" s="190"/>
      <c r="K178" s="190"/>
      <c r="L178" s="190"/>
      <c r="M178" s="190"/>
      <c r="N178" s="190"/>
      <c r="O178" s="190"/>
      <c r="P178" s="190"/>
    </row>
    <row r="179" spans="1:16" s="167" customFormat="1" ht="12.75" customHeight="1">
      <c r="A179" s="8"/>
      <c r="B179" s="190"/>
      <c r="C179" s="190"/>
      <c r="D179" s="190"/>
      <c r="E179" s="190"/>
      <c r="F179" s="190"/>
      <c r="G179" s="190"/>
      <c r="H179" s="190"/>
      <c r="I179" s="190"/>
      <c r="J179" s="190"/>
      <c r="K179" s="190"/>
      <c r="L179" s="190"/>
      <c r="M179" s="190"/>
      <c r="N179" s="190"/>
      <c r="O179" s="190"/>
      <c r="P179" s="190"/>
    </row>
    <row r="180" spans="1:16" s="167" customFormat="1" ht="12.75" customHeight="1">
      <c r="A180" s="8"/>
      <c r="B180" s="190"/>
      <c r="C180" s="190"/>
      <c r="D180" s="190"/>
      <c r="E180" s="190"/>
      <c r="F180" s="190"/>
      <c r="G180" s="190"/>
      <c r="H180" s="190"/>
      <c r="I180" s="190"/>
      <c r="J180" s="190"/>
      <c r="K180" s="190"/>
      <c r="L180" s="190"/>
      <c r="M180" s="190"/>
      <c r="N180" s="190"/>
      <c r="O180" s="190"/>
      <c r="P180" s="190"/>
    </row>
    <row r="181" spans="1:16" s="167" customFormat="1" ht="12.75" customHeight="1">
      <c r="A181" s="8"/>
      <c r="B181" s="190"/>
      <c r="C181" s="190"/>
      <c r="D181" s="190"/>
      <c r="E181" s="190"/>
      <c r="F181" s="190"/>
      <c r="G181" s="190"/>
      <c r="H181" s="190"/>
      <c r="I181" s="190"/>
      <c r="J181" s="190"/>
      <c r="K181" s="190"/>
      <c r="L181" s="190"/>
      <c r="M181" s="190"/>
      <c r="N181" s="190"/>
      <c r="O181" s="190"/>
      <c r="P181" s="190"/>
    </row>
    <row r="182" spans="1:16" s="167" customFormat="1" ht="12.75" customHeight="1">
      <c r="A182" s="8"/>
      <c r="B182" s="190"/>
      <c r="C182" s="190"/>
      <c r="D182" s="190"/>
      <c r="E182" s="190"/>
      <c r="F182" s="190"/>
      <c r="G182" s="190"/>
      <c r="H182" s="190"/>
      <c r="I182" s="190"/>
      <c r="J182" s="190"/>
      <c r="K182" s="190"/>
      <c r="L182" s="190"/>
      <c r="M182" s="190"/>
      <c r="N182" s="190"/>
      <c r="O182" s="190"/>
      <c r="P182" s="190"/>
    </row>
    <row r="183" spans="1:11" ht="12.75" customHeight="1">
      <c r="A183" s="16"/>
      <c r="B183" s="123"/>
      <c r="C183" s="41"/>
      <c r="D183" s="41"/>
      <c r="E183" s="41"/>
      <c r="F183" s="41"/>
      <c r="G183" s="41"/>
      <c r="H183" s="41"/>
      <c r="I183" s="41"/>
      <c r="J183" s="41"/>
      <c r="K183" s="41"/>
    </row>
    <row r="184" spans="1:16" ht="12.75" customHeight="1">
      <c r="A184" s="122"/>
      <c r="B184" s="189" t="s">
        <v>213</v>
      </c>
      <c r="C184" s="184"/>
      <c r="D184" s="184"/>
      <c r="E184" s="184"/>
      <c r="F184" s="184"/>
      <c r="G184" s="184"/>
      <c r="H184" s="184"/>
      <c r="I184" s="184"/>
      <c r="J184" s="184"/>
      <c r="K184" s="184"/>
      <c r="L184" s="184"/>
      <c r="M184" s="184"/>
      <c r="N184" s="184"/>
      <c r="O184" s="184"/>
      <c r="P184" s="184"/>
    </row>
    <row r="185" spans="1:16" ht="12.75" customHeight="1">
      <c r="A185" s="122"/>
      <c r="B185" s="189"/>
      <c r="C185" s="184"/>
      <c r="D185" s="184"/>
      <c r="E185" s="184"/>
      <c r="F185" s="184"/>
      <c r="G185" s="184"/>
      <c r="H185" s="184"/>
      <c r="I185" s="184"/>
      <c r="J185" s="184"/>
      <c r="K185" s="184"/>
      <c r="L185" s="184"/>
      <c r="M185" s="184"/>
      <c r="N185" s="184"/>
      <c r="O185" s="184"/>
      <c r="P185" s="184"/>
    </row>
    <row r="186" spans="1:16" ht="12.75" customHeight="1">
      <c r="A186" s="122"/>
      <c r="B186" s="189"/>
      <c r="C186" s="184"/>
      <c r="D186" s="184"/>
      <c r="E186" s="184"/>
      <c r="F186" s="184"/>
      <c r="G186" s="184"/>
      <c r="H186" s="184"/>
      <c r="I186" s="184"/>
      <c r="J186" s="184"/>
      <c r="K186" s="184"/>
      <c r="L186" s="184"/>
      <c r="M186" s="184"/>
      <c r="N186" s="184"/>
      <c r="O186" s="184"/>
      <c r="P186" s="184"/>
    </row>
    <row r="187" spans="1:16" ht="12.75" customHeight="1">
      <c r="A187" s="122"/>
      <c r="B187" s="184"/>
      <c r="C187" s="184"/>
      <c r="D187" s="184"/>
      <c r="E187" s="184"/>
      <c r="F187" s="184"/>
      <c r="G187" s="184"/>
      <c r="H187" s="184"/>
      <c r="I187" s="184"/>
      <c r="J187" s="184"/>
      <c r="K187" s="184"/>
      <c r="L187" s="184"/>
      <c r="M187" s="184"/>
      <c r="N187" s="184"/>
      <c r="O187" s="184"/>
      <c r="P187" s="184"/>
    </row>
    <row r="188" spans="1:16" ht="12.75" customHeight="1">
      <c r="A188" s="122"/>
      <c r="B188" s="184"/>
      <c r="C188" s="184"/>
      <c r="D188" s="184"/>
      <c r="E188" s="184"/>
      <c r="F188" s="184"/>
      <c r="G188" s="184"/>
      <c r="H188" s="184"/>
      <c r="I188" s="184"/>
      <c r="J188" s="184"/>
      <c r="K188" s="184"/>
      <c r="L188" s="184"/>
      <c r="M188" s="184"/>
      <c r="N188" s="184"/>
      <c r="O188" s="184"/>
      <c r="P188" s="184"/>
    </row>
    <row r="189" spans="1:16" ht="12.75" customHeight="1">
      <c r="A189" s="122"/>
      <c r="B189" s="184"/>
      <c r="C189" s="184"/>
      <c r="D189" s="184"/>
      <c r="E189" s="184"/>
      <c r="F189" s="184"/>
      <c r="G189" s="184"/>
      <c r="H189" s="184"/>
      <c r="I189" s="184"/>
      <c r="J189" s="184"/>
      <c r="K189" s="184"/>
      <c r="L189" s="184"/>
      <c r="M189" s="184"/>
      <c r="N189" s="184"/>
      <c r="O189" s="184"/>
      <c r="P189" s="184"/>
    </row>
    <row r="190" spans="1:16" ht="12.75" customHeight="1">
      <c r="A190" s="122"/>
      <c r="B190" s="118"/>
      <c r="C190" s="118"/>
      <c r="D190" s="118"/>
      <c r="E190" s="118"/>
      <c r="F190" s="118"/>
      <c r="G190" s="118"/>
      <c r="H190" s="118"/>
      <c r="I190" s="118"/>
      <c r="J190" s="118"/>
      <c r="K190" s="118"/>
      <c r="L190" s="118"/>
      <c r="M190" s="118"/>
      <c r="N190" s="118"/>
      <c r="O190" s="118"/>
      <c r="P190" s="118"/>
    </row>
    <row r="191" spans="1:16" ht="12.75" customHeight="1">
      <c r="A191" s="122"/>
      <c r="B191" s="189" t="s">
        <v>214</v>
      </c>
      <c r="C191" s="184"/>
      <c r="D191" s="184"/>
      <c r="E191" s="184"/>
      <c r="F191" s="184"/>
      <c r="G191" s="184"/>
      <c r="H191" s="184"/>
      <c r="I191" s="184"/>
      <c r="J191" s="184"/>
      <c r="K191" s="184"/>
      <c r="L191" s="184"/>
      <c r="M191" s="184"/>
      <c r="N191" s="184"/>
      <c r="O191" s="184"/>
      <c r="P191" s="184"/>
    </row>
    <row r="192" spans="1:16" ht="12.75" customHeight="1">
      <c r="A192" s="122"/>
      <c r="B192" s="184"/>
      <c r="C192" s="184"/>
      <c r="D192" s="184"/>
      <c r="E192" s="184"/>
      <c r="F192" s="184"/>
      <c r="G192" s="184"/>
      <c r="H192" s="184"/>
      <c r="I192" s="184"/>
      <c r="J192" s="184"/>
      <c r="K192" s="184"/>
      <c r="L192" s="184"/>
      <c r="M192" s="184"/>
      <c r="N192" s="184"/>
      <c r="O192" s="184"/>
      <c r="P192" s="184"/>
    </row>
    <row r="193" spans="1:16" ht="12.75" customHeight="1">
      <c r="A193" s="16"/>
      <c r="B193" s="184"/>
      <c r="C193" s="184"/>
      <c r="D193" s="184"/>
      <c r="E193" s="184"/>
      <c r="F193" s="184"/>
      <c r="G193" s="184"/>
      <c r="H193" s="184"/>
      <c r="I193" s="184"/>
      <c r="J193" s="184"/>
      <c r="K193" s="184"/>
      <c r="L193" s="184"/>
      <c r="M193" s="184"/>
      <c r="N193" s="184"/>
      <c r="O193" s="184"/>
      <c r="P193" s="184"/>
    </row>
    <row r="194" spans="1:16" ht="12.75" customHeight="1">
      <c r="A194" s="16"/>
      <c r="B194" s="184"/>
      <c r="C194" s="184"/>
      <c r="D194" s="184"/>
      <c r="E194" s="184"/>
      <c r="F194" s="184"/>
      <c r="G194" s="184"/>
      <c r="H194" s="184"/>
      <c r="I194" s="184"/>
      <c r="J194" s="184"/>
      <c r="K194" s="184"/>
      <c r="L194" s="184"/>
      <c r="M194" s="184"/>
      <c r="N194" s="184"/>
      <c r="O194" s="184"/>
      <c r="P194" s="184"/>
    </row>
    <row r="195" spans="1:11" ht="12.75" customHeight="1">
      <c r="A195" s="16"/>
      <c r="B195" s="41"/>
      <c r="C195" s="41"/>
      <c r="D195" s="41"/>
      <c r="E195" s="41"/>
      <c r="F195" s="41"/>
      <c r="G195" s="41"/>
      <c r="H195" s="41"/>
      <c r="I195" s="41"/>
      <c r="J195" s="41"/>
      <c r="K195" s="41"/>
    </row>
    <row r="196" spans="1:11" ht="12.75" customHeight="1">
      <c r="A196" s="16" t="s">
        <v>195</v>
      </c>
      <c r="B196" s="123" t="s">
        <v>196</v>
      </c>
      <c r="C196" s="41"/>
      <c r="D196" s="41"/>
      <c r="E196" s="41"/>
      <c r="F196" s="41"/>
      <c r="G196" s="41"/>
      <c r="H196" s="41"/>
      <c r="I196" s="41"/>
      <c r="J196" s="41"/>
      <c r="K196" s="41"/>
    </row>
    <row r="197" spans="1:16" ht="12.75" customHeight="1">
      <c r="A197" s="122"/>
      <c r="B197" s="189" t="s">
        <v>217</v>
      </c>
      <c r="C197" s="184"/>
      <c r="D197" s="184"/>
      <c r="E197" s="184"/>
      <c r="F197" s="184"/>
      <c r="G197" s="184"/>
      <c r="H197" s="184"/>
      <c r="I197" s="184"/>
      <c r="J197" s="184"/>
      <c r="K197" s="184"/>
      <c r="L197" s="184"/>
      <c r="M197" s="184"/>
      <c r="N197" s="184"/>
      <c r="O197" s="184"/>
      <c r="P197" s="184"/>
    </row>
    <row r="198" spans="1:16" ht="12.75" customHeight="1">
      <c r="A198" s="122"/>
      <c r="B198" s="189"/>
      <c r="C198" s="184"/>
      <c r="D198" s="184"/>
      <c r="E198" s="184"/>
      <c r="F198" s="184"/>
      <c r="G198" s="184"/>
      <c r="H198" s="184"/>
      <c r="I198" s="184"/>
      <c r="J198" s="184"/>
      <c r="K198" s="184"/>
      <c r="L198" s="184"/>
      <c r="M198" s="184"/>
      <c r="N198" s="184"/>
      <c r="O198" s="184"/>
      <c r="P198" s="184"/>
    </row>
    <row r="199" spans="1:16" ht="12.75" customHeight="1">
      <c r="A199" s="16"/>
      <c r="B199" s="184"/>
      <c r="C199" s="184"/>
      <c r="D199" s="184"/>
      <c r="E199" s="184"/>
      <c r="F199" s="184"/>
      <c r="G199" s="184"/>
      <c r="H199" s="184"/>
      <c r="I199" s="184"/>
      <c r="J199" s="184"/>
      <c r="K199" s="184"/>
      <c r="L199" s="184"/>
      <c r="M199" s="184"/>
      <c r="N199" s="184"/>
      <c r="O199" s="184"/>
      <c r="P199" s="184"/>
    </row>
    <row r="200" spans="1:16" ht="12.75" customHeight="1">
      <c r="A200" s="16"/>
      <c r="B200" s="184"/>
      <c r="C200" s="184"/>
      <c r="D200" s="184"/>
      <c r="E200" s="184"/>
      <c r="F200" s="184"/>
      <c r="G200" s="184"/>
      <c r="H200" s="184"/>
      <c r="I200" s="184"/>
      <c r="J200" s="184"/>
      <c r="K200" s="184"/>
      <c r="L200" s="184"/>
      <c r="M200" s="184"/>
      <c r="N200" s="184"/>
      <c r="O200" s="184"/>
      <c r="P200" s="184"/>
    </row>
    <row r="201" spans="1:16" ht="12.75" customHeight="1">
      <c r="A201" s="16"/>
      <c r="B201" s="184"/>
      <c r="C201" s="184"/>
      <c r="D201" s="184"/>
      <c r="E201" s="184"/>
      <c r="F201" s="184"/>
      <c r="G201" s="184"/>
      <c r="H201" s="184"/>
      <c r="I201" s="184"/>
      <c r="J201" s="184"/>
      <c r="K201" s="184"/>
      <c r="L201" s="184"/>
      <c r="M201" s="184"/>
      <c r="N201" s="184"/>
      <c r="O201" s="184"/>
      <c r="P201" s="184"/>
    </row>
    <row r="202" spans="1:16" ht="12.75" customHeight="1">
      <c r="A202" s="16"/>
      <c r="B202" s="184"/>
      <c r="C202" s="184"/>
      <c r="D202" s="184"/>
      <c r="E202" s="184"/>
      <c r="F202" s="184"/>
      <c r="G202" s="184"/>
      <c r="H202" s="184"/>
      <c r="I202" s="184"/>
      <c r="J202" s="184"/>
      <c r="K202" s="184"/>
      <c r="L202" s="184"/>
      <c r="M202" s="184"/>
      <c r="N202" s="184"/>
      <c r="O202" s="184"/>
      <c r="P202" s="184"/>
    </row>
    <row r="203" spans="1:16" ht="12.75" customHeight="1">
      <c r="A203" s="16"/>
      <c r="B203" s="118"/>
      <c r="C203" s="118"/>
      <c r="D203" s="118"/>
      <c r="E203" s="118"/>
      <c r="F203" s="118"/>
      <c r="G203" s="118"/>
      <c r="H203" s="118"/>
      <c r="I203" s="118"/>
      <c r="J203" s="118"/>
      <c r="K203" s="118"/>
      <c r="L203" s="118"/>
      <c r="M203" s="118"/>
      <c r="N203" s="118"/>
      <c r="O203" s="118"/>
      <c r="P203" s="118"/>
    </row>
    <row r="204" spans="1:11" ht="12.75" customHeight="1">
      <c r="A204" s="16" t="s">
        <v>197</v>
      </c>
      <c r="B204" s="123" t="s">
        <v>198</v>
      </c>
      <c r="C204" s="41"/>
      <c r="D204" s="41"/>
      <c r="E204" s="41"/>
      <c r="F204" s="41"/>
      <c r="G204" s="41"/>
      <c r="H204" s="41"/>
      <c r="I204" s="41"/>
      <c r="J204" s="41"/>
      <c r="K204" s="41"/>
    </row>
    <row r="205" spans="1:16" ht="12.75" customHeight="1">
      <c r="A205" s="16"/>
      <c r="B205" s="188" t="s">
        <v>199</v>
      </c>
      <c r="C205" s="192"/>
      <c r="D205" s="192"/>
      <c r="E205" s="192"/>
      <c r="F205" s="192"/>
      <c r="G205" s="192"/>
      <c r="H205" s="192"/>
      <c r="I205" s="192"/>
      <c r="J205" s="192"/>
      <c r="K205" s="192"/>
      <c r="L205" s="192"/>
      <c r="M205" s="192"/>
      <c r="N205" s="192"/>
      <c r="O205" s="192"/>
      <c r="P205" s="192"/>
    </row>
    <row r="206" spans="1:16" ht="12.75" customHeight="1">
      <c r="A206" s="16"/>
      <c r="B206" s="192"/>
      <c r="C206" s="192"/>
      <c r="D206" s="192"/>
      <c r="E206" s="192"/>
      <c r="F206" s="192"/>
      <c r="G206" s="192"/>
      <c r="H206" s="192"/>
      <c r="I206" s="192"/>
      <c r="J206" s="192"/>
      <c r="K206" s="192"/>
      <c r="L206" s="192"/>
      <c r="M206" s="192"/>
      <c r="N206" s="192"/>
      <c r="O206" s="192"/>
      <c r="P206" s="192"/>
    </row>
    <row r="207" spans="1:11" ht="12.75" customHeight="1">
      <c r="A207" s="16"/>
      <c r="B207" s="41"/>
      <c r="C207" s="41"/>
      <c r="D207" s="41"/>
      <c r="E207" s="41"/>
      <c r="F207" s="41"/>
      <c r="G207" s="41"/>
      <c r="H207" s="41"/>
      <c r="I207" s="41"/>
      <c r="J207" s="41"/>
      <c r="K207" s="41"/>
    </row>
    <row r="208" spans="1:11" ht="12.75" customHeight="1">
      <c r="A208" s="16" t="s">
        <v>200</v>
      </c>
      <c r="B208" s="123" t="s">
        <v>201</v>
      </c>
      <c r="C208" s="41"/>
      <c r="D208" s="41"/>
      <c r="E208" s="41"/>
      <c r="F208" s="41"/>
      <c r="G208" s="41"/>
      <c r="H208" s="41"/>
      <c r="I208" s="41"/>
      <c r="J208" s="41"/>
      <c r="K208" s="41"/>
    </row>
    <row r="209" spans="1:15" ht="12.75" customHeight="1">
      <c r="A209" s="122"/>
      <c r="B209" s="127" t="s">
        <v>128</v>
      </c>
      <c r="C209" s="188" t="s">
        <v>215</v>
      </c>
      <c r="D209" s="187"/>
      <c r="E209" s="187"/>
      <c r="F209" s="187"/>
      <c r="G209" s="187"/>
      <c r="H209" s="187"/>
      <c r="I209" s="187"/>
      <c r="J209" s="187"/>
      <c r="K209" s="187"/>
      <c r="L209" s="187"/>
      <c r="M209" s="187"/>
      <c r="N209" s="187"/>
      <c r="O209" s="187"/>
    </row>
    <row r="210" spans="1:15" ht="12.75" customHeight="1">
      <c r="A210" s="122"/>
      <c r="B210" s="127"/>
      <c r="C210" s="187"/>
      <c r="D210" s="187"/>
      <c r="E210" s="187"/>
      <c r="F210" s="187"/>
      <c r="G210" s="187"/>
      <c r="H210" s="187"/>
      <c r="I210" s="187"/>
      <c r="J210" s="187"/>
      <c r="K210" s="187"/>
      <c r="L210" s="187"/>
      <c r="M210" s="187"/>
      <c r="N210" s="187"/>
      <c r="O210" s="187"/>
    </row>
    <row r="211" spans="1:15" ht="12.75" customHeight="1">
      <c r="A211" s="122"/>
      <c r="B211" s="127"/>
      <c r="C211" s="187"/>
      <c r="D211" s="187"/>
      <c r="E211" s="187"/>
      <c r="F211" s="187"/>
      <c r="G211" s="187"/>
      <c r="H211" s="187"/>
      <c r="I211" s="187"/>
      <c r="J211" s="187"/>
      <c r="K211" s="187"/>
      <c r="L211" s="187"/>
      <c r="M211" s="187"/>
      <c r="N211" s="187"/>
      <c r="O211" s="187"/>
    </row>
    <row r="212" spans="1:15" ht="12.75" customHeight="1">
      <c r="A212" s="122"/>
      <c r="B212" s="127"/>
      <c r="C212" s="187"/>
      <c r="D212" s="187"/>
      <c r="E212" s="187"/>
      <c r="F212" s="187"/>
      <c r="G212" s="187"/>
      <c r="H212" s="187"/>
      <c r="I212" s="187"/>
      <c r="J212" s="187"/>
      <c r="K212" s="187"/>
      <c r="L212" s="187"/>
      <c r="M212" s="187"/>
      <c r="N212" s="187"/>
      <c r="O212" s="187"/>
    </row>
    <row r="213" spans="1:15" ht="12.75" customHeight="1">
      <c r="A213" s="122"/>
      <c r="B213" s="127"/>
      <c r="D213" s="134"/>
      <c r="E213" s="134"/>
      <c r="F213" s="134"/>
      <c r="G213" s="134"/>
      <c r="H213" s="134"/>
      <c r="I213" s="134"/>
      <c r="J213" s="134"/>
      <c r="K213" s="134"/>
      <c r="L213" s="134"/>
      <c r="M213" s="134"/>
      <c r="N213" s="134"/>
      <c r="O213" s="134"/>
    </row>
    <row r="214" spans="1:15" ht="12.75" customHeight="1">
      <c r="A214" s="122"/>
      <c r="B214" s="127" t="s">
        <v>134</v>
      </c>
      <c r="C214" s="186" t="s">
        <v>202</v>
      </c>
      <c r="D214" s="187"/>
      <c r="E214" s="187"/>
      <c r="F214" s="187"/>
      <c r="G214" s="187"/>
      <c r="H214" s="187"/>
      <c r="I214" s="187"/>
      <c r="J214" s="187"/>
      <c r="K214" s="187"/>
      <c r="L214" s="187"/>
      <c r="M214" s="187"/>
      <c r="N214" s="187"/>
      <c r="O214" s="187"/>
    </row>
    <row r="215" spans="1:15" ht="12.75" customHeight="1">
      <c r="A215" s="122"/>
      <c r="B215" s="127"/>
      <c r="C215" s="187"/>
      <c r="D215" s="187"/>
      <c r="E215" s="187"/>
      <c r="F215" s="187"/>
      <c r="G215" s="187"/>
      <c r="H215" s="187"/>
      <c r="I215" s="187"/>
      <c r="J215" s="187"/>
      <c r="K215" s="187"/>
      <c r="L215" s="187"/>
      <c r="M215" s="187"/>
      <c r="N215" s="187"/>
      <c r="O215" s="187"/>
    </row>
    <row r="216" spans="1:15" ht="12.75" customHeight="1">
      <c r="A216" s="122"/>
      <c r="B216" s="127"/>
      <c r="C216" s="171"/>
      <c r="D216" s="171"/>
      <c r="E216" s="171"/>
      <c r="F216" s="171"/>
      <c r="G216" s="171"/>
      <c r="H216" s="171"/>
      <c r="I216" s="171"/>
      <c r="J216" s="171"/>
      <c r="K216" s="171"/>
      <c r="L216" s="171"/>
      <c r="M216" s="171"/>
      <c r="N216" s="171"/>
      <c r="O216" s="171"/>
    </row>
    <row r="217" spans="1:16" ht="12.75" customHeight="1">
      <c r="A217" s="122"/>
      <c r="B217" s="118"/>
      <c r="C217" s="118"/>
      <c r="D217" s="118"/>
      <c r="E217" s="118"/>
      <c r="F217" s="118"/>
      <c r="G217" s="118"/>
      <c r="H217" s="118"/>
      <c r="I217" s="118"/>
      <c r="J217" s="118"/>
      <c r="K217" s="118"/>
      <c r="L217" s="118"/>
      <c r="M217" s="118"/>
      <c r="N217" s="118"/>
      <c r="O217" s="118"/>
      <c r="P217" s="118"/>
    </row>
    <row r="218" spans="1:11" ht="12.75" customHeight="1">
      <c r="A218" s="123" t="s">
        <v>203</v>
      </c>
      <c r="C218" s="41"/>
      <c r="D218" s="41"/>
      <c r="E218" s="41"/>
      <c r="F218" s="41"/>
      <c r="G218" s="41"/>
      <c r="H218" s="41"/>
      <c r="I218" s="41"/>
      <c r="J218" s="41"/>
      <c r="K218" s="41"/>
    </row>
    <row r="219" spans="1:11" ht="12.75" customHeight="1">
      <c r="A219" s="123"/>
      <c r="C219" s="41"/>
      <c r="D219" s="41"/>
      <c r="E219" s="41"/>
      <c r="F219" s="41"/>
      <c r="G219" s="41"/>
      <c r="H219" s="41"/>
      <c r="I219" s="41"/>
      <c r="J219" s="41"/>
      <c r="K219" s="41"/>
    </row>
    <row r="220" spans="1:11" ht="12.75" customHeight="1">
      <c r="A220" s="8" t="s">
        <v>204</v>
      </c>
      <c r="C220" s="41"/>
      <c r="D220" s="41"/>
      <c r="E220" s="41"/>
      <c r="F220" s="41"/>
      <c r="G220" s="41"/>
      <c r="H220" s="41"/>
      <c r="I220" s="41"/>
      <c r="J220" s="41"/>
      <c r="K220" s="41"/>
    </row>
    <row r="221" spans="1:11" ht="12.75" customHeight="1">
      <c r="A221" s="14" t="s">
        <v>205</v>
      </c>
      <c r="C221" s="41"/>
      <c r="D221" s="41"/>
      <c r="E221" s="41"/>
      <c r="F221" s="41"/>
      <c r="G221" s="41"/>
      <c r="H221" s="41"/>
      <c r="I221" s="41"/>
      <c r="J221" s="41"/>
      <c r="K221" s="41"/>
    </row>
    <row r="222" spans="1:11" ht="12.75" customHeight="1">
      <c r="A222" s="14"/>
      <c r="C222" s="41"/>
      <c r="D222" s="41"/>
      <c r="E222" s="41"/>
      <c r="F222" s="41"/>
      <c r="G222" s="41"/>
      <c r="H222" s="41"/>
      <c r="I222" s="41"/>
      <c r="J222" s="41"/>
      <c r="K222" s="41"/>
    </row>
    <row r="223" spans="1:11" ht="12.75" customHeight="1">
      <c r="A223" s="43" t="s">
        <v>206</v>
      </c>
      <c r="C223" s="41"/>
      <c r="D223" s="41"/>
      <c r="E223" s="41"/>
      <c r="F223" s="41"/>
      <c r="G223" s="41"/>
      <c r="H223" s="41"/>
      <c r="I223" s="41"/>
      <c r="J223" s="41"/>
      <c r="K223" s="41"/>
    </row>
  </sheetData>
  <mergeCells count="27">
    <mergeCell ref="B58:P59"/>
    <mergeCell ref="B171:P175"/>
    <mergeCell ref="B137:E137"/>
    <mergeCell ref="B205:P206"/>
    <mergeCell ref="B184:P189"/>
    <mergeCell ref="B163:P169"/>
    <mergeCell ref="B151:E151"/>
    <mergeCell ref="A4:P4"/>
    <mergeCell ref="C80:O81"/>
    <mergeCell ref="B118:M118"/>
    <mergeCell ref="B62:P63"/>
    <mergeCell ref="B94:P95"/>
    <mergeCell ref="B111:P113"/>
    <mergeCell ref="B29:P30"/>
    <mergeCell ref="B9:P12"/>
    <mergeCell ref="B14:P20"/>
    <mergeCell ref="B22:P26"/>
    <mergeCell ref="C214:O215"/>
    <mergeCell ref="C209:O212"/>
    <mergeCell ref="B178:P182"/>
    <mergeCell ref="B87:P88"/>
    <mergeCell ref="B125:P126"/>
    <mergeCell ref="C122:F122"/>
    <mergeCell ref="C117:F117"/>
    <mergeCell ref="B191:P194"/>
    <mergeCell ref="B197:P202"/>
    <mergeCell ref="B129:P130"/>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rowBreaks count="4" manualBreakCount="4">
    <brk id="53" max="15" man="1"/>
    <brk id="96" max="15" man="1"/>
    <brk id="147" max="15" man="1"/>
    <brk id="1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SemuaJadi-EPKhaw</dc:creator>
  <cp:keywords/>
  <dc:description/>
  <cp:lastModifiedBy>MNC1</cp:lastModifiedBy>
  <cp:lastPrinted>2003-02-20T10:12:25Z</cp:lastPrinted>
  <dcterms:created xsi:type="dcterms:W3CDTF">2003-02-16T06:50:47Z</dcterms:created>
  <dcterms:modified xsi:type="dcterms:W3CDTF">2003-02-20T10:12:29Z</dcterms:modified>
  <cp:category/>
  <cp:version/>
  <cp:contentType/>
  <cp:contentStatus/>
</cp:coreProperties>
</file>