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120" windowWidth="9540" windowHeight="4635" tabRatio="604" activeTab="5"/>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'BS'!$B$63</definedName>
    <definedName name="\C">#REF!</definedName>
    <definedName name="_PCRSPL_SS1_QP">'PL'!$B$53</definedName>
    <definedName name="_PRCRSBS_SS2_QP">'BS'!$C$63</definedName>
    <definedName name="_PRCRSNOTES_SS3">#REF!</definedName>
    <definedName name="BS">'BS'!$A$1:$K$59</definedName>
    <definedName name="NOTES">#REF!</definedName>
    <definedName name="PL">'PL'!$B$2:$O$51</definedName>
    <definedName name="_xlnm.Print_Area" localSheetId="2">'BS'!$A$1:$K$64</definedName>
    <definedName name="_xlnm.Print_Area" localSheetId="4">'CF '!$A$1:$J$62</definedName>
    <definedName name="_xlnm.Print_Area" localSheetId="0">'Cover'!$A$1:$G$39</definedName>
    <definedName name="_xlnm.Print_Area" localSheetId="5">'Notes'!$A$1:$Q$267</definedName>
    <definedName name="_xlnm.Print_Area" localSheetId="1">'PL'!$A$1:$O$60</definedName>
    <definedName name="_xlnm.Print_Area" localSheetId="3">'SCE'!$A$1:$K$72</definedName>
  </definedNames>
  <calcPr fullCalcOnLoad="1"/>
</workbook>
</file>

<file path=xl/sharedStrings.xml><?xml version="1.0" encoding="utf-8"?>
<sst xmlns="http://schemas.openxmlformats.org/spreadsheetml/2006/main" count="355" uniqueCount="234">
  <si>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</si>
  <si>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</si>
  <si>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</si>
  <si>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</si>
  <si>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</si>
  <si>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</si>
  <si>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</si>
  <si>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</si>
  <si>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</si>
  <si>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</si>
  <si>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</si>
  <si>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</si>
  <si>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</si>
  <si>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</si>
  <si>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</si>
  <si>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</si>
  <si>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</si>
  <si>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</si>
  <si>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Secured</t>
  </si>
  <si>
    <t>Unsecured</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</si>
  <si>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</si>
  <si>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</si>
  <si>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</si>
  <si>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</si>
  <si>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</si>
  <si>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</si>
  <si>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</si>
  <si>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</si>
  <si>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</si>
  <si>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</si>
  <si>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</si>
  <si>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</si>
  <si>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</si>
  <si>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</si>
  <si>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(Incorporated in Malaysia)</t>
  </si>
  <si>
    <t>Other operating income</t>
  </si>
  <si>
    <t>Intangible assets</t>
  </si>
  <si>
    <t>Taxation</t>
  </si>
  <si>
    <t>Non-cash items</t>
  </si>
  <si>
    <t xml:space="preserve">Non-operating items </t>
  </si>
  <si>
    <t>Operating profit before changes in working capital</t>
  </si>
  <si>
    <t>Changes in working capital</t>
  </si>
  <si>
    <t>Equity investments</t>
  </si>
  <si>
    <t>Bank borrowings</t>
  </si>
  <si>
    <t>Others</t>
  </si>
  <si>
    <t>Share</t>
  </si>
  <si>
    <t>Capital</t>
  </si>
  <si>
    <t>Accumulated</t>
  </si>
  <si>
    <t>Losses</t>
  </si>
  <si>
    <t>Premium</t>
  </si>
  <si>
    <t>consolidated income statement</t>
  </si>
  <si>
    <t/>
  </si>
  <si>
    <t>Group</t>
  </si>
  <si>
    <t>Note</t>
  </si>
  <si>
    <t>Operating expenses</t>
  </si>
  <si>
    <t>Trade receivables</t>
  </si>
  <si>
    <t>Trade payables</t>
  </si>
  <si>
    <t>Other payables and accruals</t>
  </si>
  <si>
    <t>YEAR-TO-DATE</t>
  </si>
  <si>
    <t>OPERATING ACTIVITIES</t>
  </si>
  <si>
    <t>Adjustments for:-</t>
  </si>
  <si>
    <t>Issue of shares</t>
  </si>
  <si>
    <t>Dividend paid to shareholders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</si>
  <si>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</si>
  <si>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</si>
  <si>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</si>
  <si>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</si>
  <si>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</si>
  <si>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</si>
  <si>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</si>
  <si>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</si>
  <si>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</si>
  <si>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</si>
  <si>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</si>
  <si>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</si>
  <si>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</si>
  <si>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</si>
  <si>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</si>
  <si>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</si>
  <si>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</si>
  <si>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</si>
  <si>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</si>
  <si>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</si>
  <si>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</si>
  <si>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</si>
  <si>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</si>
  <si>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</si>
  <si>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</si>
  <si>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</si>
  <si>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</si>
  <si>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</si>
  <si>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</si>
  <si>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</si>
  <si>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</si>
  <si>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</si>
  <si>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</si>
  <si>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</si>
  <si>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</si>
  <si>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</si>
  <si>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</si>
  <si>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</si>
  <si>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</si>
  <si>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</si>
  <si>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</si>
  <si>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</si>
  <si>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</si>
  <si>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</si>
  <si>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</si>
  <si>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</si>
  <si>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</si>
  <si>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</si>
  <si>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</si>
  <si>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</si>
  <si>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</si>
  <si>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</si>
  <si>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</si>
  <si>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</si>
  <si>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Material  changes  in  estimates</t>
  </si>
  <si>
    <t>Changes  in  contingent  liabilities  or  contingent  assets</t>
  </si>
  <si>
    <t>Comparison  with  the  preceding  quarter's  results</t>
  </si>
  <si>
    <t>Amounts owing by related companies</t>
  </si>
  <si>
    <t>Amounts owing to related companies</t>
  </si>
  <si>
    <t>Deferred taxation</t>
  </si>
  <si>
    <t>Exchange</t>
  </si>
  <si>
    <t>Fluctuation</t>
  </si>
  <si>
    <t>Deposits, cash and bank balances</t>
  </si>
  <si>
    <t>Finance costs</t>
  </si>
  <si>
    <t>Total  sales</t>
  </si>
  <si>
    <t>External  sales</t>
  </si>
  <si>
    <t>This  note  is  not  applicable.</t>
  </si>
  <si>
    <t>Finance  costs</t>
  </si>
  <si>
    <t>There  were  no  financial  instruments  with  off  balance  sheet  risk  at  the  date  of  this  report.</t>
  </si>
  <si>
    <t xml:space="preserve">  (Incorporated in Malaysia)            </t>
  </si>
  <si>
    <t>Interim  Report  for  the</t>
  </si>
  <si>
    <t>Share of results</t>
  </si>
  <si>
    <t>Others (mainly interest and tax paid)</t>
  </si>
  <si>
    <t>Others (mainly purchase of property, plant and equipment)</t>
  </si>
  <si>
    <t>Other receivables, deposits and prepayments</t>
  </si>
  <si>
    <t>Net changes in current assets</t>
  </si>
  <si>
    <t>Net changes in current liabilities</t>
  </si>
  <si>
    <t>Net changes in cash &amp; cash equivalents</t>
  </si>
  <si>
    <t>Taxation  comprises:</t>
  </si>
  <si>
    <t>Sale  of  unquoted  investments  and/or  properties</t>
  </si>
  <si>
    <t>There  were  no  material  litigations  since  the  last  annual  balance  sheet  date.</t>
  </si>
  <si>
    <t xml:space="preserve">          (89194-P)</t>
  </si>
  <si>
    <t>Deferred payables</t>
  </si>
  <si>
    <t>Consolidation</t>
  </si>
  <si>
    <t>Steel Services</t>
  </si>
  <si>
    <t xml:space="preserve">International </t>
  </si>
  <si>
    <t>Trading</t>
  </si>
  <si>
    <t>Investment</t>
  </si>
  <si>
    <t>Holding</t>
  </si>
  <si>
    <t>NOTES  TO  THE  CONDENSED FINANCIAL  STATEMENTS</t>
  </si>
  <si>
    <t>Material  events  subsequent to the balance sheet date</t>
  </si>
  <si>
    <t>Fully Diluted</t>
  </si>
  <si>
    <t>AMALGAMATED CONTAINERS BERHAD</t>
  </si>
  <si>
    <t>Reserve on</t>
  </si>
  <si>
    <t>This section is not applicable.</t>
  </si>
  <si>
    <t>The  operation  of  the  Group  is  not  subject  to  material  seasonal  or  cyclical  effects.</t>
  </si>
  <si>
    <t>Dilution of interest in a subsidiary company</t>
  </si>
  <si>
    <t>Inter-segment  sales</t>
  </si>
  <si>
    <t>Gain/(Loss) on dilution of interest in associates</t>
  </si>
  <si>
    <t>Before Taxation</t>
  </si>
  <si>
    <t>At cost</t>
  </si>
  <si>
    <t>At net book value</t>
  </si>
  <si>
    <t>At market value</t>
  </si>
  <si>
    <t xml:space="preserve">Associates </t>
  </si>
  <si>
    <t>The  Group's  segmental  report  for  the  financial  year-to-date  is  as  follows:-</t>
  </si>
  <si>
    <t>There  were  no  audit  qualifications  on  the audited  report  of  the  preceding  audited  financial  statements.</t>
  </si>
  <si>
    <t>Borrowings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</si>
  <si>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</si>
  <si>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</si>
  <si>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</si>
  <si>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</si>
  <si>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</si>
  <si>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Balance at 1 July 2003</t>
  </si>
  <si>
    <t>There  were  no  changes  in  the  composition  of  the  Group  for  the  current  quarter  and  financial  year-to-date.</t>
  </si>
  <si>
    <t xml:space="preserve"> Automotive</t>
  </si>
  <si>
    <t>(b) higher tax rates in foreign associates.</t>
  </si>
  <si>
    <t xml:space="preserve">Dividend for the financial year </t>
  </si>
  <si>
    <t>Net profit for the period</t>
  </si>
  <si>
    <t>Other investments</t>
  </si>
  <si>
    <t>Net current liabilities</t>
  </si>
  <si>
    <t>30 June 2003</t>
  </si>
  <si>
    <t>There  were  no  contingent  liabilities  or  contingent  assets  to  be  disclosed  as  at  the  date  of  this  report.</t>
  </si>
  <si>
    <t>Prior years</t>
  </si>
  <si>
    <t>Equity accounting for share of</t>
  </si>
  <si>
    <t>Profit  before  taxation</t>
  </si>
  <si>
    <t>a. There were no purchases or disposals of quoted securities for the current quarter and financial year-to-date.</t>
  </si>
  <si>
    <r>
      <t xml:space="preserve">AMALGAMATED CONTAINERS BERHAD </t>
    </r>
    <r>
      <rPr>
        <sz val="14"/>
        <rFont val="Arial"/>
        <family val="2"/>
      </rPr>
      <t>(89194-P)</t>
    </r>
  </si>
  <si>
    <t>Associates</t>
  </si>
  <si>
    <t xml:space="preserve">Current year </t>
  </si>
  <si>
    <t xml:space="preserve">     of associates</t>
  </si>
  <si>
    <t>net assets of foreign associates</t>
  </si>
  <si>
    <t>Share  of  results  of  associates</t>
  </si>
  <si>
    <t>30/06/2004</t>
  </si>
  <si>
    <t>Deferred tax</t>
  </si>
  <si>
    <t>Deferred tax assets</t>
  </si>
  <si>
    <t xml:space="preserve">                                                                 </t>
  </si>
  <si>
    <t>(a) losses of certain subsidiaries that are not available to be set off against taxable profits of other subsidiaries; and</t>
  </si>
  <si>
    <t>The  Group's  borrowings  are  denominated  in  Ringgit  Malaysia.</t>
  </si>
  <si>
    <t>Notes  to  the  Condensed  Financial  Statements</t>
  </si>
  <si>
    <t>Cash &amp; cash equivalents at beginning of the year</t>
  </si>
  <si>
    <t>Cash &amp; cash equivalents at end of the year</t>
  </si>
  <si>
    <t>Audited Financial Statements for the year ended 30 June 2004)</t>
  </si>
  <si>
    <t>Balance at 1 July 2004</t>
  </si>
  <si>
    <t>Profit  from  operations</t>
  </si>
  <si>
    <t>Profit</t>
  </si>
  <si>
    <t>Profit from operations</t>
  </si>
  <si>
    <t>Net gain not recognised in</t>
  </si>
  <si>
    <t>The effective tax rate of the Group was higher than the statutory income tax rate due to the following:</t>
  </si>
  <si>
    <t xml:space="preserve">            </t>
  </si>
  <si>
    <t>b. The Group's investments in quoted securities as at end of the reporting period are as follows:</t>
  </si>
  <si>
    <t>FINANCING ACTIVITIES</t>
  </si>
  <si>
    <t>30 June 2004</t>
  </si>
  <si>
    <t>Dividend received</t>
  </si>
  <si>
    <t>INVESTING ACTIVITIES</t>
  </si>
  <si>
    <t>The  Group's  borrowings  as  at  end  of  the  reporting  period which are deemed short term are as  follows :-</t>
  </si>
  <si>
    <t>5  -  9</t>
  </si>
  <si>
    <t>Third  Quarter  Ended</t>
  </si>
  <si>
    <t>31  March  2005</t>
  </si>
  <si>
    <t>Interim  report  for  the  third  quarter  ended  31 March 2005</t>
  </si>
  <si>
    <r>
      <t xml:space="preserve">Interim  report  for  the  third  quarter  ended  31 March  2005 </t>
    </r>
    <r>
      <rPr>
        <sz val="10"/>
        <rFont val="Arial"/>
        <family val="2"/>
      </rPr>
      <t xml:space="preserve"> (Cont'd)</t>
    </r>
  </si>
  <si>
    <t>31/03/2005</t>
  </si>
  <si>
    <t>Balance at 31 March 2004</t>
  </si>
  <si>
    <t>Balance at 31 March 2005</t>
  </si>
  <si>
    <t>Immediate  preceding  quarter (31 December 2004)</t>
  </si>
  <si>
    <t>31/03/2004</t>
  </si>
  <si>
    <t>Profit after tax</t>
  </si>
  <si>
    <t>Profit before taxation</t>
  </si>
  <si>
    <t>Profit after taxation</t>
  </si>
  <si>
    <t>Earnings per share (sen) :</t>
  </si>
  <si>
    <t>Earnings per share</t>
  </si>
  <si>
    <t>Current quarter  (31 March 2005)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</si>
</sst>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s>
  <fonts count="25">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u val="single"/>
      <sz val="12"/>
      <name val="Arial"/>
      <family val="2"/>
    </font>
    <font>
      <b/>
      <sz val="11"/>
      <name val="Arial"/>
      <family val="2"/>
    </font>
    <font>
      <u val="single"/>
      <sz val="11"/>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42">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1" fillId="0" borderId="0" xfId="0" applyFont="1" applyAlignment="1" applyProtection="1">
      <alignment horizontal="right"/>
      <protection/>
    </xf>
    <xf numFmtId="41" fontId="1" fillId="0" borderId="0" xfId="0" applyNumberFormat="1" applyFont="1" applyAlignment="1">
      <alignment/>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4" xfId="0" applyNumberFormat="1" applyFont="1" applyBorder="1" applyAlignment="1" applyProtection="1">
      <alignment horizontal="right"/>
      <protection/>
    </xf>
    <xf numFmtId="37" fontId="1" fillId="0" borderId="0" xfId="0" applyFont="1" applyBorder="1" applyAlignment="1">
      <alignment/>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15" fontId="7" fillId="0" borderId="0" xfId="0" applyNumberFormat="1" applyFont="1" applyAlignment="1">
      <alignment horizontal="center"/>
    </xf>
    <xf numFmtId="37" fontId="9" fillId="0" borderId="0" xfId="0" applyFont="1" applyAlignment="1">
      <alignment/>
    </xf>
    <xf numFmtId="37" fontId="1" fillId="0" borderId="8" xfId="0" applyFont="1" applyBorder="1" applyAlignment="1">
      <alignment/>
    </xf>
    <xf numFmtId="37" fontId="0" fillId="0" borderId="9" xfId="0" applyBorder="1" applyAlignment="1">
      <alignment/>
    </xf>
    <xf numFmtId="37" fontId="0" fillId="0" borderId="0" xfId="0" applyFont="1" applyAlignment="1" applyProtection="1">
      <alignment/>
      <protection/>
    </xf>
    <xf numFmtId="37" fontId="17" fillId="0" borderId="0" xfId="0" applyFont="1" applyAlignment="1">
      <alignment/>
    </xf>
    <xf numFmtId="37" fontId="17"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4" fillId="0" borderId="0" xfId="0" applyFont="1" applyAlignment="1">
      <alignment/>
    </xf>
    <xf numFmtId="37" fontId="7" fillId="0" borderId="0" xfId="0" applyFont="1" applyAlignment="1">
      <alignment horizontal="left"/>
    </xf>
    <xf numFmtId="37" fontId="19" fillId="0" borderId="0" xfId="0" applyFont="1" applyAlignment="1" applyProtection="1">
      <alignment/>
      <protection/>
    </xf>
    <xf numFmtId="37" fontId="20" fillId="0" borderId="0" xfId="0" applyFont="1" applyAlignment="1">
      <alignment/>
    </xf>
    <xf numFmtId="43" fontId="1" fillId="0" borderId="0" xfId="15" applyFont="1" applyAlignment="1" applyProtection="1">
      <alignment/>
      <protection/>
    </xf>
    <xf numFmtId="37" fontId="15" fillId="0" borderId="0" xfId="0" applyFont="1" applyAlignment="1">
      <alignment horizontal="right"/>
    </xf>
    <xf numFmtId="178" fontId="1" fillId="0" borderId="0" xfId="15" applyNumberFormat="1" applyFont="1" applyAlignment="1">
      <alignment/>
    </xf>
    <xf numFmtId="37" fontId="1" fillId="0" borderId="0" xfId="0" applyFont="1" applyAlignment="1" quotePrefix="1">
      <alignment/>
    </xf>
    <xf numFmtId="37" fontId="1" fillId="0" borderId="0" xfId="0" applyFont="1" applyAlignment="1" applyProtection="1" quotePrefix="1">
      <alignment horizontal="right"/>
      <protection/>
    </xf>
    <xf numFmtId="37" fontId="1" fillId="0" borderId="0" xfId="0" applyFont="1" applyAlignment="1">
      <alignment wrapText="1"/>
    </xf>
    <xf numFmtId="178" fontId="1" fillId="0" borderId="0" xfId="15" applyNumberFormat="1" applyFont="1" applyBorder="1" applyAlignment="1">
      <alignment/>
    </xf>
    <xf numFmtId="37" fontId="1" fillId="0" borderId="0" xfId="0" applyFont="1" applyAlignment="1" quotePrefix="1">
      <alignment horizontal="center"/>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0" applyNumberFormat="1" applyFont="1" applyAlignment="1" applyProtection="1">
      <alignment horizontal="center"/>
      <protection/>
    </xf>
    <xf numFmtId="37" fontId="1" fillId="0" borderId="0" xfId="0" applyFont="1" applyAlignment="1">
      <alignment horizontal="left" wrapText="1"/>
    </xf>
    <xf numFmtId="43" fontId="1" fillId="0" borderId="0" xfId="15" applyFont="1" applyBorder="1" applyAlignment="1">
      <alignment/>
    </xf>
    <xf numFmtId="37" fontId="1" fillId="0" borderId="0" xfId="0" applyFont="1" applyBorder="1" applyAlignment="1">
      <alignment/>
    </xf>
    <xf numFmtId="41" fontId="1" fillId="0" borderId="10" xfId="0" applyNumberFormat="1" applyFont="1" applyBorder="1" applyAlignment="1">
      <alignment/>
    </xf>
    <xf numFmtId="37" fontId="6" fillId="0" borderId="0" xfId="0" applyFont="1" applyAlignment="1" quotePrefix="1">
      <alignment horizontal="left"/>
    </xf>
    <xf numFmtId="37" fontId="21" fillId="0" borderId="0" xfId="0" applyFont="1" applyAlignment="1" applyProtection="1">
      <alignment/>
      <protection/>
    </xf>
    <xf numFmtId="37" fontId="0" fillId="0" borderId="0" xfId="0" applyFont="1" applyAlignment="1">
      <alignment/>
    </xf>
    <xf numFmtId="37" fontId="21" fillId="0" borderId="0" xfId="0" applyFont="1" applyAlignment="1">
      <alignment/>
    </xf>
    <xf numFmtId="37" fontId="22" fillId="0" borderId="0" xfId="0" applyFont="1" applyAlignment="1">
      <alignment horizontal="left"/>
    </xf>
    <xf numFmtId="37" fontId="20" fillId="0" borderId="0" xfId="0" applyFont="1" applyAlignment="1" applyProtection="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2" fillId="0" borderId="0" xfId="0" applyNumberFormat="1" applyFont="1" applyAlignment="1" applyProtection="1">
      <alignment horizontal="center"/>
      <protection/>
    </xf>
    <xf numFmtId="37" fontId="22" fillId="0" borderId="0" xfId="0" applyNumberFormat="1" applyFont="1" applyAlignment="1" applyProtection="1">
      <alignment/>
      <protection/>
    </xf>
    <xf numFmtId="37" fontId="22" fillId="0" borderId="0" xfId="0" applyNumberFormat="1" applyFont="1" applyBorder="1" applyAlignment="1" applyProtection="1">
      <alignment horizontal="center"/>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protection/>
    </xf>
    <xf numFmtId="37" fontId="22" fillId="0" borderId="0" xfId="0" applyFont="1" applyAlignment="1">
      <alignment horizontal="center"/>
    </xf>
    <xf numFmtId="37" fontId="23" fillId="0" borderId="0" xfId="0" applyFont="1" applyAlignment="1" applyProtection="1">
      <alignment/>
      <protection/>
    </xf>
    <xf numFmtId="37" fontId="20" fillId="0" borderId="0" xfId="0" applyNumberFormat="1" applyFont="1" applyAlignment="1" applyProtection="1">
      <alignment horizontal="center"/>
      <protection/>
    </xf>
    <xf numFmtId="37" fontId="20" fillId="0" borderId="0" xfId="0" applyFont="1" applyAlignment="1" applyProtection="1">
      <alignment horizontal="center"/>
      <protection/>
    </xf>
    <xf numFmtId="37" fontId="20" fillId="0" borderId="0" xfId="0" applyNumberFormat="1" applyFont="1" applyAlignment="1" applyProtection="1">
      <alignment/>
      <protection/>
    </xf>
    <xf numFmtId="37" fontId="20" fillId="0" borderId="0" xfId="0" applyFont="1" applyBorder="1" applyAlignment="1" applyProtection="1">
      <alignment/>
      <protection/>
    </xf>
    <xf numFmtId="37" fontId="20" fillId="0" borderId="0" xfId="0" applyNumberFormat="1" applyFont="1" applyBorder="1" applyAlignment="1" applyProtection="1">
      <alignment horizontal="right"/>
      <protection/>
    </xf>
    <xf numFmtId="37" fontId="20" fillId="0" borderId="0" xfId="0" applyFont="1" applyBorder="1" applyAlignment="1" applyProtection="1">
      <alignment horizontal="center"/>
      <protection/>
    </xf>
    <xf numFmtId="37" fontId="20" fillId="0" borderId="0" xfId="0" applyNumberFormat="1" applyFont="1" applyBorder="1" applyAlignment="1" applyProtection="1">
      <alignment/>
      <protection/>
    </xf>
    <xf numFmtId="37" fontId="20" fillId="0" borderId="0" xfId="0" applyFont="1" applyBorder="1" applyAlignment="1">
      <alignment/>
    </xf>
    <xf numFmtId="43" fontId="20" fillId="0" borderId="0" xfId="15" applyFont="1" applyBorder="1" applyAlignment="1" applyProtection="1">
      <alignment horizontal="right"/>
      <protection/>
    </xf>
    <xf numFmtId="43" fontId="20" fillId="0" borderId="0" xfId="15" applyFont="1" applyBorder="1" applyAlignment="1">
      <alignment/>
    </xf>
    <xf numFmtId="43" fontId="20" fillId="0" borderId="0" xfId="15" applyFont="1" applyBorder="1" applyAlignment="1" applyProtection="1">
      <alignment/>
      <protection/>
    </xf>
    <xf numFmtId="37" fontId="20" fillId="0" borderId="1" xfId="0" applyFont="1" applyBorder="1" applyAlignment="1" applyProtection="1">
      <alignment/>
      <protection/>
    </xf>
    <xf numFmtId="37" fontId="20" fillId="0" borderId="1" xfId="0" applyFont="1" applyBorder="1" applyAlignment="1" applyProtection="1">
      <alignment horizontal="center"/>
      <protection/>
    </xf>
    <xf numFmtId="37" fontId="20" fillId="0" borderId="1" xfId="0" applyNumberFormat="1" applyFont="1" applyBorder="1" applyAlignment="1" applyProtection="1">
      <alignment/>
      <protection/>
    </xf>
    <xf numFmtId="41" fontId="20" fillId="0" borderId="0" xfId="0" applyNumberFormat="1" applyFont="1" applyBorder="1" applyAlignment="1" applyProtection="1">
      <alignment/>
      <protection/>
    </xf>
    <xf numFmtId="41" fontId="20" fillId="0" borderId="0" xfId="0" applyNumberFormat="1" applyFont="1" applyBorder="1" applyAlignment="1">
      <alignment/>
    </xf>
    <xf numFmtId="37" fontId="23" fillId="0" borderId="0" xfId="0" applyFont="1" applyBorder="1" applyAlignment="1" applyProtection="1">
      <alignment/>
      <protection/>
    </xf>
    <xf numFmtId="178" fontId="20" fillId="0" borderId="0" xfId="15" applyNumberFormat="1" applyFont="1" applyBorder="1" applyAlignment="1" applyProtection="1">
      <alignment horizontal="right"/>
      <protection/>
    </xf>
    <xf numFmtId="41" fontId="20" fillId="0" borderId="0" xfId="15" applyNumberFormat="1" applyFont="1" applyBorder="1" applyAlignment="1" applyProtection="1">
      <alignment/>
      <protection/>
    </xf>
    <xf numFmtId="41" fontId="20" fillId="0" borderId="10" xfId="0" applyNumberFormat="1" applyFont="1" applyBorder="1" applyAlignment="1">
      <alignment/>
    </xf>
    <xf numFmtId="37" fontId="20" fillId="0" borderId="0" xfId="0" applyFont="1" applyAlignment="1">
      <alignment horizontal="center"/>
    </xf>
    <xf numFmtId="37" fontId="22" fillId="0" borderId="0" xfId="0" applyFont="1" applyAlignment="1" applyProtection="1">
      <alignment horizontal="right"/>
      <protection/>
    </xf>
    <xf numFmtId="37" fontId="22" fillId="0" borderId="4" xfId="0" applyNumberFormat="1" applyFont="1" applyBorder="1" applyAlignment="1" applyProtection="1">
      <alignment horizontal="center"/>
      <protection/>
    </xf>
    <xf numFmtId="37" fontId="20" fillId="0" borderId="0" xfId="0" applyFont="1" applyAlignment="1">
      <alignment horizontal="left" wrapText="1"/>
    </xf>
    <xf numFmtId="37" fontId="20" fillId="0" borderId="0" xfId="0" applyFont="1" applyAlignment="1">
      <alignment horizontal="left"/>
    </xf>
    <xf numFmtId="41" fontId="20" fillId="0" borderId="0" xfId="0" applyNumberFormat="1" applyFont="1" applyAlignment="1" applyProtection="1">
      <alignment/>
      <protection/>
    </xf>
    <xf numFmtId="41" fontId="20" fillId="0" borderId="0" xfId="0" applyNumberFormat="1" applyFont="1" applyAlignment="1">
      <alignment/>
    </xf>
    <xf numFmtId="41" fontId="20" fillId="0" borderId="0" xfId="0" applyNumberFormat="1" applyFont="1" applyAlignment="1" applyProtection="1">
      <alignment horizontal="right"/>
      <protection/>
    </xf>
    <xf numFmtId="37" fontId="20" fillId="0" borderId="0" xfId="0" applyFont="1" applyAlignment="1" applyProtection="1">
      <alignment horizontal="left"/>
      <protection/>
    </xf>
    <xf numFmtId="37" fontId="20" fillId="0" borderId="0" xfId="0" applyNumberFormat="1" applyFont="1" applyAlignment="1" applyProtection="1">
      <alignment horizontal="right"/>
      <protection/>
    </xf>
    <xf numFmtId="37" fontId="20" fillId="0" borderId="1" xfId="0" applyNumberFormat="1" applyFont="1" applyBorder="1" applyAlignment="1" applyProtection="1">
      <alignment horizontal="right"/>
      <protection/>
    </xf>
    <xf numFmtId="37" fontId="20" fillId="0" borderId="8" xfId="0" applyFont="1" applyBorder="1" applyAlignment="1">
      <alignment/>
    </xf>
    <xf numFmtId="37" fontId="20" fillId="0" borderId="0" xfId="0" applyNumberFormat="1" applyFont="1" applyAlignment="1" applyProtection="1">
      <alignment horizontal="centerContinuous"/>
      <protection/>
    </xf>
    <xf numFmtId="178" fontId="20" fillId="0" borderId="0" xfId="15" applyNumberFormat="1" applyFont="1" applyAlignment="1" applyProtection="1">
      <alignment horizontal="right"/>
      <protection/>
    </xf>
    <xf numFmtId="37" fontId="22" fillId="0" borderId="0" xfId="0" applyNumberFormat="1" applyFont="1" applyAlignment="1" applyProtection="1">
      <alignment horizontal="right"/>
      <protection/>
    </xf>
    <xf numFmtId="37" fontId="20" fillId="0" borderId="0" xfId="0" applyNumberFormat="1" applyFont="1" applyAlignment="1" applyProtection="1" quotePrefix="1">
      <alignment horizontal="right"/>
      <protection/>
    </xf>
    <xf numFmtId="37" fontId="22" fillId="0" borderId="0" xfId="0" applyFont="1" applyAlignment="1">
      <alignment/>
    </xf>
    <xf numFmtId="37" fontId="0" fillId="0" borderId="0" xfId="0" applyAlignment="1">
      <alignment vertical="center"/>
    </xf>
    <xf numFmtId="37" fontId="1" fillId="0" borderId="0" xfId="0" applyFont="1" applyAlignment="1" applyProtection="1" quotePrefix="1">
      <alignment horizontal="left" vertical="center"/>
      <protection/>
    </xf>
    <xf numFmtId="37" fontId="1" fillId="0" borderId="0" xfId="0" applyFont="1" applyAlignment="1" applyProtection="1">
      <alignment horizontal="left" vertical="center"/>
      <protection/>
    </xf>
    <xf numFmtId="37" fontId="11" fillId="0" borderId="0" xfId="0" applyFont="1" applyBorder="1" applyAlignment="1">
      <alignment/>
    </xf>
    <xf numFmtId="37" fontId="11" fillId="0" borderId="0" xfId="0" applyFont="1" applyAlignment="1">
      <alignment/>
    </xf>
    <xf numFmtId="37" fontId="14" fillId="0" borderId="0" xfId="0" applyFont="1" applyAlignment="1" applyProtection="1">
      <alignment horizontal="left" vertical="center"/>
      <protection/>
    </xf>
    <xf numFmtId="41" fontId="1" fillId="0" borderId="0" xfId="0" applyNumberFormat="1" applyFont="1" applyBorder="1" applyAlignment="1">
      <alignment/>
    </xf>
    <xf numFmtId="41" fontId="1" fillId="0" borderId="0" xfId="0" applyNumberFormat="1" applyFont="1" applyAlignment="1">
      <alignment horizontal="center"/>
    </xf>
    <xf numFmtId="41" fontId="9" fillId="0" borderId="0" xfId="0" applyNumberFormat="1" applyFont="1" applyAlignment="1">
      <alignment horizontal="center"/>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3" fontId="1" fillId="0" borderId="3" xfId="0" applyNumberFormat="1" applyFont="1" applyBorder="1" applyAlignment="1" applyProtection="1">
      <alignment horizontal="right"/>
      <protection/>
    </xf>
    <xf numFmtId="41" fontId="14" fillId="0" borderId="0" xfId="0" applyNumberFormat="1" applyFont="1" applyAlignment="1" applyProtection="1">
      <alignment horizontal="left"/>
      <protection/>
    </xf>
    <xf numFmtId="41" fontId="0" fillId="0" borderId="0" xfId="0" applyNumberFormat="1" applyAlignment="1">
      <alignment horizontal="left"/>
    </xf>
    <xf numFmtId="41" fontId="0" fillId="0" borderId="0" xfId="0" applyNumberFormat="1" applyAlignment="1">
      <alignment/>
    </xf>
    <xf numFmtId="41" fontId="1" fillId="0" borderId="0" xfId="0" applyNumberFormat="1" applyFont="1" applyAlignment="1" applyProtection="1" quotePrefix="1">
      <alignment horizontal="left"/>
      <protection/>
    </xf>
    <xf numFmtId="41" fontId="0" fillId="0" borderId="0" xfId="0" applyNumberFormat="1" applyFont="1" applyAlignment="1" applyProtection="1">
      <alignment horizontal="centerContinuous"/>
      <protection/>
    </xf>
    <xf numFmtId="41" fontId="18" fillId="0" borderId="0" xfId="0" applyNumberFormat="1" applyFont="1" applyAlignment="1" applyProtection="1">
      <alignment horizontal="left"/>
      <protection/>
    </xf>
    <xf numFmtId="41" fontId="1" fillId="0" borderId="0" xfId="0" applyNumberFormat="1" applyFont="1" applyAlignment="1" applyProtection="1">
      <alignment horizontal="left"/>
      <protection/>
    </xf>
    <xf numFmtId="41" fontId="6" fillId="0" borderId="0" xfId="0" applyNumberFormat="1" applyFont="1" applyAlignment="1" applyProtection="1">
      <alignment horizontal="left"/>
      <protection/>
    </xf>
    <xf numFmtId="41" fontId="1" fillId="0" borderId="0" xfId="0" applyNumberFormat="1" applyFont="1" applyAlignment="1">
      <alignment/>
    </xf>
    <xf numFmtId="41" fontId="7" fillId="0" borderId="0" xfId="0" applyNumberFormat="1" applyFont="1" applyAlignment="1">
      <alignment horizontal="center"/>
    </xf>
    <xf numFmtId="41" fontId="7" fillId="0" borderId="0" xfId="0" applyNumberFormat="1" applyFont="1" applyAlignment="1">
      <alignment/>
    </xf>
    <xf numFmtId="41" fontId="1" fillId="0" borderId="0" xfId="0" applyNumberFormat="1" applyFont="1" applyAlignment="1" quotePrefix="1">
      <alignment/>
    </xf>
    <xf numFmtId="41" fontId="1" fillId="0" borderId="11" xfId="0" applyNumberFormat="1" applyFont="1" applyBorder="1" applyAlignment="1">
      <alignment/>
    </xf>
    <xf numFmtId="41" fontId="1" fillId="0" borderId="7" xfId="0" applyNumberFormat="1" applyFont="1" applyBorder="1" applyAlignment="1">
      <alignment/>
    </xf>
    <xf numFmtId="41" fontId="1" fillId="0" borderId="12" xfId="0" applyNumberFormat="1" applyFont="1" applyBorder="1" applyAlignment="1">
      <alignment/>
    </xf>
    <xf numFmtId="41" fontId="1" fillId="0" borderId="13" xfId="15" applyNumberFormat="1" applyFont="1" applyBorder="1" applyAlignment="1">
      <alignment horizontal="right"/>
    </xf>
    <xf numFmtId="41" fontId="1" fillId="0" borderId="0" xfId="15" applyNumberFormat="1" applyFont="1" applyBorder="1" applyAlignment="1">
      <alignment horizontal="right"/>
    </xf>
    <xf numFmtId="41" fontId="1" fillId="0" borderId="0" xfId="15" applyNumberFormat="1" applyFont="1" applyBorder="1" applyAlignment="1">
      <alignment/>
    </xf>
    <xf numFmtId="41" fontId="1" fillId="0" borderId="14" xfId="15" applyNumberFormat="1" applyFont="1" applyBorder="1" applyAlignment="1">
      <alignment/>
    </xf>
    <xf numFmtId="41" fontId="1" fillId="0" borderId="15" xfId="0" applyNumberFormat="1" applyFont="1" applyBorder="1" applyAlignment="1">
      <alignment/>
    </xf>
    <xf numFmtId="41" fontId="1" fillId="0" borderId="6" xfId="0" applyNumberFormat="1" applyFont="1" applyBorder="1" applyAlignment="1">
      <alignment/>
    </xf>
    <xf numFmtId="41" fontId="1" fillId="0" borderId="16" xfId="0" applyNumberFormat="1" applyFont="1" applyBorder="1" applyAlignment="1">
      <alignment/>
    </xf>
    <xf numFmtId="41" fontId="1" fillId="0" borderId="0" xfId="15" applyNumberFormat="1" applyFont="1" applyAlignment="1">
      <alignment/>
    </xf>
    <xf numFmtId="41" fontId="1" fillId="0" borderId="0" xfId="0" applyNumberFormat="1" applyFont="1" applyBorder="1" applyAlignment="1">
      <alignment horizontal="center"/>
    </xf>
    <xf numFmtId="41" fontId="1" fillId="0" borderId="13" xfId="0" applyNumberFormat="1" applyFont="1" applyBorder="1" applyAlignment="1">
      <alignment/>
    </xf>
    <xf numFmtId="41" fontId="1" fillId="0" borderId="14" xfId="0" applyNumberFormat="1" applyFont="1" applyBorder="1" applyAlignment="1">
      <alignment/>
    </xf>
    <xf numFmtId="41" fontId="0" fillId="0" borderId="0" xfId="0" applyNumberFormat="1" applyBorder="1" applyAlignment="1">
      <alignment/>
    </xf>
    <xf numFmtId="37" fontId="10" fillId="0" borderId="0" xfId="0" applyFont="1" applyBorder="1" applyAlignment="1">
      <alignment horizontal="center"/>
    </xf>
    <xf numFmtId="37" fontId="7" fillId="0" borderId="0" xfId="0" applyFont="1" applyBorder="1" applyAlignment="1" applyProtection="1" quotePrefix="1">
      <alignment horizontal="center"/>
      <protection/>
    </xf>
    <xf numFmtId="41" fontId="20" fillId="0" borderId="0" xfId="0" applyNumberFormat="1" applyFont="1" applyBorder="1" applyAlignment="1" applyProtection="1">
      <alignment horizontal="right"/>
      <protection/>
    </xf>
    <xf numFmtId="178" fontId="1" fillId="0" borderId="0" xfId="15" applyNumberFormat="1" applyFont="1" applyBorder="1" applyAlignment="1" applyProtection="1">
      <alignment horizontal="right"/>
      <protection/>
    </xf>
    <xf numFmtId="178" fontId="1" fillId="0" borderId="0" xfId="15" applyNumberFormat="1" applyFont="1" applyAlignment="1" applyProtection="1">
      <alignment horizontal="right"/>
      <protection/>
    </xf>
    <xf numFmtId="178" fontId="1" fillId="0" borderId="4" xfId="15" applyNumberFormat="1" applyFont="1" applyBorder="1" applyAlignment="1" applyProtection="1">
      <alignment horizontal="right"/>
      <protection/>
    </xf>
    <xf numFmtId="178" fontId="1" fillId="0" borderId="0" xfId="15" applyNumberFormat="1" applyFont="1" applyFill="1" applyAlignment="1" applyProtection="1">
      <alignment horizontal="right"/>
      <protection/>
    </xf>
    <xf numFmtId="178" fontId="1" fillId="0" borderId="5" xfId="15" applyNumberFormat="1" applyFont="1" applyBorder="1" applyAlignment="1" applyProtection="1">
      <alignment horizontal="right"/>
      <protection/>
    </xf>
    <xf numFmtId="178" fontId="1" fillId="0" borderId="3" xfId="15" applyNumberFormat="1" applyFont="1" applyBorder="1" applyAlignment="1" applyProtection="1">
      <alignment horizontal="right"/>
      <protection/>
    </xf>
    <xf numFmtId="178" fontId="1" fillId="0" borderId="0" xfId="15" applyNumberFormat="1" applyFont="1" applyAlignment="1" applyProtection="1">
      <alignment horizontal="center"/>
      <protection/>
    </xf>
    <xf numFmtId="178" fontId="1" fillId="0" borderId="3" xfId="15" applyNumberFormat="1" applyFont="1" applyBorder="1" applyAlignment="1" applyProtection="1" quotePrefix="1">
      <alignment horizontal="right"/>
      <protection/>
    </xf>
    <xf numFmtId="178" fontId="1" fillId="0" borderId="0" xfId="0" applyNumberFormat="1" applyFont="1" applyAlignment="1" applyProtection="1">
      <alignment horizontal="center"/>
      <protection/>
    </xf>
    <xf numFmtId="43" fontId="1" fillId="0" borderId="3" xfId="15" applyNumberFormat="1" applyFont="1" applyBorder="1" applyAlignment="1" applyProtection="1">
      <alignment horizontal="right"/>
      <protection/>
    </xf>
    <xf numFmtId="43" fontId="20" fillId="0" borderId="1" xfId="15" applyFont="1" applyBorder="1" applyAlignment="1" applyProtection="1">
      <alignment/>
      <protection/>
    </xf>
    <xf numFmtId="37" fontId="10" fillId="0" borderId="0" xfId="0" applyFont="1" applyBorder="1" applyAlignment="1" applyProtection="1">
      <alignment horizontal="center"/>
      <protection/>
    </xf>
    <xf numFmtId="37" fontId="10" fillId="0" borderId="0" xfId="0" applyFont="1" applyBorder="1" applyAlignment="1" applyProtection="1" quotePrefix="1">
      <alignment horizontal="center"/>
      <protection/>
    </xf>
    <xf numFmtId="43" fontId="1" fillId="0" borderId="0" xfId="0" applyNumberFormat="1" applyFont="1" applyBorder="1" applyAlignment="1" applyProtection="1">
      <alignment horizontal="right"/>
      <protection/>
    </xf>
    <xf numFmtId="37" fontId="1" fillId="0" borderId="0" xfId="0" applyNumberFormat="1" applyFont="1" applyBorder="1" applyAlignment="1" applyProtection="1">
      <alignment horizontal="center"/>
      <protection/>
    </xf>
    <xf numFmtId="39" fontId="1" fillId="0" borderId="0" xfId="0" applyNumberFormat="1" applyFont="1" applyBorder="1" applyAlignment="1" applyProtection="1" quotePrefix="1">
      <alignment horizontal="right"/>
      <protection/>
    </xf>
    <xf numFmtId="43" fontId="5" fillId="0" borderId="0" xfId="15" applyFont="1" applyAlignment="1">
      <alignment/>
    </xf>
    <xf numFmtId="43" fontId="24" fillId="0" borderId="0" xfId="15" applyFont="1" applyAlignment="1">
      <alignment/>
    </xf>
    <xf numFmtId="37" fontId="16" fillId="0" borderId="9" xfId="0" applyFont="1" applyBorder="1" applyAlignment="1">
      <alignment horizontal="center"/>
    </xf>
    <xf numFmtId="37" fontId="16" fillId="0" borderId="0" xfId="0" applyFont="1" applyAlignment="1">
      <alignment horizontal="center"/>
    </xf>
    <xf numFmtId="37" fontId="15" fillId="0" borderId="17" xfId="0" applyFont="1" applyBorder="1" applyAlignment="1">
      <alignment horizontal="center"/>
    </xf>
    <xf numFmtId="37" fontId="2" fillId="0" borderId="0" xfId="0" applyFont="1" applyAlignment="1">
      <alignment horizontal="center"/>
    </xf>
    <xf numFmtId="37" fontId="16"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41" fontId="1" fillId="0" borderId="0" xfId="0" applyNumberFormat="1" applyFont="1" applyAlignment="1" applyProtection="1" quotePrefix="1">
      <alignment horizontal="center"/>
      <protection/>
    </xf>
    <xf numFmtId="41" fontId="1" fillId="0" borderId="0" xfId="0" applyNumberFormat="1"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lignment horizontal="left" wrapText="1"/>
    </xf>
    <xf numFmtId="37" fontId="20" fillId="0" borderId="0" xfId="0" applyFont="1" applyAlignment="1">
      <alignment horizontal="left" wrapText="1"/>
    </xf>
    <xf numFmtId="37" fontId="1" fillId="0" borderId="0" xfId="0" applyFont="1" applyAlignment="1">
      <alignment horizontal="justify" wrapText="1"/>
    </xf>
    <xf numFmtId="37" fontId="22" fillId="0" borderId="4" xfId="0" applyFont="1" applyBorder="1" applyAlignment="1">
      <alignment horizontal="center"/>
    </xf>
    <xf numFmtId="37" fontId="20"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16</xdr:col>
      <xdr:colOff>171450</xdr:colOff>
      <xdr:row>19</xdr:row>
      <xdr:rowOff>0</xdr:rowOff>
    </xdr:to>
    <xdr:sp>
      <xdr:nvSpPr>
        <xdr:cNvPr id="1" name="TextBox 1"/>
        <xdr:cNvSpPr txBox="1">
          <a:spLocks noChangeArrowheads="1"/>
        </xdr:cNvSpPr>
      </xdr:nvSpPr>
      <xdr:spPr>
        <a:xfrm>
          <a:off x="438150" y="2400300"/>
          <a:ext cx="6934200" cy="828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2004.
. </a:t>
          </a:r>
        </a:p>
      </xdr:txBody>
    </xdr:sp>
    <xdr:clientData/>
  </xdr:twoCellAnchor>
  <xdr:twoCellAnchor>
    <xdr:from>
      <xdr:col>2</xdr:col>
      <xdr:colOff>28575</xdr:colOff>
      <xdr:row>19</xdr:row>
      <xdr:rowOff>28575</xdr:rowOff>
    </xdr:from>
    <xdr:to>
      <xdr:col>16</xdr:col>
      <xdr:colOff>190500</xdr:colOff>
      <xdr:row>23</xdr:row>
      <xdr:rowOff>38100</xdr:rowOff>
    </xdr:to>
    <xdr:sp>
      <xdr:nvSpPr>
        <xdr:cNvPr id="2" name="TextBox 2"/>
        <xdr:cNvSpPr txBox="1">
          <a:spLocks noChangeArrowheads="1"/>
        </xdr:cNvSpPr>
      </xdr:nvSpPr>
      <xdr:spPr>
        <a:xfrm>
          <a:off x="457200" y="3257550"/>
          <a:ext cx="69342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2004 except for the adoption of the new FRS standards.</a:t>
          </a:r>
        </a:p>
      </xdr:txBody>
    </xdr:sp>
    <xdr:clientData/>
  </xdr:twoCellAnchor>
  <xdr:twoCellAnchor>
    <xdr:from>
      <xdr:col>2</xdr:col>
      <xdr:colOff>9525</xdr:colOff>
      <xdr:row>23</xdr:row>
      <xdr:rowOff>104775</xdr:rowOff>
    </xdr:from>
    <xdr:to>
      <xdr:col>16</xdr:col>
      <xdr:colOff>152400</xdr:colOff>
      <xdr:row>26</xdr:row>
      <xdr:rowOff>38100</xdr:rowOff>
    </xdr:to>
    <xdr:sp>
      <xdr:nvSpPr>
        <xdr:cNvPr id="3" name="TextBox 3"/>
        <xdr:cNvSpPr txBox="1">
          <a:spLocks noChangeArrowheads="1"/>
        </xdr:cNvSpPr>
      </xdr:nvSpPr>
      <xdr:spPr>
        <a:xfrm>
          <a:off x="438150" y="3981450"/>
          <a:ext cx="6915150" cy="419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new FRS standards does not have any material effect on the financial results of the Group for the financial year-to-date.</a:t>
          </a:r>
        </a:p>
      </xdr:txBody>
    </xdr:sp>
    <xdr:clientData/>
  </xdr:twoCellAnchor>
  <xdr:twoCellAnchor>
    <xdr:from>
      <xdr:col>1</xdr:col>
      <xdr:colOff>295275</xdr:colOff>
      <xdr:row>47</xdr:row>
      <xdr:rowOff>114300</xdr:rowOff>
    </xdr:from>
    <xdr:to>
      <xdr:col>16</xdr:col>
      <xdr:colOff>180975</xdr:colOff>
      <xdr:row>50</xdr:row>
      <xdr:rowOff>76200</xdr:rowOff>
    </xdr:to>
    <xdr:sp>
      <xdr:nvSpPr>
        <xdr:cNvPr id="4" name="TextBox 4"/>
        <xdr:cNvSpPr txBox="1">
          <a:spLocks noChangeArrowheads="1"/>
        </xdr:cNvSpPr>
      </xdr:nvSpPr>
      <xdr:spPr>
        <a:xfrm>
          <a:off x="419100" y="8105775"/>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estimates of amounts reported in prior interim periods of the current  financial  year or in the prior financial years.</a:t>
          </a:r>
        </a:p>
      </xdr:txBody>
    </xdr:sp>
    <xdr:clientData/>
  </xdr:twoCellAnchor>
  <xdr:twoCellAnchor>
    <xdr:from>
      <xdr:col>2</xdr:col>
      <xdr:colOff>9525</xdr:colOff>
      <xdr:row>41</xdr:row>
      <xdr:rowOff>104775</xdr:rowOff>
    </xdr:from>
    <xdr:to>
      <xdr:col>16</xdr:col>
      <xdr:colOff>200025</xdr:colOff>
      <xdr:row>43</xdr:row>
      <xdr:rowOff>57150</xdr:rowOff>
    </xdr:to>
    <xdr:sp>
      <xdr:nvSpPr>
        <xdr:cNvPr id="5" name="TextBox 6"/>
        <xdr:cNvSpPr txBox="1">
          <a:spLocks noChangeArrowheads="1"/>
        </xdr:cNvSpPr>
      </xdr:nvSpPr>
      <xdr:spPr>
        <a:xfrm>
          <a:off x="438150" y="7000875"/>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0</xdr:colOff>
      <xdr:row>54</xdr:row>
      <xdr:rowOff>152400</xdr:rowOff>
    </xdr:from>
    <xdr:to>
      <xdr:col>16</xdr:col>
      <xdr:colOff>171450</xdr:colOff>
      <xdr:row>57</xdr:row>
      <xdr:rowOff>114300</xdr:rowOff>
    </xdr:to>
    <xdr:sp>
      <xdr:nvSpPr>
        <xdr:cNvPr id="6" name="TextBox 7"/>
        <xdr:cNvSpPr txBox="1">
          <a:spLocks noChangeArrowheads="1"/>
        </xdr:cNvSpPr>
      </xdr:nvSpPr>
      <xdr:spPr>
        <a:xfrm>
          <a:off x="428625" y="9334500"/>
          <a:ext cx="69437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cancellations, repurchases, resale and repayments of debt and equity securities for the current quarter and financial year-to-date.</a:t>
          </a:r>
        </a:p>
      </xdr:txBody>
    </xdr:sp>
    <xdr:clientData/>
  </xdr:twoCellAnchor>
  <xdr:twoCellAnchor>
    <xdr:from>
      <xdr:col>2</xdr:col>
      <xdr:colOff>9525</xdr:colOff>
      <xdr:row>60</xdr:row>
      <xdr:rowOff>142875</xdr:rowOff>
    </xdr:from>
    <xdr:to>
      <xdr:col>16</xdr:col>
      <xdr:colOff>200025</xdr:colOff>
      <xdr:row>64</xdr:row>
      <xdr:rowOff>85725</xdr:rowOff>
    </xdr:to>
    <xdr:sp>
      <xdr:nvSpPr>
        <xdr:cNvPr id="7" name="TextBox 8"/>
        <xdr:cNvSpPr txBox="1">
          <a:spLocks noChangeArrowheads="1"/>
        </xdr:cNvSpPr>
      </xdr:nvSpPr>
      <xdr:spPr>
        <a:xfrm>
          <a:off x="438150" y="10344150"/>
          <a:ext cx="696277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During the financial year-to-date, a first and final dividend of 0.1 sen per share less income tax, amounting to RM53,792 in respect of the previous financial year ended 30 June 2004 was paid by the Group.</a:t>
          </a:r>
        </a:p>
      </xdr:txBody>
    </xdr:sp>
    <xdr:clientData/>
  </xdr:twoCellAnchor>
  <xdr:twoCellAnchor>
    <xdr:from>
      <xdr:col>2</xdr:col>
      <xdr:colOff>0</xdr:colOff>
      <xdr:row>96</xdr:row>
      <xdr:rowOff>114300</xdr:rowOff>
    </xdr:from>
    <xdr:to>
      <xdr:col>16</xdr:col>
      <xdr:colOff>228600</xdr:colOff>
      <xdr:row>97</xdr:row>
      <xdr:rowOff>323850</xdr:rowOff>
    </xdr:to>
    <xdr:sp>
      <xdr:nvSpPr>
        <xdr:cNvPr id="8" name="TextBox 10"/>
        <xdr:cNvSpPr txBox="1">
          <a:spLocks noChangeArrowheads="1"/>
        </xdr:cNvSpPr>
      </xdr:nvSpPr>
      <xdr:spPr>
        <a:xfrm>
          <a:off x="428625" y="15201900"/>
          <a:ext cx="7000875"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102</xdr:row>
      <xdr:rowOff>152400</xdr:rowOff>
    </xdr:from>
    <xdr:to>
      <xdr:col>16</xdr:col>
      <xdr:colOff>219075</xdr:colOff>
      <xdr:row>105</xdr:row>
      <xdr:rowOff>38100</xdr:rowOff>
    </xdr:to>
    <xdr:sp>
      <xdr:nvSpPr>
        <xdr:cNvPr id="9" name="TextBox 11"/>
        <xdr:cNvSpPr txBox="1">
          <a:spLocks noChangeArrowheads="1"/>
        </xdr:cNvSpPr>
      </xdr:nvSpPr>
      <xdr:spPr>
        <a:xfrm>
          <a:off x="438150" y="16440150"/>
          <a:ext cx="6981825"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events subsequent to the end of the interim report period that have not been reflected in the financial statements for the interim period.
</a:t>
          </a:r>
        </a:p>
      </xdr:txBody>
    </xdr:sp>
    <xdr:clientData/>
  </xdr:twoCellAnchor>
  <xdr:twoCellAnchor>
    <xdr:from>
      <xdr:col>2</xdr:col>
      <xdr:colOff>0</xdr:colOff>
      <xdr:row>260</xdr:row>
      <xdr:rowOff>0</xdr:rowOff>
    </xdr:from>
    <xdr:to>
      <xdr:col>16</xdr:col>
      <xdr:colOff>257175</xdr:colOff>
      <xdr:row>262</xdr:row>
      <xdr:rowOff>47625</xdr:rowOff>
    </xdr:to>
    <xdr:sp>
      <xdr:nvSpPr>
        <xdr:cNvPr id="10" name="TextBox 12"/>
        <xdr:cNvSpPr txBox="1">
          <a:spLocks noChangeArrowheads="1"/>
        </xdr:cNvSpPr>
      </xdr:nvSpPr>
      <xdr:spPr>
        <a:xfrm>
          <a:off x="428625" y="41995725"/>
          <a:ext cx="7029450"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Earnings per share is calculated by dividing the Group's profit after tax and minority interests by the number of ordinary shares in issue of 74.711 million.</a:t>
          </a:r>
        </a:p>
      </xdr:txBody>
    </xdr:sp>
    <xdr:clientData/>
  </xdr:twoCellAnchor>
  <xdr:twoCellAnchor>
    <xdr:from>
      <xdr:col>2</xdr:col>
      <xdr:colOff>28575</xdr:colOff>
      <xdr:row>135</xdr:row>
      <xdr:rowOff>38100</xdr:rowOff>
    </xdr:from>
    <xdr:to>
      <xdr:col>16</xdr:col>
      <xdr:colOff>285750</xdr:colOff>
      <xdr:row>139</xdr:row>
      <xdr:rowOff>142875</xdr:rowOff>
    </xdr:to>
    <xdr:sp>
      <xdr:nvSpPr>
        <xdr:cNvPr id="11" name="TextBox 14"/>
        <xdr:cNvSpPr txBox="1">
          <a:spLocks noChangeArrowheads="1"/>
        </xdr:cNvSpPr>
      </xdr:nvSpPr>
      <xdr:spPr>
        <a:xfrm>
          <a:off x="457200" y="22431375"/>
          <a:ext cx="7029450" cy="742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Quarter on quarter, Group revenue grew 22% to RM83.9 million mainly attributable to higher export sales in its steel segment. Associated companies have also contributed significantly higher profits this quarter and consequently, have boosted the Group profit before tax to RM7.7 million compared to RM5.0 million last quarter.
</a:t>
          </a:r>
        </a:p>
      </xdr:txBody>
    </xdr:sp>
    <xdr:clientData/>
  </xdr:twoCellAnchor>
  <xdr:twoCellAnchor>
    <xdr:from>
      <xdr:col>2</xdr:col>
      <xdr:colOff>0</xdr:colOff>
      <xdr:row>119</xdr:row>
      <xdr:rowOff>104775</xdr:rowOff>
    </xdr:from>
    <xdr:to>
      <xdr:col>16</xdr:col>
      <xdr:colOff>466725</xdr:colOff>
      <xdr:row>124</xdr:row>
      <xdr:rowOff>266700</xdr:rowOff>
    </xdr:to>
    <xdr:sp>
      <xdr:nvSpPr>
        <xdr:cNvPr id="12" name="TextBox 15"/>
        <xdr:cNvSpPr txBox="1">
          <a:spLocks noChangeArrowheads="1"/>
        </xdr:cNvSpPr>
      </xdr:nvSpPr>
      <xdr:spPr>
        <a:xfrm>
          <a:off x="428625" y="19278600"/>
          <a:ext cx="7239000" cy="1114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posted favourable results this quarter. Revenue was RM84 million and has lifted the nine months cumulative quarter to RM230 million. Compared to the same period of the preceding year, this represented approximately 25.3% growth in revenue. Associated companies continued to perform well under its automotive segment, and has contributed RM12.5 million to the Group's cumulative profit before tax, as compared to the preceding year corresponding period of RM6.6 million. Accordingly, net profit to-date also has improved significantly from RM3.7 million last year to RM11.6 million this year.
</a:t>
          </a:r>
        </a:p>
      </xdr:txBody>
    </xdr:sp>
    <xdr:clientData/>
  </xdr:twoCellAnchor>
  <xdr:oneCellAnchor>
    <xdr:from>
      <xdr:col>1</xdr:col>
      <xdr:colOff>276225</xdr:colOff>
      <xdr:row>179</xdr:row>
      <xdr:rowOff>142875</xdr:rowOff>
    </xdr:from>
    <xdr:ext cx="6981825" cy="400050"/>
    <xdr:sp>
      <xdr:nvSpPr>
        <xdr:cNvPr id="13" name="TextBox 16"/>
        <xdr:cNvSpPr txBox="1">
          <a:spLocks noChangeArrowheads="1"/>
        </xdr:cNvSpPr>
      </xdr:nvSpPr>
      <xdr:spPr>
        <a:xfrm>
          <a:off x="400050" y="29937075"/>
          <a:ext cx="6981825"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sale of unquoted investments and/or properties for the current quarter and financial year-to-date.</a:t>
          </a:r>
        </a:p>
      </xdr:txBody>
    </xdr:sp>
    <xdr:clientData/>
  </xdr:oneCellAnchor>
  <xdr:twoCellAnchor>
    <xdr:from>
      <xdr:col>2</xdr:col>
      <xdr:colOff>9525</xdr:colOff>
      <xdr:row>144</xdr:row>
      <xdr:rowOff>114300</xdr:rowOff>
    </xdr:from>
    <xdr:to>
      <xdr:col>16</xdr:col>
      <xdr:colOff>276225</xdr:colOff>
      <xdr:row>147</xdr:row>
      <xdr:rowOff>66675</xdr:rowOff>
    </xdr:to>
    <xdr:sp>
      <xdr:nvSpPr>
        <xdr:cNvPr id="14" name="TextBox 18"/>
        <xdr:cNvSpPr txBox="1">
          <a:spLocks noChangeArrowheads="1"/>
        </xdr:cNvSpPr>
      </xdr:nvSpPr>
      <xdr:spPr>
        <a:xfrm>
          <a:off x="438150" y="23888700"/>
          <a:ext cx="703897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Moving forward, our steel and automotive divisions are expected to remain profitable, whilst the international trading division should continue to contribute marginally to the Group's performance. The Board expects the Group's performance to be satisfactory in the next quarter.</a:t>
          </a:r>
        </a:p>
      </xdr:txBody>
    </xdr:sp>
    <xdr:clientData/>
  </xdr:twoCellAnchor>
  <xdr:twoCellAnchor>
    <xdr:from>
      <xdr:col>1</xdr:col>
      <xdr:colOff>295275</xdr:colOff>
      <xdr:row>246</xdr:row>
      <xdr:rowOff>104775</xdr:rowOff>
    </xdr:from>
    <xdr:to>
      <xdr:col>16</xdr:col>
      <xdr:colOff>247650</xdr:colOff>
      <xdr:row>255</xdr:row>
      <xdr:rowOff>57150</xdr:rowOff>
    </xdr:to>
    <xdr:sp>
      <xdr:nvSpPr>
        <xdr:cNvPr id="15" name="TextBox 22"/>
        <xdr:cNvSpPr txBox="1">
          <a:spLocks noChangeArrowheads="1"/>
        </xdr:cNvSpPr>
      </xdr:nvSpPr>
      <xdr:spPr>
        <a:xfrm>
          <a:off x="419100" y="40767000"/>
          <a:ext cx="7029450"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does not recommend any interim dividend for the financial quarter ended 31 March 2005.</a:t>
          </a:r>
        </a:p>
      </xdr:txBody>
    </xdr:sp>
    <xdr:clientData/>
  </xdr:twoCellAnchor>
  <xdr:twoCellAnchor>
    <xdr:from>
      <xdr:col>1</xdr:col>
      <xdr:colOff>295275</xdr:colOff>
      <xdr:row>199</xdr:row>
      <xdr:rowOff>114300</xdr:rowOff>
    </xdr:from>
    <xdr:to>
      <xdr:col>16</xdr:col>
      <xdr:colOff>247650</xdr:colOff>
      <xdr:row>211</xdr:row>
      <xdr:rowOff>114300</xdr:rowOff>
    </xdr:to>
    <xdr:sp>
      <xdr:nvSpPr>
        <xdr:cNvPr id="16" name="TextBox 23"/>
        <xdr:cNvSpPr txBox="1">
          <a:spLocks noChangeArrowheads="1"/>
        </xdr:cNvSpPr>
      </xdr:nvSpPr>
      <xdr:spPr>
        <a:xfrm>
          <a:off x="419100" y="33575625"/>
          <a:ext cx="7029450" cy="1943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As announced on 25 November 2004, the Company received a Notice of Conditional Voluntary Offer from K&amp;N Kenanga Bhd on behalf of Lion Corporation Berhad ("LCB") to acquire the remaining 71,522,971 ordinary shares of RM1.00 each in the Company ("Offer Shares"), representing 95.73% of the issued and paid-up share capital in the Company not already owned by LCB and its wholly-owned subsidiary, Limpahjaya Sdn Bhd, on the basis of LCB issuing two new ordinary shares of RM1.00 each in LCB at an issue price of RM1.31 each for every three existing Offer Shares held.
On 23 December 2004, the Company announced that it received a letter from LCB stating that the Securities Commission had approved LCB's application for the extension of time to despatch the Offer Document seven days from the date of approval of the relevant regulatory authorities, whichever is the later.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workbookViewId="0" topLeftCell="A18">
      <selection activeCell="G23" sqref="G23"/>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225" t="s">
        <v>155</v>
      </c>
      <c r="C7" s="225"/>
      <c r="D7" s="225"/>
      <c r="E7" s="225"/>
      <c r="F7" s="225"/>
      <c r="G7" s="225"/>
    </row>
    <row r="8" spans="4:7" ht="15.75" thickTop="1">
      <c r="D8" s="227" t="s">
        <v>132</v>
      </c>
      <c r="E8" s="227"/>
      <c r="F8" s="227"/>
      <c r="G8" s="96" t="s">
        <v>144</v>
      </c>
    </row>
    <row r="15" spans="2:7" ht="20.25">
      <c r="B15" s="228" t="s">
        <v>133</v>
      </c>
      <c r="C15" s="228"/>
      <c r="D15" s="228"/>
      <c r="E15" s="228"/>
      <c r="F15" s="228"/>
      <c r="G15" s="228"/>
    </row>
    <row r="17" spans="2:7" ht="20.25">
      <c r="B17" s="228" t="s">
        <v>219</v>
      </c>
      <c r="C17" s="228"/>
      <c r="D17" s="228"/>
      <c r="E17" s="228"/>
      <c r="F17" s="228"/>
      <c r="G17" s="228"/>
    </row>
    <row r="19" spans="2:7" ht="22.5">
      <c r="B19" s="229" t="s">
        <v>220</v>
      </c>
      <c r="C19" s="226"/>
      <c r="D19" s="226"/>
      <c r="E19" s="226"/>
      <c r="F19" s="226"/>
      <c r="G19" s="226"/>
    </row>
    <row r="26" spans="2:7" ht="22.5">
      <c r="B26" s="226"/>
      <c r="C26" s="226"/>
      <c r="D26" s="226"/>
      <c r="E26" s="226"/>
      <c r="F26" s="226"/>
      <c r="G26" s="226"/>
    </row>
    <row r="27" spans="2:7" ht="8.25" customHeight="1" thickBot="1">
      <c r="B27" s="84"/>
      <c r="C27" s="84"/>
      <c r="D27" s="84"/>
      <c r="E27" s="84"/>
      <c r="F27" s="84"/>
      <c r="G27" s="84"/>
    </row>
    <row r="28" ht="15.75" thickTop="1"/>
    <row r="30" spans="2:7" ht="15.75">
      <c r="B30" s="86" t="s">
        <v>63</v>
      </c>
      <c r="C30" s="86"/>
      <c r="D30" s="86"/>
      <c r="E30" s="86"/>
      <c r="F30" s="86"/>
      <c r="G30" s="86">
        <v>1</v>
      </c>
    </row>
    <row r="31" spans="2:7" ht="15.75">
      <c r="B31" s="86"/>
      <c r="C31" s="86"/>
      <c r="D31" s="86"/>
      <c r="E31" s="86"/>
      <c r="F31" s="86"/>
      <c r="G31" s="86"/>
    </row>
    <row r="32" spans="2:7" ht="15.75">
      <c r="B32" s="86" t="s">
        <v>64</v>
      </c>
      <c r="C32" s="86"/>
      <c r="D32" s="86"/>
      <c r="E32" s="86"/>
      <c r="F32" s="86"/>
      <c r="G32" s="86">
        <v>2</v>
      </c>
    </row>
    <row r="33" spans="2:7" ht="15.75">
      <c r="B33" s="86"/>
      <c r="C33" s="86"/>
      <c r="D33" s="86"/>
      <c r="E33" s="86"/>
      <c r="F33" s="86"/>
      <c r="G33" s="86"/>
    </row>
    <row r="34" spans="2:7" ht="15.75">
      <c r="B34" s="86" t="s">
        <v>170</v>
      </c>
      <c r="C34" s="86"/>
      <c r="D34" s="86"/>
      <c r="E34" s="86"/>
      <c r="F34" s="86"/>
      <c r="G34" s="86">
        <v>3</v>
      </c>
    </row>
    <row r="35" spans="2:7" ht="15.75">
      <c r="B35" s="86"/>
      <c r="C35" s="86"/>
      <c r="D35" s="86"/>
      <c r="E35" s="86"/>
      <c r="F35" s="86"/>
      <c r="G35" s="86"/>
    </row>
    <row r="36" spans="2:7" ht="15.75">
      <c r="B36" s="86" t="s">
        <v>171</v>
      </c>
      <c r="C36" s="86"/>
      <c r="D36" s="86"/>
      <c r="E36" s="86"/>
      <c r="F36" s="86"/>
      <c r="G36" s="86">
        <v>4</v>
      </c>
    </row>
    <row r="37" spans="2:7" ht="15.75">
      <c r="B37" s="86"/>
      <c r="C37" s="86"/>
      <c r="D37" s="86"/>
      <c r="E37" s="86"/>
      <c r="F37" s="86"/>
      <c r="G37" s="86"/>
    </row>
    <row r="38" spans="2:7" ht="15.75">
      <c r="B38" s="86" t="s">
        <v>201</v>
      </c>
      <c r="C38" s="86"/>
      <c r="D38" s="86"/>
      <c r="E38" s="86"/>
      <c r="F38" s="86"/>
      <c r="G38" s="87" t="s">
        <v>218</v>
      </c>
    </row>
    <row r="39" spans="2:7" ht="15.75">
      <c r="B39" s="86"/>
      <c r="C39" s="86"/>
      <c r="D39" s="86"/>
      <c r="E39" s="86"/>
      <c r="F39" s="86"/>
      <c r="G39" s="86" t="s">
        <v>11</v>
      </c>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P604"/>
  <sheetViews>
    <sheetView defaultGridColor="0" zoomScale="80" zoomScaleNormal="80" colorId="22" workbookViewId="0" topLeftCell="A32">
      <selection activeCell="G61" sqref="G61"/>
    </sheetView>
  </sheetViews>
  <sheetFormatPr defaultColWidth="12.6640625" defaultRowHeight="12.75" customHeight="1"/>
  <cols>
    <col min="1" max="2" width="2.10546875" style="0" customWidth="1"/>
    <col min="3" max="3" width="5.3359375" style="0" customWidth="1"/>
    <col min="4" max="4" width="14.88671875" style="0" customWidth="1"/>
    <col min="5" max="5" width="1.88671875" style="0" customWidth="1"/>
    <col min="6" max="6" width="5.77734375" style="0" customWidth="1"/>
    <col min="7" max="7" width="11.3359375" style="0" customWidth="1"/>
    <col min="8" max="8" width="1.4375" style="0" customWidth="1"/>
    <col min="9" max="9" width="10.99609375" style="0" customWidth="1"/>
    <col min="10" max="10" width="1.66796875" style="0" customWidth="1"/>
    <col min="11" max="11" width="11.21484375" style="0" customWidth="1"/>
    <col min="12" max="12" width="1.4375" style="0" customWidth="1"/>
    <col min="13" max="13" width="11.10546875" style="0" customWidth="1"/>
    <col min="14" max="15" width="1.99609375" style="0" customWidth="1"/>
    <col min="16" max="16384" width="11.4453125" style="0" customWidth="1"/>
  </cols>
  <sheetData>
    <row r="2" spans="2:15" ht="15.75" customHeight="1">
      <c r="B2" s="80" t="s">
        <v>189</v>
      </c>
      <c r="C2" s="3"/>
      <c r="D2" s="3"/>
      <c r="E2" s="3"/>
      <c r="F2" s="3"/>
      <c r="G2" s="3"/>
      <c r="H2" s="3"/>
      <c r="I2" s="3"/>
      <c r="J2" s="3"/>
      <c r="K2" s="3"/>
      <c r="L2" s="3"/>
      <c r="M2" s="3"/>
      <c r="N2" s="3"/>
      <c r="O2" s="3"/>
    </row>
    <row r="3" spans="1:15" ht="12.75" customHeight="1">
      <c r="A3" s="21"/>
      <c r="B3" s="89" t="s">
        <v>34</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52"/>
      <c r="B5" s="90" t="s">
        <v>221</v>
      </c>
      <c r="C5" s="12"/>
      <c r="D5" s="12"/>
      <c r="E5" s="12"/>
      <c r="F5" s="12"/>
      <c r="G5" s="12"/>
      <c r="H5" s="12"/>
      <c r="I5" s="12"/>
      <c r="J5" s="12"/>
      <c r="K5" s="12"/>
      <c r="L5" s="12"/>
      <c r="M5" s="12"/>
      <c r="N5" s="12"/>
      <c r="O5" s="12"/>
    </row>
    <row r="6" spans="1:15" ht="12.75" customHeight="1">
      <c r="A6" s="53"/>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78" t="s">
        <v>95</v>
      </c>
      <c r="C9" s="75"/>
      <c r="D9" s="75"/>
      <c r="E9" s="75"/>
      <c r="F9" s="75"/>
      <c r="G9" s="75"/>
      <c r="H9" s="75"/>
      <c r="I9" s="75"/>
      <c r="J9" s="75"/>
      <c r="K9" s="75"/>
      <c r="L9" s="75"/>
      <c r="M9" s="75"/>
      <c r="N9" s="75"/>
      <c r="O9" s="75"/>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t="s">
        <v>211</v>
      </c>
      <c r="H11" s="10"/>
      <c r="I11" s="10"/>
      <c r="J11" s="10"/>
      <c r="K11" s="10"/>
      <c r="L11" s="10"/>
      <c r="M11" s="10"/>
      <c r="N11" s="10"/>
      <c r="O11" s="10"/>
    </row>
    <row r="12" spans="2:15" ht="12.75" customHeight="1">
      <c r="B12" s="1"/>
      <c r="C12" s="1"/>
      <c r="D12" s="1"/>
      <c r="E12" s="1"/>
      <c r="F12" s="1"/>
      <c r="G12" s="230" t="s">
        <v>1</v>
      </c>
      <c r="H12" s="230"/>
      <c r="I12" s="230"/>
      <c r="J12" s="20"/>
      <c r="K12" s="41" t="s">
        <v>2</v>
      </c>
      <c r="L12" s="22"/>
      <c r="M12" s="22"/>
      <c r="N12" s="1"/>
      <c r="O12" s="1"/>
    </row>
    <row r="13" spans="2:15" ht="12.75" customHeight="1">
      <c r="B13" s="1"/>
      <c r="C13" s="1"/>
      <c r="D13" s="1"/>
      <c r="E13" s="1"/>
      <c r="F13" s="2"/>
      <c r="G13" s="231" t="s">
        <v>3</v>
      </c>
      <c r="H13" s="231"/>
      <c r="I13" s="231"/>
      <c r="J13" s="20"/>
      <c r="K13" s="42" t="s">
        <v>3</v>
      </c>
      <c r="L13" s="43"/>
      <c r="M13" s="43"/>
      <c r="N13" s="2"/>
      <c r="O13" s="2"/>
    </row>
    <row r="14" spans="2:16" ht="12.75" customHeight="1">
      <c r="B14" s="1"/>
      <c r="C14" s="1"/>
      <c r="D14" s="1"/>
      <c r="E14" s="1"/>
      <c r="F14" s="1"/>
      <c r="G14" s="47" t="s">
        <v>4</v>
      </c>
      <c r="H14" s="50"/>
      <c r="I14" s="56" t="s">
        <v>5</v>
      </c>
      <c r="J14" s="11"/>
      <c r="K14" s="47" t="s">
        <v>4</v>
      </c>
      <c r="L14" s="47"/>
      <c r="M14" s="56" t="s">
        <v>5</v>
      </c>
      <c r="N14" s="1"/>
      <c r="O14" s="1"/>
      <c r="P14" s="218"/>
    </row>
    <row r="15" spans="2:16" ht="12.75" customHeight="1">
      <c r="B15" s="1"/>
      <c r="C15" s="1"/>
      <c r="D15" s="1"/>
      <c r="E15" s="1"/>
      <c r="F15" s="1"/>
      <c r="G15" s="47" t="s">
        <v>6</v>
      </c>
      <c r="H15" s="50"/>
      <c r="I15" s="56" t="s">
        <v>7</v>
      </c>
      <c r="J15" s="11"/>
      <c r="K15" s="47" t="s">
        <v>6</v>
      </c>
      <c r="L15" s="47"/>
      <c r="M15" s="56" t="s">
        <v>20</v>
      </c>
      <c r="N15" s="1"/>
      <c r="O15" s="1"/>
      <c r="P15" s="218"/>
    </row>
    <row r="16" spans="2:16" ht="12.75" customHeight="1">
      <c r="B16" s="1"/>
      <c r="C16" s="1"/>
      <c r="D16" s="1"/>
      <c r="E16" s="1"/>
      <c r="F16" s="1"/>
      <c r="G16" s="47" t="s">
        <v>3</v>
      </c>
      <c r="H16" s="50"/>
      <c r="I16" s="56" t="s">
        <v>3</v>
      </c>
      <c r="J16" s="11"/>
      <c r="K16" s="47" t="s">
        <v>8</v>
      </c>
      <c r="L16" s="47"/>
      <c r="M16" s="56" t="s">
        <v>9</v>
      </c>
      <c r="N16" s="1"/>
      <c r="O16" s="1"/>
      <c r="P16" s="218"/>
    </row>
    <row r="17" spans="2:16" ht="12.75" customHeight="1">
      <c r="B17" s="1"/>
      <c r="C17" s="1"/>
      <c r="D17" s="1"/>
      <c r="E17" s="1"/>
      <c r="F17" s="44" t="s">
        <v>53</v>
      </c>
      <c r="G17" s="48" t="s">
        <v>223</v>
      </c>
      <c r="H17" s="50"/>
      <c r="I17" s="48" t="s">
        <v>227</v>
      </c>
      <c r="J17" s="11"/>
      <c r="K17" s="48" t="s">
        <v>223</v>
      </c>
      <c r="L17" s="50"/>
      <c r="M17" s="48" t="s">
        <v>227</v>
      </c>
      <c r="N17" s="44"/>
      <c r="O17" s="44"/>
      <c r="P17" s="219"/>
    </row>
    <row r="18" spans="2:16" ht="12.75" customHeight="1">
      <c r="B18" s="1"/>
      <c r="C18" s="1"/>
      <c r="D18" s="1"/>
      <c r="E18" s="1"/>
      <c r="F18" s="1"/>
      <c r="G18" s="57" t="s">
        <v>10</v>
      </c>
      <c r="H18" s="58"/>
      <c r="I18" s="57" t="s">
        <v>10</v>
      </c>
      <c r="J18" s="58"/>
      <c r="K18" s="57" t="s">
        <v>10</v>
      </c>
      <c r="L18" s="57"/>
      <c r="M18" s="57" t="s">
        <v>10</v>
      </c>
      <c r="N18" s="1"/>
      <c r="O18" s="1"/>
      <c r="P18" s="88"/>
    </row>
    <row r="19" spans="2:16" ht="12.75" customHeight="1">
      <c r="B19" s="1"/>
      <c r="C19" s="1"/>
      <c r="D19" s="1"/>
      <c r="E19" s="1"/>
      <c r="F19" s="1"/>
      <c r="G19" s="1"/>
      <c r="H19" s="1"/>
      <c r="I19" s="1"/>
      <c r="J19" s="1"/>
      <c r="K19" s="1"/>
      <c r="L19" s="1"/>
      <c r="M19" s="1"/>
      <c r="N19" s="1"/>
      <c r="O19" s="1"/>
      <c r="P19" s="88"/>
    </row>
    <row r="20" spans="2:16" ht="12.75" customHeight="1">
      <c r="B20" s="20" t="s">
        <v>24</v>
      </c>
      <c r="C20" s="20"/>
      <c r="D20" s="20"/>
      <c r="E20" s="20"/>
      <c r="F20" s="74"/>
      <c r="G20" s="207">
        <f>K20-145740</f>
        <v>83859</v>
      </c>
      <c r="H20" s="62"/>
      <c r="I20" s="46">
        <v>82784</v>
      </c>
      <c r="J20" s="62"/>
      <c r="K20" s="46">
        <v>229599</v>
      </c>
      <c r="L20" s="45"/>
      <c r="M20" s="46">
        <v>183258</v>
      </c>
      <c r="N20" s="74"/>
      <c r="O20" s="74"/>
      <c r="P20" s="46"/>
    </row>
    <row r="21" spans="2:16" ht="7.5" customHeight="1">
      <c r="B21" s="20"/>
      <c r="C21" s="20"/>
      <c r="D21" s="20"/>
      <c r="E21" s="20"/>
      <c r="F21" s="19"/>
      <c r="G21" s="208"/>
      <c r="H21" s="20"/>
      <c r="I21" s="23"/>
      <c r="J21" s="20"/>
      <c r="K21" s="23"/>
      <c r="L21" s="29"/>
      <c r="M21" s="23"/>
      <c r="N21" s="19"/>
      <c r="O21" s="19"/>
      <c r="P21" s="46"/>
    </row>
    <row r="22" spans="2:16" ht="12.75" customHeight="1">
      <c r="B22" s="20" t="s">
        <v>54</v>
      </c>
      <c r="C22" s="20"/>
      <c r="D22" s="20"/>
      <c r="E22" s="20"/>
      <c r="F22" s="19"/>
      <c r="G22" s="207">
        <f>K22+136060</f>
        <v>-80175</v>
      </c>
      <c r="H22" s="62"/>
      <c r="I22" s="46">
        <v>-78197</v>
      </c>
      <c r="J22" s="62"/>
      <c r="K22" s="46">
        <f>20008-K20-K24-K29-K32</f>
        <v>-216235</v>
      </c>
      <c r="L22" s="45"/>
      <c r="M22" s="46">
        <v>-175566</v>
      </c>
      <c r="N22" s="19"/>
      <c r="O22" s="19"/>
      <c r="P22" s="46"/>
    </row>
    <row r="23" spans="2:16" ht="7.5" customHeight="1">
      <c r="B23" s="20"/>
      <c r="C23" s="20"/>
      <c r="D23" s="20"/>
      <c r="E23" s="20"/>
      <c r="F23" s="19"/>
      <c r="G23" s="208"/>
      <c r="H23" s="20"/>
      <c r="I23" s="23"/>
      <c r="J23" s="20"/>
      <c r="K23" s="23"/>
      <c r="L23" s="29"/>
      <c r="M23" s="23"/>
      <c r="N23" s="19"/>
      <c r="O23" s="19"/>
      <c r="P23" s="46"/>
    </row>
    <row r="24" spans="2:16" ht="12.75" customHeight="1">
      <c r="B24" s="20" t="s">
        <v>35</v>
      </c>
      <c r="C24" s="20"/>
      <c r="D24" s="20"/>
      <c r="E24" s="20"/>
      <c r="F24" s="19"/>
      <c r="G24" s="207">
        <f>K24-623</f>
        <v>156</v>
      </c>
      <c r="H24" s="62"/>
      <c r="I24" s="173">
        <v>175</v>
      </c>
      <c r="J24" s="62"/>
      <c r="K24" s="46">
        <v>779</v>
      </c>
      <c r="L24" s="45"/>
      <c r="M24" s="173">
        <v>209</v>
      </c>
      <c r="N24" s="19"/>
      <c r="O24" s="19"/>
      <c r="P24" s="46"/>
    </row>
    <row r="25" spans="2:16" ht="7.5" customHeight="1">
      <c r="B25" s="20"/>
      <c r="C25" s="20"/>
      <c r="D25" s="20"/>
      <c r="E25" s="20"/>
      <c r="F25" s="19"/>
      <c r="G25" s="209"/>
      <c r="H25" s="20"/>
      <c r="I25" s="174"/>
      <c r="J25" s="20"/>
      <c r="K25" s="174"/>
      <c r="L25" s="29"/>
      <c r="M25" s="174"/>
      <c r="N25" s="19"/>
      <c r="O25" s="19"/>
      <c r="P25" s="46"/>
    </row>
    <row r="26" spans="2:16" ht="7.5" customHeight="1">
      <c r="B26" s="20"/>
      <c r="C26" s="20"/>
      <c r="D26" s="20"/>
      <c r="E26" s="20"/>
      <c r="F26" s="19"/>
      <c r="G26" s="207"/>
      <c r="H26" s="20"/>
      <c r="I26" s="46"/>
      <c r="J26" s="20"/>
      <c r="K26" s="46"/>
      <c r="L26" s="29"/>
      <c r="M26" s="46"/>
      <c r="N26" s="19"/>
      <c r="O26" s="19"/>
      <c r="P26" s="46"/>
    </row>
    <row r="27" spans="2:16" ht="12.75" customHeight="1">
      <c r="B27" s="63" t="s">
        <v>208</v>
      </c>
      <c r="C27" s="22"/>
      <c r="D27" s="22"/>
      <c r="E27" s="22"/>
      <c r="F27" s="19"/>
      <c r="G27" s="208">
        <f>SUM(G20:G26)</f>
        <v>3840</v>
      </c>
      <c r="H27" s="24"/>
      <c r="I27" s="23">
        <f>SUM(I20:I26)</f>
        <v>4762</v>
      </c>
      <c r="J27" s="20"/>
      <c r="K27" s="23">
        <f>SUM(K20:K26)</f>
        <v>14143</v>
      </c>
      <c r="L27" s="23"/>
      <c r="M27" s="23">
        <f>SUM(M20:M26)</f>
        <v>7901</v>
      </c>
      <c r="N27" s="19"/>
      <c r="O27" s="19"/>
      <c r="P27" s="46"/>
    </row>
    <row r="28" spans="2:16" ht="7.5" customHeight="1">
      <c r="B28" s="20"/>
      <c r="C28" s="20"/>
      <c r="D28" s="20"/>
      <c r="E28" s="20"/>
      <c r="F28" s="19"/>
      <c r="G28" s="208"/>
      <c r="H28" s="24"/>
      <c r="I28" s="23"/>
      <c r="J28" s="20"/>
      <c r="K28" s="23"/>
      <c r="L28" s="23"/>
      <c r="M28" s="23"/>
      <c r="N28" s="19"/>
      <c r="O28" s="19"/>
      <c r="P28" s="46"/>
    </row>
    <row r="29" spans="2:16" ht="12.75" customHeight="1">
      <c r="B29" s="20" t="s">
        <v>126</v>
      </c>
      <c r="C29" s="20"/>
      <c r="D29" s="20"/>
      <c r="E29" s="20"/>
      <c r="F29" s="19"/>
      <c r="G29" s="207">
        <f>K29+4435</f>
        <v>-2156</v>
      </c>
      <c r="H29" s="24"/>
      <c r="I29" s="23">
        <v>-1872</v>
      </c>
      <c r="J29" s="20"/>
      <c r="K29" s="46">
        <v>-6591</v>
      </c>
      <c r="L29" s="23"/>
      <c r="M29" s="23">
        <v>-6915</v>
      </c>
      <c r="N29" s="19"/>
      <c r="O29" s="19"/>
      <c r="P29" s="46"/>
    </row>
    <row r="30" spans="2:16" ht="7.5" customHeight="1">
      <c r="B30" s="20"/>
      <c r="C30" s="20"/>
      <c r="D30" s="20"/>
      <c r="E30" s="20"/>
      <c r="F30" s="19"/>
      <c r="G30" s="208"/>
      <c r="H30" s="24"/>
      <c r="I30" s="23"/>
      <c r="J30" s="20"/>
      <c r="K30" s="23"/>
      <c r="L30" s="23"/>
      <c r="M30" s="23"/>
      <c r="N30" s="19"/>
      <c r="O30" s="19"/>
      <c r="P30" s="46"/>
    </row>
    <row r="31" spans="2:16" ht="12.75" customHeight="1">
      <c r="B31" s="20" t="s">
        <v>134</v>
      </c>
      <c r="C31" s="20"/>
      <c r="D31" s="20"/>
      <c r="E31" s="20"/>
      <c r="F31" s="19"/>
      <c r="G31" s="210"/>
      <c r="H31" s="24"/>
      <c r="I31" s="105"/>
      <c r="J31" s="20"/>
      <c r="K31" s="105"/>
      <c r="L31" s="23"/>
      <c r="M31" s="105"/>
      <c r="N31" s="19"/>
      <c r="O31" s="19"/>
      <c r="P31" s="173"/>
    </row>
    <row r="32" spans="2:16" ht="12.75" customHeight="1">
      <c r="B32" s="20" t="s">
        <v>192</v>
      </c>
      <c r="C32" s="20"/>
      <c r="D32" s="20"/>
      <c r="E32" s="20"/>
      <c r="F32" s="19"/>
      <c r="G32" s="207">
        <f>K32-6468</f>
        <v>5988</v>
      </c>
      <c r="H32" s="103"/>
      <c r="I32" s="105">
        <v>5550</v>
      </c>
      <c r="J32" s="95"/>
      <c r="K32" s="46">
        <v>12456</v>
      </c>
      <c r="L32" s="23"/>
      <c r="M32" s="105">
        <v>6640</v>
      </c>
      <c r="N32" s="19"/>
      <c r="O32" s="19"/>
      <c r="P32" s="46"/>
    </row>
    <row r="33" spans="2:16" ht="7.5" customHeight="1">
      <c r="B33" s="20"/>
      <c r="C33" s="20"/>
      <c r="D33" s="20"/>
      <c r="E33" s="20"/>
      <c r="F33" s="19"/>
      <c r="G33" s="208"/>
      <c r="H33" s="24"/>
      <c r="I33" s="23"/>
      <c r="J33" s="20"/>
      <c r="K33" s="23"/>
      <c r="L33" s="23"/>
      <c r="M33" s="23"/>
      <c r="N33" s="19"/>
      <c r="O33" s="19"/>
      <c r="P33" s="46"/>
    </row>
    <row r="34" spans="2:16" ht="12.75" customHeight="1">
      <c r="B34" s="12"/>
      <c r="C34" s="22"/>
      <c r="D34" s="22"/>
      <c r="E34" s="22"/>
      <c r="F34" s="19"/>
      <c r="G34" s="211"/>
      <c r="H34" s="24"/>
      <c r="I34" s="104"/>
      <c r="J34" s="20"/>
      <c r="K34" s="104"/>
      <c r="L34" s="46"/>
      <c r="M34" s="104"/>
      <c r="N34" s="19"/>
      <c r="O34" s="19"/>
      <c r="P34" s="46"/>
    </row>
    <row r="35" spans="2:16" ht="12.75" customHeight="1">
      <c r="B35" s="89" t="s">
        <v>229</v>
      </c>
      <c r="C35" s="22"/>
      <c r="D35" s="22"/>
      <c r="E35" s="22"/>
      <c r="F35" s="19"/>
      <c r="G35" s="208">
        <f>SUM(G27:G34)</f>
        <v>7672</v>
      </c>
      <c r="H35" s="24"/>
      <c r="I35" s="23">
        <f>SUM(I27:I34)</f>
        <v>8440</v>
      </c>
      <c r="J35" s="20"/>
      <c r="K35" s="23">
        <f>SUM(K27:K34)</f>
        <v>20008</v>
      </c>
      <c r="L35" s="23"/>
      <c r="M35" s="23">
        <f>SUM(M27:M34)</f>
        <v>7626</v>
      </c>
      <c r="N35" s="19"/>
      <c r="O35" s="19"/>
      <c r="P35" s="46"/>
    </row>
    <row r="36" spans="2:16" ht="7.5" customHeight="1">
      <c r="B36" s="20"/>
      <c r="C36" s="20"/>
      <c r="D36" s="20"/>
      <c r="E36" s="20"/>
      <c r="F36" s="19"/>
      <c r="G36" s="208"/>
      <c r="H36" s="24"/>
      <c r="I36" s="23"/>
      <c r="J36" s="20"/>
      <c r="K36" s="23"/>
      <c r="L36" s="23"/>
      <c r="M36" s="23"/>
      <c r="N36" s="19"/>
      <c r="O36" s="19"/>
      <c r="P36" s="46"/>
    </row>
    <row r="37" spans="2:16" ht="12.75" customHeight="1">
      <c r="B37" s="20" t="s">
        <v>37</v>
      </c>
      <c r="C37" s="20"/>
      <c r="D37" s="20"/>
      <c r="E37" s="20"/>
      <c r="F37" s="19">
        <v>17</v>
      </c>
      <c r="G37" s="207">
        <f>K37+4706</f>
        <v>-2237</v>
      </c>
      <c r="H37" s="24"/>
      <c r="I37" s="23">
        <v>-2905</v>
      </c>
      <c r="J37" s="20"/>
      <c r="K37" s="46">
        <v>-6943</v>
      </c>
      <c r="L37" s="23"/>
      <c r="M37" s="23">
        <v>-3121</v>
      </c>
      <c r="N37" s="19"/>
      <c r="O37" s="19"/>
      <c r="P37" s="46"/>
    </row>
    <row r="38" spans="2:16" ht="7.5" customHeight="1">
      <c r="B38" s="20"/>
      <c r="C38" s="20"/>
      <c r="D38" s="20"/>
      <c r="E38" s="20"/>
      <c r="F38" s="19"/>
      <c r="G38" s="208"/>
      <c r="H38" s="24"/>
      <c r="I38" s="23"/>
      <c r="J38" s="20"/>
      <c r="K38" s="23"/>
      <c r="L38" s="23"/>
      <c r="M38" s="23"/>
      <c r="N38" s="19"/>
      <c r="O38" s="19"/>
      <c r="P38" s="46"/>
    </row>
    <row r="39" spans="2:16" ht="12.75" customHeight="1">
      <c r="B39" s="37"/>
      <c r="C39" s="22"/>
      <c r="D39" s="22"/>
      <c r="E39" s="22"/>
      <c r="F39" s="19"/>
      <c r="G39" s="211"/>
      <c r="H39" s="24"/>
      <c r="I39" s="104"/>
      <c r="J39" s="20"/>
      <c r="K39" s="104"/>
      <c r="L39" s="46"/>
      <c r="M39" s="104"/>
      <c r="N39" s="19"/>
      <c r="O39" s="19"/>
      <c r="P39" s="46"/>
    </row>
    <row r="40" spans="2:16" ht="12.75" customHeight="1">
      <c r="B40" s="39" t="s">
        <v>230</v>
      </c>
      <c r="C40" s="20"/>
      <c r="D40" s="20"/>
      <c r="E40" s="20"/>
      <c r="F40" s="19"/>
      <c r="G40" s="208">
        <f>SUM(G35:G39)</f>
        <v>5435</v>
      </c>
      <c r="H40" s="24"/>
      <c r="I40" s="23">
        <f>SUM(I35:I39)</f>
        <v>5535</v>
      </c>
      <c r="J40" s="20"/>
      <c r="K40" s="23">
        <f>SUM(K35:K39)</f>
        <v>13065</v>
      </c>
      <c r="L40" s="23"/>
      <c r="M40" s="23">
        <f>SUM(M35:M39)</f>
        <v>4505</v>
      </c>
      <c r="N40" s="19"/>
      <c r="O40" s="19"/>
      <c r="P40" s="46"/>
    </row>
    <row r="41" spans="2:16" ht="7.5" customHeight="1">
      <c r="B41" s="20"/>
      <c r="C41" s="20"/>
      <c r="D41" s="20"/>
      <c r="E41" s="20"/>
      <c r="F41" s="19"/>
      <c r="G41" s="208"/>
      <c r="H41" s="24"/>
      <c r="I41" s="23"/>
      <c r="J41" s="20"/>
      <c r="K41" s="23"/>
      <c r="L41" s="23"/>
      <c r="M41" s="23"/>
      <c r="N41" s="19"/>
      <c r="O41" s="19"/>
      <c r="P41" s="46"/>
    </row>
    <row r="42" spans="2:16" ht="12.75" customHeight="1">
      <c r="B42" s="12" t="s">
        <v>32</v>
      </c>
      <c r="C42" s="20"/>
      <c r="D42" s="20"/>
      <c r="E42" s="20"/>
      <c r="F42" s="19"/>
      <c r="G42" s="207">
        <f>K42+1101</f>
        <v>-324</v>
      </c>
      <c r="H42" s="24"/>
      <c r="I42" s="23">
        <v>-400</v>
      </c>
      <c r="J42" s="20"/>
      <c r="K42" s="46">
        <v>-1425</v>
      </c>
      <c r="L42" s="23"/>
      <c r="M42" s="23">
        <v>-810</v>
      </c>
      <c r="N42" s="19"/>
      <c r="O42" s="19"/>
      <c r="P42" s="46"/>
    </row>
    <row r="43" spans="2:16" ht="7.5" customHeight="1">
      <c r="B43" s="12"/>
      <c r="C43" s="20"/>
      <c r="D43" s="20"/>
      <c r="E43" s="20"/>
      <c r="F43" s="19"/>
      <c r="G43" s="208"/>
      <c r="H43" s="24"/>
      <c r="I43" s="23"/>
      <c r="J43" s="20"/>
      <c r="K43" s="23"/>
      <c r="L43" s="23"/>
      <c r="M43" s="23"/>
      <c r="N43" s="19"/>
      <c r="O43" s="19"/>
      <c r="P43" s="46"/>
    </row>
    <row r="44" spans="2:16" ht="7.5" customHeight="1">
      <c r="B44" s="12"/>
      <c r="C44" s="20"/>
      <c r="D44" s="20"/>
      <c r="E44" s="20"/>
      <c r="F44" s="19"/>
      <c r="G44" s="211"/>
      <c r="H44" s="24"/>
      <c r="I44" s="104"/>
      <c r="J44" s="20"/>
      <c r="K44" s="104"/>
      <c r="L44" s="23"/>
      <c r="M44" s="104"/>
      <c r="N44" s="19"/>
      <c r="O44" s="19"/>
      <c r="P44" s="46"/>
    </row>
    <row r="45" spans="2:16" ht="12.75" customHeight="1">
      <c r="B45" s="12" t="s">
        <v>180</v>
      </c>
      <c r="C45" s="20"/>
      <c r="D45" s="20"/>
      <c r="E45" s="20"/>
      <c r="F45" s="19"/>
      <c r="G45" s="208">
        <f>SUM(G40:G44)</f>
        <v>5111</v>
      </c>
      <c r="H45" s="24"/>
      <c r="I45" s="23">
        <f>SUM(I40:I44)</f>
        <v>5135</v>
      </c>
      <c r="J45" s="24"/>
      <c r="K45" s="23">
        <f>SUM(K40:K44)</f>
        <v>11640</v>
      </c>
      <c r="L45" s="23"/>
      <c r="M45" s="23">
        <f>SUM(M40:M44)</f>
        <v>3695</v>
      </c>
      <c r="N45" s="19"/>
      <c r="O45" s="19"/>
      <c r="P45" s="46"/>
    </row>
    <row r="46" spans="2:16" ht="7.5" customHeight="1" thickBot="1">
      <c r="B46" s="20"/>
      <c r="C46" s="20"/>
      <c r="D46" s="20"/>
      <c r="E46" s="20"/>
      <c r="F46" s="19"/>
      <c r="G46" s="212"/>
      <c r="H46" s="20"/>
      <c r="I46" s="175"/>
      <c r="J46" s="20"/>
      <c r="K46" s="175"/>
      <c r="L46" s="29"/>
      <c r="M46" s="175"/>
      <c r="N46" s="19"/>
      <c r="O46" s="19"/>
      <c r="P46" s="46"/>
    </row>
    <row r="47" spans="2:16" ht="12.75" customHeight="1" thickTop="1">
      <c r="B47" s="12"/>
      <c r="C47" s="22"/>
      <c r="D47" s="21"/>
      <c r="E47" s="22"/>
      <c r="F47" s="19"/>
      <c r="G47" s="207"/>
      <c r="H47" s="20"/>
      <c r="I47" s="104"/>
      <c r="J47" s="20"/>
      <c r="K47" s="104"/>
      <c r="L47" s="45"/>
      <c r="M47" s="104"/>
      <c r="N47" s="19"/>
      <c r="O47" s="19"/>
      <c r="P47" s="46"/>
    </row>
    <row r="48" spans="2:16" ht="12.75" customHeight="1">
      <c r="B48" s="12"/>
      <c r="C48" s="22"/>
      <c r="D48" s="21"/>
      <c r="E48" s="22"/>
      <c r="F48" s="19"/>
      <c r="G48" s="207"/>
      <c r="H48" s="20"/>
      <c r="I48" s="45"/>
      <c r="J48" s="20"/>
      <c r="K48" s="45"/>
      <c r="L48" s="45"/>
      <c r="M48" s="45"/>
      <c r="N48" s="19"/>
      <c r="O48" s="19"/>
      <c r="P48" s="45"/>
    </row>
    <row r="49" spans="2:16" ht="12.75" customHeight="1">
      <c r="B49" s="89" t="s">
        <v>231</v>
      </c>
      <c r="C49" s="63"/>
      <c r="D49" s="63"/>
      <c r="E49" s="63"/>
      <c r="F49" s="19">
        <v>25</v>
      </c>
      <c r="G49" s="208"/>
      <c r="H49" s="20"/>
      <c r="I49" s="27"/>
      <c r="J49" s="28"/>
      <c r="K49" s="27"/>
      <c r="L49" s="70" t="s">
        <v>51</v>
      </c>
      <c r="M49" s="27"/>
      <c r="N49" s="19"/>
      <c r="O49" s="19"/>
      <c r="P49" s="31"/>
    </row>
    <row r="50" spans="2:16" ht="7.5" customHeight="1">
      <c r="B50" s="63"/>
      <c r="C50" s="63"/>
      <c r="D50" s="63"/>
      <c r="E50" s="63"/>
      <c r="F50" s="19"/>
      <c r="G50" s="208"/>
      <c r="H50" s="20"/>
      <c r="I50" s="27"/>
      <c r="J50" s="28"/>
      <c r="K50" s="27"/>
      <c r="L50" s="70" t="s">
        <v>51</v>
      </c>
      <c r="M50" s="27"/>
      <c r="N50" s="19"/>
      <c r="O50" s="19"/>
      <c r="P50" s="31"/>
    </row>
    <row r="51" spans="2:16" ht="12.75" customHeight="1" thickBot="1">
      <c r="B51" s="74" t="s">
        <v>22</v>
      </c>
      <c r="C51" s="63" t="s">
        <v>115</v>
      </c>
      <c r="D51" s="63"/>
      <c r="E51" s="63"/>
      <c r="G51" s="216">
        <f>G45/74711*100</f>
        <v>6.841027425680288</v>
      </c>
      <c r="H51" s="20"/>
      <c r="I51" s="176">
        <f>I45/74711*100</f>
        <v>6.873151209326606</v>
      </c>
      <c r="J51" s="28"/>
      <c r="K51" s="176">
        <f>K45/74711*100</f>
        <v>15.580035068463813</v>
      </c>
      <c r="L51" s="70" t="s">
        <v>51</v>
      </c>
      <c r="M51" s="176">
        <f>M45/74711*100</f>
        <v>4.945724190547577</v>
      </c>
      <c r="P51" s="220"/>
    </row>
    <row r="52" spans="2:16" ht="9.75" customHeight="1" thickTop="1">
      <c r="B52" s="63"/>
      <c r="C52" s="63"/>
      <c r="D52" s="63"/>
      <c r="E52" s="63"/>
      <c r="F52" s="19"/>
      <c r="G52" s="213"/>
      <c r="H52" s="19"/>
      <c r="I52" s="32"/>
      <c r="J52" s="32"/>
      <c r="K52" s="32"/>
      <c r="L52" s="70"/>
      <c r="M52" s="32"/>
      <c r="N52" s="19"/>
      <c r="O52" s="19"/>
      <c r="P52" s="221"/>
    </row>
    <row r="53" spans="2:16" ht="14.25" customHeight="1" thickBot="1">
      <c r="B53" s="74" t="s">
        <v>22</v>
      </c>
      <c r="C53" s="63" t="s">
        <v>154</v>
      </c>
      <c r="D53" s="63"/>
      <c r="E53" s="63"/>
      <c r="F53" s="19"/>
      <c r="G53" s="214" t="s">
        <v>22</v>
      </c>
      <c r="H53" s="19"/>
      <c r="I53" s="79" t="s">
        <v>22</v>
      </c>
      <c r="J53" s="32"/>
      <c r="K53" s="79" t="s">
        <v>22</v>
      </c>
      <c r="L53" s="70" t="s">
        <v>51</v>
      </c>
      <c r="M53" s="79" t="s">
        <v>22</v>
      </c>
      <c r="N53" s="19"/>
      <c r="O53" s="19"/>
      <c r="P53" s="222"/>
    </row>
    <row r="54" spans="2:16" ht="12.75" customHeight="1" thickTop="1">
      <c r="B54" s="63"/>
      <c r="C54" s="63"/>
      <c r="D54" s="63"/>
      <c r="E54" s="63"/>
      <c r="F54" s="19"/>
      <c r="G54" s="208"/>
      <c r="H54" s="20"/>
      <c r="I54" s="27"/>
      <c r="J54" s="28"/>
      <c r="K54" s="28"/>
      <c r="L54" s="28"/>
      <c r="M54" s="27"/>
      <c r="N54" s="19"/>
      <c r="O54" s="19"/>
      <c r="P54" s="88"/>
    </row>
    <row r="55" spans="2:16" ht="12.75" customHeight="1">
      <c r="B55" s="63"/>
      <c r="C55" s="63"/>
      <c r="D55" s="63"/>
      <c r="E55" s="63"/>
      <c r="F55" s="19"/>
      <c r="G55" s="215"/>
      <c r="H55" s="19"/>
      <c r="I55" s="19"/>
      <c r="J55" s="19"/>
      <c r="K55" s="19"/>
      <c r="L55" s="19"/>
      <c r="M55" s="19"/>
      <c r="N55" s="19"/>
      <c r="O55" s="19"/>
      <c r="P55" s="88"/>
    </row>
    <row r="56" spans="2:16" ht="12.75" customHeight="1">
      <c r="B56" s="63"/>
      <c r="C56" s="63"/>
      <c r="D56" s="63"/>
      <c r="E56" s="63"/>
      <c r="F56" s="19"/>
      <c r="G56" s="19"/>
      <c r="H56" s="19"/>
      <c r="I56" s="19"/>
      <c r="J56" s="19"/>
      <c r="K56" s="19"/>
      <c r="L56" s="19"/>
      <c r="M56" s="19"/>
      <c r="N56" s="19"/>
      <c r="O56" s="19"/>
      <c r="P56" s="88"/>
    </row>
    <row r="57" spans="2:16" ht="12.75" customHeight="1">
      <c r="B57" s="20"/>
      <c r="C57" s="20"/>
      <c r="D57" s="20"/>
      <c r="E57" s="20"/>
      <c r="F57" s="20"/>
      <c r="G57" s="20"/>
      <c r="H57" s="20"/>
      <c r="I57" s="20"/>
      <c r="J57" s="20"/>
      <c r="K57" s="20"/>
      <c r="L57" s="20"/>
      <c r="M57" s="20"/>
      <c r="N57" s="20"/>
      <c r="O57" s="20"/>
      <c r="P57" s="88"/>
    </row>
    <row r="58" spans="2:16" ht="12.75" customHeight="1">
      <c r="B58" s="232" t="s">
        <v>93</v>
      </c>
      <c r="C58" s="232"/>
      <c r="D58" s="232"/>
      <c r="E58" s="232"/>
      <c r="F58" s="232"/>
      <c r="G58" s="232"/>
      <c r="H58" s="232"/>
      <c r="I58" s="232"/>
      <c r="J58" s="232"/>
      <c r="K58" s="232"/>
      <c r="L58" s="232"/>
      <c r="M58" s="232"/>
      <c r="N58" s="102"/>
      <c r="O58" s="102"/>
      <c r="P58" s="88"/>
    </row>
    <row r="59" spans="2:16" ht="12.75" customHeight="1">
      <c r="B59" s="233" t="s">
        <v>204</v>
      </c>
      <c r="C59" s="233"/>
      <c r="D59" s="233"/>
      <c r="E59" s="233"/>
      <c r="F59" s="233"/>
      <c r="G59" s="233"/>
      <c r="H59" s="233"/>
      <c r="I59" s="233"/>
      <c r="J59" s="233"/>
      <c r="K59" s="233"/>
      <c r="L59" s="233"/>
      <c r="M59" s="233"/>
      <c r="N59" s="19"/>
      <c r="O59" s="19"/>
      <c r="P59" s="88"/>
    </row>
    <row r="60" spans="2:16" ht="12.75" customHeight="1">
      <c r="B60" s="2"/>
      <c r="C60" s="2"/>
      <c r="D60" s="2"/>
      <c r="E60" s="2"/>
      <c r="F60" s="2"/>
      <c r="G60" s="2"/>
      <c r="H60" s="2"/>
      <c r="I60" s="2"/>
      <c r="J60" s="2"/>
      <c r="K60" s="2"/>
      <c r="L60" s="2"/>
      <c r="M60" s="2"/>
      <c r="N60" s="2"/>
      <c r="O60" s="2"/>
      <c r="P60" s="88"/>
    </row>
    <row r="61" spans="2:16" ht="12.75" customHeight="1">
      <c r="B61" s="2"/>
      <c r="C61" s="2"/>
      <c r="D61" s="2"/>
      <c r="E61" s="2"/>
      <c r="F61" s="2"/>
      <c r="G61" s="2"/>
      <c r="H61" s="2"/>
      <c r="I61" s="2"/>
      <c r="J61" s="2"/>
      <c r="K61" s="2"/>
      <c r="L61" s="2"/>
      <c r="M61" s="2"/>
      <c r="N61" s="2"/>
      <c r="O61" s="2"/>
      <c r="P61" s="88"/>
    </row>
    <row r="62" spans="2:16" ht="12.75" customHeight="1">
      <c r="B62" s="2"/>
      <c r="C62" s="2"/>
      <c r="D62" s="2"/>
      <c r="E62" s="2"/>
      <c r="F62" s="2"/>
      <c r="G62" s="2"/>
      <c r="H62" s="2"/>
      <c r="I62" s="2"/>
      <c r="J62" s="2"/>
      <c r="K62" s="2"/>
      <c r="L62" s="2"/>
      <c r="M62" s="2"/>
      <c r="N62" s="2"/>
      <c r="O62" s="2"/>
      <c r="P62" s="88"/>
    </row>
    <row r="63" spans="2:16" ht="12.75" customHeight="1">
      <c r="B63" s="2"/>
      <c r="C63" s="2"/>
      <c r="D63" s="2"/>
      <c r="E63" s="2"/>
      <c r="F63" s="2"/>
      <c r="G63" s="2"/>
      <c r="H63" s="2"/>
      <c r="I63" s="2"/>
      <c r="J63" s="2"/>
      <c r="K63" s="2"/>
      <c r="L63" s="2"/>
      <c r="M63" s="2"/>
      <c r="N63" s="2"/>
      <c r="O63" s="2"/>
      <c r="P63" s="88"/>
    </row>
    <row r="64" spans="2:16" ht="12.75" customHeight="1">
      <c r="B64" s="2"/>
      <c r="C64" s="2"/>
      <c r="D64" s="2"/>
      <c r="E64" s="2"/>
      <c r="F64" s="2"/>
      <c r="G64" s="2"/>
      <c r="H64" s="2"/>
      <c r="I64" s="2"/>
      <c r="J64" s="2"/>
      <c r="K64" s="2"/>
      <c r="L64" s="2"/>
      <c r="M64" s="2"/>
      <c r="N64" s="2"/>
      <c r="O64" s="2"/>
      <c r="P64" s="88"/>
    </row>
    <row r="65" spans="2:16" ht="12.75" customHeight="1">
      <c r="B65" s="2"/>
      <c r="C65" s="2"/>
      <c r="D65" s="2"/>
      <c r="E65" s="2"/>
      <c r="F65" s="2"/>
      <c r="G65" s="2"/>
      <c r="H65" s="2"/>
      <c r="I65" s="2"/>
      <c r="J65" s="2"/>
      <c r="K65" s="2"/>
      <c r="L65" s="2"/>
      <c r="M65" s="2"/>
      <c r="N65" s="2"/>
      <c r="O65" s="2"/>
      <c r="P65" s="88"/>
    </row>
    <row r="66" spans="2:16" ht="12.75" customHeight="1">
      <c r="B66" s="2"/>
      <c r="C66" s="2"/>
      <c r="D66" s="2"/>
      <c r="E66" s="2"/>
      <c r="F66" s="2"/>
      <c r="G66" s="2"/>
      <c r="H66" s="2"/>
      <c r="I66" s="2"/>
      <c r="J66" s="2"/>
      <c r="K66" s="2"/>
      <c r="L66" s="2"/>
      <c r="M66" s="2"/>
      <c r="N66" s="2"/>
      <c r="O66" s="2"/>
      <c r="P66" s="88"/>
    </row>
    <row r="67" spans="2:16" ht="12.75" customHeight="1">
      <c r="B67" s="2"/>
      <c r="C67" s="2"/>
      <c r="D67" s="2"/>
      <c r="E67" s="2"/>
      <c r="F67" s="2"/>
      <c r="G67" s="2"/>
      <c r="H67" s="2"/>
      <c r="I67" s="2"/>
      <c r="J67" s="2"/>
      <c r="K67" s="2"/>
      <c r="L67" s="2"/>
      <c r="M67" s="2"/>
      <c r="N67" s="2"/>
      <c r="O67" s="2"/>
      <c r="P67" s="88"/>
    </row>
    <row r="68" spans="2:16" ht="12.75" customHeight="1">
      <c r="B68" s="2"/>
      <c r="C68" s="2"/>
      <c r="D68" s="2"/>
      <c r="E68" s="2"/>
      <c r="F68" s="2"/>
      <c r="G68" s="2"/>
      <c r="H68" s="2"/>
      <c r="I68" s="2"/>
      <c r="J68" s="2"/>
      <c r="K68" s="2"/>
      <c r="L68" s="2"/>
      <c r="M68" s="2"/>
      <c r="N68" s="2"/>
      <c r="O68" s="2"/>
      <c r="P68" s="88"/>
    </row>
    <row r="69" spans="2:16" ht="12.75" customHeight="1">
      <c r="B69" s="2"/>
      <c r="C69" s="2"/>
      <c r="D69" s="2"/>
      <c r="E69" s="2"/>
      <c r="F69" s="2"/>
      <c r="G69" s="2"/>
      <c r="H69" s="2"/>
      <c r="I69" s="2"/>
      <c r="J69" s="2"/>
      <c r="K69" s="2"/>
      <c r="L69" s="2"/>
      <c r="M69" s="2"/>
      <c r="N69" s="2"/>
      <c r="O69" s="2"/>
      <c r="P69" s="88"/>
    </row>
    <row r="70" spans="2:16" ht="12.75" customHeight="1">
      <c r="B70" s="2"/>
      <c r="C70" s="2"/>
      <c r="D70" s="2"/>
      <c r="E70" s="2"/>
      <c r="F70" s="2"/>
      <c r="G70" s="2"/>
      <c r="H70" s="2"/>
      <c r="I70" s="2"/>
      <c r="J70" s="2"/>
      <c r="K70" s="2"/>
      <c r="L70" s="2"/>
      <c r="M70" s="2"/>
      <c r="N70" s="2"/>
      <c r="O70" s="2"/>
      <c r="P70" s="88"/>
    </row>
    <row r="71" spans="2:16" ht="12.75" customHeight="1">
      <c r="B71" s="2"/>
      <c r="C71" s="2"/>
      <c r="D71" s="2"/>
      <c r="E71" s="2"/>
      <c r="F71" s="2"/>
      <c r="G71" s="2"/>
      <c r="H71" s="2"/>
      <c r="I71" s="2"/>
      <c r="J71" s="2"/>
      <c r="K71" s="2"/>
      <c r="L71" s="2"/>
      <c r="M71" s="2"/>
      <c r="N71" s="2"/>
      <c r="O71" s="2"/>
      <c r="P71" s="88"/>
    </row>
    <row r="72" spans="2:16" ht="12.75" customHeight="1">
      <c r="B72" s="2"/>
      <c r="C72" s="2"/>
      <c r="D72" s="2"/>
      <c r="E72" s="2"/>
      <c r="F72" s="2"/>
      <c r="G72" s="2"/>
      <c r="H72" s="2"/>
      <c r="I72" s="2"/>
      <c r="J72" s="2"/>
      <c r="K72" s="2"/>
      <c r="L72" s="2"/>
      <c r="M72" s="2"/>
      <c r="N72" s="2"/>
      <c r="O72" s="2"/>
      <c r="P72" s="88"/>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1"/>
      <c r="C486" s="1"/>
      <c r="D486" s="1"/>
      <c r="E486" s="1"/>
      <c r="F486" s="1"/>
      <c r="G486" s="1"/>
      <c r="H486" s="1"/>
      <c r="I486" s="1"/>
      <c r="J486" s="1"/>
      <c r="K486" s="1"/>
      <c r="L486" s="1"/>
      <c r="M486" s="1"/>
      <c r="N486" s="1"/>
      <c r="O486" s="1"/>
    </row>
    <row r="487" spans="2:15" ht="12.75" customHeight="1">
      <c r="B487" s="1"/>
      <c r="C487" s="1"/>
      <c r="D487" s="1"/>
      <c r="E487" s="1"/>
      <c r="F487" s="1"/>
      <c r="G487" s="1"/>
      <c r="H487" s="1"/>
      <c r="I487" s="1"/>
      <c r="J487" s="1"/>
      <c r="K487" s="1"/>
      <c r="L487" s="1"/>
      <c r="M487" s="1"/>
      <c r="N487" s="1"/>
      <c r="O487" s="1"/>
    </row>
    <row r="488" spans="2:15" ht="12.75" customHeight="1">
      <c r="B488" s="1"/>
      <c r="C488" s="1"/>
      <c r="D488" s="1"/>
      <c r="E488" s="1"/>
      <c r="F488" s="1"/>
      <c r="G488" s="1"/>
      <c r="H488" s="1"/>
      <c r="I488" s="1"/>
      <c r="J488" s="1"/>
      <c r="K488" s="1"/>
      <c r="L488" s="1"/>
      <c r="M488" s="1"/>
      <c r="N488" s="1"/>
      <c r="O488" s="1"/>
    </row>
    <row r="489" spans="2:15" ht="12.75" customHeight="1">
      <c r="B489" s="1"/>
      <c r="C489" s="1"/>
      <c r="D489" s="1"/>
      <c r="E489" s="1"/>
      <c r="F489" s="1"/>
      <c r="G489" s="1"/>
      <c r="H489" s="1"/>
      <c r="I489" s="1"/>
      <c r="J489" s="1"/>
      <c r="K489" s="1"/>
      <c r="L489" s="1"/>
      <c r="M489" s="1"/>
      <c r="N489" s="1"/>
      <c r="O489" s="1"/>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sheetData>
  <mergeCells count="4">
    <mergeCell ref="G12:I12"/>
    <mergeCell ref="G13:I13"/>
    <mergeCell ref="B58:M58"/>
    <mergeCell ref="B59:M59"/>
  </mergeCells>
  <printOptions/>
  <pageMargins left="0.75" right="0" top="0.5" bottom="0.5" header="0.5" footer="0.5"/>
  <pageSetup firstPageNumber="1" useFirstPageNumber="1" fitToHeight="1" fitToWidth="1" horizontalDpi="300" verticalDpi="300" orientation="portrait" paperSize="9" scale="92"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5"/>
  <sheetViews>
    <sheetView defaultGridColor="0" zoomScale="90" zoomScaleNormal="90" colorId="22" workbookViewId="0" topLeftCell="A1">
      <selection activeCell="J50" sqref="J50"/>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80" t="s">
        <v>189</v>
      </c>
      <c r="C2" s="3"/>
      <c r="D2" s="3"/>
      <c r="E2" s="3"/>
      <c r="F2" s="3"/>
      <c r="G2" s="3"/>
      <c r="H2" s="3"/>
      <c r="I2" s="3"/>
      <c r="J2" s="3"/>
      <c r="K2" s="1"/>
    </row>
    <row r="3" spans="2:11" ht="12.75" customHeight="1">
      <c r="B3" s="37" t="s">
        <v>34</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90" t="s">
        <v>222</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80" t="s">
        <v>96</v>
      </c>
      <c r="C9" s="77"/>
      <c r="D9" s="77"/>
      <c r="E9" s="77"/>
      <c r="F9" s="77"/>
      <c r="G9" s="77"/>
      <c r="H9" s="77"/>
      <c r="I9" s="77"/>
      <c r="J9" s="77"/>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44" t="s">
        <v>53</v>
      </c>
      <c r="H16" s="18" t="s">
        <v>223</v>
      </c>
      <c r="I16" s="8"/>
      <c r="J16" s="18" t="s">
        <v>195</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25</v>
      </c>
      <c r="C19" s="20"/>
      <c r="D19" s="20"/>
      <c r="E19" s="20"/>
      <c r="F19" s="20"/>
      <c r="G19" s="74"/>
      <c r="H19" s="27">
        <v>38282</v>
      </c>
      <c r="I19" s="27"/>
      <c r="J19" s="27">
        <v>40849</v>
      </c>
      <c r="K19" s="20"/>
    </row>
    <row r="20" spans="1:11" ht="12.75" customHeight="1">
      <c r="A20" s="37"/>
      <c r="B20" s="20" t="s">
        <v>166</v>
      </c>
      <c r="C20" s="20"/>
      <c r="D20" s="20"/>
      <c r="E20" s="20"/>
      <c r="F20" s="20"/>
      <c r="G20" s="19"/>
      <c r="H20" s="27">
        <v>121112</v>
      </c>
      <c r="I20" s="27"/>
      <c r="J20" s="27">
        <v>109335</v>
      </c>
      <c r="K20" s="20"/>
    </row>
    <row r="21" spans="1:11" ht="12.75" customHeight="1">
      <c r="A21" s="37"/>
      <c r="B21" s="20" t="s">
        <v>181</v>
      </c>
      <c r="C21" s="20"/>
      <c r="D21" s="20"/>
      <c r="E21" s="20"/>
      <c r="F21" s="20"/>
      <c r="G21" s="74"/>
      <c r="H21" s="23">
        <v>601</v>
      </c>
      <c r="I21" s="27"/>
      <c r="J21" s="23">
        <v>595</v>
      </c>
      <c r="K21" s="20"/>
    </row>
    <row r="22" spans="1:11" ht="12.75" customHeight="1">
      <c r="A22" s="37"/>
      <c r="B22" s="20" t="s">
        <v>36</v>
      </c>
      <c r="C22" s="20"/>
      <c r="D22" s="20"/>
      <c r="E22" s="20"/>
      <c r="F22" s="20"/>
      <c r="G22" s="19"/>
      <c r="H22" s="27">
        <v>3</v>
      </c>
      <c r="I22" s="27"/>
      <c r="J22" s="27">
        <v>3</v>
      </c>
      <c r="K22" s="20"/>
    </row>
    <row r="23" spans="1:11" ht="12.75" customHeight="1">
      <c r="A23" s="37"/>
      <c r="B23" s="20" t="s">
        <v>197</v>
      </c>
      <c r="C23" s="20"/>
      <c r="D23" s="20"/>
      <c r="E23" s="20"/>
      <c r="F23" s="20"/>
      <c r="G23" s="19"/>
      <c r="H23" s="107">
        <v>190</v>
      </c>
      <c r="I23" s="27"/>
      <c r="J23" s="23">
        <v>190</v>
      </c>
      <c r="K23" s="20"/>
    </row>
    <row r="24" spans="1:11" ht="12.75" customHeight="1">
      <c r="A24" s="20"/>
      <c r="B24" s="20"/>
      <c r="C24" s="20"/>
      <c r="D24" s="20"/>
      <c r="E24" s="20"/>
      <c r="F24" s="20"/>
      <c r="G24" s="19"/>
      <c r="H24" s="27"/>
      <c r="I24" s="27"/>
      <c r="J24" s="27"/>
      <c r="K24" s="20"/>
    </row>
    <row r="25" spans="1:11" ht="12.75" customHeight="1">
      <c r="A25" s="37"/>
      <c r="B25" s="20" t="s">
        <v>28</v>
      </c>
      <c r="C25" s="20"/>
      <c r="D25" s="20"/>
      <c r="E25" s="20"/>
      <c r="F25" s="20"/>
      <c r="G25" s="19"/>
      <c r="H25" s="27"/>
      <c r="I25" s="27"/>
      <c r="J25" s="27"/>
      <c r="K25" s="20"/>
    </row>
    <row r="26" spans="1:11" ht="12.75" customHeight="1">
      <c r="A26" s="20"/>
      <c r="B26" s="19" t="s">
        <v>22</v>
      </c>
      <c r="C26" s="20" t="s">
        <v>26</v>
      </c>
      <c r="D26" s="20"/>
      <c r="E26" s="20"/>
      <c r="F26" s="20"/>
      <c r="G26" s="19"/>
      <c r="H26" s="27">
        <v>142700</v>
      </c>
      <c r="I26" s="27"/>
      <c r="J26" s="27">
        <v>83398</v>
      </c>
      <c r="K26" s="20"/>
    </row>
    <row r="27" spans="1:11" ht="12.75" customHeight="1">
      <c r="A27" s="20"/>
      <c r="B27" s="19" t="s">
        <v>22</v>
      </c>
      <c r="C27" s="20" t="s">
        <v>55</v>
      </c>
      <c r="D27" s="20"/>
      <c r="E27" s="20"/>
      <c r="F27" s="20"/>
      <c r="G27" s="19"/>
      <c r="H27" s="27">
        <f>54901+8016</f>
        <v>62917</v>
      </c>
      <c r="I27" s="27"/>
      <c r="J27" s="27">
        <v>52801</v>
      </c>
      <c r="K27" s="20"/>
    </row>
    <row r="28" spans="1:11" ht="12.75" customHeight="1">
      <c r="A28" s="20"/>
      <c r="B28" s="19" t="s">
        <v>22</v>
      </c>
      <c r="C28" s="20" t="s">
        <v>137</v>
      </c>
      <c r="D28" s="20"/>
      <c r="E28" s="20"/>
      <c r="F28" s="20"/>
      <c r="G28" s="19"/>
      <c r="H28" s="27">
        <v>2497</v>
      </c>
      <c r="I28" s="27"/>
      <c r="J28" s="27">
        <v>1647</v>
      </c>
      <c r="K28" s="20"/>
    </row>
    <row r="29" spans="1:11" ht="15" hidden="1">
      <c r="A29" s="20"/>
      <c r="B29" s="19" t="s">
        <v>22</v>
      </c>
      <c r="C29" s="20" t="s">
        <v>120</v>
      </c>
      <c r="D29" s="20"/>
      <c r="E29" s="20"/>
      <c r="F29" s="20"/>
      <c r="G29" s="99"/>
      <c r="H29" s="27"/>
      <c r="I29" s="27"/>
      <c r="J29" s="27"/>
      <c r="K29" s="20"/>
    </row>
    <row r="30" spans="1:11" ht="12.75" customHeight="1">
      <c r="A30" s="20"/>
      <c r="B30" s="19" t="s">
        <v>22</v>
      </c>
      <c r="C30" s="20" t="s">
        <v>125</v>
      </c>
      <c r="D30" s="20"/>
      <c r="E30" s="20"/>
      <c r="F30" s="20"/>
      <c r="G30" s="19"/>
      <c r="H30" s="27">
        <v>7067</v>
      </c>
      <c r="I30" s="27"/>
      <c r="J30" s="27">
        <v>1759</v>
      </c>
      <c r="K30" s="20"/>
    </row>
    <row r="31" spans="1:11" ht="3.75" customHeight="1">
      <c r="A31" s="20"/>
      <c r="B31" s="20"/>
      <c r="C31" s="20"/>
      <c r="D31" s="20"/>
      <c r="E31" s="20"/>
      <c r="F31" s="20"/>
      <c r="G31" s="19"/>
      <c r="I31" s="27"/>
      <c r="K31" s="20"/>
    </row>
    <row r="32" spans="1:11" ht="14.25" customHeight="1">
      <c r="A32" s="20"/>
      <c r="B32" s="20"/>
      <c r="C32" s="20"/>
      <c r="D32" s="20"/>
      <c r="E32" s="20"/>
      <c r="F32" s="20"/>
      <c r="G32" s="19"/>
      <c r="H32" s="38">
        <f>SUM(H26:H30)</f>
        <v>215181</v>
      </c>
      <c r="I32" s="27"/>
      <c r="J32" s="38">
        <f>SUM(J26:J30)</f>
        <v>139605</v>
      </c>
      <c r="K32" s="20"/>
    </row>
    <row r="33" spans="1:11" ht="12.75" customHeight="1">
      <c r="A33" s="20"/>
      <c r="B33" s="20"/>
      <c r="C33" s="20"/>
      <c r="D33" s="20"/>
      <c r="E33" s="20"/>
      <c r="F33" s="20"/>
      <c r="G33" s="19"/>
      <c r="H33" s="27"/>
      <c r="I33" s="27"/>
      <c r="J33" s="27"/>
      <c r="K33" s="20"/>
    </row>
    <row r="34" spans="1:11" ht="12.75" customHeight="1">
      <c r="A34" s="39"/>
      <c r="B34" s="20" t="s">
        <v>29</v>
      </c>
      <c r="C34" s="20"/>
      <c r="D34" s="20"/>
      <c r="E34" s="20"/>
      <c r="F34" s="20"/>
      <c r="G34" s="19"/>
      <c r="H34" s="27"/>
      <c r="I34" s="27"/>
      <c r="J34" s="27"/>
      <c r="K34" s="20"/>
    </row>
    <row r="35" spans="1:11" ht="12.75" customHeight="1">
      <c r="A35" s="20"/>
      <c r="B35" s="19" t="s">
        <v>22</v>
      </c>
      <c r="C35" s="20" t="s">
        <v>56</v>
      </c>
      <c r="D35" s="20"/>
      <c r="E35" s="20"/>
      <c r="F35" s="20"/>
      <c r="G35" s="99"/>
      <c r="H35" s="27">
        <v>5303</v>
      </c>
      <c r="I35" s="27"/>
      <c r="J35" s="27">
        <v>1522</v>
      </c>
      <c r="K35" s="20"/>
    </row>
    <row r="36" spans="1:11" ht="12.75" customHeight="1">
      <c r="A36" s="20"/>
      <c r="B36" s="19" t="s">
        <v>22</v>
      </c>
      <c r="C36" s="20" t="s">
        <v>57</v>
      </c>
      <c r="D36" s="20"/>
      <c r="E36" s="20"/>
      <c r="F36" s="20"/>
      <c r="G36" s="19"/>
      <c r="H36" s="27">
        <f>140631+7121+103+27-4</f>
        <v>147878</v>
      </c>
      <c r="I36" s="27"/>
      <c r="J36" s="27">
        <f>79708+1409+1157+27+403+94</f>
        <v>82798</v>
      </c>
      <c r="K36" s="20"/>
    </row>
    <row r="37" spans="1:11" ht="12.75" customHeight="1">
      <c r="A37" s="20"/>
      <c r="B37" s="19" t="s">
        <v>22</v>
      </c>
      <c r="C37" s="20" t="s">
        <v>27</v>
      </c>
      <c r="D37" s="20"/>
      <c r="E37" s="20"/>
      <c r="F37" s="20"/>
      <c r="G37" s="19">
        <v>21</v>
      </c>
      <c r="H37" s="27">
        <f>59727+11411+43190</f>
        <v>114328</v>
      </c>
      <c r="I37" s="27"/>
      <c r="J37" s="27">
        <v>115114</v>
      </c>
      <c r="K37" s="20"/>
    </row>
    <row r="38" spans="1:11" ht="12.75" customHeight="1" hidden="1">
      <c r="A38" s="20"/>
      <c r="B38" s="19" t="s">
        <v>22</v>
      </c>
      <c r="C38" s="20" t="s">
        <v>121</v>
      </c>
      <c r="D38" s="20"/>
      <c r="E38" s="20"/>
      <c r="F38" s="20"/>
      <c r="G38" s="19"/>
      <c r="H38" s="27"/>
      <c r="I38" s="27"/>
      <c r="J38" s="27"/>
      <c r="K38" s="20"/>
    </row>
    <row r="39" spans="1:11" ht="12.75" customHeight="1">
      <c r="A39" s="20"/>
      <c r="B39" s="19" t="s">
        <v>22</v>
      </c>
      <c r="C39" s="20" t="s">
        <v>37</v>
      </c>
      <c r="D39" s="20"/>
      <c r="E39" s="20"/>
      <c r="F39" s="20"/>
      <c r="G39" s="19"/>
      <c r="H39" s="107">
        <v>1485</v>
      </c>
      <c r="I39" s="27"/>
      <c r="J39" s="107">
        <v>2694</v>
      </c>
      <c r="K39" s="20"/>
    </row>
    <row r="40" spans="1:11" ht="3.75" customHeight="1">
      <c r="A40" s="20"/>
      <c r="B40" s="20"/>
      <c r="C40" s="20"/>
      <c r="D40" s="20"/>
      <c r="E40" s="20"/>
      <c r="F40" s="20"/>
      <c r="G40" s="19"/>
      <c r="H40" s="27"/>
      <c r="I40" s="27"/>
      <c r="J40" s="27"/>
      <c r="K40" s="20"/>
    </row>
    <row r="41" spans="1:11" ht="15.75" customHeight="1">
      <c r="A41" s="20"/>
      <c r="B41" s="20"/>
      <c r="C41" s="20"/>
      <c r="D41" s="20"/>
      <c r="E41" s="20"/>
      <c r="F41" s="20"/>
      <c r="G41" s="19"/>
      <c r="H41" s="38">
        <f>SUM(H35:H39)</f>
        <v>268994</v>
      </c>
      <c r="I41" s="27"/>
      <c r="J41" s="38">
        <f>SUM(J35:J39)</f>
        <v>202128</v>
      </c>
      <c r="K41" s="20"/>
    </row>
    <row r="42" spans="1:11" ht="8.25" customHeight="1">
      <c r="A42" s="20"/>
      <c r="B42" s="20"/>
      <c r="C42" s="20"/>
      <c r="D42" s="20"/>
      <c r="E42" s="20"/>
      <c r="F42" s="20"/>
      <c r="G42" s="19"/>
      <c r="H42" s="27"/>
      <c r="I42" s="27"/>
      <c r="J42" s="27"/>
      <c r="K42" s="20"/>
    </row>
    <row r="43" spans="1:11" ht="12.75" customHeight="1">
      <c r="A43" s="39"/>
      <c r="B43" s="20" t="s">
        <v>182</v>
      </c>
      <c r="C43" s="20"/>
      <c r="D43" s="20"/>
      <c r="E43" s="20"/>
      <c r="F43" s="20"/>
      <c r="G43" s="19"/>
      <c r="H43" s="23">
        <f>H32-H41</f>
        <v>-53813</v>
      </c>
      <c r="I43" s="27"/>
      <c r="J43" s="23">
        <f>J32-J41</f>
        <v>-62523</v>
      </c>
      <c r="K43" s="20"/>
    </row>
    <row r="44" spans="1:11" ht="8.25" customHeight="1">
      <c r="A44" s="20"/>
      <c r="B44" s="20"/>
      <c r="C44" s="20"/>
      <c r="D44" s="20"/>
      <c r="E44" s="20"/>
      <c r="F44" s="20"/>
      <c r="G44" s="19"/>
      <c r="H44" s="27"/>
      <c r="I44" s="27"/>
      <c r="J44" s="27"/>
      <c r="K44" s="20"/>
    </row>
    <row r="45" spans="1:11" ht="16.5" customHeight="1" thickBot="1">
      <c r="A45" s="20"/>
      <c r="B45" s="20"/>
      <c r="C45" s="20"/>
      <c r="D45" s="20"/>
      <c r="E45" s="20"/>
      <c r="F45" s="20"/>
      <c r="G45" s="19"/>
      <c r="H45" s="30">
        <f>SUM(H19:H23)+H43</f>
        <v>106375</v>
      </c>
      <c r="I45" s="27"/>
      <c r="J45" s="30">
        <f>SUM(J19:J23)+J43</f>
        <v>88449</v>
      </c>
      <c r="K45" s="20"/>
    </row>
    <row r="46" spans="1:11" ht="12.75" customHeight="1" thickTop="1">
      <c r="A46" s="20"/>
      <c r="B46" s="20"/>
      <c r="C46" s="20"/>
      <c r="D46" s="20"/>
      <c r="E46" s="20"/>
      <c r="F46" s="20"/>
      <c r="G46" s="19"/>
      <c r="H46" s="27"/>
      <c r="I46" s="27"/>
      <c r="J46" s="27"/>
      <c r="K46" s="20"/>
    </row>
    <row r="47" spans="1:11" ht="12.75" customHeight="1">
      <c r="A47" s="39"/>
      <c r="B47" s="20"/>
      <c r="C47" s="20"/>
      <c r="D47" s="20"/>
      <c r="E47" s="20"/>
      <c r="F47" s="20"/>
      <c r="G47" s="19"/>
      <c r="H47" s="27"/>
      <c r="I47" s="27"/>
      <c r="J47" s="27"/>
      <c r="K47" s="20"/>
    </row>
    <row r="48" spans="1:11" ht="12.75" customHeight="1">
      <c r="A48" s="20"/>
      <c r="B48" s="20" t="s">
        <v>31</v>
      </c>
      <c r="C48" s="20"/>
      <c r="D48" s="20"/>
      <c r="E48" s="20"/>
      <c r="F48" s="20"/>
      <c r="G48" s="19"/>
      <c r="H48" s="27">
        <v>74711</v>
      </c>
      <c r="I48" s="27"/>
      <c r="J48" s="27">
        <v>74711</v>
      </c>
      <c r="K48" s="20"/>
    </row>
    <row r="49" spans="1:11" ht="12.75" customHeight="1">
      <c r="A49" s="20"/>
      <c r="B49" s="20" t="s">
        <v>17</v>
      </c>
      <c r="C49" s="20"/>
      <c r="D49" s="20"/>
      <c r="E49" s="20"/>
      <c r="F49" s="20"/>
      <c r="G49" s="19"/>
      <c r="H49" s="27">
        <f>SCE!K35-'BS'!H48</f>
        <v>14898</v>
      </c>
      <c r="I49" s="27"/>
      <c r="J49" s="27">
        <f>SCE!K16-'BS'!J48</f>
        <v>-1810</v>
      </c>
      <c r="K49" s="20"/>
    </row>
    <row r="50" spans="1:11" ht="5.25" customHeight="1">
      <c r="A50" s="20"/>
      <c r="B50" s="19"/>
      <c r="C50" s="20"/>
      <c r="D50" s="20"/>
      <c r="E50" s="20"/>
      <c r="F50" s="20"/>
      <c r="G50" s="19"/>
      <c r="H50" s="65"/>
      <c r="I50" s="27"/>
      <c r="J50" s="65"/>
      <c r="K50" s="20"/>
    </row>
    <row r="51" spans="1:11" ht="15" customHeight="1">
      <c r="A51" s="20"/>
      <c r="B51" s="12" t="s">
        <v>30</v>
      </c>
      <c r="C51" s="20"/>
      <c r="D51" s="20"/>
      <c r="E51" s="20"/>
      <c r="F51" s="20"/>
      <c r="G51" s="19"/>
      <c r="H51" s="27">
        <f>SUM(H48:H50)</f>
        <v>89609</v>
      </c>
      <c r="I51" s="27"/>
      <c r="J51" s="27">
        <f>SUM(J48:J50)</f>
        <v>72901</v>
      </c>
      <c r="K51" s="20"/>
    </row>
    <row r="52" spans="1:11" ht="12.75" customHeight="1">
      <c r="A52" s="20"/>
      <c r="B52" s="12" t="s">
        <v>32</v>
      </c>
      <c r="C52" s="20"/>
      <c r="D52" s="20"/>
      <c r="E52" s="20"/>
      <c r="F52" s="20"/>
      <c r="G52" s="19"/>
      <c r="H52" s="27">
        <v>14786</v>
      </c>
      <c r="I52" s="27"/>
      <c r="J52" s="27">
        <v>13547</v>
      </c>
      <c r="K52" s="20"/>
    </row>
    <row r="53" spans="1:11" ht="12.75" customHeight="1">
      <c r="A53" s="20"/>
      <c r="B53" s="12" t="s">
        <v>145</v>
      </c>
      <c r="C53" s="20"/>
      <c r="D53" s="20"/>
      <c r="E53" s="20"/>
      <c r="F53" s="20"/>
      <c r="G53" s="19"/>
      <c r="H53" s="27">
        <f>1212+62</f>
        <v>1274</v>
      </c>
      <c r="I53" s="27"/>
      <c r="J53" s="27">
        <v>1295</v>
      </c>
      <c r="K53" s="20"/>
    </row>
    <row r="54" spans="1:11" ht="12.75" customHeight="1">
      <c r="A54" s="20"/>
      <c r="B54" s="12" t="s">
        <v>122</v>
      </c>
      <c r="C54" s="20"/>
      <c r="D54" s="20"/>
      <c r="E54" s="20"/>
      <c r="F54" s="20"/>
      <c r="G54" s="19"/>
      <c r="H54" s="27">
        <v>706</v>
      </c>
      <c r="I54" s="27"/>
      <c r="J54" s="27">
        <v>706</v>
      </c>
      <c r="K54" s="20"/>
    </row>
    <row r="55" spans="1:11" ht="14.25" customHeight="1" hidden="1">
      <c r="A55" s="20"/>
      <c r="B55" s="20" t="s">
        <v>169</v>
      </c>
      <c r="C55" s="20"/>
      <c r="D55" s="20"/>
      <c r="E55" s="20"/>
      <c r="F55" s="20"/>
      <c r="G55" s="19"/>
      <c r="H55" s="23">
        <v>0</v>
      </c>
      <c r="I55" s="27"/>
      <c r="J55" s="23">
        <v>0</v>
      </c>
      <c r="K55" s="20"/>
    </row>
    <row r="56" spans="1:11" ht="15" customHeight="1" thickBot="1">
      <c r="A56" s="20"/>
      <c r="B56" s="20"/>
      <c r="C56" s="20"/>
      <c r="D56" s="20"/>
      <c r="E56" s="20"/>
      <c r="F56" s="20"/>
      <c r="G56" s="19"/>
      <c r="H56" s="30">
        <f>SUM(H51:H55)</f>
        <v>106375</v>
      </c>
      <c r="I56" s="27"/>
      <c r="J56" s="30">
        <f>SUM(J51:J55)</f>
        <v>88449</v>
      </c>
      <c r="K56" s="20"/>
    </row>
    <row r="57" spans="1:11" ht="12.75" customHeight="1" thickTop="1">
      <c r="A57" s="20"/>
      <c r="B57" s="20"/>
      <c r="C57" s="20"/>
      <c r="D57" s="20"/>
      <c r="E57" s="20"/>
      <c r="F57" s="20"/>
      <c r="G57" s="19"/>
      <c r="H57" s="27"/>
      <c r="I57" s="27"/>
      <c r="J57" s="27"/>
      <c r="K57" s="20"/>
    </row>
    <row r="58" spans="1:11" ht="12.75" customHeight="1" thickBot="1">
      <c r="A58" s="39"/>
      <c r="B58" s="20" t="s">
        <v>33</v>
      </c>
      <c r="C58" s="20"/>
      <c r="D58" s="20"/>
      <c r="E58" s="20"/>
      <c r="F58" s="20"/>
      <c r="G58" s="19"/>
      <c r="H58" s="40">
        <f>(H51-H22-13393)/H48</f>
        <v>1.0201041345986535</v>
      </c>
      <c r="I58" s="27"/>
      <c r="J58" s="40">
        <f>(J51-J22-14022)/J48</f>
        <v>0.78804995248357</v>
      </c>
      <c r="K58" s="20"/>
    </row>
    <row r="59" spans="1:11" ht="12.75" customHeight="1" thickTop="1">
      <c r="A59" s="20"/>
      <c r="B59" s="20"/>
      <c r="C59" s="20"/>
      <c r="D59" s="20"/>
      <c r="E59" s="20"/>
      <c r="F59" s="20"/>
      <c r="G59" s="19"/>
      <c r="H59" s="20"/>
      <c r="I59" s="20"/>
      <c r="J59" s="20"/>
      <c r="K59" s="20"/>
    </row>
    <row r="60" spans="1:11" ht="12.75" customHeight="1">
      <c r="A60" s="21"/>
      <c r="B60" s="21"/>
      <c r="C60" s="21"/>
      <c r="D60" s="21"/>
      <c r="E60" s="21"/>
      <c r="F60" s="21"/>
      <c r="G60" s="21"/>
      <c r="H60" s="21"/>
      <c r="I60" s="21"/>
      <c r="J60" s="21"/>
      <c r="K60" s="21"/>
    </row>
    <row r="61" spans="1:11" ht="12.75" customHeight="1">
      <c r="A61" s="21"/>
      <c r="B61" s="21"/>
      <c r="C61" s="21"/>
      <c r="D61" s="21"/>
      <c r="E61" s="21"/>
      <c r="F61" s="21"/>
      <c r="G61" s="21"/>
      <c r="H61" s="21"/>
      <c r="I61" s="21"/>
      <c r="J61" s="21"/>
      <c r="K61" s="21"/>
    </row>
    <row r="62" spans="2:10" ht="12.75" customHeight="1">
      <c r="B62" s="232" t="s">
        <v>94</v>
      </c>
      <c r="C62" s="232"/>
      <c r="D62" s="232"/>
      <c r="E62" s="232"/>
      <c r="F62" s="232"/>
      <c r="G62" s="232"/>
      <c r="H62" s="232"/>
      <c r="I62" s="232"/>
      <c r="J62" s="232"/>
    </row>
    <row r="63" spans="1:11" ht="12.75" customHeight="1">
      <c r="A63" s="2"/>
      <c r="B63" s="233" t="s">
        <v>204</v>
      </c>
      <c r="C63" s="233"/>
      <c r="D63" s="233"/>
      <c r="E63" s="233"/>
      <c r="F63" s="233"/>
      <c r="G63" s="233"/>
      <c r="H63" s="233"/>
      <c r="I63" s="233"/>
      <c r="J63" s="233"/>
      <c r="K63" s="7"/>
    </row>
    <row r="65" ht="12.75" customHeight="1">
      <c r="H65" s="223">
        <f>H45-H56</f>
        <v>0</v>
      </c>
    </row>
  </sheetData>
  <mergeCells count="2">
    <mergeCell ref="B62:J62"/>
    <mergeCell ref="B63:J63"/>
  </mergeCells>
  <printOptions/>
  <pageMargins left="0.75" right="0.5" top="0.5" bottom="0.5" header="0.5" footer="0.5"/>
  <pageSetup firstPageNumber="2" useFirstPageNumber="1" fitToHeight="1" fitToWidth="1" horizontalDpi="300" verticalDpi="300" orientation="portrait" paperSize="9" scale="99" r:id="rId1"/>
  <headerFooter alignWithMargins="0">
    <oddFooter>&amp;C2</oddFooter>
  </headerFooter>
  <rowBreaks count="1" manualBreakCount="1">
    <brk id="64" max="10" man="1"/>
  </rowBreaks>
</worksheet>
</file>

<file path=xl/worksheets/sheet4.xml><?xml version="1.0" encoding="utf-8"?>
<worksheet xmlns="http://schemas.openxmlformats.org/spreadsheetml/2006/main" xmlns:r="http://schemas.openxmlformats.org/officeDocument/2006/relationships">
  <sheetPr>
    <pageSetUpPr fitToPage="1"/>
  </sheetPr>
  <dimension ref="B2:N72"/>
  <sheetViews>
    <sheetView showGridLines="0" zoomScale="75" zoomScaleNormal="75" workbookViewId="0" topLeftCell="B34">
      <selection activeCell="F67" sqref="F67"/>
    </sheetView>
  </sheetViews>
  <sheetFormatPr defaultColWidth="8.88671875" defaultRowHeight="15"/>
  <cols>
    <col min="1" max="1" width="2.10546875" style="179" customWidth="1"/>
    <col min="2" max="2" width="1.66796875" style="179" customWidth="1"/>
    <col min="3" max="3" width="21.6640625" style="179" customWidth="1"/>
    <col min="4" max="4" width="3.4453125" style="179" customWidth="1"/>
    <col min="5" max="11" width="10.77734375" style="179" customWidth="1"/>
    <col min="12" max="12" width="2.99609375" style="179" customWidth="1"/>
    <col min="13" max="16384" width="8.88671875" style="179" customWidth="1"/>
  </cols>
  <sheetData>
    <row r="2" spans="2:11" ht="18">
      <c r="B2" s="177" t="s">
        <v>189</v>
      </c>
      <c r="C2" s="178"/>
      <c r="D2" s="178"/>
      <c r="E2" s="178"/>
      <c r="F2" s="178"/>
      <c r="G2" s="178"/>
      <c r="H2" s="178"/>
      <c r="I2" s="178"/>
      <c r="J2" s="178"/>
      <c r="K2" s="178"/>
    </row>
    <row r="3" spans="2:11" ht="15">
      <c r="B3" s="180" t="s">
        <v>34</v>
      </c>
      <c r="C3" s="178"/>
      <c r="D3" s="178"/>
      <c r="E3" s="178"/>
      <c r="F3" s="178"/>
      <c r="G3" s="178"/>
      <c r="H3" s="178"/>
      <c r="I3" s="178"/>
      <c r="J3" s="178"/>
      <c r="K3" s="178"/>
    </row>
    <row r="4" spans="2:11" ht="15">
      <c r="B4" s="181"/>
      <c r="C4" s="181"/>
      <c r="D4" s="181"/>
      <c r="E4" s="181"/>
      <c r="F4" s="181"/>
      <c r="G4" s="181"/>
      <c r="H4" s="181"/>
      <c r="I4" s="181"/>
      <c r="J4" s="181"/>
      <c r="K4" s="181"/>
    </row>
    <row r="5" spans="2:11" ht="21" customHeight="1">
      <c r="B5" s="182" t="s">
        <v>222</v>
      </c>
      <c r="C5" s="181"/>
      <c r="D5" s="181"/>
      <c r="E5" s="181"/>
      <c r="F5" s="181"/>
      <c r="G5" s="181"/>
      <c r="H5" s="181"/>
      <c r="I5" s="181"/>
      <c r="J5" s="181"/>
      <c r="K5" s="181"/>
    </row>
    <row r="6" spans="2:11" ht="15">
      <c r="B6" s="183" t="s">
        <v>0</v>
      </c>
      <c r="C6" s="178"/>
      <c r="D6" s="178"/>
      <c r="E6" s="178"/>
      <c r="F6" s="178"/>
      <c r="G6" s="178"/>
      <c r="H6" s="178"/>
      <c r="I6" s="178"/>
      <c r="J6" s="178"/>
      <c r="K6" s="178"/>
    </row>
    <row r="7" spans="2:11" ht="15">
      <c r="B7" s="181"/>
      <c r="C7" s="181"/>
      <c r="D7" s="181"/>
      <c r="E7" s="181"/>
      <c r="F7" s="181"/>
      <c r="G7" s="181"/>
      <c r="H7" s="181"/>
      <c r="I7" s="181"/>
      <c r="J7" s="181"/>
      <c r="K7" s="181"/>
    </row>
    <row r="8" spans="2:11" ht="15">
      <c r="B8" s="181"/>
      <c r="C8" s="181"/>
      <c r="D8" s="181"/>
      <c r="E8" s="181"/>
      <c r="F8" s="181"/>
      <c r="G8" s="181"/>
      <c r="H8" s="181"/>
      <c r="I8" s="181"/>
      <c r="J8" s="181"/>
      <c r="K8" s="181"/>
    </row>
    <row r="9" spans="2:11" ht="18">
      <c r="B9" s="177" t="s">
        <v>172</v>
      </c>
      <c r="C9" s="184"/>
      <c r="D9" s="184"/>
      <c r="E9" s="184"/>
      <c r="F9" s="184"/>
      <c r="G9" s="184"/>
      <c r="H9" s="184"/>
      <c r="I9" s="184"/>
      <c r="J9" s="184"/>
      <c r="K9" s="184"/>
    </row>
    <row r="11" spans="2:11" ht="15">
      <c r="B11" s="185"/>
      <c r="C11" s="185"/>
      <c r="D11" s="185"/>
      <c r="E11" s="186"/>
      <c r="F11" s="186"/>
      <c r="G11" s="186" t="s">
        <v>123</v>
      </c>
      <c r="H11" s="186"/>
      <c r="I11" s="186"/>
      <c r="J11" s="185"/>
      <c r="K11" s="185"/>
    </row>
    <row r="12" spans="2:11" ht="15">
      <c r="B12" s="185"/>
      <c r="C12" s="185"/>
      <c r="D12" s="185"/>
      <c r="E12" s="186" t="s">
        <v>45</v>
      </c>
      <c r="F12" s="186" t="s">
        <v>45</v>
      </c>
      <c r="G12" s="186" t="s">
        <v>124</v>
      </c>
      <c r="H12" s="186" t="s">
        <v>156</v>
      </c>
      <c r="I12" s="186" t="s">
        <v>46</v>
      </c>
      <c r="J12" s="186" t="s">
        <v>47</v>
      </c>
      <c r="K12" s="171"/>
    </row>
    <row r="13" spans="2:11" ht="15">
      <c r="B13" s="185"/>
      <c r="C13" s="185"/>
      <c r="D13" s="172" t="s">
        <v>53</v>
      </c>
      <c r="E13" s="186" t="s">
        <v>46</v>
      </c>
      <c r="F13" s="186" t="s">
        <v>49</v>
      </c>
      <c r="G13" s="186" t="s">
        <v>17</v>
      </c>
      <c r="H13" s="186" t="s">
        <v>146</v>
      </c>
      <c r="I13" s="186" t="s">
        <v>17</v>
      </c>
      <c r="J13" s="186" t="s">
        <v>48</v>
      </c>
      <c r="K13" s="186" t="s">
        <v>23</v>
      </c>
    </row>
    <row r="14" spans="2:11" ht="15">
      <c r="B14" s="187"/>
      <c r="C14" s="185"/>
      <c r="D14" s="185"/>
      <c r="E14" s="186" t="s">
        <v>10</v>
      </c>
      <c r="F14" s="186" t="s">
        <v>10</v>
      </c>
      <c r="G14" s="186" t="s">
        <v>10</v>
      </c>
      <c r="H14" s="186" t="s">
        <v>10</v>
      </c>
      <c r="I14" s="186" t="s">
        <v>10</v>
      </c>
      <c r="J14" s="186" t="s">
        <v>10</v>
      </c>
      <c r="K14" s="186" t="s">
        <v>10</v>
      </c>
    </row>
    <row r="15" spans="2:11" ht="15">
      <c r="B15" s="185"/>
      <c r="C15" s="185"/>
      <c r="D15" s="185"/>
      <c r="E15" s="185"/>
      <c r="F15" s="185"/>
      <c r="G15" s="185"/>
      <c r="H15" s="185"/>
      <c r="I15" s="185"/>
      <c r="J15" s="185"/>
      <c r="K15" s="185"/>
    </row>
    <row r="16" spans="2:11" ht="15">
      <c r="B16" s="185" t="s">
        <v>205</v>
      </c>
      <c r="C16" s="188"/>
      <c r="D16" s="185"/>
      <c r="E16" s="185">
        <v>74711</v>
      </c>
      <c r="F16" s="185">
        <v>11856</v>
      </c>
      <c r="G16" s="185">
        <v>1738</v>
      </c>
      <c r="H16" s="185">
        <v>4643</v>
      </c>
      <c r="I16" s="185">
        <v>17012</v>
      </c>
      <c r="J16" s="185">
        <v>-37059</v>
      </c>
      <c r="K16" s="185">
        <f>SUM(E16:J16)</f>
        <v>72901</v>
      </c>
    </row>
    <row r="17" spans="2:11" ht="16.5" customHeight="1">
      <c r="B17" s="185"/>
      <c r="C17" s="185"/>
      <c r="D17" s="185"/>
      <c r="E17" s="185"/>
      <c r="F17" s="185"/>
      <c r="G17" s="185"/>
      <c r="H17" s="185"/>
      <c r="I17" s="185"/>
      <c r="J17" s="185"/>
      <c r="K17" s="185"/>
    </row>
    <row r="18" spans="2:11" ht="9.75" customHeight="1">
      <c r="B18" s="185"/>
      <c r="C18" s="185"/>
      <c r="D18" s="185"/>
      <c r="E18" s="189"/>
      <c r="F18" s="190"/>
      <c r="G18" s="190"/>
      <c r="H18" s="190"/>
      <c r="I18" s="190"/>
      <c r="J18" s="190"/>
      <c r="K18" s="191"/>
    </row>
    <row r="19" spans="2:11" ht="16.5" customHeight="1">
      <c r="B19" s="185" t="s">
        <v>186</v>
      </c>
      <c r="C19" s="185"/>
      <c r="D19" s="185"/>
      <c r="E19" s="192"/>
      <c r="F19" s="193"/>
      <c r="G19" s="193"/>
      <c r="H19" s="194"/>
      <c r="I19" s="194"/>
      <c r="J19" s="193"/>
      <c r="K19" s="195"/>
    </row>
    <row r="20" spans="2:11" ht="16.5" customHeight="1">
      <c r="B20" s="185"/>
      <c r="C20" s="185" t="s">
        <v>193</v>
      </c>
      <c r="D20" s="185"/>
      <c r="E20" s="192">
        <v>0</v>
      </c>
      <c r="F20" s="193">
        <v>0</v>
      </c>
      <c r="G20" s="193">
        <f>6860-1738</f>
        <v>5122</v>
      </c>
      <c r="H20" s="194">
        <v>0</v>
      </c>
      <c r="I20" s="194">
        <f>-2002*0</f>
        <v>0</v>
      </c>
      <c r="J20" s="193">
        <v>0</v>
      </c>
      <c r="K20" s="195">
        <f>SUM(E20:J20)</f>
        <v>5122</v>
      </c>
    </row>
    <row r="21" spans="2:11" ht="9.75" customHeight="1">
      <c r="B21" s="185"/>
      <c r="C21" s="185"/>
      <c r="D21" s="185"/>
      <c r="E21" s="192"/>
      <c r="F21" s="193"/>
      <c r="G21" s="193"/>
      <c r="H21" s="194"/>
      <c r="I21" s="194"/>
      <c r="J21" s="193"/>
      <c r="K21" s="195"/>
    </row>
    <row r="22" spans="2:11" ht="5.25" customHeight="1">
      <c r="B22" s="185"/>
      <c r="C22" s="185"/>
      <c r="D22" s="185"/>
      <c r="E22" s="196"/>
      <c r="F22" s="197"/>
      <c r="G22" s="197"/>
      <c r="H22" s="197"/>
      <c r="I22" s="197"/>
      <c r="J22" s="197"/>
      <c r="K22" s="198"/>
    </row>
    <row r="23" spans="2:11" ht="16.5" customHeight="1">
      <c r="B23" s="185" t="s">
        <v>209</v>
      </c>
      <c r="C23" s="185"/>
      <c r="D23" s="185"/>
      <c r="E23" s="185"/>
      <c r="F23" s="185"/>
      <c r="G23" s="185"/>
      <c r="H23" s="185"/>
      <c r="I23" s="185"/>
      <c r="J23" s="185"/>
      <c r="K23" s="185"/>
    </row>
    <row r="24" spans="2:11" ht="16.5" customHeight="1">
      <c r="B24" s="185"/>
      <c r="C24" s="185" t="s">
        <v>50</v>
      </c>
      <c r="D24" s="185"/>
      <c r="E24" s="199">
        <f>SUM(E18:E23)</f>
        <v>0</v>
      </c>
      <c r="F24" s="199">
        <f aca="true" t="shared" si="0" ref="F24:K24">SUM(F18:F23)</f>
        <v>0</v>
      </c>
      <c r="G24" s="199">
        <f t="shared" si="0"/>
        <v>5122</v>
      </c>
      <c r="H24" s="199">
        <f t="shared" si="0"/>
        <v>0</v>
      </c>
      <c r="I24" s="199">
        <f t="shared" si="0"/>
        <v>0</v>
      </c>
      <c r="J24" s="199">
        <f t="shared" si="0"/>
        <v>0</v>
      </c>
      <c r="K24" s="199">
        <f t="shared" si="0"/>
        <v>5122</v>
      </c>
    </row>
    <row r="25" spans="2:11" ht="15">
      <c r="B25" s="185"/>
      <c r="C25" s="185"/>
      <c r="D25" s="185"/>
      <c r="E25" s="185"/>
      <c r="F25" s="185"/>
      <c r="G25" s="185"/>
      <c r="H25" s="185"/>
      <c r="I25" s="199"/>
      <c r="J25" s="185"/>
      <c r="K25" s="185"/>
    </row>
    <row r="26" spans="2:11" ht="15" hidden="1">
      <c r="B26" s="185"/>
      <c r="C26" s="185"/>
      <c r="D26" s="185"/>
      <c r="E26" s="185"/>
      <c r="F26" s="185"/>
      <c r="G26" s="185"/>
      <c r="H26" s="185"/>
      <c r="I26" s="199"/>
      <c r="J26" s="185"/>
      <c r="K26" s="185"/>
    </row>
    <row r="27" spans="2:11" ht="15" hidden="1">
      <c r="B27" s="185"/>
      <c r="C27" s="185"/>
      <c r="D27" s="185"/>
      <c r="E27" s="185">
        <v>0</v>
      </c>
      <c r="F27" s="185">
        <v>0</v>
      </c>
      <c r="G27" s="185">
        <v>0</v>
      </c>
      <c r="H27" s="185">
        <v>0</v>
      </c>
      <c r="I27" s="199">
        <f>1067*0</f>
        <v>0</v>
      </c>
      <c r="J27" s="185">
        <f>-1067*0</f>
        <v>0</v>
      </c>
      <c r="K27" s="199">
        <f>SUM(E27:J27)</f>
        <v>0</v>
      </c>
    </row>
    <row r="28" spans="2:11" ht="10.5" customHeight="1">
      <c r="B28" s="185"/>
      <c r="C28" s="185"/>
      <c r="D28" s="185"/>
      <c r="E28" s="185"/>
      <c r="F28" s="185"/>
      <c r="G28" s="185"/>
      <c r="H28" s="185"/>
      <c r="I28" s="199"/>
      <c r="J28" s="185"/>
      <c r="K28" s="185"/>
    </row>
    <row r="29" spans="2:11" ht="15">
      <c r="B29" s="185" t="s">
        <v>180</v>
      </c>
      <c r="C29" s="185"/>
      <c r="D29" s="185"/>
      <c r="E29" s="199">
        <v>0</v>
      </c>
      <c r="F29" s="199">
        <v>0</v>
      </c>
      <c r="G29" s="199">
        <v>0</v>
      </c>
      <c r="H29" s="199">
        <v>0</v>
      </c>
      <c r="I29" s="199">
        <v>0</v>
      </c>
      <c r="J29" s="185">
        <f>PL!K45</f>
        <v>11640</v>
      </c>
      <c r="K29" s="199">
        <f>SUM(E29:J29)</f>
        <v>11640</v>
      </c>
    </row>
    <row r="30" spans="2:11" ht="15">
      <c r="B30" s="185"/>
      <c r="C30" s="185"/>
      <c r="D30" s="185"/>
      <c r="E30" s="199"/>
      <c r="F30" s="199"/>
      <c r="G30" s="199"/>
      <c r="H30" s="199"/>
      <c r="I30" s="199"/>
      <c r="J30" s="185"/>
      <c r="K30" s="185"/>
    </row>
    <row r="31" spans="2:11" ht="15">
      <c r="B31" s="185" t="s">
        <v>179</v>
      </c>
      <c r="C31" s="185"/>
      <c r="D31" s="170"/>
      <c r="E31" s="194"/>
      <c r="F31" s="199"/>
      <c r="G31" s="199"/>
      <c r="H31" s="199"/>
      <c r="I31" s="199"/>
      <c r="J31" s="185"/>
      <c r="K31" s="170"/>
    </row>
    <row r="32" spans="3:11" ht="15">
      <c r="C32" s="188" t="s">
        <v>214</v>
      </c>
      <c r="D32" s="200">
        <v>7</v>
      </c>
      <c r="E32" s="193">
        <v>0</v>
      </c>
      <c r="F32" s="193">
        <v>0</v>
      </c>
      <c r="G32" s="193">
        <v>0</v>
      </c>
      <c r="H32" s="194">
        <v>0</v>
      </c>
      <c r="I32" s="194">
        <v>0</v>
      </c>
      <c r="J32" s="193">
        <f>-54</f>
        <v>-54</v>
      </c>
      <c r="K32" s="199">
        <f>SUM(E32:J32)</f>
        <v>-54</v>
      </c>
    </row>
    <row r="33" spans="3:11" ht="15">
      <c r="C33" s="185"/>
      <c r="D33" s="185"/>
      <c r="E33" s="199"/>
      <c r="F33" s="199"/>
      <c r="G33" s="199"/>
      <c r="H33" s="199"/>
      <c r="I33" s="199"/>
      <c r="J33" s="185"/>
      <c r="K33" s="185"/>
    </row>
    <row r="34" spans="2:11" ht="7.5" customHeight="1">
      <c r="B34" s="185"/>
      <c r="C34" s="185"/>
      <c r="D34" s="185"/>
      <c r="E34" s="170"/>
      <c r="F34" s="170"/>
      <c r="G34" s="170"/>
      <c r="H34" s="170"/>
      <c r="I34" s="170"/>
      <c r="J34" s="170"/>
      <c r="K34" s="170"/>
    </row>
    <row r="35" spans="2:14" ht="15.75" thickBot="1">
      <c r="B35" s="185" t="s">
        <v>225</v>
      </c>
      <c r="C35" s="185"/>
      <c r="D35" s="185"/>
      <c r="E35" s="111">
        <f>SUM(E24:E34)+E16</f>
        <v>74711</v>
      </c>
      <c r="F35" s="111">
        <f aca="true" t="shared" si="1" ref="F35:K35">SUM(F24:F34)+F16</f>
        <v>11856</v>
      </c>
      <c r="G35" s="111">
        <f t="shared" si="1"/>
        <v>6860</v>
      </c>
      <c r="H35" s="111">
        <f t="shared" si="1"/>
        <v>4643</v>
      </c>
      <c r="I35" s="111">
        <f t="shared" si="1"/>
        <v>17012</v>
      </c>
      <c r="J35" s="111">
        <f t="shared" si="1"/>
        <v>-25473</v>
      </c>
      <c r="K35" s="111">
        <f t="shared" si="1"/>
        <v>89609</v>
      </c>
      <c r="N35" s="179">
        <v>0</v>
      </c>
    </row>
    <row r="36" spans="2:11" ht="15.75" thickTop="1">
      <c r="B36" s="185"/>
      <c r="C36" s="185"/>
      <c r="D36" s="185"/>
      <c r="E36" s="185"/>
      <c r="F36" s="185"/>
      <c r="G36" s="185"/>
      <c r="H36" s="185"/>
      <c r="I36" s="185"/>
      <c r="J36" s="185"/>
      <c r="K36" s="185"/>
    </row>
    <row r="37" spans="2:11" ht="9" customHeight="1">
      <c r="B37" s="185"/>
      <c r="C37" s="185"/>
      <c r="D37" s="185"/>
      <c r="E37" s="185"/>
      <c r="F37" s="185"/>
      <c r="G37" s="185"/>
      <c r="H37" s="185"/>
      <c r="I37" s="185"/>
      <c r="J37" s="185"/>
      <c r="K37" s="185"/>
    </row>
    <row r="38" spans="3:11" ht="15">
      <c r="C38" s="188"/>
      <c r="D38" s="185"/>
      <c r="E38" s="170"/>
      <c r="F38" s="170"/>
      <c r="G38" s="170"/>
      <c r="H38" s="170"/>
      <c r="I38" s="170"/>
      <c r="J38" s="170"/>
      <c r="K38" s="170"/>
    </row>
    <row r="39" spans="2:11" ht="14.25" customHeight="1">
      <c r="B39" s="185" t="s">
        <v>175</v>
      </c>
      <c r="C39" s="188"/>
      <c r="D39" s="185"/>
      <c r="E39" s="170">
        <v>74711</v>
      </c>
      <c r="F39" s="170">
        <v>11856</v>
      </c>
      <c r="G39" s="170">
        <v>1664</v>
      </c>
      <c r="H39" s="170">
        <v>4640</v>
      </c>
      <c r="I39" s="170">
        <v>15945</v>
      </c>
      <c r="J39" s="170">
        <v>-43977</v>
      </c>
      <c r="K39" s="170">
        <f>SUM(E39:J39)</f>
        <v>64839</v>
      </c>
    </row>
    <row r="40" spans="2:11" ht="15">
      <c r="B40" s="185"/>
      <c r="C40" s="185"/>
      <c r="D40" s="185"/>
      <c r="E40" s="185"/>
      <c r="F40" s="185"/>
      <c r="G40" s="185"/>
      <c r="H40" s="185"/>
      <c r="I40" s="185"/>
      <c r="J40" s="185"/>
      <c r="K40" s="185"/>
    </row>
    <row r="41" spans="2:11" ht="15">
      <c r="B41" s="185"/>
      <c r="C41" s="185"/>
      <c r="D41" s="185"/>
      <c r="E41" s="189"/>
      <c r="F41" s="190"/>
      <c r="G41" s="190"/>
      <c r="H41" s="190"/>
      <c r="I41" s="190"/>
      <c r="J41" s="190"/>
      <c r="K41" s="191"/>
    </row>
    <row r="42" spans="2:11" ht="15">
      <c r="B42" s="185" t="s">
        <v>186</v>
      </c>
      <c r="C42" s="185"/>
      <c r="D42" s="185"/>
      <c r="E42" s="192">
        <v>0</v>
      </c>
      <c r="F42" s="193">
        <v>0</v>
      </c>
      <c r="G42" s="193">
        <v>5977</v>
      </c>
      <c r="H42" s="194">
        <v>0</v>
      </c>
      <c r="I42" s="194">
        <f>1390*0</f>
        <v>0</v>
      </c>
      <c r="J42" s="193">
        <f>-1390*0</f>
        <v>0</v>
      </c>
      <c r="K42" s="195">
        <f>SUM(E42:J42)</f>
        <v>5977</v>
      </c>
    </row>
    <row r="43" spans="2:11" ht="15">
      <c r="B43" s="185"/>
      <c r="C43" s="185" t="s">
        <v>193</v>
      </c>
      <c r="D43" s="185"/>
      <c r="E43" s="201"/>
      <c r="F43" s="170"/>
      <c r="G43" s="170"/>
      <c r="H43" s="170"/>
      <c r="I43" s="170"/>
      <c r="J43" s="170"/>
      <c r="K43" s="202"/>
    </row>
    <row r="44" spans="2:11" ht="15" hidden="1">
      <c r="B44" s="185"/>
      <c r="C44" s="185"/>
      <c r="D44" s="185"/>
      <c r="E44" s="192"/>
      <c r="F44" s="193"/>
      <c r="G44" s="193"/>
      <c r="H44" s="194"/>
      <c r="I44" s="194"/>
      <c r="J44" s="193"/>
      <c r="K44" s="195"/>
    </row>
    <row r="45" spans="2:11" ht="15" hidden="1">
      <c r="B45" s="185"/>
      <c r="C45" s="185"/>
      <c r="D45" s="185"/>
      <c r="E45" s="192">
        <v>0</v>
      </c>
      <c r="F45" s="193">
        <v>0</v>
      </c>
      <c r="G45" s="193">
        <v>0</v>
      </c>
      <c r="H45" s="194">
        <v>0</v>
      </c>
      <c r="I45" s="194">
        <f>614*0</f>
        <v>0</v>
      </c>
      <c r="J45" s="193">
        <v>0</v>
      </c>
      <c r="K45" s="195">
        <f>SUM(E45:J45)</f>
        <v>0</v>
      </c>
    </row>
    <row r="46" spans="2:11" ht="15" hidden="1">
      <c r="B46" s="185"/>
      <c r="C46" s="185"/>
      <c r="D46" s="185"/>
      <c r="E46" s="201"/>
      <c r="F46" s="170"/>
      <c r="G46" s="170"/>
      <c r="H46" s="170"/>
      <c r="I46" s="170"/>
      <c r="J46" s="170"/>
      <c r="K46" s="202"/>
    </row>
    <row r="47" spans="2:11" ht="15" hidden="1">
      <c r="B47" s="185"/>
      <c r="C47" s="185"/>
      <c r="D47" s="185"/>
      <c r="E47" s="201"/>
      <c r="F47" s="170"/>
      <c r="G47" s="170"/>
      <c r="H47" s="170"/>
      <c r="I47" s="170"/>
      <c r="J47" s="170"/>
      <c r="K47" s="202"/>
    </row>
    <row r="48" spans="2:11" ht="15" hidden="1">
      <c r="B48" s="185"/>
      <c r="C48" s="185"/>
      <c r="D48" s="185"/>
      <c r="E48" s="201"/>
      <c r="F48" s="170"/>
      <c r="G48" s="170"/>
      <c r="H48" s="170"/>
      <c r="I48" s="170"/>
      <c r="J48" s="170"/>
      <c r="K48" s="202"/>
    </row>
    <row r="49" spans="2:11" ht="15" hidden="1">
      <c r="B49" s="185"/>
      <c r="C49" s="185"/>
      <c r="D49" s="185"/>
      <c r="E49" s="201">
        <v>0</v>
      </c>
      <c r="F49" s="170">
        <v>0</v>
      </c>
      <c r="G49" s="170">
        <v>0</v>
      </c>
      <c r="H49" s="170">
        <v>0</v>
      </c>
      <c r="I49" s="170">
        <f>-23331*0</f>
        <v>0</v>
      </c>
      <c r="J49" s="170">
        <v>0</v>
      </c>
      <c r="K49" s="195">
        <f>SUM(E49:J49)</f>
        <v>0</v>
      </c>
    </row>
    <row r="50" spans="2:11" ht="15" hidden="1">
      <c r="B50" s="185"/>
      <c r="C50" s="185"/>
      <c r="D50" s="185"/>
      <c r="E50" s="201"/>
      <c r="F50" s="170"/>
      <c r="G50" s="170"/>
      <c r="H50" s="170"/>
      <c r="I50" s="170"/>
      <c r="J50" s="170"/>
      <c r="K50" s="202"/>
    </row>
    <row r="51" spans="2:11" ht="15" hidden="1">
      <c r="B51" s="185"/>
      <c r="C51" s="185"/>
      <c r="D51" s="185"/>
      <c r="E51" s="192"/>
      <c r="F51" s="193"/>
      <c r="G51" s="193"/>
      <c r="H51" s="194"/>
      <c r="I51" s="194"/>
      <c r="J51" s="193"/>
      <c r="K51" s="195"/>
    </row>
    <row r="52" spans="2:11" ht="15" hidden="1">
      <c r="B52" s="185"/>
      <c r="C52" s="185"/>
      <c r="D52" s="185"/>
      <c r="E52" s="192">
        <v>0</v>
      </c>
      <c r="F52" s="193">
        <v>0</v>
      </c>
      <c r="G52" s="193">
        <v>0</v>
      </c>
      <c r="H52" s="194">
        <v>0</v>
      </c>
      <c r="I52" s="194">
        <f>138*0</f>
        <v>0</v>
      </c>
      <c r="J52" s="193">
        <v>0</v>
      </c>
      <c r="K52" s="195">
        <f>SUM(E52:J52)</f>
        <v>0</v>
      </c>
    </row>
    <row r="53" spans="2:11" ht="15" hidden="1">
      <c r="B53" s="185"/>
      <c r="C53" s="185"/>
      <c r="D53" s="185"/>
      <c r="E53" s="192"/>
      <c r="F53" s="193"/>
      <c r="G53" s="193"/>
      <c r="H53" s="194"/>
      <c r="I53" s="194"/>
      <c r="J53" s="193"/>
      <c r="K53" s="195"/>
    </row>
    <row r="54" spans="2:11" ht="15" hidden="1">
      <c r="B54" s="185"/>
      <c r="C54" s="185"/>
      <c r="D54" s="185"/>
      <c r="E54" s="192">
        <v>0</v>
      </c>
      <c r="F54" s="193">
        <v>0</v>
      </c>
      <c r="G54" s="193">
        <v>0</v>
      </c>
      <c r="H54" s="194">
        <v>0</v>
      </c>
      <c r="I54" s="194">
        <f>57*0</f>
        <v>0</v>
      </c>
      <c r="J54" s="193">
        <v>0</v>
      </c>
      <c r="K54" s="195">
        <f>SUM(E54:J54)</f>
        <v>0</v>
      </c>
    </row>
    <row r="55" spans="2:11" ht="15">
      <c r="B55" s="185"/>
      <c r="C55" s="185"/>
      <c r="D55" s="185"/>
      <c r="E55" s="196"/>
      <c r="F55" s="197"/>
      <c r="G55" s="197"/>
      <c r="H55" s="197"/>
      <c r="I55" s="197"/>
      <c r="J55" s="197"/>
      <c r="K55" s="198"/>
    </row>
    <row r="56" spans="2:11" ht="15">
      <c r="B56" s="185" t="s">
        <v>209</v>
      </c>
      <c r="C56" s="185"/>
      <c r="D56" s="185"/>
      <c r="E56" s="185"/>
      <c r="F56" s="185"/>
      <c r="G56" s="185"/>
      <c r="H56" s="185"/>
      <c r="I56" s="185"/>
      <c r="J56" s="185"/>
      <c r="K56" s="185"/>
    </row>
    <row r="57" spans="2:11" ht="15">
      <c r="B57" s="185"/>
      <c r="C57" s="185" t="s">
        <v>50</v>
      </c>
      <c r="D57" s="185"/>
      <c r="E57" s="199">
        <f>SUM(E42:E55)</f>
        <v>0</v>
      </c>
      <c r="F57" s="199">
        <f aca="true" t="shared" si="2" ref="F57:K57">SUM(F42:F55)</f>
        <v>0</v>
      </c>
      <c r="G57" s="199">
        <f t="shared" si="2"/>
        <v>5977</v>
      </c>
      <c r="H57" s="199">
        <f t="shared" si="2"/>
        <v>0</v>
      </c>
      <c r="I57" s="199">
        <f t="shared" si="2"/>
        <v>0</v>
      </c>
      <c r="J57" s="199">
        <f t="shared" si="2"/>
        <v>0</v>
      </c>
      <c r="K57" s="199">
        <f t="shared" si="2"/>
        <v>5977</v>
      </c>
    </row>
    <row r="58" spans="2:11" ht="11.25" customHeight="1">
      <c r="B58" s="185"/>
      <c r="C58" s="185"/>
      <c r="D58" s="185"/>
      <c r="E58" s="185"/>
      <c r="F58" s="185"/>
      <c r="G58" s="185"/>
      <c r="H58" s="185"/>
      <c r="I58" s="199"/>
      <c r="J58" s="185"/>
      <c r="K58" s="185"/>
    </row>
    <row r="59" spans="2:11" ht="15">
      <c r="B59" s="185"/>
      <c r="C59" s="185"/>
      <c r="D59" s="185"/>
      <c r="E59" s="185"/>
      <c r="F59" s="185"/>
      <c r="G59" s="185"/>
      <c r="H59" s="185"/>
      <c r="I59" s="199"/>
      <c r="J59" s="185"/>
      <c r="K59" s="185"/>
    </row>
    <row r="60" spans="2:11" ht="15">
      <c r="B60" s="185" t="s">
        <v>180</v>
      </c>
      <c r="C60" s="185"/>
      <c r="D60" s="185"/>
      <c r="E60" s="199">
        <v>0</v>
      </c>
      <c r="F60" s="199">
        <v>0</v>
      </c>
      <c r="G60" s="199">
        <v>0</v>
      </c>
      <c r="H60" s="199">
        <v>0</v>
      </c>
      <c r="I60" s="199">
        <v>0</v>
      </c>
      <c r="J60" s="185">
        <f>PL!M45</f>
        <v>3695</v>
      </c>
      <c r="K60" s="185">
        <f>SUM(E60:J60)</f>
        <v>3695</v>
      </c>
    </row>
    <row r="61" spans="2:12" ht="15">
      <c r="B61" s="185"/>
      <c r="C61" s="185"/>
      <c r="D61" s="185"/>
      <c r="E61" s="199"/>
      <c r="F61" s="199"/>
      <c r="G61" s="199"/>
      <c r="H61" s="199"/>
      <c r="I61" s="199"/>
      <c r="J61" s="185"/>
      <c r="K61" s="170"/>
      <c r="L61" s="203"/>
    </row>
    <row r="62" spans="2:12" ht="15">
      <c r="B62" s="185" t="s">
        <v>179</v>
      </c>
      <c r="C62" s="185"/>
      <c r="D62" s="170"/>
      <c r="E62" s="194"/>
      <c r="F62" s="199"/>
      <c r="G62" s="199"/>
      <c r="H62" s="199"/>
      <c r="I62" s="199"/>
      <c r="J62" s="185"/>
      <c r="K62" s="170"/>
      <c r="L62" s="203"/>
    </row>
    <row r="63" spans="3:12" ht="15">
      <c r="C63" s="188" t="s">
        <v>183</v>
      </c>
      <c r="D63" s="170"/>
      <c r="E63" s="193">
        <v>0</v>
      </c>
      <c r="F63" s="193">
        <v>0</v>
      </c>
      <c r="G63" s="193">
        <v>0</v>
      </c>
      <c r="H63" s="194">
        <v>0</v>
      </c>
      <c r="I63" s="194">
        <v>0</v>
      </c>
      <c r="J63" s="193">
        <f>-54</f>
        <v>-54</v>
      </c>
      <c r="K63" s="185">
        <f>SUM(E63:J63)</f>
        <v>-54</v>
      </c>
      <c r="L63" s="203"/>
    </row>
    <row r="64" spans="3:12" ht="15" hidden="1">
      <c r="C64" s="188"/>
      <c r="D64" s="185"/>
      <c r="E64" s="199"/>
      <c r="F64" s="199"/>
      <c r="G64" s="199"/>
      <c r="H64" s="199"/>
      <c r="I64" s="199"/>
      <c r="J64" s="185"/>
      <c r="K64" s="170"/>
      <c r="L64" s="203"/>
    </row>
    <row r="65" spans="3:11" ht="15">
      <c r="C65" s="185"/>
      <c r="D65" s="185"/>
      <c r="E65" s="199"/>
      <c r="F65" s="199"/>
      <c r="G65" s="199"/>
      <c r="H65" s="199"/>
      <c r="I65" s="199"/>
      <c r="J65" s="185"/>
      <c r="K65" s="185"/>
    </row>
    <row r="66" spans="2:11" ht="3.75" customHeight="1">
      <c r="B66" s="185"/>
      <c r="C66" s="185"/>
      <c r="D66" s="185"/>
      <c r="E66" s="197"/>
      <c r="F66" s="197"/>
      <c r="G66" s="197"/>
      <c r="H66" s="197"/>
      <c r="I66" s="197"/>
      <c r="J66" s="197"/>
      <c r="K66" s="197"/>
    </row>
    <row r="67" spans="2:11" ht="20.25" customHeight="1" thickBot="1">
      <c r="B67" s="185" t="s">
        <v>224</v>
      </c>
      <c r="C67" s="185"/>
      <c r="D67" s="185"/>
      <c r="E67" s="111">
        <f>SUM(E57:E65)+E39</f>
        <v>74711</v>
      </c>
      <c r="F67" s="111">
        <f aca="true" t="shared" si="3" ref="F67:K67">SUM(F57:F65)+F39</f>
        <v>11856</v>
      </c>
      <c r="G67" s="111">
        <f t="shared" si="3"/>
        <v>7641</v>
      </c>
      <c r="H67" s="111">
        <f t="shared" si="3"/>
        <v>4640</v>
      </c>
      <c r="I67" s="111">
        <f t="shared" si="3"/>
        <v>15945</v>
      </c>
      <c r="J67" s="111">
        <f t="shared" si="3"/>
        <v>-40336</v>
      </c>
      <c r="K67" s="111">
        <f t="shared" si="3"/>
        <v>74457</v>
      </c>
    </row>
    <row r="68" ht="9.75" customHeight="1" thickTop="1"/>
    <row r="69" ht="10.5" customHeight="1"/>
    <row r="70" ht="9" customHeight="1"/>
    <row r="71" spans="2:11" ht="15">
      <c r="B71" s="234" t="s">
        <v>173</v>
      </c>
      <c r="C71" s="234"/>
      <c r="D71" s="234"/>
      <c r="E71" s="234"/>
      <c r="F71" s="234"/>
      <c r="G71" s="234"/>
      <c r="H71" s="234"/>
      <c r="I71" s="234"/>
      <c r="J71" s="234"/>
      <c r="K71" s="234"/>
    </row>
    <row r="72" spans="2:11" ht="15">
      <c r="B72" s="235" t="s">
        <v>204</v>
      </c>
      <c r="C72" s="235"/>
      <c r="D72" s="235"/>
      <c r="E72" s="235"/>
      <c r="F72" s="235"/>
      <c r="G72" s="235"/>
      <c r="H72" s="235"/>
      <c r="I72" s="235"/>
      <c r="J72" s="235"/>
      <c r="K72" s="235"/>
    </row>
  </sheetData>
  <mergeCells count="2">
    <mergeCell ref="B71:K71"/>
    <mergeCell ref="B72:K72"/>
  </mergeCells>
  <printOptions/>
  <pageMargins left="0.75" right="0.5" top="0.5" bottom="0.5" header="0.5" footer="0.5"/>
  <pageSetup firstPageNumber="3" useFirstPageNumber="1" fitToHeight="1" fitToWidth="1" horizontalDpi="300" verticalDpi="300" orientation="portrait" paperSize="9" scale="71"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zoomScale="80" zoomScaleNormal="80" workbookViewId="0" topLeftCell="A37">
      <selection activeCell="G65" sqref="G65"/>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3.21484375" style="0" customWidth="1"/>
    <col min="9" max="9" width="12.10546875" style="0" customWidth="1"/>
    <col min="10" max="10" width="4.10546875" style="0" customWidth="1"/>
  </cols>
  <sheetData>
    <row r="2" spans="1:10" ht="18">
      <c r="A2" s="3"/>
      <c r="B2" s="80" t="s">
        <v>189</v>
      </c>
      <c r="C2" s="3"/>
      <c r="D2" s="3"/>
      <c r="E2" s="3"/>
      <c r="F2" s="3"/>
      <c r="G2" s="3"/>
      <c r="H2" s="3"/>
      <c r="I2" s="3"/>
      <c r="J2" s="3"/>
    </row>
    <row r="3" spans="1:10" ht="15">
      <c r="A3" s="3"/>
      <c r="B3" s="37" t="s">
        <v>34</v>
      </c>
      <c r="C3" s="3"/>
      <c r="D3" s="3"/>
      <c r="E3" s="3"/>
      <c r="F3" s="3"/>
      <c r="G3" s="3"/>
      <c r="H3" s="3"/>
      <c r="I3" s="3"/>
      <c r="J3" s="3"/>
    </row>
    <row r="4" spans="1:10" ht="15">
      <c r="A4" s="3"/>
      <c r="B4" s="85"/>
      <c r="C4" s="3"/>
      <c r="D4" s="3"/>
      <c r="E4" s="3"/>
      <c r="F4" s="3"/>
      <c r="G4" s="3"/>
      <c r="H4" s="3"/>
      <c r="I4" s="3"/>
      <c r="J4" s="3"/>
    </row>
    <row r="5" spans="1:10" ht="19.5" customHeight="1">
      <c r="A5" s="3"/>
      <c r="B5" s="90" t="s">
        <v>222</v>
      </c>
      <c r="C5" s="3"/>
      <c r="D5" s="3"/>
      <c r="E5" s="3"/>
      <c r="F5" s="3"/>
      <c r="G5" s="3"/>
      <c r="H5" s="3"/>
      <c r="I5" s="3"/>
      <c r="J5" s="3"/>
    </row>
    <row r="6" spans="1:10" ht="15">
      <c r="A6" s="3"/>
      <c r="B6" s="12" t="s">
        <v>0</v>
      </c>
      <c r="C6" s="3"/>
      <c r="D6" s="3"/>
      <c r="E6" s="3"/>
      <c r="F6" s="3"/>
      <c r="G6" s="3"/>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8">
      <c r="A9" s="77"/>
      <c r="B9" s="80" t="s">
        <v>174</v>
      </c>
      <c r="C9" s="77"/>
      <c r="D9" s="77"/>
      <c r="E9" s="77"/>
      <c r="F9" s="77"/>
      <c r="G9" s="77"/>
      <c r="H9" s="77"/>
      <c r="I9" s="77"/>
      <c r="J9" s="77"/>
    </row>
    <row r="11" ht="15">
      <c r="I11" s="8" t="s">
        <v>5</v>
      </c>
    </row>
    <row r="12" spans="7:9" ht="15">
      <c r="G12" s="64" t="s">
        <v>21</v>
      </c>
      <c r="H12" s="64"/>
      <c r="I12" s="8" t="s">
        <v>20</v>
      </c>
    </row>
    <row r="13" spans="7:9" ht="15">
      <c r="G13" s="81" t="s">
        <v>58</v>
      </c>
      <c r="H13" s="81"/>
      <c r="I13" s="8" t="s">
        <v>9</v>
      </c>
    </row>
    <row r="14" spans="7:9" ht="15">
      <c r="G14" s="48" t="s">
        <v>223</v>
      </c>
      <c r="H14" s="48"/>
      <c r="I14" s="47" t="s">
        <v>227</v>
      </c>
    </row>
    <row r="15" spans="6:9" ht="15">
      <c r="F15" s="76" t="s">
        <v>53</v>
      </c>
      <c r="G15" s="64" t="s">
        <v>10</v>
      </c>
      <c r="H15" s="64"/>
      <c r="I15" s="64" t="s">
        <v>10</v>
      </c>
    </row>
    <row r="17" spans="2:8" ht="15">
      <c r="B17" s="82" t="s">
        <v>59</v>
      </c>
      <c r="H17" s="88"/>
    </row>
    <row r="18" spans="2:10" ht="15">
      <c r="B18" s="21" t="s">
        <v>228</v>
      </c>
      <c r="E18" s="21"/>
      <c r="F18" s="21"/>
      <c r="G18" s="21">
        <f>PL!K40</f>
        <v>13065</v>
      </c>
      <c r="H18" s="66"/>
      <c r="I18" s="21">
        <v>4505</v>
      </c>
      <c r="J18" s="21"/>
    </row>
    <row r="19" spans="2:10" ht="15">
      <c r="B19" s="21" t="s">
        <v>60</v>
      </c>
      <c r="E19" s="21"/>
      <c r="F19" s="21"/>
      <c r="G19" s="21"/>
      <c r="H19" s="66"/>
      <c r="I19" s="21"/>
      <c r="J19" s="21"/>
    </row>
    <row r="20" spans="2:10" ht="15">
      <c r="B20" s="21"/>
      <c r="C20" s="21" t="s">
        <v>38</v>
      </c>
      <c r="D20" s="21"/>
      <c r="E20" s="21"/>
      <c r="F20" s="21"/>
      <c r="G20" s="21">
        <v>3729</v>
      </c>
      <c r="H20" s="66"/>
      <c r="I20" s="21">
        <v>3945</v>
      </c>
      <c r="J20" s="21"/>
    </row>
    <row r="21" spans="2:10" ht="15">
      <c r="B21" s="21"/>
      <c r="C21" s="21" t="s">
        <v>39</v>
      </c>
      <c r="D21" s="21"/>
      <c r="E21" s="21"/>
      <c r="F21" s="21"/>
      <c r="G21" s="21">
        <v>737</v>
      </c>
      <c r="H21" s="66"/>
      <c r="I21" s="21">
        <v>3396</v>
      </c>
      <c r="J21" s="21"/>
    </row>
    <row r="22" spans="1:10" ht="7.5" customHeight="1">
      <c r="A22" s="21"/>
      <c r="B22" s="21"/>
      <c r="C22" s="21"/>
      <c r="D22" s="21"/>
      <c r="E22" s="21"/>
      <c r="F22" s="21"/>
      <c r="G22" s="21"/>
      <c r="H22" s="66"/>
      <c r="I22" s="21"/>
      <c r="J22" s="21"/>
    </row>
    <row r="23" spans="1:10" ht="15">
      <c r="A23" s="21"/>
      <c r="B23" s="21" t="s">
        <v>40</v>
      </c>
      <c r="C23" s="21"/>
      <c r="D23" s="21"/>
      <c r="E23" s="21"/>
      <c r="F23" s="21"/>
      <c r="G23" s="67">
        <f>SUM(G18:G22)</f>
        <v>17531</v>
      </c>
      <c r="H23" s="66"/>
      <c r="I23" s="67">
        <f>SUM(I18:I22)</f>
        <v>11846</v>
      </c>
      <c r="J23" s="21"/>
    </row>
    <row r="24" spans="1:10" ht="15">
      <c r="A24" s="21"/>
      <c r="B24" s="21" t="s">
        <v>41</v>
      </c>
      <c r="C24" s="21"/>
      <c r="D24" s="21"/>
      <c r="E24" s="21"/>
      <c r="F24" s="21"/>
      <c r="G24" s="21"/>
      <c r="H24" s="66"/>
      <c r="I24" s="21"/>
      <c r="J24" s="21"/>
    </row>
    <row r="25" spans="1:10" ht="15">
      <c r="A25" s="21"/>
      <c r="B25" s="21"/>
      <c r="C25" s="21" t="s">
        <v>138</v>
      </c>
      <c r="D25" s="21"/>
      <c r="E25" s="21"/>
      <c r="F25" s="21"/>
      <c r="G25" s="21">
        <f>-59302-10671-497</f>
        <v>-70470</v>
      </c>
      <c r="H25" s="66"/>
      <c r="I25" s="21">
        <v>-20991</v>
      </c>
      <c r="J25" s="21"/>
    </row>
    <row r="26" spans="1:10" ht="15">
      <c r="A26" s="21"/>
      <c r="B26" s="21"/>
      <c r="C26" s="21" t="s">
        <v>139</v>
      </c>
      <c r="D26" s="21"/>
      <c r="E26" s="21"/>
      <c r="F26" s="21"/>
      <c r="G26" s="21">
        <f>3781+58492-186-21</f>
        <v>62066</v>
      </c>
      <c r="H26" s="66"/>
      <c r="I26" s="21">
        <f>17860-154</f>
        <v>17706</v>
      </c>
      <c r="J26" s="21"/>
    </row>
    <row r="27" spans="1:10" ht="15">
      <c r="A27" s="21"/>
      <c r="B27" s="21"/>
      <c r="C27" s="21" t="s">
        <v>135</v>
      </c>
      <c r="D27" s="21"/>
      <c r="E27" s="21"/>
      <c r="F27" s="21"/>
      <c r="G27" s="21">
        <v>-4310</v>
      </c>
      <c r="H27" s="66"/>
      <c r="I27" s="21">
        <v>-8658</v>
      </c>
      <c r="J27" s="21"/>
    </row>
    <row r="28" spans="1:10" ht="7.5" customHeight="1">
      <c r="A28" s="21"/>
      <c r="B28" s="21"/>
      <c r="C28" s="21"/>
      <c r="D28" s="21"/>
      <c r="E28" s="21"/>
      <c r="F28" s="21"/>
      <c r="G28" s="68"/>
      <c r="H28" s="66"/>
      <c r="I28" s="68"/>
      <c r="J28" s="21"/>
    </row>
    <row r="29" spans="1:10" ht="15">
      <c r="A29" s="21"/>
      <c r="B29" s="21"/>
      <c r="C29" s="21"/>
      <c r="D29" s="21"/>
      <c r="E29" s="21"/>
      <c r="F29" s="21"/>
      <c r="G29" s="21">
        <f>SUM(G23:G28)</f>
        <v>4817</v>
      </c>
      <c r="H29" s="66"/>
      <c r="I29" s="21">
        <f>SUM(I23:I28)</f>
        <v>-97</v>
      </c>
      <c r="J29" s="21"/>
    </row>
    <row r="30" spans="1:10" ht="7.5" customHeight="1">
      <c r="A30" s="21"/>
      <c r="B30" s="21"/>
      <c r="C30" s="21"/>
      <c r="D30" s="21"/>
      <c r="E30" s="21"/>
      <c r="F30" s="21"/>
      <c r="G30" s="68"/>
      <c r="H30" s="66"/>
      <c r="I30" s="68"/>
      <c r="J30" s="21"/>
    </row>
    <row r="31" spans="1:10" ht="15">
      <c r="A31" s="21"/>
      <c r="B31" s="21"/>
      <c r="C31" s="21"/>
      <c r="D31" s="21"/>
      <c r="E31" s="21"/>
      <c r="F31" s="21"/>
      <c r="G31" s="21"/>
      <c r="H31" s="66"/>
      <c r="I31" s="21"/>
      <c r="J31" s="21"/>
    </row>
    <row r="32" spans="1:10" ht="15">
      <c r="A32" s="21"/>
      <c r="B32" s="82" t="s">
        <v>216</v>
      </c>
      <c r="C32" s="21"/>
      <c r="D32" s="21"/>
      <c r="E32" s="21"/>
      <c r="F32" s="21"/>
      <c r="G32" s="21"/>
      <c r="H32" s="66"/>
      <c r="I32" s="21"/>
      <c r="J32" s="21"/>
    </row>
    <row r="33" spans="1:10" ht="15" hidden="1">
      <c r="A33" s="21"/>
      <c r="B33" s="21"/>
      <c r="C33" s="21" t="s">
        <v>42</v>
      </c>
      <c r="D33" s="21"/>
      <c r="E33" s="21"/>
      <c r="F33" s="21"/>
      <c r="G33" s="97">
        <v>0</v>
      </c>
      <c r="H33" s="101"/>
      <c r="I33" s="97">
        <v>0</v>
      </c>
      <c r="J33" s="21"/>
    </row>
    <row r="34" spans="1:10" ht="15" hidden="1">
      <c r="A34" s="21"/>
      <c r="B34" s="21"/>
      <c r="C34" s="21" t="s">
        <v>159</v>
      </c>
      <c r="D34" s="21"/>
      <c r="E34" s="21"/>
      <c r="F34" s="21"/>
      <c r="G34" s="97">
        <v>0</v>
      </c>
      <c r="H34" s="101"/>
      <c r="I34" s="97">
        <v>0</v>
      </c>
      <c r="J34" s="21"/>
    </row>
    <row r="35" spans="1:10" ht="15">
      <c r="A35" s="21"/>
      <c r="B35" s="21"/>
      <c r="C35" s="21" t="s">
        <v>215</v>
      </c>
      <c r="D35" s="21"/>
      <c r="E35" s="21"/>
      <c r="F35" s="21"/>
      <c r="G35" s="97">
        <v>1474</v>
      </c>
      <c r="H35" s="101"/>
      <c r="I35" s="97">
        <v>0</v>
      </c>
      <c r="J35" s="21"/>
    </row>
    <row r="36" spans="1:10" ht="15">
      <c r="A36" s="21"/>
      <c r="B36" s="21"/>
      <c r="C36" s="21" t="s">
        <v>136</v>
      </c>
      <c r="D36" s="21"/>
      <c r="E36" s="21"/>
      <c r="F36" s="21"/>
      <c r="G36" s="97">
        <f>-142</f>
        <v>-142</v>
      </c>
      <c r="H36" s="101"/>
      <c r="I36" s="97">
        <v>-231</v>
      </c>
      <c r="J36" s="21"/>
    </row>
    <row r="37" spans="1:10" ht="8.25" customHeight="1">
      <c r="A37" s="21"/>
      <c r="B37" s="21"/>
      <c r="C37" s="21"/>
      <c r="D37" s="21"/>
      <c r="E37" s="21"/>
      <c r="F37" s="21"/>
      <c r="G37" s="68"/>
      <c r="H37" s="66"/>
      <c r="I37" s="68"/>
      <c r="J37" s="21"/>
    </row>
    <row r="38" spans="1:10" ht="15">
      <c r="A38" s="21"/>
      <c r="B38" s="21"/>
      <c r="C38" s="21"/>
      <c r="D38" s="21"/>
      <c r="E38" s="21"/>
      <c r="F38" s="21"/>
      <c r="G38" s="21">
        <f>SUM(G33:G37)</f>
        <v>1332</v>
      </c>
      <c r="H38" s="66"/>
      <c r="I38" s="21">
        <f>SUM(I33:I37)</f>
        <v>-231</v>
      </c>
      <c r="J38" s="21"/>
    </row>
    <row r="39" spans="1:10" ht="6" customHeight="1">
      <c r="A39" s="21"/>
      <c r="B39" s="21"/>
      <c r="C39" s="21"/>
      <c r="D39" s="21"/>
      <c r="E39" s="21"/>
      <c r="F39" s="21"/>
      <c r="G39" s="68"/>
      <c r="H39" s="66"/>
      <c r="I39" s="68"/>
      <c r="J39" s="21"/>
    </row>
    <row r="40" spans="1:10" ht="15">
      <c r="A40" s="21"/>
      <c r="B40" s="21"/>
      <c r="C40" s="21"/>
      <c r="D40" s="21"/>
      <c r="E40" s="21"/>
      <c r="F40" s="21"/>
      <c r="G40" s="21"/>
      <c r="H40" s="66"/>
      <c r="I40" s="21"/>
      <c r="J40" s="21"/>
    </row>
    <row r="41" spans="1:10" ht="15">
      <c r="A41" s="21"/>
      <c r="B41" s="82" t="s">
        <v>213</v>
      </c>
      <c r="C41" s="21"/>
      <c r="D41" s="21"/>
      <c r="E41" s="21"/>
      <c r="F41" s="21"/>
      <c r="G41" s="21"/>
      <c r="H41" s="66"/>
      <c r="I41" s="21"/>
      <c r="J41" s="21"/>
    </row>
    <row r="42" spans="1:10" ht="15" hidden="1">
      <c r="A42" s="21"/>
      <c r="B42" s="21"/>
      <c r="C42" s="21" t="s">
        <v>61</v>
      </c>
      <c r="D42" s="21"/>
      <c r="E42" s="21"/>
      <c r="F42" s="21"/>
      <c r="G42" s="73">
        <v>0</v>
      </c>
      <c r="H42" s="109"/>
      <c r="I42" s="73">
        <v>0</v>
      </c>
      <c r="J42" s="21"/>
    </row>
    <row r="43" spans="1:10" ht="15" hidden="1">
      <c r="A43" s="21"/>
      <c r="B43" s="21"/>
      <c r="C43" s="21" t="s">
        <v>62</v>
      </c>
      <c r="D43" s="21"/>
      <c r="E43" s="21"/>
      <c r="F43" s="21"/>
      <c r="G43" s="97">
        <v>0</v>
      </c>
      <c r="H43" s="101"/>
      <c r="I43" s="97">
        <v>0</v>
      </c>
      <c r="J43" s="21"/>
    </row>
    <row r="44" spans="1:10" ht="15">
      <c r="A44" s="21"/>
      <c r="B44" s="21"/>
      <c r="C44" s="21" t="s">
        <v>62</v>
      </c>
      <c r="D44" s="21"/>
      <c r="E44" s="21"/>
      <c r="F44" s="21"/>
      <c r="G44" s="97">
        <v>-54</v>
      </c>
      <c r="H44" s="101"/>
      <c r="I44" s="97">
        <v>-54</v>
      </c>
      <c r="J44" s="21"/>
    </row>
    <row r="45" spans="1:10" ht="15">
      <c r="A45" s="21"/>
      <c r="B45" s="21"/>
      <c r="C45" s="21" t="s">
        <v>43</v>
      </c>
      <c r="D45" s="21"/>
      <c r="E45" s="21"/>
      <c r="F45" s="21"/>
      <c r="G45" s="97">
        <v>-4625</v>
      </c>
      <c r="H45" s="101"/>
      <c r="I45" s="97">
        <v>1848</v>
      </c>
      <c r="J45" s="21"/>
    </row>
    <row r="46" spans="1:10" ht="15" hidden="1">
      <c r="A46" s="21"/>
      <c r="B46" s="21"/>
      <c r="C46" s="21" t="s">
        <v>44</v>
      </c>
      <c r="D46" s="21"/>
      <c r="E46" s="21"/>
      <c r="F46" s="21"/>
      <c r="G46" s="73">
        <v>0</v>
      </c>
      <c r="H46" s="109"/>
      <c r="I46" s="97">
        <v>0</v>
      </c>
      <c r="J46" s="21"/>
    </row>
    <row r="47" spans="1:10" ht="8.25" customHeight="1">
      <c r="A47" s="21"/>
      <c r="B47" s="21"/>
      <c r="C47" s="21"/>
      <c r="D47" s="21"/>
      <c r="E47" s="21"/>
      <c r="F47" s="21"/>
      <c r="G47" s="170"/>
      <c r="H47" s="66"/>
      <c r="I47" s="170"/>
      <c r="J47" s="21"/>
    </row>
    <row r="48" spans="1:10" ht="15">
      <c r="A48" s="21"/>
      <c r="B48" s="21"/>
      <c r="C48" s="20"/>
      <c r="D48" s="21"/>
      <c r="E48" s="21"/>
      <c r="F48" s="21"/>
      <c r="G48" s="69">
        <f>SUM(G42:G47)</f>
        <v>-4679</v>
      </c>
      <c r="H48" s="66"/>
      <c r="I48" s="69">
        <f>SUM(I42:I47)</f>
        <v>1794</v>
      </c>
      <c r="J48" s="21"/>
    </row>
    <row r="49" spans="1:10" ht="5.25" customHeight="1">
      <c r="A49" s="21"/>
      <c r="B49" s="21"/>
      <c r="C49" s="21"/>
      <c r="D49" s="21"/>
      <c r="E49" s="21"/>
      <c r="F49" s="21"/>
      <c r="G49" s="68"/>
      <c r="H49" s="66"/>
      <c r="I49" s="68"/>
      <c r="J49" s="21"/>
    </row>
    <row r="50" spans="1:10" ht="15">
      <c r="A50" s="21"/>
      <c r="B50" s="21"/>
      <c r="C50" s="21"/>
      <c r="D50" s="21"/>
      <c r="E50" s="21"/>
      <c r="F50" s="21"/>
      <c r="G50" s="21"/>
      <c r="H50" s="66"/>
      <c r="I50" s="21"/>
      <c r="J50" s="21"/>
    </row>
    <row r="51" spans="1:10" ht="15">
      <c r="A51" s="21"/>
      <c r="B51" s="21" t="s">
        <v>140</v>
      </c>
      <c r="C51" s="21"/>
      <c r="D51" s="21"/>
      <c r="E51" s="21"/>
      <c r="F51" s="21"/>
      <c r="G51" s="21">
        <f>G29+G38+G48</f>
        <v>1470</v>
      </c>
      <c r="H51" s="66"/>
      <c r="I51" s="21">
        <f>I29+I38+I48</f>
        <v>1466</v>
      </c>
      <c r="J51" s="21"/>
    </row>
    <row r="52" spans="1:10" ht="6.75" customHeight="1">
      <c r="A52" s="21"/>
      <c r="B52" s="21"/>
      <c r="C52" s="21"/>
      <c r="D52" s="21"/>
      <c r="E52" s="21"/>
      <c r="F52" s="21"/>
      <c r="G52" s="21"/>
      <c r="H52" s="66"/>
      <c r="I52" s="21"/>
      <c r="J52" s="21"/>
    </row>
    <row r="53" spans="1:10" ht="15">
      <c r="A53" s="21"/>
      <c r="B53" s="21" t="s">
        <v>202</v>
      </c>
      <c r="C53" s="21"/>
      <c r="D53" s="21"/>
      <c r="E53" s="21"/>
      <c r="F53" s="21"/>
      <c r="G53" s="97">
        <f>-5814</f>
        <v>-5814</v>
      </c>
      <c r="H53" s="101"/>
      <c r="I53" s="97">
        <v>-10944</v>
      </c>
      <c r="J53" s="21"/>
    </row>
    <row r="54" spans="1:10" ht="8.25" customHeight="1">
      <c r="A54" s="21"/>
      <c r="B54" s="21"/>
      <c r="C54" s="21"/>
      <c r="D54" s="21"/>
      <c r="E54" s="21"/>
      <c r="F54" s="21"/>
      <c r="G54" s="68"/>
      <c r="H54" s="66"/>
      <c r="I54" s="68"/>
      <c r="J54" s="21"/>
    </row>
    <row r="55" spans="1:10" ht="17.25" customHeight="1">
      <c r="A55" s="21"/>
      <c r="B55" s="21" t="s">
        <v>203</v>
      </c>
      <c r="C55" s="21"/>
      <c r="D55" s="21"/>
      <c r="E55" s="21"/>
      <c r="F55" s="21"/>
      <c r="G55" s="21">
        <f>SUM(G51:G54)</f>
        <v>-4344</v>
      </c>
      <c r="H55" s="66"/>
      <c r="I55" s="21">
        <f>SUM(I51:I54)</f>
        <v>-9478</v>
      </c>
      <c r="J55" s="21"/>
    </row>
    <row r="56" spans="1:10" ht="5.25" customHeight="1" thickBot="1">
      <c r="A56" s="21"/>
      <c r="B56" s="21"/>
      <c r="C56" s="21"/>
      <c r="D56" s="21"/>
      <c r="E56" s="21"/>
      <c r="F56" s="21"/>
      <c r="G56" s="83"/>
      <c r="H56" s="110"/>
      <c r="I56" s="83"/>
      <c r="J56" s="21"/>
    </row>
    <row r="57" spans="1:10" ht="15.75" thickTop="1">
      <c r="A57" s="21"/>
      <c r="B57" s="21"/>
      <c r="C57" s="21"/>
      <c r="D57" s="21"/>
      <c r="E57" s="21"/>
      <c r="F57" s="21"/>
      <c r="G57" s="21"/>
      <c r="H57" s="66"/>
      <c r="I57" s="21"/>
      <c r="J57" s="21"/>
    </row>
    <row r="58" spans="1:10" ht="15">
      <c r="A58" s="21"/>
      <c r="B58" s="21"/>
      <c r="C58" s="21"/>
      <c r="D58" s="21"/>
      <c r="E58" s="21"/>
      <c r="F58" s="21"/>
      <c r="G58" s="21"/>
      <c r="H58" s="66"/>
      <c r="I58" s="21"/>
      <c r="J58" s="21"/>
    </row>
    <row r="59" spans="1:10" ht="15">
      <c r="A59" s="21"/>
      <c r="B59" s="21"/>
      <c r="C59" s="21"/>
      <c r="D59" s="21"/>
      <c r="E59" s="21"/>
      <c r="F59" s="21"/>
      <c r="G59" s="21"/>
      <c r="H59" s="21"/>
      <c r="I59" s="21"/>
      <c r="J59" s="21"/>
    </row>
    <row r="61" spans="1:10" ht="15">
      <c r="A61" s="21"/>
      <c r="B61" s="236" t="s">
        <v>97</v>
      </c>
      <c r="C61" s="236"/>
      <c r="D61" s="236"/>
      <c r="E61" s="236"/>
      <c r="F61" s="236"/>
      <c r="G61" s="236"/>
      <c r="H61" s="236"/>
      <c r="I61" s="236"/>
      <c r="J61" s="21"/>
    </row>
    <row r="62" spans="1:10" ht="15">
      <c r="A62" s="21"/>
      <c r="B62" s="233" t="s">
        <v>204</v>
      </c>
      <c r="C62" s="233"/>
      <c r="D62" s="233"/>
      <c r="E62" s="233"/>
      <c r="F62" s="233"/>
      <c r="G62" s="233"/>
      <c r="H62" s="233"/>
      <c r="I62" s="233"/>
      <c r="J62" s="21"/>
    </row>
    <row r="63" spans="1:10" ht="15">
      <c r="A63" s="21"/>
      <c r="B63" s="21"/>
      <c r="C63" s="21"/>
      <c r="D63" s="21"/>
      <c r="E63" s="21"/>
      <c r="F63" s="21"/>
      <c r="G63" s="21"/>
      <c r="H63" s="21"/>
      <c r="I63" s="21"/>
      <c r="J63" s="21"/>
    </row>
    <row r="64" spans="1:10" ht="15">
      <c r="A64" s="21"/>
      <c r="B64" s="21"/>
      <c r="C64" s="21"/>
      <c r="D64" s="21"/>
      <c r="E64" s="21"/>
      <c r="F64" s="21"/>
      <c r="G64" s="21"/>
      <c r="H64" s="21"/>
      <c r="I64" s="21"/>
      <c r="J64" s="21"/>
    </row>
    <row r="65" spans="1:10" ht="15">
      <c r="A65" s="21"/>
      <c r="B65" s="21"/>
      <c r="C65" s="21"/>
      <c r="D65" s="21"/>
      <c r="E65" s="21"/>
      <c r="F65" s="21"/>
      <c r="G65" s="224">
        <f>'BS'!H30-11411-G55</f>
        <v>0</v>
      </c>
      <c r="H65" s="21"/>
      <c r="I65" s="21"/>
      <c r="J65" s="21"/>
    </row>
    <row r="66" spans="1:10" ht="15">
      <c r="A66" s="21"/>
      <c r="B66" s="21"/>
      <c r="C66" s="21"/>
      <c r="D66" s="21"/>
      <c r="E66" s="21"/>
      <c r="F66" s="21"/>
      <c r="G66" s="21"/>
      <c r="H66" s="21"/>
      <c r="I66" s="21"/>
      <c r="J66" s="21"/>
    </row>
    <row r="67" spans="1:10" ht="15">
      <c r="A67" s="21"/>
      <c r="B67" s="21"/>
      <c r="C67" s="21"/>
      <c r="D67" s="21"/>
      <c r="E67" s="21"/>
      <c r="F67" s="21"/>
      <c r="G67" s="21"/>
      <c r="H67" s="21"/>
      <c r="I67" s="21"/>
      <c r="J67" s="21"/>
    </row>
    <row r="68" spans="1:10" ht="15">
      <c r="A68" s="21"/>
      <c r="B68" s="21"/>
      <c r="C68" s="21"/>
      <c r="D68" s="21"/>
      <c r="E68" s="21"/>
      <c r="F68" s="21"/>
      <c r="G68" s="21"/>
      <c r="H68" s="21"/>
      <c r="I68" s="21"/>
      <c r="J68" s="21"/>
    </row>
    <row r="69" spans="1:10" ht="15">
      <c r="A69" s="21"/>
      <c r="B69" s="21"/>
      <c r="C69" s="21"/>
      <c r="D69" s="21"/>
      <c r="E69" s="21"/>
      <c r="F69" s="21"/>
      <c r="G69" s="21"/>
      <c r="H69" s="21"/>
      <c r="I69" s="21"/>
      <c r="J69" s="21"/>
    </row>
    <row r="70" spans="1:10" ht="15">
      <c r="A70" s="21"/>
      <c r="B70" s="21"/>
      <c r="C70" s="21"/>
      <c r="D70" s="21"/>
      <c r="E70" s="21"/>
      <c r="F70" s="21"/>
      <c r="G70" s="21"/>
      <c r="H70" s="21"/>
      <c r="I70" s="21"/>
      <c r="J70" s="21"/>
    </row>
    <row r="71" spans="1:10" ht="15">
      <c r="A71" s="21"/>
      <c r="B71" s="21"/>
      <c r="C71" s="21"/>
      <c r="D71" s="21"/>
      <c r="E71" s="21"/>
      <c r="F71" s="21"/>
      <c r="G71" s="21"/>
      <c r="H71" s="21"/>
      <c r="I71" s="21"/>
      <c r="J71" s="21"/>
    </row>
    <row r="72" spans="1:10" ht="15">
      <c r="A72" s="21"/>
      <c r="B72" s="21"/>
      <c r="C72" s="21"/>
      <c r="D72" s="21"/>
      <c r="E72" s="21"/>
      <c r="F72" s="21"/>
      <c r="G72" s="21"/>
      <c r="H72" s="21"/>
      <c r="I72" s="21"/>
      <c r="J72" s="21"/>
    </row>
    <row r="73" spans="1:10" ht="15">
      <c r="A73" s="21"/>
      <c r="B73" s="21"/>
      <c r="C73" s="21"/>
      <c r="D73" s="21"/>
      <c r="E73" s="21"/>
      <c r="F73" s="21"/>
      <c r="G73" s="21"/>
      <c r="H73" s="21"/>
      <c r="I73" s="21"/>
      <c r="J73" s="21"/>
    </row>
    <row r="74" spans="1:10" ht="15">
      <c r="A74" s="21"/>
      <c r="B74" s="21"/>
      <c r="C74" s="21"/>
      <c r="D74" s="21"/>
      <c r="E74" s="21"/>
      <c r="F74" s="21"/>
      <c r="G74" s="21"/>
      <c r="H74" s="21"/>
      <c r="I74" s="21"/>
      <c r="J74" s="21"/>
    </row>
    <row r="75" spans="1:10" ht="15">
      <c r="A75" s="21"/>
      <c r="B75" s="21"/>
      <c r="C75" s="21"/>
      <c r="D75" s="21"/>
      <c r="E75" s="21"/>
      <c r="F75" s="21"/>
      <c r="G75" s="21"/>
      <c r="H75" s="21"/>
      <c r="I75" s="21"/>
      <c r="J75" s="21"/>
    </row>
    <row r="76" spans="1:10" ht="15">
      <c r="A76" s="21"/>
      <c r="B76" s="21"/>
      <c r="C76" s="21"/>
      <c r="D76" s="21"/>
      <c r="E76" s="21"/>
      <c r="F76" s="21"/>
      <c r="G76" s="21"/>
      <c r="H76" s="21"/>
      <c r="I76" s="21"/>
      <c r="J76" s="21"/>
    </row>
    <row r="77" spans="1:10" ht="15">
      <c r="A77" s="21"/>
      <c r="B77" s="21"/>
      <c r="C77" s="21"/>
      <c r="D77" s="21"/>
      <c r="E77" s="21"/>
      <c r="F77" s="21"/>
      <c r="G77" s="21"/>
      <c r="H77" s="21"/>
      <c r="I77" s="21"/>
      <c r="J77" s="21"/>
    </row>
    <row r="78" spans="1:10" ht="15">
      <c r="A78" s="21"/>
      <c r="B78" s="21"/>
      <c r="C78" s="21"/>
      <c r="D78" s="21"/>
      <c r="E78" s="21"/>
      <c r="F78" s="21"/>
      <c r="G78" s="21"/>
      <c r="H78" s="21"/>
      <c r="I78" s="21"/>
      <c r="J78" s="21"/>
    </row>
    <row r="79" spans="2:10" ht="15">
      <c r="B79" s="21"/>
      <c r="C79" s="21"/>
      <c r="D79" s="21"/>
      <c r="E79" s="21"/>
      <c r="F79" s="21"/>
      <c r="G79" s="21"/>
      <c r="H79" s="21"/>
      <c r="I79" s="21"/>
      <c r="J79" s="21"/>
    </row>
    <row r="80" spans="2:10" ht="15">
      <c r="B80" s="21"/>
      <c r="C80" s="21"/>
      <c r="D80" s="21"/>
      <c r="E80" s="21"/>
      <c r="F80" s="21"/>
      <c r="G80" s="21"/>
      <c r="H80" s="21"/>
      <c r="I80" s="21"/>
      <c r="J80" s="21"/>
    </row>
    <row r="81" spans="2:10" ht="15">
      <c r="B81" s="21"/>
      <c r="C81" s="21"/>
      <c r="D81" s="21"/>
      <c r="E81" s="21"/>
      <c r="F81" s="21"/>
      <c r="G81" s="21"/>
      <c r="H81" s="21"/>
      <c r="I81" s="21"/>
      <c r="J81" s="21"/>
    </row>
    <row r="82" spans="2:10" ht="15">
      <c r="B82" s="21"/>
      <c r="C82" s="21"/>
      <c r="D82" s="21"/>
      <c r="E82" s="21"/>
      <c r="F82" s="21"/>
      <c r="G82" s="21"/>
      <c r="H82" s="21"/>
      <c r="I82" s="21"/>
      <c r="J82" s="21"/>
    </row>
    <row r="83" spans="2:10" ht="15">
      <c r="B83" s="21"/>
      <c r="C83" s="21"/>
      <c r="D83" s="21"/>
      <c r="E83" s="21"/>
      <c r="F83" s="21"/>
      <c r="G83" s="21"/>
      <c r="H83" s="21"/>
      <c r="I83" s="21"/>
      <c r="J83" s="21"/>
    </row>
    <row r="84" spans="2:10" ht="15">
      <c r="B84" s="21"/>
      <c r="C84" s="21"/>
      <c r="D84" s="21"/>
      <c r="E84" s="21"/>
      <c r="F84" s="21"/>
      <c r="G84" s="21"/>
      <c r="H84" s="21"/>
      <c r="I84" s="21"/>
      <c r="J84" s="21"/>
    </row>
    <row r="85" spans="2:10" ht="15">
      <c r="B85" s="21"/>
      <c r="C85" s="21"/>
      <c r="D85" s="21"/>
      <c r="E85" s="21"/>
      <c r="F85" s="21"/>
      <c r="G85" s="21"/>
      <c r="H85" s="21"/>
      <c r="I85" s="21"/>
      <c r="J85" s="21"/>
    </row>
    <row r="86" spans="2:10" ht="15">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0" ht="15">
      <c r="B92" s="21"/>
      <c r="C92" s="21"/>
      <c r="D92" s="21"/>
      <c r="E92" s="21"/>
      <c r="F92" s="21"/>
      <c r="G92" s="21"/>
      <c r="H92" s="21"/>
      <c r="I92" s="21"/>
      <c r="J92" s="21"/>
    </row>
    <row r="93" spans="2:6" ht="15">
      <c r="B93" s="21"/>
      <c r="C93" s="21"/>
      <c r="D93" s="21"/>
      <c r="E93" s="21"/>
      <c r="F93" s="21"/>
    </row>
    <row r="94" spans="2:6" ht="15">
      <c r="B94" s="21"/>
      <c r="C94" s="21"/>
      <c r="D94" s="21"/>
      <c r="E94" s="21"/>
      <c r="F94" s="21"/>
    </row>
    <row r="95" spans="2:6" ht="15">
      <c r="B95" s="21"/>
      <c r="C95" s="21"/>
      <c r="D95" s="21"/>
      <c r="E95" s="21"/>
      <c r="F95" s="21"/>
    </row>
    <row r="96" spans="2:6" ht="15">
      <c r="B96" s="21"/>
      <c r="C96" s="21"/>
      <c r="D96" s="21"/>
      <c r="E96" s="21"/>
      <c r="F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sheetData>
  <mergeCells count="2">
    <mergeCell ref="B61:I61"/>
    <mergeCell ref="B62:I62"/>
  </mergeCells>
  <printOptions/>
  <pageMargins left="0.71" right="0.25" top="0.4" bottom="0.55" header="0.17" footer="0.5"/>
  <pageSetup firstPageNumber="4" useFirstPageNumber="1" fitToHeight="1" fitToWidth="1" horizontalDpi="300" verticalDpi="300" orientation="portrait" paperSize="9" scale="89" r:id="rId1"/>
  <headerFooter alignWithMargins="0">
    <oddFooter>&amp;C 4</oddFooter>
  </headerFooter>
</worksheet>
</file>

<file path=xl/worksheets/sheet6.xml><?xml version="1.0" encoding="utf-8"?>
<worksheet xmlns="http://schemas.openxmlformats.org/spreadsheetml/2006/main" xmlns:r="http://schemas.openxmlformats.org/officeDocument/2006/relationships">
  <dimension ref="B2:S267"/>
  <sheetViews>
    <sheetView tabSelected="1" zoomScale="75" zoomScaleNormal="75" zoomScaleSheetLayoutView="75" workbookViewId="0" topLeftCell="A116">
      <selection activeCell="S131" sqref="S131"/>
    </sheetView>
  </sheetViews>
  <sheetFormatPr defaultColWidth="8.88671875" defaultRowHeight="12.75" customHeight="1"/>
  <cols>
    <col min="1" max="1" width="1.4375" style="0" customWidth="1"/>
    <col min="2" max="2" width="3.5546875" style="0" customWidth="1"/>
    <col min="3" max="3" width="2.99609375" style="0" customWidth="1"/>
    <col min="4" max="4" width="0.88671875" style="0" customWidth="1"/>
    <col min="5" max="5" width="10.6640625" style="0" customWidth="1"/>
    <col min="6" max="6" width="0.9921875" style="0" customWidth="1"/>
    <col min="7" max="7" width="9.21484375" style="0" customWidth="1"/>
    <col min="8" max="8" width="1.33203125" style="0" customWidth="1"/>
    <col min="9" max="9" width="10.4453125" style="0" customWidth="1"/>
    <col min="10" max="10" width="0.88671875" style="0" customWidth="1"/>
    <col min="11" max="11" width="13.10546875" style="0" customWidth="1"/>
    <col min="12" max="12" width="0.671875" style="0" customWidth="1"/>
    <col min="13" max="13" width="11.10546875" style="0" customWidth="1"/>
    <col min="14" max="14" width="1.1171875" style="0" customWidth="1"/>
    <col min="15" max="15" width="14.4453125" style="0" customWidth="1"/>
    <col min="16" max="16" width="1.1171875" style="0" customWidth="1"/>
    <col min="17" max="17" width="8.99609375" style="0" customWidth="1"/>
    <col min="18" max="18" width="0.10546875" style="0" hidden="1" customWidth="1"/>
  </cols>
  <sheetData>
    <row r="2" s="164" customFormat="1" ht="18" customHeight="1">
      <c r="B2" s="169" t="s">
        <v>189</v>
      </c>
    </row>
    <row r="3" s="164" customFormat="1" ht="12.75" customHeight="1">
      <c r="B3" s="165" t="s">
        <v>34</v>
      </c>
    </row>
    <row r="4" s="164" customFormat="1" ht="12.75" customHeight="1">
      <c r="B4" s="165"/>
    </row>
    <row r="5" s="164" customFormat="1" ht="12.75" customHeight="1">
      <c r="B5" s="165"/>
    </row>
    <row r="6" s="164" customFormat="1" ht="15" customHeight="1">
      <c r="B6" s="90" t="s">
        <v>222</v>
      </c>
    </row>
    <row r="7" s="164" customFormat="1" ht="12.75" customHeight="1">
      <c r="B7" s="166" t="s">
        <v>0</v>
      </c>
    </row>
    <row r="10" ht="15" customHeight="1">
      <c r="B10" s="91" t="s">
        <v>152</v>
      </c>
    </row>
    <row r="13" spans="2:3" s="114" customFormat="1" ht="15" customHeight="1">
      <c r="B13" s="112" t="s">
        <v>65</v>
      </c>
      <c r="C13" s="113" t="s">
        <v>114</v>
      </c>
    </row>
    <row r="14" spans="2:17" ht="12.75" customHeight="1">
      <c r="B14" s="52"/>
      <c r="C14" s="13"/>
      <c r="D14" s="21"/>
      <c r="E14" s="21"/>
      <c r="F14" s="21"/>
      <c r="G14" s="21"/>
      <c r="H14" s="21"/>
      <c r="I14" s="21"/>
      <c r="J14" s="21"/>
      <c r="K14" s="21"/>
      <c r="L14" s="21"/>
      <c r="M14" s="21"/>
      <c r="N14" s="21"/>
      <c r="O14" s="21"/>
      <c r="P14" s="21"/>
      <c r="Q14" s="21"/>
    </row>
    <row r="15" spans="2:17" ht="12.75" customHeight="1">
      <c r="B15" s="52"/>
      <c r="C15" s="20"/>
      <c r="D15" s="21"/>
      <c r="E15" s="21"/>
      <c r="F15" s="21"/>
      <c r="G15" s="21"/>
      <c r="H15" s="21"/>
      <c r="I15" s="21"/>
      <c r="J15" s="21"/>
      <c r="K15" s="21"/>
      <c r="L15" s="21"/>
      <c r="M15" s="21"/>
      <c r="N15" s="21"/>
      <c r="O15" s="21"/>
      <c r="P15" s="21"/>
      <c r="Q15" s="21"/>
    </row>
    <row r="16" spans="2:17" ht="12.75" customHeight="1">
      <c r="B16" s="52"/>
      <c r="C16" s="20"/>
      <c r="D16" s="21"/>
      <c r="E16" s="21"/>
      <c r="F16" s="21"/>
      <c r="G16" s="21"/>
      <c r="H16" s="21"/>
      <c r="I16" s="21"/>
      <c r="J16" s="21"/>
      <c r="K16" s="21"/>
      <c r="L16" s="21"/>
      <c r="M16" s="21"/>
      <c r="N16" s="21"/>
      <c r="O16" s="21"/>
      <c r="P16" s="21"/>
      <c r="Q16" s="21"/>
    </row>
    <row r="17" spans="2:17" ht="12.75" customHeight="1">
      <c r="B17" s="52"/>
      <c r="C17" s="20"/>
      <c r="D17" s="21"/>
      <c r="E17" s="21"/>
      <c r="F17" s="21"/>
      <c r="G17" s="21"/>
      <c r="H17" s="21"/>
      <c r="I17" s="21"/>
      <c r="J17" s="21"/>
      <c r="K17" s="21"/>
      <c r="L17" s="21"/>
      <c r="M17" s="21"/>
      <c r="N17" s="21"/>
      <c r="O17" s="21"/>
      <c r="P17" s="21"/>
      <c r="Q17" s="21"/>
    </row>
    <row r="18" spans="2:17" ht="12.75" customHeight="1">
      <c r="B18" s="52"/>
      <c r="C18" s="39"/>
      <c r="D18" s="21"/>
      <c r="E18" s="21"/>
      <c r="F18" s="21"/>
      <c r="G18" s="21"/>
      <c r="H18" s="21"/>
      <c r="I18" s="21"/>
      <c r="J18" s="21"/>
      <c r="K18" s="21"/>
      <c r="L18" s="21"/>
      <c r="M18" s="21"/>
      <c r="N18" s="21"/>
      <c r="O18" s="21"/>
      <c r="P18" s="21"/>
      <c r="Q18" s="21"/>
    </row>
    <row r="19" spans="2:17" ht="12.75" customHeight="1">
      <c r="B19" s="52"/>
      <c r="C19" s="39"/>
      <c r="D19" s="21"/>
      <c r="E19" s="21"/>
      <c r="F19" s="21"/>
      <c r="G19" s="21"/>
      <c r="H19" s="21"/>
      <c r="I19" s="21"/>
      <c r="J19" s="21"/>
      <c r="K19" s="21"/>
      <c r="L19" s="21"/>
      <c r="M19" s="21"/>
      <c r="N19" s="21"/>
      <c r="O19" s="21"/>
      <c r="P19" s="21"/>
      <c r="Q19" s="21"/>
    </row>
    <row r="20" spans="2:17" ht="12.75" customHeight="1">
      <c r="B20" s="52"/>
      <c r="C20" s="20"/>
      <c r="D20" s="21"/>
      <c r="E20" s="21"/>
      <c r="F20" s="21"/>
      <c r="G20" s="21"/>
      <c r="H20" s="21"/>
      <c r="I20" s="21"/>
      <c r="J20" s="21"/>
      <c r="K20" s="21"/>
      <c r="L20" s="21"/>
      <c r="M20" s="21"/>
      <c r="N20" s="21"/>
      <c r="O20" s="21"/>
      <c r="P20" s="21"/>
      <c r="Q20" s="21"/>
    </row>
    <row r="21" spans="2:17" ht="12.75" customHeight="1">
      <c r="B21" s="52"/>
      <c r="C21" s="20"/>
      <c r="D21" s="21"/>
      <c r="E21" s="21"/>
      <c r="F21" s="21"/>
      <c r="G21" s="21"/>
      <c r="H21" s="21"/>
      <c r="I21" s="21"/>
      <c r="J21" s="21"/>
      <c r="K21" s="21"/>
      <c r="L21" s="21"/>
      <c r="M21" s="21"/>
      <c r="N21" s="21"/>
      <c r="O21" s="21"/>
      <c r="P21" s="21"/>
      <c r="Q21" s="21"/>
    </row>
    <row r="22" spans="2:17" ht="12.75" customHeight="1">
      <c r="B22" s="52"/>
      <c r="C22" s="20"/>
      <c r="D22" s="21"/>
      <c r="E22" s="21"/>
      <c r="F22" s="21"/>
      <c r="G22" s="21"/>
      <c r="H22" s="21"/>
      <c r="I22" s="21"/>
      <c r="J22" s="21"/>
      <c r="K22" s="21"/>
      <c r="L22" s="21"/>
      <c r="M22" s="21"/>
      <c r="N22" s="21"/>
      <c r="O22" s="21"/>
      <c r="P22" s="21"/>
      <c r="Q22" s="21"/>
    </row>
    <row r="23" spans="2:17" ht="12.75" customHeight="1">
      <c r="B23" s="52"/>
      <c r="C23" s="20"/>
      <c r="D23" s="21"/>
      <c r="E23" s="21"/>
      <c r="F23" s="21"/>
      <c r="G23" s="21"/>
      <c r="H23" s="21"/>
      <c r="I23" s="21"/>
      <c r="J23" s="21"/>
      <c r="K23" s="21"/>
      <c r="L23" s="21"/>
      <c r="M23" s="21"/>
      <c r="N23" s="21"/>
      <c r="O23" s="21"/>
      <c r="P23" s="21"/>
      <c r="Q23" s="21"/>
    </row>
    <row r="24" spans="2:17" ht="12.75" customHeight="1">
      <c r="B24" s="52"/>
      <c r="C24" s="15"/>
      <c r="D24" s="21"/>
      <c r="E24" s="21"/>
      <c r="F24" s="21"/>
      <c r="G24" s="21"/>
      <c r="H24" s="21"/>
      <c r="I24" s="21"/>
      <c r="J24" s="21"/>
      <c r="K24" s="21"/>
      <c r="L24" s="21"/>
      <c r="M24" s="21"/>
      <c r="N24" s="21"/>
      <c r="O24" s="21"/>
      <c r="P24" s="21"/>
      <c r="Q24" s="21"/>
    </row>
    <row r="25" spans="2:17" ht="12.75" customHeight="1">
      <c r="B25" s="52"/>
      <c r="C25" s="15"/>
      <c r="D25" s="21"/>
      <c r="E25" s="21"/>
      <c r="F25" s="21"/>
      <c r="G25" s="21"/>
      <c r="H25" s="21"/>
      <c r="I25" s="21"/>
      <c r="J25" s="21"/>
      <c r="K25" s="21"/>
      <c r="L25" s="21"/>
      <c r="M25" s="21"/>
      <c r="N25" s="21"/>
      <c r="O25" s="21"/>
      <c r="P25" s="21"/>
      <c r="Q25" s="21"/>
    </row>
    <row r="26" spans="2:17" ht="12.75" customHeight="1">
      <c r="B26" s="52"/>
      <c r="C26" s="21"/>
      <c r="D26" s="21"/>
      <c r="E26" s="21"/>
      <c r="F26" s="21"/>
      <c r="G26" s="21"/>
      <c r="H26" s="21"/>
      <c r="I26" s="21"/>
      <c r="J26" s="21"/>
      <c r="K26" s="21"/>
      <c r="L26" s="21"/>
      <c r="M26" s="21"/>
      <c r="N26" s="21"/>
      <c r="O26" s="21"/>
      <c r="P26" s="21"/>
      <c r="Q26" s="21"/>
    </row>
    <row r="27" spans="2:17" ht="12.75" customHeight="1">
      <c r="B27" s="52"/>
      <c r="C27" s="21"/>
      <c r="D27" s="21"/>
      <c r="E27" s="21"/>
      <c r="F27" s="21"/>
      <c r="G27" s="21"/>
      <c r="H27" s="21"/>
      <c r="I27" s="21"/>
      <c r="J27" s="21"/>
      <c r="K27" s="21"/>
      <c r="L27" s="21"/>
      <c r="M27" s="21"/>
      <c r="N27" s="21"/>
      <c r="O27" s="21"/>
      <c r="P27" s="21"/>
      <c r="Q27" s="21"/>
    </row>
    <row r="28" spans="2:17" ht="12.75" customHeight="1">
      <c r="B28" s="52"/>
      <c r="C28" s="21"/>
      <c r="D28" s="21"/>
      <c r="E28" s="21"/>
      <c r="F28" s="21"/>
      <c r="G28" s="21"/>
      <c r="H28" s="21"/>
      <c r="I28" s="21"/>
      <c r="J28" s="21"/>
      <c r="K28" s="21"/>
      <c r="L28" s="21"/>
      <c r="M28" s="21"/>
      <c r="N28" s="21"/>
      <c r="O28" s="21"/>
      <c r="P28" s="21"/>
      <c r="Q28" s="21"/>
    </row>
    <row r="29" spans="2:3" s="114" customFormat="1" ht="15.75" customHeight="1">
      <c r="B29" s="112" t="s">
        <v>66</v>
      </c>
      <c r="C29" s="115" t="s">
        <v>113</v>
      </c>
    </row>
    <row r="30" spans="2:17" ht="12.75" customHeight="1">
      <c r="B30" s="52"/>
      <c r="C30" s="21"/>
      <c r="D30" s="21"/>
      <c r="E30" s="21"/>
      <c r="F30" s="21"/>
      <c r="G30" s="21"/>
      <c r="H30" s="21"/>
      <c r="I30" s="21"/>
      <c r="J30" s="21"/>
      <c r="K30" s="21"/>
      <c r="L30" s="21"/>
      <c r="M30" s="21"/>
      <c r="N30" s="21"/>
      <c r="O30" s="21"/>
      <c r="P30" s="21"/>
      <c r="Q30" s="21"/>
    </row>
    <row r="31" spans="2:17" ht="12.75" customHeight="1">
      <c r="B31" s="52"/>
      <c r="C31" s="94" t="s">
        <v>168</v>
      </c>
      <c r="D31" s="21"/>
      <c r="E31" s="21"/>
      <c r="F31" s="21"/>
      <c r="G31" s="21"/>
      <c r="H31" s="21"/>
      <c r="I31" s="21"/>
      <c r="J31" s="21"/>
      <c r="K31" s="21"/>
      <c r="L31" s="21"/>
      <c r="M31" s="21"/>
      <c r="N31" s="21"/>
      <c r="O31" s="21"/>
      <c r="P31" s="21"/>
      <c r="Q31" s="21"/>
    </row>
    <row r="32" spans="2:17" ht="12.75" customHeight="1">
      <c r="B32" s="52"/>
      <c r="C32" s="21"/>
      <c r="D32" s="21"/>
      <c r="E32" s="21"/>
      <c r="F32" s="21"/>
      <c r="G32" s="21"/>
      <c r="H32" s="21"/>
      <c r="I32" s="21"/>
      <c r="J32" s="21"/>
      <c r="K32" s="21"/>
      <c r="L32" s="21"/>
      <c r="M32" s="21"/>
      <c r="N32" s="21"/>
      <c r="O32" s="21"/>
      <c r="P32" s="21"/>
      <c r="Q32" s="21"/>
    </row>
    <row r="33" spans="2:17" ht="12.75" customHeight="1">
      <c r="B33" s="52"/>
      <c r="C33" s="21"/>
      <c r="D33" s="21"/>
      <c r="E33" s="21"/>
      <c r="F33" s="21"/>
      <c r="G33" s="21"/>
      <c r="H33" s="21"/>
      <c r="I33" s="21"/>
      <c r="J33" s="21"/>
      <c r="K33" s="21"/>
      <c r="L33" s="21"/>
      <c r="M33" s="21"/>
      <c r="N33" s="21"/>
      <c r="O33" s="21"/>
      <c r="P33" s="21"/>
      <c r="Q33" s="21"/>
    </row>
    <row r="34" spans="2:17" ht="12.75" customHeight="1">
      <c r="B34" s="52"/>
      <c r="C34" s="21"/>
      <c r="D34" s="21"/>
      <c r="E34" s="21"/>
      <c r="F34" s="21"/>
      <c r="G34" s="21"/>
      <c r="H34" s="21"/>
      <c r="I34" s="21"/>
      <c r="J34" s="21"/>
      <c r="K34" s="21"/>
      <c r="L34" s="21"/>
      <c r="M34" s="21"/>
      <c r="N34" s="21"/>
      <c r="O34" s="21"/>
      <c r="P34" s="21"/>
      <c r="Q34" s="21"/>
    </row>
    <row r="35" spans="2:3" s="114" customFormat="1" ht="15" customHeight="1">
      <c r="B35" s="112" t="s">
        <v>67</v>
      </c>
      <c r="C35" s="115" t="s">
        <v>112</v>
      </c>
    </row>
    <row r="36" spans="2:17" ht="12.75" customHeight="1">
      <c r="B36" s="92"/>
      <c r="C36" s="21"/>
      <c r="D36" s="21"/>
      <c r="E36" s="21"/>
      <c r="F36" s="21"/>
      <c r="G36" s="21"/>
      <c r="H36" s="21"/>
      <c r="I36" s="21"/>
      <c r="J36" s="21"/>
      <c r="K36" s="21"/>
      <c r="L36" s="21"/>
      <c r="M36" s="21"/>
      <c r="N36" s="21"/>
      <c r="O36" s="21"/>
      <c r="P36" s="21"/>
      <c r="Q36" s="21"/>
    </row>
    <row r="37" spans="2:3" s="94" customFormat="1" ht="12.75" customHeight="1">
      <c r="B37" s="116"/>
      <c r="C37" s="94" t="s">
        <v>158</v>
      </c>
    </row>
    <row r="38" spans="2:17" ht="12.75" customHeight="1">
      <c r="B38" s="92"/>
      <c r="C38" s="21"/>
      <c r="D38" s="21"/>
      <c r="E38" s="21"/>
      <c r="F38" s="21"/>
      <c r="G38" s="21"/>
      <c r="H38" s="21"/>
      <c r="I38" s="21"/>
      <c r="J38" s="21"/>
      <c r="K38" s="21"/>
      <c r="L38" s="21"/>
      <c r="M38" s="21"/>
      <c r="N38" s="21"/>
      <c r="O38" s="21"/>
      <c r="P38" s="21"/>
      <c r="Q38" s="21"/>
    </row>
    <row r="39" spans="2:17" ht="12.75" customHeight="1">
      <c r="B39" s="92"/>
      <c r="C39" s="21"/>
      <c r="D39" s="21"/>
      <c r="E39" s="21"/>
      <c r="F39" s="21"/>
      <c r="G39" s="21"/>
      <c r="H39" s="21"/>
      <c r="I39" s="21"/>
      <c r="J39" s="21"/>
      <c r="K39" s="21"/>
      <c r="L39" s="21"/>
      <c r="M39" s="21"/>
      <c r="N39" s="21"/>
      <c r="O39" s="21"/>
      <c r="P39" s="21"/>
      <c r="Q39" s="21"/>
    </row>
    <row r="40" spans="2:17" ht="12.75" customHeight="1">
      <c r="B40" s="92"/>
      <c r="C40" s="21"/>
      <c r="D40" s="21"/>
      <c r="E40" s="21"/>
      <c r="F40" s="21"/>
      <c r="G40" s="21"/>
      <c r="H40" s="21"/>
      <c r="I40" s="21"/>
      <c r="J40" s="21"/>
      <c r="K40" s="21"/>
      <c r="L40" s="21"/>
      <c r="M40" s="21"/>
      <c r="N40" s="21"/>
      <c r="O40" s="21"/>
      <c r="P40" s="21"/>
      <c r="Q40" s="21"/>
    </row>
    <row r="41" spans="2:3" s="114" customFormat="1" ht="15.75" customHeight="1">
      <c r="B41" s="112" t="s">
        <v>68</v>
      </c>
      <c r="C41" s="115" t="s">
        <v>110</v>
      </c>
    </row>
    <row r="42" spans="2:17" ht="12.75" customHeight="1">
      <c r="B42" s="92"/>
      <c r="C42" s="21"/>
      <c r="D42" s="21"/>
      <c r="E42" s="21"/>
      <c r="F42" s="21"/>
      <c r="G42" s="21"/>
      <c r="H42" s="21"/>
      <c r="I42" s="21"/>
      <c r="J42" s="21"/>
      <c r="K42" s="21"/>
      <c r="L42" s="21"/>
      <c r="M42" s="21"/>
      <c r="N42" s="21"/>
      <c r="O42" s="21"/>
      <c r="P42" s="21"/>
      <c r="Q42" s="21"/>
    </row>
    <row r="43" spans="2:17" ht="26.25" customHeight="1">
      <c r="B43" s="92"/>
      <c r="C43" s="237"/>
      <c r="D43" s="237"/>
      <c r="E43" s="237"/>
      <c r="F43" s="237"/>
      <c r="G43" s="237"/>
      <c r="H43" s="237"/>
      <c r="I43" s="237"/>
      <c r="J43" s="237"/>
      <c r="K43" s="237"/>
      <c r="L43" s="237"/>
      <c r="M43" s="237"/>
      <c r="N43" s="237"/>
      <c r="O43" s="237"/>
      <c r="P43" s="237"/>
      <c r="Q43" s="108"/>
    </row>
    <row r="44" spans="2:17" ht="6" customHeight="1">
      <c r="B44" s="92"/>
      <c r="C44" s="108"/>
      <c r="D44" s="108"/>
      <c r="E44" s="108"/>
      <c r="F44" s="108"/>
      <c r="G44" s="108"/>
      <c r="H44" s="108"/>
      <c r="I44" s="108"/>
      <c r="J44" s="108"/>
      <c r="K44" s="108"/>
      <c r="L44" s="108"/>
      <c r="M44" s="108"/>
      <c r="N44" s="108"/>
      <c r="O44" s="108"/>
      <c r="P44" s="108"/>
      <c r="Q44" s="108"/>
    </row>
    <row r="45" spans="2:17" ht="12.75" customHeight="1">
      <c r="B45" s="92"/>
      <c r="C45" s="100"/>
      <c r="D45" s="100"/>
      <c r="E45" s="100"/>
      <c r="F45" s="100"/>
      <c r="G45" s="100"/>
      <c r="H45" s="100"/>
      <c r="I45" s="100"/>
      <c r="J45" s="100"/>
      <c r="K45" s="100"/>
      <c r="L45" s="100"/>
      <c r="M45" s="100"/>
      <c r="N45" s="100"/>
      <c r="O45" s="100"/>
      <c r="P45" s="100"/>
      <c r="Q45" s="21"/>
    </row>
    <row r="46" spans="2:17" ht="12.75" customHeight="1">
      <c r="B46" s="92"/>
      <c r="C46" s="100"/>
      <c r="D46" s="100"/>
      <c r="E46" s="100"/>
      <c r="F46" s="100"/>
      <c r="G46" s="100"/>
      <c r="H46" s="100"/>
      <c r="I46" s="100"/>
      <c r="J46" s="100"/>
      <c r="K46" s="100"/>
      <c r="L46" s="100"/>
      <c r="M46" s="100"/>
      <c r="N46" s="100"/>
      <c r="O46" s="100"/>
      <c r="P46" s="100"/>
      <c r="Q46" s="21"/>
    </row>
    <row r="47" spans="2:3" s="114" customFormat="1" ht="15.75" customHeight="1">
      <c r="B47" s="112" t="s">
        <v>69</v>
      </c>
      <c r="C47" s="115" t="s">
        <v>117</v>
      </c>
    </row>
    <row r="48" spans="2:17" ht="12.75" customHeight="1">
      <c r="B48" s="92"/>
      <c r="C48" s="21"/>
      <c r="D48" s="21"/>
      <c r="E48" s="21"/>
      <c r="F48" s="21"/>
      <c r="G48" s="21"/>
      <c r="H48" s="21"/>
      <c r="I48" s="21"/>
      <c r="J48" s="21"/>
      <c r="K48" s="21"/>
      <c r="L48" s="21"/>
      <c r="M48" s="21"/>
      <c r="N48" s="21"/>
      <c r="O48" s="21"/>
      <c r="P48" s="21"/>
      <c r="Q48" s="21"/>
    </row>
    <row r="49" spans="2:17" ht="12.75" customHeight="1">
      <c r="B49" s="92"/>
      <c r="C49" s="21"/>
      <c r="D49" s="21"/>
      <c r="E49" s="21"/>
      <c r="F49" s="21"/>
      <c r="G49" s="21"/>
      <c r="H49" s="21"/>
      <c r="I49" s="21"/>
      <c r="J49" s="21"/>
      <c r="K49" s="21"/>
      <c r="L49" s="21"/>
      <c r="M49" s="21"/>
      <c r="N49" s="21"/>
      <c r="O49" s="21"/>
      <c r="P49" s="21"/>
      <c r="Q49" s="21"/>
    </row>
    <row r="50" spans="2:17" ht="12.75" customHeight="1">
      <c r="B50" s="92"/>
      <c r="C50" s="21"/>
      <c r="D50" s="21"/>
      <c r="E50" s="21"/>
      <c r="F50" s="21"/>
      <c r="G50" s="21"/>
      <c r="H50" s="21"/>
      <c r="I50" s="21"/>
      <c r="J50" s="21"/>
      <c r="K50" s="21"/>
      <c r="L50" s="21"/>
      <c r="M50" s="21"/>
      <c r="N50" s="21"/>
      <c r="O50" s="21"/>
      <c r="P50" s="21"/>
      <c r="Q50" s="21"/>
    </row>
    <row r="51" spans="2:17" ht="12.75" customHeight="1">
      <c r="B51" s="92"/>
      <c r="C51" s="21"/>
      <c r="D51" s="21"/>
      <c r="E51" s="21"/>
      <c r="F51" s="21"/>
      <c r="G51" s="21"/>
      <c r="H51" s="21"/>
      <c r="I51" s="21"/>
      <c r="J51" s="21"/>
      <c r="K51" s="21"/>
      <c r="L51" s="21"/>
      <c r="M51" s="21"/>
      <c r="N51" s="21"/>
      <c r="O51" s="21"/>
      <c r="P51" s="21"/>
      <c r="Q51" s="21"/>
    </row>
    <row r="52" spans="2:17" ht="12.75" customHeight="1">
      <c r="B52" s="92"/>
      <c r="C52" s="21"/>
      <c r="D52" s="21"/>
      <c r="E52" s="21"/>
      <c r="F52" s="21"/>
      <c r="G52" s="21"/>
      <c r="H52" s="21"/>
      <c r="I52" s="21"/>
      <c r="J52" s="21"/>
      <c r="K52" s="21"/>
      <c r="L52" s="21"/>
      <c r="M52" s="21"/>
      <c r="N52" s="21"/>
      <c r="O52" s="21"/>
      <c r="P52" s="21"/>
      <c r="Q52" s="21"/>
    </row>
    <row r="53" spans="2:17" ht="12.75" customHeight="1">
      <c r="B53" s="92"/>
      <c r="C53" s="21"/>
      <c r="D53" s="21"/>
      <c r="E53" s="21"/>
      <c r="F53" s="21"/>
      <c r="G53" s="21"/>
      <c r="H53" s="21"/>
      <c r="I53" s="21"/>
      <c r="J53" s="21"/>
      <c r="K53" s="21"/>
      <c r="L53" s="21"/>
      <c r="M53" s="21"/>
      <c r="N53" s="21"/>
      <c r="O53" s="21"/>
      <c r="P53" s="21"/>
      <c r="Q53" s="21"/>
    </row>
    <row r="54" spans="2:3" s="114" customFormat="1" ht="17.25" customHeight="1">
      <c r="B54" s="112" t="s">
        <v>70</v>
      </c>
      <c r="C54" s="115" t="s">
        <v>111</v>
      </c>
    </row>
    <row r="55" spans="2:17" ht="12.75" customHeight="1">
      <c r="B55" s="92"/>
      <c r="C55" s="21"/>
      <c r="D55" s="21"/>
      <c r="E55" s="21"/>
      <c r="F55" s="21"/>
      <c r="G55" s="21"/>
      <c r="H55" s="21"/>
      <c r="I55" s="21"/>
      <c r="J55" s="21"/>
      <c r="K55" s="21"/>
      <c r="L55" s="21"/>
      <c r="M55" s="21"/>
      <c r="N55" s="21"/>
      <c r="O55" s="21"/>
      <c r="P55" s="21"/>
      <c r="Q55" s="21"/>
    </row>
    <row r="56" spans="2:17" ht="12.75" customHeight="1">
      <c r="B56" s="92"/>
      <c r="C56" s="21"/>
      <c r="D56" s="21"/>
      <c r="E56" s="21"/>
      <c r="F56" s="21"/>
      <c r="G56" s="21"/>
      <c r="H56" s="21"/>
      <c r="I56" s="21"/>
      <c r="J56" s="21"/>
      <c r="K56" s="21"/>
      <c r="L56" s="21"/>
      <c r="M56" s="21"/>
      <c r="N56" s="21"/>
      <c r="O56" s="21"/>
      <c r="P56" s="21"/>
      <c r="Q56" s="21"/>
    </row>
    <row r="57" spans="2:17" ht="12.75" customHeight="1">
      <c r="B57" s="92"/>
      <c r="C57" s="21"/>
      <c r="D57" s="21"/>
      <c r="E57" s="21"/>
      <c r="F57" s="21"/>
      <c r="G57" s="21"/>
      <c r="H57" s="21"/>
      <c r="I57" s="21"/>
      <c r="J57" s="21"/>
      <c r="K57" s="21"/>
      <c r="L57" s="21"/>
      <c r="M57" s="21"/>
      <c r="N57" s="21"/>
      <c r="O57" s="21"/>
      <c r="P57" s="21"/>
      <c r="Q57" s="21"/>
    </row>
    <row r="58" spans="2:17" ht="12.75" customHeight="1">
      <c r="B58" s="92"/>
      <c r="C58" s="21"/>
      <c r="D58" s="21"/>
      <c r="E58" s="21"/>
      <c r="F58" s="21"/>
      <c r="G58" s="21"/>
      <c r="H58" s="21"/>
      <c r="I58" s="21"/>
      <c r="J58" s="21"/>
      <c r="K58" s="21"/>
      <c r="L58" s="21"/>
      <c r="M58" s="21"/>
      <c r="N58" s="21"/>
      <c r="O58" s="21"/>
      <c r="P58" s="21"/>
      <c r="Q58" s="21"/>
    </row>
    <row r="59" spans="2:17" ht="12.75" customHeight="1">
      <c r="B59" s="92"/>
      <c r="C59" s="21"/>
      <c r="D59" s="21"/>
      <c r="E59" s="21"/>
      <c r="F59" s="21"/>
      <c r="G59" s="21"/>
      <c r="H59" s="21"/>
      <c r="I59" s="21"/>
      <c r="J59" s="21"/>
      <c r="K59" s="21"/>
      <c r="L59" s="21"/>
      <c r="M59" s="21"/>
      <c r="N59" s="21"/>
      <c r="O59" s="21"/>
      <c r="P59" s="21"/>
      <c r="Q59" s="21"/>
    </row>
    <row r="60" spans="2:3" s="114" customFormat="1" ht="16.5" customHeight="1">
      <c r="B60" s="112" t="s">
        <v>71</v>
      </c>
      <c r="C60" s="115" t="s">
        <v>109</v>
      </c>
    </row>
    <row r="61" spans="2:17" ht="12.75" customHeight="1">
      <c r="B61" s="92"/>
      <c r="C61" s="21"/>
      <c r="D61" s="21"/>
      <c r="E61" s="21"/>
      <c r="F61" s="21"/>
      <c r="G61" s="21"/>
      <c r="H61" s="21"/>
      <c r="I61" s="21"/>
      <c r="J61" s="21"/>
      <c r="K61" s="21"/>
      <c r="L61" s="21"/>
      <c r="M61" s="21"/>
      <c r="N61" s="21"/>
      <c r="O61" s="21"/>
      <c r="P61" s="21"/>
      <c r="Q61" s="21"/>
    </row>
    <row r="62" spans="2:17" ht="12.75" customHeight="1">
      <c r="B62" s="92"/>
      <c r="C62" s="52"/>
      <c r="D62" s="52"/>
      <c r="E62" s="52"/>
      <c r="F62" s="52"/>
      <c r="G62" s="52"/>
      <c r="H62" s="52"/>
      <c r="I62" s="52"/>
      <c r="J62" s="52"/>
      <c r="K62" s="52"/>
      <c r="L62" s="52"/>
      <c r="M62" s="52"/>
      <c r="N62" s="52"/>
      <c r="O62" s="52"/>
      <c r="P62" s="52"/>
      <c r="Q62" s="52"/>
    </row>
    <row r="63" spans="2:17" ht="12.75" customHeight="1">
      <c r="B63" s="92"/>
      <c r="C63" s="52"/>
      <c r="D63" s="108"/>
      <c r="E63" s="108"/>
      <c r="F63" s="108"/>
      <c r="G63" s="108"/>
      <c r="H63" s="108"/>
      <c r="I63" s="108"/>
      <c r="J63" s="108"/>
      <c r="K63" s="108"/>
      <c r="L63" s="108"/>
      <c r="M63" s="108"/>
      <c r="N63" s="108"/>
      <c r="O63" s="108"/>
      <c r="P63" s="108"/>
      <c r="Q63" s="108"/>
    </row>
    <row r="64" spans="2:17" ht="12.75" customHeight="1">
      <c r="B64" s="92"/>
      <c r="C64" s="21"/>
      <c r="D64" s="21"/>
      <c r="E64" s="21"/>
      <c r="F64" s="21"/>
      <c r="G64" s="21"/>
      <c r="H64" s="21"/>
      <c r="I64" s="21"/>
      <c r="J64" s="21"/>
      <c r="K64" s="21"/>
      <c r="L64" s="21"/>
      <c r="M64" s="21"/>
      <c r="N64" s="21"/>
      <c r="O64" s="21"/>
      <c r="P64" s="21"/>
      <c r="Q64" s="21"/>
    </row>
    <row r="65" spans="2:17" ht="12.75" customHeight="1">
      <c r="B65" s="92"/>
      <c r="C65" s="21"/>
      <c r="D65" s="21"/>
      <c r="E65" s="21"/>
      <c r="F65" s="21"/>
      <c r="G65" s="21"/>
      <c r="H65" s="21"/>
      <c r="I65" s="21"/>
      <c r="J65" s="21"/>
      <c r="K65" s="21"/>
      <c r="L65" s="21"/>
      <c r="M65" s="21"/>
      <c r="N65" s="21"/>
      <c r="O65" s="21"/>
      <c r="P65" s="21"/>
      <c r="Q65" s="21"/>
    </row>
    <row r="66" spans="2:17" ht="12.75" customHeight="1">
      <c r="B66" s="92"/>
      <c r="C66" s="21"/>
      <c r="D66" s="21"/>
      <c r="E66" s="21"/>
      <c r="F66" s="21"/>
      <c r="G66" s="21"/>
      <c r="H66" s="21"/>
      <c r="I66" s="21"/>
      <c r="J66" s="21"/>
      <c r="K66" s="21"/>
      <c r="L66" s="21"/>
      <c r="M66" s="21"/>
      <c r="N66" s="21"/>
      <c r="O66" s="21"/>
      <c r="P66" s="21"/>
      <c r="Q66" s="21"/>
    </row>
    <row r="67" spans="2:3" s="114" customFormat="1" ht="15" customHeight="1">
      <c r="B67" s="112" t="s">
        <v>72</v>
      </c>
      <c r="C67" s="115" t="s">
        <v>116</v>
      </c>
    </row>
    <row r="68" spans="2:17" ht="12.75" customHeight="1">
      <c r="B68" s="92"/>
      <c r="C68" s="13"/>
      <c r="D68" s="16"/>
      <c r="E68" s="16"/>
      <c r="F68" s="16"/>
      <c r="G68" s="16"/>
      <c r="H68" s="16"/>
      <c r="I68" s="51"/>
      <c r="J68" s="51"/>
      <c r="K68" s="50"/>
      <c r="L68" s="47"/>
      <c r="M68" s="47"/>
      <c r="N68" s="47"/>
      <c r="O68" s="55"/>
      <c r="P68" s="35"/>
      <c r="Q68" s="14"/>
    </row>
    <row r="69" spans="2:16" s="94" customFormat="1" ht="12.75" customHeight="1">
      <c r="B69" s="116"/>
      <c r="C69" s="117" t="s">
        <v>167</v>
      </c>
      <c r="D69" s="117"/>
      <c r="E69" s="117"/>
      <c r="F69" s="117"/>
      <c r="G69" s="117"/>
      <c r="H69" s="117"/>
      <c r="I69" s="117"/>
      <c r="J69" s="117"/>
      <c r="K69" s="118"/>
      <c r="L69" s="119"/>
      <c r="M69" s="119"/>
      <c r="N69" s="119"/>
      <c r="O69" s="120"/>
      <c r="P69" s="121"/>
    </row>
    <row r="70" spans="2:16" s="94" customFormat="1" ht="12.75" customHeight="1">
      <c r="B70" s="116"/>
      <c r="C70" s="93"/>
      <c r="D70" s="117"/>
      <c r="E70" s="117"/>
      <c r="F70" s="117"/>
      <c r="G70" s="117"/>
      <c r="H70" s="117"/>
      <c r="I70" s="117"/>
      <c r="J70" s="117"/>
      <c r="K70" s="118"/>
      <c r="L70" s="119"/>
      <c r="M70" s="119"/>
      <c r="N70" s="119"/>
      <c r="O70" s="120"/>
      <c r="P70" s="121"/>
    </row>
    <row r="71" spans="2:17" s="94" customFormat="1" ht="12.75" customHeight="1">
      <c r="B71" s="116"/>
      <c r="C71" s="117"/>
      <c r="D71" s="117"/>
      <c r="E71" s="117"/>
      <c r="F71" s="117"/>
      <c r="G71" s="119"/>
      <c r="H71" s="119"/>
      <c r="I71" s="122" t="s">
        <v>147</v>
      </c>
      <c r="J71" s="123"/>
      <c r="K71" s="122" t="s">
        <v>148</v>
      </c>
      <c r="L71" s="124"/>
      <c r="M71" s="120" t="s">
        <v>177</v>
      </c>
      <c r="N71" s="122"/>
      <c r="O71" s="125" t="s">
        <v>150</v>
      </c>
      <c r="P71" s="120"/>
      <c r="Q71" s="120"/>
    </row>
    <row r="72" spans="2:17" s="94" customFormat="1" ht="12.75" customHeight="1">
      <c r="B72" s="116"/>
      <c r="C72" s="117"/>
      <c r="D72" s="117"/>
      <c r="E72" s="117"/>
      <c r="F72" s="117"/>
      <c r="G72" s="119"/>
      <c r="H72" s="119"/>
      <c r="J72" s="119"/>
      <c r="K72" s="122" t="s">
        <v>149</v>
      </c>
      <c r="L72" s="121"/>
      <c r="M72" s="120"/>
      <c r="N72" s="121"/>
      <c r="O72" s="125" t="s">
        <v>151</v>
      </c>
      <c r="P72" s="120"/>
      <c r="Q72" s="120" t="s">
        <v>52</v>
      </c>
    </row>
    <row r="73" spans="2:17" s="94" customFormat="1" ht="12.75" customHeight="1">
      <c r="B73" s="116"/>
      <c r="C73" s="126"/>
      <c r="D73" s="126"/>
      <c r="E73" s="117"/>
      <c r="F73" s="117"/>
      <c r="G73" s="120"/>
      <c r="H73" s="117"/>
      <c r="I73" s="127" t="s">
        <v>10</v>
      </c>
      <c r="J73" s="128"/>
      <c r="K73" s="127" t="s">
        <v>10</v>
      </c>
      <c r="L73" s="129"/>
      <c r="M73" s="127" t="s">
        <v>10</v>
      </c>
      <c r="N73" s="129"/>
      <c r="O73" s="127" t="s">
        <v>10</v>
      </c>
      <c r="P73" s="129"/>
      <c r="Q73" s="127" t="s">
        <v>10</v>
      </c>
    </row>
    <row r="74" spans="2:17" s="94" customFormat="1" ht="12.75" customHeight="1">
      <c r="B74" s="116"/>
      <c r="C74" s="130"/>
      <c r="D74" s="130"/>
      <c r="E74" s="130"/>
      <c r="F74" s="130"/>
      <c r="G74" s="130"/>
      <c r="H74" s="130"/>
      <c r="I74" s="131"/>
      <c r="J74" s="132"/>
      <c r="K74" s="131"/>
      <c r="L74" s="133"/>
      <c r="M74" s="131"/>
      <c r="N74" s="133"/>
      <c r="O74" s="134"/>
      <c r="P74" s="133"/>
      <c r="Q74" s="133"/>
    </row>
    <row r="75" spans="2:17" s="94" customFormat="1" ht="15" customHeight="1">
      <c r="B75" s="116"/>
      <c r="C75" s="130" t="s">
        <v>127</v>
      </c>
      <c r="D75" s="130"/>
      <c r="E75" s="130"/>
      <c r="F75" s="130"/>
      <c r="G75" s="130"/>
      <c r="H75" s="130"/>
      <c r="I75" s="131">
        <f>PL!K20</f>
        <v>229599</v>
      </c>
      <c r="J75" s="132"/>
      <c r="K75" s="135">
        <v>0</v>
      </c>
      <c r="L75" s="133"/>
      <c r="M75" s="135">
        <v>0</v>
      </c>
      <c r="N75" s="133"/>
      <c r="O75" s="136">
        <v>0</v>
      </c>
      <c r="P75" s="133"/>
      <c r="Q75" s="133">
        <f>SUM(I75:O75)</f>
        <v>229599</v>
      </c>
    </row>
    <row r="76" spans="2:17" s="94" customFormat="1" ht="15" customHeight="1">
      <c r="B76" s="116"/>
      <c r="C76" s="134" t="s">
        <v>160</v>
      </c>
      <c r="D76" s="130"/>
      <c r="E76" s="130"/>
      <c r="F76" s="130"/>
      <c r="G76" s="130"/>
      <c r="H76" s="130"/>
      <c r="I76" s="135">
        <v>0</v>
      </c>
      <c r="J76" s="132"/>
      <c r="K76" s="135">
        <v>0</v>
      </c>
      <c r="L76" s="133"/>
      <c r="M76" s="135">
        <v>0</v>
      </c>
      <c r="N76" s="133"/>
      <c r="O76" s="136">
        <v>0</v>
      </c>
      <c r="P76" s="133"/>
      <c r="Q76" s="137">
        <v>0</v>
      </c>
    </row>
    <row r="77" spans="2:17" s="94" customFormat="1" ht="6.75" customHeight="1">
      <c r="B77" s="116"/>
      <c r="C77" s="134"/>
      <c r="D77" s="130"/>
      <c r="E77" s="130"/>
      <c r="F77" s="130"/>
      <c r="G77" s="130"/>
      <c r="H77" s="130"/>
      <c r="I77" s="131"/>
      <c r="J77" s="132"/>
      <c r="K77" s="130"/>
      <c r="L77" s="133"/>
      <c r="M77" s="130"/>
      <c r="N77" s="133"/>
      <c r="O77" s="134"/>
      <c r="P77" s="133"/>
      <c r="Q77" s="133"/>
    </row>
    <row r="78" spans="2:17" s="94" customFormat="1" ht="18" customHeight="1" thickBot="1">
      <c r="B78" s="116"/>
      <c r="C78" s="130" t="s">
        <v>128</v>
      </c>
      <c r="D78" s="130"/>
      <c r="E78" s="130"/>
      <c r="F78" s="130"/>
      <c r="G78" s="130"/>
      <c r="H78" s="130"/>
      <c r="I78" s="138">
        <f>SUM(I75:I77)</f>
        <v>229599</v>
      </c>
      <c r="J78" s="139"/>
      <c r="K78" s="217">
        <f>SUM(K75:K77)</f>
        <v>0</v>
      </c>
      <c r="L78" s="140"/>
      <c r="M78" s="217">
        <f>SUM(M75:M77)</f>
        <v>0</v>
      </c>
      <c r="N78" s="140"/>
      <c r="O78" s="217">
        <f>SUM(O75:O77)</f>
        <v>0</v>
      </c>
      <c r="P78" s="140"/>
      <c r="Q78" s="138">
        <f>SUM(Q75:Q77)</f>
        <v>229599</v>
      </c>
    </row>
    <row r="79" spans="2:17" s="94" customFormat="1" ht="12.75" customHeight="1" thickTop="1">
      <c r="B79" s="116"/>
      <c r="C79" s="130"/>
      <c r="D79" s="130"/>
      <c r="E79" s="130"/>
      <c r="F79" s="130"/>
      <c r="G79" s="130"/>
      <c r="H79" s="130"/>
      <c r="I79" s="131"/>
      <c r="J79" s="132"/>
      <c r="K79" s="141"/>
      <c r="L79" s="133"/>
      <c r="M79" s="141"/>
      <c r="N79" s="133"/>
      <c r="O79" s="134"/>
      <c r="P79" s="133"/>
      <c r="Q79" s="133"/>
    </row>
    <row r="80" spans="2:17" s="94" customFormat="1" ht="12.75" customHeight="1">
      <c r="B80" s="116"/>
      <c r="C80" s="130"/>
      <c r="D80" s="130"/>
      <c r="E80" s="130"/>
      <c r="F80" s="130"/>
      <c r="G80" s="130"/>
      <c r="H80" s="130"/>
      <c r="I80" s="131"/>
      <c r="J80" s="132"/>
      <c r="K80" s="141"/>
      <c r="L80" s="133"/>
      <c r="M80" s="141"/>
      <c r="N80" s="133"/>
      <c r="O80" s="134"/>
      <c r="P80" s="133"/>
      <c r="Q80" s="133"/>
    </row>
    <row r="81" spans="2:17" s="94" customFormat="1" ht="15.75" customHeight="1">
      <c r="B81" s="116"/>
      <c r="C81" s="130" t="s">
        <v>206</v>
      </c>
      <c r="D81" s="130"/>
      <c r="E81" s="130"/>
      <c r="F81" s="130"/>
      <c r="G81" s="130"/>
      <c r="H81" s="130"/>
      <c r="I81" s="131">
        <f>16787-1128-343</f>
        <v>15316</v>
      </c>
      <c r="J81" s="132"/>
      <c r="K81" s="135">
        <v>0</v>
      </c>
      <c r="L81" s="133"/>
      <c r="M81" s="135">
        <v>0</v>
      </c>
      <c r="N81" s="133"/>
      <c r="O81" s="142">
        <f>Q81-I81</f>
        <v>-1173</v>
      </c>
      <c r="P81" s="141"/>
      <c r="Q81" s="141">
        <f>13364+779</f>
        <v>14143</v>
      </c>
    </row>
    <row r="82" spans="2:17" s="94" customFormat="1" ht="15" customHeight="1">
      <c r="B82" s="116"/>
      <c r="C82" s="130" t="s">
        <v>194</v>
      </c>
      <c r="D82" s="143"/>
      <c r="E82" s="130"/>
      <c r="F82" s="130"/>
      <c r="G82" s="130"/>
      <c r="H82" s="130"/>
      <c r="I82" s="135">
        <v>0</v>
      </c>
      <c r="J82" s="132"/>
      <c r="K82" s="144">
        <v>683</v>
      </c>
      <c r="L82" s="133"/>
      <c r="M82" s="133">
        <v>13575</v>
      </c>
      <c r="N82" s="133"/>
      <c r="O82" s="142">
        <f>-794-463-543-2</f>
        <v>-1802</v>
      </c>
      <c r="P82" s="141"/>
      <c r="Q82" s="141">
        <f>SUM(I82:O82)</f>
        <v>12456</v>
      </c>
    </row>
    <row r="83" spans="2:17" s="94" customFormat="1" ht="15.75" customHeight="1">
      <c r="B83" s="116"/>
      <c r="C83" s="130" t="s">
        <v>130</v>
      </c>
      <c r="D83" s="143"/>
      <c r="E83" s="130"/>
      <c r="F83" s="130"/>
      <c r="G83" s="130"/>
      <c r="H83" s="130"/>
      <c r="I83" s="133"/>
      <c r="J83" s="132"/>
      <c r="K83" s="131"/>
      <c r="L83" s="133"/>
      <c r="M83" s="133"/>
      <c r="N83" s="133"/>
      <c r="O83" s="141"/>
      <c r="P83" s="141"/>
      <c r="Q83" s="142">
        <v>-6591</v>
      </c>
    </row>
    <row r="84" s="94" customFormat="1" ht="3.75" customHeight="1"/>
    <row r="85" spans="2:17" s="94" customFormat="1" ht="15" customHeight="1" hidden="1">
      <c r="B85" s="116"/>
      <c r="C85" s="130" t="s">
        <v>161</v>
      </c>
      <c r="D85" s="143"/>
      <c r="E85" s="130"/>
      <c r="F85" s="130"/>
      <c r="G85" s="130"/>
      <c r="H85" s="130"/>
      <c r="I85" s="133"/>
      <c r="J85" s="132"/>
      <c r="K85" s="135"/>
      <c r="L85" s="133"/>
      <c r="M85" s="133"/>
      <c r="N85" s="133"/>
      <c r="O85" s="145"/>
      <c r="P85" s="141"/>
      <c r="Q85" s="141">
        <v>0</v>
      </c>
    </row>
    <row r="86" spans="2:17" s="94" customFormat="1" ht="3.75" customHeight="1">
      <c r="B86" s="116"/>
      <c r="C86" s="130"/>
      <c r="D86" s="143"/>
      <c r="E86" s="130"/>
      <c r="F86" s="130"/>
      <c r="G86" s="130"/>
      <c r="H86" s="130"/>
      <c r="I86" s="133"/>
      <c r="J86" s="132"/>
      <c r="K86" s="131"/>
      <c r="L86" s="133"/>
      <c r="M86" s="133"/>
      <c r="N86" s="133"/>
      <c r="O86" s="141"/>
      <c r="P86" s="141"/>
      <c r="Q86" s="141"/>
    </row>
    <row r="87" spans="2:17" s="94" customFormat="1" ht="18" customHeight="1" thickBot="1">
      <c r="B87" s="116"/>
      <c r="C87" s="130" t="s">
        <v>187</v>
      </c>
      <c r="D87" s="143"/>
      <c r="E87" s="130"/>
      <c r="F87" s="130"/>
      <c r="G87" s="130"/>
      <c r="H87" s="130"/>
      <c r="I87" s="133"/>
      <c r="J87" s="132"/>
      <c r="K87" s="131"/>
      <c r="L87" s="133"/>
      <c r="M87" s="133"/>
      <c r="N87" s="133"/>
      <c r="O87" s="141"/>
      <c r="P87" s="141"/>
      <c r="Q87" s="146">
        <f>SUM(Q81:Q84)</f>
        <v>20008</v>
      </c>
    </row>
    <row r="88" spans="2:17" s="94" customFormat="1" ht="6.75" customHeight="1" hidden="1" thickTop="1">
      <c r="B88" s="116"/>
      <c r="C88" s="130"/>
      <c r="D88" s="143"/>
      <c r="E88" s="130"/>
      <c r="F88" s="130"/>
      <c r="G88" s="130"/>
      <c r="H88" s="130"/>
      <c r="I88" s="133"/>
      <c r="J88" s="132"/>
      <c r="K88" s="131"/>
      <c r="L88" s="133"/>
      <c r="M88" s="133"/>
      <c r="N88" s="133"/>
      <c r="O88" s="141"/>
      <c r="P88" s="141"/>
      <c r="Q88" s="142"/>
    </row>
    <row r="89" spans="2:17" s="94" customFormat="1" ht="15.75" customHeight="1" hidden="1">
      <c r="B89" s="116"/>
      <c r="C89" s="130" t="s">
        <v>37</v>
      </c>
      <c r="D89" s="143"/>
      <c r="E89" s="130"/>
      <c r="F89" s="130"/>
      <c r="G89" s="130"/>
      <c r="H89" s="130"/>
      <c r="I89" s="133"/>
      <c r="J89" s="132"/>
      <c r="K89" s="131"/>
      <c r="L89" s="133"/>
      <c r="M89" s="133"/>
      <c r="N89" s="133"/>
      <c r="O89" s="141"/>
      <c r="P89" s="141"/>
      <c r="Q89" s="142">
        <f>PL!K37</f>
        <v>-6943</v>
      </c>
    </row>
    <row r="90" spans="2:17" s="94" customFormat="1" ht="15.75" customHeight="1" hidden="1">
      <c r="B90" s="116"/>
      <c r="C90" s="130" t="s">
        <v>32</v>
      </c>
      <c r="D90" s="143"/>
      <c r="E90" s="130"/>
      <c r="F90" s="130"/>
      <c r="G90" s="130"/>
      <c r="H90" s="130"/>
      <c r="I90" s="133"/>
      <c r="J90" s="132"/>
      <c r="K90" s="131"/>
      <c r="L90" s="133"/>
      <c r="M90" s="133"/>
      <c r="N90" s="133"/>
      <c r="O90" s="141"/>
      <c r="P90" s="141"/>
      <c r="Q90" s="142">
        <f>PL!K42</f>
        <v>-1425</v>
      </c>
    </row>
    <row r="91" spans="2:17" s="94" customFormat="1" ht="6" customHeight="1" hidden="1">
      <c r="B91" s="116"/>
      <c r="C91" s="130"/>
      <c r="D91" s="143"/>
      <c r="E91" s="130"/>
      <c r="F91" s="130"/>
      <c r="G91" s="130"/>
      <c r="H91" s="130"/>
      <c r="I91" s="133"/>
      <c r="J91" s="132"/>
      <c r="K91" s="131"/>
      <c r="L91" s="133"/>
      <c r="M91" s="133"/>
      <c r="N91" s="133"/>
      <c r="O91" s="141"/>
      <c r="P91" s="141"/>
      <c r="Q91" s="142"/>
    </row>
    <row r="92" spans="2:17" s="94" customFormat="1" ht="18.75" customHeight="1" hidden="1" thickBot="1">
      <c r="B92" s="116"/>
      <c r="C92" s="130" t="s">
        <v>180</v>
      </c>
      <c r="D92" s="143"/>
      <c r="E92" s="130"/>
      <c r="F92" s="130"/>
      <c r="G92" s="130"/>
      <c r="H92" s="130"/>
      <c r="I92" s="133"/>
      <c r="J92" s="132"/>
      <c r="K92" s="131"/>
      <c r="L92" s="133"/>
      <c r="M92" s="133"/>
      <c r="N92" s="133"/>
      <c r="O92" s="141"/>
      <c r="P92" s="141"/>
      <c r="Q92" s="146">
        <f>SUM(Q87:Q91)</f>
        <v>11640</v>
      </c>
    </row>
    <row r="93" spans="2:17" ht="12.75" customHeight="1" thickTop="1">
      <c r="B93" s="92"/>
      <c r="C93" s="62"/>
      <c r="D93" s="72"/>
      <c r="E93" s="60"/>
      <c r="F93" s="60"/>
      <c r="G93" s="60"/>
      <c r="H93" s="60"/>
      <c r="I93" s="59"/>
      <c r="J93" s="61"/>
      <c r="K93" s="36"/>
      <c r="L93" s="59"/>
      <c r="M93" s="59"/>
      <c r="N93" s="59"/>
      <c r="O93" s="71"/>
      <c r="P93" s="71"/>
      <c r="Q93" s="106"/>
    </row>
    <row r="94" spans="2:17" ht="12.75" customHeight="1">
      <c r="B94" s="92"/>
      <c r="C94" s="62"/>
      <c r="D94" s="72"/>
      <c r="E94" s="60"/>
      <c r="F94" s="60"/>
      <c r="G94" s="60"/>
      <c r="H94" s="60"/>
      <c r="I94" s="59"/>
      <c r="J94" s="61"/>
      <c r="K94" s="36"/>
      <c r="L94" s="59"/>
      <c r="M94" s="59"/>
      <c r="N94" s="59"/>
      <c r="O94" s="60"/>
      <c r="P94" s="59"/>
      <c r="Q94" s="26"/>
    </row>
    <row r="95" spans="2:17" ht="12.75" customHeight="1">
      <c r="B95" s="92"/>
      <c r="C95" s="26"/>
      <c r="D95" s="72"/>
      <c r="E95" s="60"/>
      <c r="F95" s="60"/>
      <c r="G95" s="60"/>
      <c r="H95" s="60"/>
      <c r="I95" s="59"/>
      <c r="J95" s="61"/>
      <c r="K95" s="36"/>
      <c r="L95" s="59"/>
      <c r="M95" s="59"/>
      <c r="N95" s="59"/>
      <c r="O95" s="60"/>
      <c r="P95" s="59"/>
      <c r="Q95" s="26"/>
    </row>
    <row r="96" spans="2:3" s="114" customFormat="1" ht="13.5" customHeight="1">
      <c r="B96" s="112" t="s">
        <v>73</v>
      </c>
      <c r="C96" s="115" t="s">
        <v>108</v>
      </c>
    </row>
    <row r="97" spans="2:17" ht="12.75" customHeight="1">
      <c r="B97" s="92"/>
      <c r="C97" s="21"/>
      <c r="D97" s="21"/>
      <c r="E97" s="21"/>
      <c r="F97" s="21"/>
      <c r="G97" s="21"/>
      <c r="H97" s="21"/>
      <c r="I97" s="21"/>
      <c r="J97" s="21"/>
      <c r="K97" s="21"/>
      <c r="L97" s="21"/>
      <c r="M97" s="21"/>
      <c r="N97" s="21"/>
      <c r="O97" s="21"/>
      <c r="P97" s="21"/>
      <c r="Q97" s="21"/>
    </row>
    <row r="98" spans="2:17" ht="27.75" customHeight="1">
      <c r="B98" s="92"/>
      <c r="C98" s="237"/>
      <c r="D98" s="237"/>
      <c r="E98" s="237"/>
      <c r="F98" s="237"/>
      <c r="G98" s="237"/>
      <c r="H98" s="237"/>
      <c r="I98" s="237"/>
      <c r="J98" s="237"/>
      <c r="K98" s="237"/>
      <c r="L98" s="237"/>
      <c r="M98" s="237"/>
      <c r="N98" s="237"/>
      <c r="O98" s="237"/>
      <c r="P98" s="237"/>
      <c r="Q98" s="108"/>
    </row>
    <row r="99" spans="2:17" ht="12.75" customHeight="1">
      <c r="B99" s="92"/>
      <c r="C99" s="21"/>
      <c r="D99" s="21"/>
      <c r="E99" s="21"/>
      <c r="F99" s="21"/>
      <c r="G99" s="21"/>
      <c r="H99" s="21"/>
      <c r="I99" s="21"/>
      <c r="J99" s="21"/>
      <c r="K99" s="21"/>
      <c r="L99" s="21"/>
      <c r="M99" s="21"/>
      <c r="N99" s="21"/>
      <c r="O99" s="21"/>
      <c r="P99" s="21"/>
      <c r="Q99" s="21"/>
    </row>
    <row r="100" spans="2:17" ht="12.75" customHeight="1">
      <c r="B100" s="92"/>
      <c r="C100" s="21"/>
      <c r="D100" s="21"/>
      <c r="E100" s="21"/>
      <c r="F100" s="21"/>
      <c r="G100" s="21"/>
      <c r="H100" s="21"/>
      <c r="I100" s="21"/>
      <c r="J100" s="21"/>
      <c r="K100" s="21"/>
      <c r="L100" s="21"/>
      <c r="M100" s="21"/>
      <c r="N100" s="21"/>
      <c r="O100" s="21"/>
      <c r="P100" s="21"/>
      <c r="Q100" s="21"/>
    </row>
    <row r="101" spans="2:17" ht="12.75" customHeight="1">
      <c r="B101" s="92"/>
      <c r="C101" s="21"/>
      <c r="D101" s="21"/>
      <c r="E101" s="21"/>
      <c r="F101" s="21"/>
      <c r="G101" s="21"/>
      <c r="H101" s="21"/>
      <c r="I101" s="21"/>
      <c r="J101" s="21"/>
      <c r="K101" s="21"/>
      <c r="L101" s="21"/>
      <c r="M101" s="21"/>
      <c r="N101" s="21"/>
      <c r="O101" s="21"/>
      <c r="P101" s="21"/>
      <c r="Q101" s="21"/>
    </row>
    <row r="102" spans="2:3" s="114" customFormat="1" ht="15.75" customHeight="1">
      <c r="B102" s="112" t="s">
        <v>74</v>
      </c>
      <c r="C102" s="115" t="s">
        <v>153</v>
      </c>
    </row>
    <row r="103" spans="2:17" ht="12.75" customHeight="1">
      <c r="B103" s="92"/>
      <c r="C103" s="21"/>
      <c r="D103" s="21"/>
      <c r="E103" s="21"/>
      <c r="F103" s="21"/>
      <c r="G103" s="21"/>
      <c r="H103" s="21"/>
      <c r="I103" s="21"/>
      <c r="J103" s="21"/>
      <c r="K103" s="21"/>
      <c r="L103" s="21"/>
      <c r="M103" s="21"/>
      <c r="N103" s="21"/>
      <c r="O103" s="21"/>
      <c r="P103" s="21"/>
      <c r="Q103" s="21"/>
    </row>
    <row r="104" spans="2:17" ht="12.75" customHeight="1">
      <c r="B104" s="92"/>
      <c r="C104" s="21"/>
      <c r="D104" s="21"/>
      <c r="E104" s="21"/>
      <c r="F104" s="21"/>
      <c r="G104" s="21"/>
      <c r="H104" s="21"/>
      <c r="I104" s="21"/>
      <c r="J104" s="21"/>
      <c r="K104" s="21"/>
      <c r="L104" s="21"/>
      <c r="M104" s="21"/>
      <c r="N104" s="21"/>
      <c r="O104" s="21"/>
      <c r="P104" s="21"/>
      <c r="Q104" s="21"/>
    </row>
    <row r="105" spans="2:17" ht="12.75" customHeight="1">
      <c r="B105" s="92"/>
      <c r="C105" s="21"/>
      <c r="D105" s="21"/>
      <c r="E105" s="21"/>
      <c r="F105" s="21"/>
      <c r="G105" s="21"/>
      <c r="H105" s="21"/>
      <c r="I105" s="21"/>
      <c r="J105" s="21"/>
      <c r="K105" s="21"/>
      <c r="L105" s="21"/>
      <c r="M105" s="21"/>
      <c r="N105" s="21"/>
      <c r="O105" s="21"/>
      <c r="P105" s="21"/>
      <c r="Q105" s="21"/>
    </row>
    <row r="106" spans="2:17" ht="12.75" customHeight="1">
      <c r="B106" s="92"/>
      <c r="C106" s="21"/>
      <c r="D106" s="21"/>
      <c r="E106" s="21"/>
      <c r="F106" s="21"/>
      <c r="G106" s="21"/>
      <c r="H106" s="21"/>
      <c r="I106" s="21"/>
      <c r="J106" s="21"/>
      <c r="K106" s="21"/>
      <c r="L106" s="21"/>
      <c r="M106" s="21"/>
      <c r="N106" s="21"/>
      <c r="O106" s="21"/>
      <c r="P106" s="21"/>
      <c r="Q106" s="21"/>
    </row>
    <row r="107" spans="2:17" ht="12.75" customHeight="1">
      <c r="B107" s="92"/>
      <c r="C107" s="21"/>
      <c r="D107" s="21"/>
      <c r="E107" s="21"/>
      <c r="F107" s="21"/>
      <c r="G107" s="21"/>
      <c r="H107" s="21"/>
      <c r="I107" s="21"/>
      <c r="J107" s="21"/>
      <c r="K107" s="21"/>
      <c r="L107" s="21"/>
      <c r="M107" s="21"/>
      <c r="N107" s="21"/>
      <c r="O107" s="21"/>
      <c r="P107" s="21"/>
      <c r="Q107" s="21"/>
    </row>
    <row r="108" spans="2:17" ht="12.75" customHeight="1">
      <c r="B108" s="92"/>
      <c r="C108" s="21"/>
      <c r="D108" s="21"/>
      <c r="E108" s="21"/>
      <c r="F108" s="21"/>
      <c r="G108" s="21"/>
      <c r="H108" s="21"/>
      <c r="I108" s="21"/>
      <c r="J108" s="21"/>
      <c r="K108" s="21"/>
      <c r="L108" s="21"/>
      <c r="M108" s="21"/>
      <c r="N108" s="21"/>
      <c r="O108" s="21"/>
      <c r="P108" s="21"/>
      <c r="Q108" s="21"/>
    </row>
    <row r="109" spans="2:3" s="114" customFormat="1" ht="15.75" customHeight="1">
      <c r="B109" s="112" t="s">
        <v>75</v>
      </c>
      <c r="C109" s="115" t="s">
        <v>107</v>
      </c>
    </row>
    <row r="110" spans="2:17" ht="12.75" customHeight="1">
      <c r="B110" s="92"/>
      <c r="C110" s="21"/>
      <c r="D110" s="21"/>
      <c r="E110" s="21"/>
      <c r="F110" s="21"/>
      <c r="G110" s="21"/>
      <c r="H110" s="21"/>
      <c r="I110" s="21"/>
      <c r="J110" s="21"/>
      <c r="K110" s="21"/>
      <c r="L110" s="21"/>
      <c r="M110" s="21"/>
      <c r="N110" s="21"/>
      <c r="O110" s="21"/>
      <c r="P110" s="21"/>
      <c r="Q110" s="21"/>
    </row>
    <row r="111" spans="2:3" s="94" customFormat="1" ht="12.75" customHeight="1">
      <c r="B111" s="116"/>
      <c r="C111" s="94" t="s">
        <v>176</v>
      </c>
    </row>
    <row r="112" spans="2:17" ht="13.5" customHeight="1">
      <c r="B112" s="92"/>
      <c r="C112" s="21"/>
      <c r="D112" s="21"/>
      <c r="E112" s="21"/>
      <c r="F112" s="21"/>
      <c r="G112" s="21"/>
      <c r="H112" s="21"/>
      <c r="I112" s="21"/>
      <c r="J112" s="21"/>
      <c r="K112" s="21"/>
      <c r="L112" s="21"/>
      <c r="M112" s="21"/>
      <c r="N112" s="21"/>
      <c r="O112" s="21"/>
      <c r="P112" s="21"/>
      <c r="Q112" s="21"/>
    </row>
    <row r="113" spans="2:17" ht="13.5" customHeight="1">
      <c r="B113" s="92"/>
      <c r="C113" s="21"/>
      <c r="D113" s="21"/>
      <c r="E113" s="21"/>
      <c r="F113" s="21"/>
      <c r="G113" s="21"/>
      <c r="H113" s="21"/>
      <c r="I113" s="21"/>
      <c r="J113" s="21"/>
      <c r="K113" s="21"/>
      <c r="L113" s="21"/>
      <c r="M113" s="21"/>
      <c r="N113" s="21"/>
      <c r="O113" s="21"/>
      <c r="P113" s="21"/>
      <c r="Q113" s="21"/>
    </row>
    <row r="114" spans="2:3" s="114" customFormat="1" ht="15.75" customHeight="1">
      <c r="B114" s="112" t="s">
        <v>76</v>
      </c>
      <c r="C114" s="115" t="s">
        <v>118</v>
      </c>
    </row>
    <row r="115" spans="2:17" ht="12.75" customHeight="1">
      <c r="B115" s="92"/>
      <c r="C115" s="21"/>
      <c r="D115" s="21"/>
      <c r="E115" s="21"/>
      <c r="F115" s="21"/>
      <c r="G115" s="21"/>
      <c r="H115" s="21"/>
      <c r="I115" s="21"/>
      <c r="J115" s="21"/>
      <c r="K115" s="21"/>
      <c r="L115" s="21"/>
      <c r="M115" s="21"/>
      <c r="N115" s="21"/>
      <c r="O115" s="21"/>
      <c r="P115" s="21"/>
      <c r="Q115" s="21"/>
    </row>
    <row r="116" spans="2:3" s="94" customFormat="1" ht="12.75" customHeight="1">
      <c r="B116" s="116"/>
      <c r="C116" s="94" t="s">
        <v>184</v>
      </c>
    </row>
    <row r="117" spans="2:17" ht="12.75" customHeight="1">
      <c r="B117" s="92"/>
      <c r="C117" s="21"/>
      <c r="D117" s="21"/>
      <c r="E117" s="21"/>
      <c r="F117" s="21"/>
      <c r="G117" s="21"/>
      <c r="H117" s="21"/>
      <c r="I117" s="21"/>
      <c r="J117" s="21"/>
      <c r="K117" s="21"/>
      <c r="L117" s="21"/>
      <c r="M117" s="21"/>
      <c r="N117" s="21"/>
      <c r="O117" s="21"/>
      <c r="P117" s="21"/>
      <c r="Q117" s="21"/>
    </row>
    <row r="118" spans="2:17" ht="12.75" customHeight="1">
      <c r="B118" s="92"/>
      <c r="C118" s="21"/>
      <c r="D118" s="21"/>
      <c r="E118" s="21"/>
      <c r="F118" s="21"/>
      <c r="G118" s="21"/>
      <c r="H118" s="21"/>
      <c r="I118" s="21"/>
      <c r="J118" s="21"/>
      <c r="K118" s="21"/>
      <c r="L118" s="21"/>
      <c r="M118" s="21"/>
      <c r="N118" s="21"/>
      <c r="O118" s="21"/>
      <c r="P118" s="21"/>
      <c r="Q118" s="21"/>
    </row>
    <row r="119" spans="2:3" s="114" customFormat="1" ht="15.75" customHeight="1">
      <c r="B119" s="112" t="s">
        <v>77</v>
      </c>
      <c r="C119" s="115" t="s">
        <v>106</v>
      </c>
    </row>
    <row r="120" spans="2:17" ht="15" customHeight="1">
      <c r="B120" s="92"/>
      <c r="C120" s="21"/>
      <c r="D120" s="21"/>
      <c r="E120" s="21"/>
      <c r="F120" s="21"/>
      <c r="G120" s="21"/>
      <c r="H120" s="21"/>
      <c r="I120" s="21"/>
      <c r="J120" s="21"/>
      <c r="K120" s="21"/>
      <c r="L120" s="21"/>
      <c r="M120" s="21"/>
      <c r="N120" s="21"/>
      <c r="O120" s="21"/>
      <c r="P120" s="21"/>
      <c r="Q120" s="21"/>
    </row>
    <row r="121" spans="2:17" ht="15" customHeight="1">
      <c r="B121" s="92"/>
      <c r="C121" s="239"/>
      <c r="D121" s="239"/>
      <c r="E121" s="239"/>
      <c r="F121" s="239"/>
      <c r="G121" s="239"/>
      <c r="H121" s="239"/>
      <c r="I121" s="239"/>
      <c r="J121" s="239"/>
      <c r="K121" s="239"/>
      <c r="L121" s="239"/>
      <c r="M121" s="239"/>
      <c r="N121" s="239"/>
      <c r="O121" s="239"/>
      <c r="P121" s="239"/>
      <c r="Q121" s="108"/>
    </row>
    <row r="122" spans="2:17" ht="15" customHeight="1">
      <c r="B122" s="92"/>
      <c r="C122" s="21"/>
      <c r="D122" s="21"/>
      <c r="E122" s="21"/>
      <c r="F122" s="21"/>
      <c r="G122" s="21"/>
      <c r="H122" s="21"/>
      <c r="I122" s="21"/>
      <c r="J122" s="21"/>
      <c r="K122" s="21"/>
      <c r="L122" s="21"/>
      <c r="M122" s="21"/>
      <c r="N122" s="21"/>
      <c r="O122" s="21"/>
      <c r="P122" s="21"/>
      <c r="Q122" s="21"/>
    </row>
    <row r="123" spans="2:17" ht="15" customHeight="1">
      <c r="B123" s="92"/>
      <c r="C123" s="237"/>
      <c r="D123" s="237"/>
      <c r="E123" s="237"/>
      <c r="F123" s="237"/>
      <c r="G123" s="237"/>
      <c r="H123" s="237"/>
      <c r="I123" s="237"/>
      <c r="J123" s="237"/>
      <c r="K123" s="237"/>
      <c r="L123" s="237"/>
      <c r="M123" s="237"/>
      <c r="N123" s="237"/>
      <c r="O123" s="237"/>
      <c r="P123" s="237"/>
      <c r="Q123" s="108"/>
    </row>
    <row r="124" spans="2:17" ht="15">
      <c r="B124" s="92"/>
      <c r="C124" s="21"/>
      <c r="D124" s="21"/>
      <c r="E124" s="21"/>
      <c r="F124" s="21"/>
      <c r="G124" s="21"/>
      <c r="H124" s="21"/>
      <c r="I124" s="21"/>
      <c r="J124" s="21"/>
      <c r="K124" s="21"/>
      <c r="L124" s="21"/>
      <c r="M124" s="21"/>
      <c r="N124" s="21"/>
      <c r="O124" s="21"/>
      <c r="P124" s="21"/>
      <c r="Q124" s="21"/>
    </row>
    <row r="125" spans="2:17" ht="42.75" customHeight="1">
      <c r="B125" s="92"/>
      <c r="C125" s="21"/>
      <c r="D125" s="21"/>
      <c r="E125" s="21"/>
      <c r="F125" s="21"/>
      <c r="G125" s="21"/>
      <c r="H125" s="21"/>
      <c r="I125" s="21"/>
      <c r="J125" s="21"/>
      <c r="K125" s="21"/>
      <c r="L125" s="21"/>
      <c r="M125" s="21"/>
      <c r="N125" s="21"/>
      <c r="O125" s="21"/>
      <c r="P125" s="21"/>
      <c r="Q125" s="21"/>
    </row>
    <row r="126" spans="2:3" s="114" customFormat="1" ht="15.75" customHeight="1">
      <c r="B126" s="112" t="s">
        <v>78</v>
      </c>
      <c r="C126" s="115" t="s">
        <v>119</v>
      </c>
    </row>
    <row r="127" spans="2:17" ht="12.75" customHeight="1">
      <c r="B127" s="92"/>
      <c r="C127" s="21"/>
      <c r="D127" s="21"/>
      <c r="E127" s="21"/>
      <c r="F127" s="21"/>
      <c r="G127" s="21"/>
      <c r="H127" s="21"/>
      <c r="I127" s="21"/>
      <c r="J127" s="21"/>
      <c r="K127" s="21"/>
      <c r="L127" s="21"/>
      <c r="M127" s="21"/>
      <c r="N127" s="21"/>
      <c r="O127" s="21"/>
      <c r="P127" s="21"/>
      <c r="Q127" s="21"/>
    </row>
    <row r="128" spans="2:15" s="94" customFormat="1" ht="12.75" customHeight="1">
      <c r="B128" s="116"/>
      <c r="M128" s="147"/>
      <c r="N128" s="148"/>
      <c r="O128" s="120" t="s">
        <v>207</v>
      </c>
    </row>
    <row r="129" spans="2:15" s="94" customFormat="1" ht="12.75" customHeight="1">
      <c r="B129" s="116"/>
      <c r="M129" s="149" t="s">
        <v>24</v>
      </c>
      <c r="N129" s="148"/>
      <c r="O129" s="149" t="s">
        <v>162</v>
      </c>
    </row>
    <row r="130" spans="2:15" s="94" customFormat="1" ht="18" customHeight="1">
      <c r="B130" s="116"/>
      <c r="M130" s="127" t="s">
        <v>10</v>
      </c>
      <c r="N130" s="117"/>
      <c r="O130" s="127" t="s">
        <v>10</v>
      </c>
    </row>
    <row r="131" s="94" customFormat="1" ht="12.75" customHeight="1">
      <c r="B131" s="116"/>
    </row>
    <row r="132" spans="2:15" s="94" customFormat="1" ht="12.75" customHeight="1">
      <c r="B132" s="116"/>
      <c r="E132" s="94" t="s">
        <v>233</v>
      </c>
      <c r="M132" s="94">
        <f>PL!G20</f>
        <v>83859</v>
      </c>
      <c r="O132" s="94">
        <f>PL!G35</f>
        <v>7672</v>
      </c>
    </row>
    <row r="133" s="94" customFormat="1" ht="12.75" customHeight="1">
      <c r="B133" s="116"/>
    </row>
    <row r="134" spans="2:15" s="94" customFormat="1" ht="12.75" customHeight="1">
      <c r="B134" s="116"/>
      <c r="E134" s="94" t="s">
        <v>226</v>
      </c>
      <c r="M134" s="94">
        <v>68542</v>
      </c>
      <c r="O134" s="94">
        <v>5083</v>
      </c>
    </row>
    <row r="135" s="94" customFormat="1" ht="12.75" customHeight="1">
      <c r="B135" s="116"/>
    </row>
    <row r="136" s="94" customFormat="1" ht="7.5" customHeight="1">
      <c r="B136" s="116"/>
    </row>
    <row r="137" spans="2:17" ht="14.25" customHeight="1">
      <c r="B137" s="92"/>
      <c r="C137" s="237"/>
      <c r="D137" s="237"/>
      <c r="E137" s="237"/>
      <c r="F137" s="237"/>
      <c r="G137" s="237"/>
      <c r="H137" s="237"/>
      <c r="I137" s="237"/>
      <c r="J137" s="237"/>
      <c r="K137" s="237"/>
      <c r="L137" s="237"/>
      <c r="M137" s="237"/>
      <c r="N137" s="237"/>
      <c r="O137" s="237"/>
      <c r="P137" s="237"/>
      <c r="Q137" s="108"/>
    </row>
    <row r="138" spans="2:17" ht="14.25" customHeight="1">
      <c r="B138" s="92"/>
      <c r="C138" s="237"/>
      <c r="D138" s="237"/>
      <c r="E138" s="237"/>
      <c r="F138" s="237"/>
      <c r="G138" s="237"/>
      <c r="H138" s="237"/>
      <c r="I138" s="237"/>
      <c r="J138" s="237"/>
      <c r="K138" s="237"/>
      <c r="L138" s="237"/>
      <c r="M138" s="237"/>
      <c r="N138" s="237"/>
      <c r="O138" s="237"/>
      <c r="P138" s="237"/>
      <c r="Q138" s="108"/>
    </row>
    <row r="139" spans="2:17" ht="14.25" customHeight="1">
      <c r="B139" s="92"/>
      <c r="C139" s="237"/>
      <c r="D139" s="237"/>
      <c r="E139" s="237"/>
      <c r="F139" s="237"/>
      <c r="G139" s="237"/>
      <c r="H139" s="237"/>
      <c r="I139" s="237"/>
      <c r="J139" s="237"/>
      <c r="K139" s="237"/>
      <c r="L139" s="237"/>
      <c r="M139" s="237"/>
      <c r="N139" s="237"/>
      <c r="O139" s="237"/>
      <c r="P139" s="237"/>
      <c r="Q139" s="237"/>
    </row>
    <row r="140" spans="2:17" ht="14.25" customHeight="1">
      <c r="B140" s="92"/>
      <c r="C140" s="21"/>
      <c r="D140" s="21"/>
      <c r="E140" s="21"/>
      <c r="F140" s="21"/>
      <c r="G140" s="21"/>
      <c r="H140" s="21"/>
      <c r="I140" s="21"/>
      <c r="J140" s="21"/>
      <c r="K140" s="21"/>
      <c r="L140" s="21"/>
      <c r="M140" s="21"/>
      <c r="N140" s="21"/>
      <c r="O140" s="21"/>
      <c r="P140" s="21"/>
      <c r="Q140" s="21"/>
    </row>
    <row r="141" spans="2:17" ht="14.25" customHeight="1" hidden="1">
      <c r="B141" s="92"/>
      <c r="C141" s="21"/>
      <c r="D141" s="21"/>
      <c r="E141" s="21"/>
      <c r="F141" s="21"/>
      <c r="G141" s="21"/>
      <c r="H141" s="21"/>
      <c r="I141" s="21"/>
      <c r="J141" s="21"/>
      <c r="K141" s="21"/>
      <c r="L141" s="21"/>
      <c r="M141" s="21"/>
      <c r="N141" s="21"/>
      <c r="O141" s="21"/>
      <c r="P141" s="21"/>
      <c r="Q141" s="21"/>
    </row>
    <row r="142" spans="2:17" ht="14.25" customHeight="1">
      <c r="B142" s="92"/>
      <c r="C142" s="21"/>
      <c r="D142" s="21"/>
      <c r="E142" s="21"/>
      <c r="F142" s="21"/>
      <c r="G142" s="21"/>
      <c r="H142" s="21"/>
      <c r="I142" s="21"/>
      <c r="J142" s="21"/>
      <c r="K142" s="21"/>
      <c r="L142" s="21"/>
      <c r="M142" s="21"/>
      <c r="N142" s="21"/>
      <c r="O142" s="21"/>
      <c r="P142" s="21"/>
      <c r="Q142" s="21"/>
    </row>
    <row r="143" spans="2:17" ht="14.25" customHeight="1">
      <c r="B143" s="92"/>
      <c r="C143" s="21"/>
      <c r="D143" s="21"/>
      <c r="E143" s="21"/>
      <c r="F143" s="21"/>
      <c r="G143" s="21"/>
      <c r="H143" s="21"/>
      <c r="I143" s="21"/>
      <c r="J143" s="21"/>
      <c r="K143" s="21"/>
      <c r="L143" s="21"/>
      <c r="M143" s="21"/>
      <c r="N143" s="21"/>
      <c r="O143" s="21"/>
      <c r="P143" s="21"/>
      <c r="Q143" s="21"/>
    </row>
    <row r="144" spans="2:3" s="114" customFormat="1" ht="15.75" customHeight="1">
      <c r="B144" s="112" t="s">
        <v>79</v>
      </c>
      <c r="C144" s="115" t="s">
        <v>90</v>
      </c>
    </row>
    <row r="145" spans="2:17" ht="9.75" customHeight="1">
      <c r="B145" s="92"/>
      <c r="C145" s="21"/>
      <c r="D145" s="21"/>
      <c r="E145" s="21"/>
      <c r="F145" s="21"/>
      <c r="G145" s="21"/>
      <c r="H145" s="21"/>
      <c r="I145" s="21"/>
      <c r="J145" s="21"/>
      <c r="K145" s="21"/>
      <c r="L145" s="21"/>
      <c r="M145" s="21"/>
      <c r="N145" s="21"/>
      <c r="O145" s="21"/>
      <c r="P145" s="21"/>
      <c r="Q145" s="21"/>
    </row>
    <row r="146" spans="2:17" s="94" customFormat="1" ht="27.75" customHeight="1">
      <c r="B146" s="116"/>
      <c r="C146" s="238"/>
      <c r="D146" s="238"/>
      <c r="E146" s="238"/>
      <c r="F146" s="238"/>
      <c r="G146" s="238"/>
      <c r="H146" s="238"/>
      <c r="I146" s="238"/>
      <c r="J146" s="238"/>
      <c r="K146" s="238"/>
      <c r="L146" s="238"/>
      <c r="M146" s="238"/>
      <c r="N146" s="238"/>
      <c r="O146" s="238"/>
      <c r="P146" s="238"/>
      <c r="Q146" s="150"/>
    </row>
    <row r="147" spans="2:17" ht="12.75" customHeight="1">
      <c r="B147" s="92"/>
      <c r="C147" s="21"/>
      <c r="D147" s="21"/>
      <c r="E147" s="21"/>
      <c r="F147" s="21"/>
      <c r="G147" s="21"/>
      <c r="H147" s="21"/>
      <c r="I147" s="21"/>
      <c r="J147" s="21"/>
      <c r="K147" s="21"/>
      <c r="L147" s="21"/>
      <c r="M147" s="21"/>
      <c r="N147" s="21"/>
      <c r="O147" s="21"/>
      <c r="P147" s="21"/>
      <c r="Q147" s="21"/>
    </row>
    <row r="148" spans="2:17" ht="15">
      <c r="B148" s="92"/>
      <c r="C148" s="21"/>
      <c r="D148" s="21"/>
      <c r="E148" s="21"/>
      <c r="F148" s="21"/>
      <c r="G148" s="21"/>
      <c r="H148" s="21"/>
      <c r="I148" s="21"/>
      <c r="J148" s="21"/>
      <c r="K148" s="21"/>
      <c r="L148" s="21"/>
      <c r="M148" s="21"/>
      <c r="N148" s="21"/>
      <c r="O148" s="21"/>
      <c r="P148" s="21"/>
      <c r="Q148" s="21"/>
    </row>
    <row r="149" spans="2:17" ht="12.75" customHeight="1">
      <c r="B149" s="92"/>
      <c r="C149" s="21"/>
      <c r="D149" s="21"/>
      <c r="E149" s="21"/>
      <c r="F149" s="21"/>
      <c r="G149" s="21"/>
      <c r="H149" s="21"/>
      <c r="I149" s="21"/>
      <c r="J149" s="21"/>
      <c r="K149" s="21"/>
      <c r="L149" s="21"/>
      <c r="M149" s="21"/>
      <c r="N149" s="21"/>
      <c r="O149" s="21"/>
      <c r="P149" s="21"/>
      <c r="Q149" s="21"/>
    </row>
    <row r="150" spans="2:3" s="114" customFormat="1" ht="15.75" customHeight="1">
      <c r="B150" s="112" t="s">
        <v>80</v>
      </c>
      <c r="C150" s="115" t="s">
        <v>105</v>
      </c>
    </row>
    <row r="151" spans="2:17" ht="12.75" customHeight="1">
      <c r="B151" s="92"/>
      <c r="C151" s="21"/>
      <c r="D151" s="21"/>
      <c r="E151" s="21"/>
      <c r="F151" s="21"/>
      <c r="G151" s="21"/>
      <c r="H151" s="21"/>
      <c r="I151" s="21"/>
      <c r="J151" s="21"/>
      <c r="K151" s="21"/>
      <c r="L151" s="21"/>
      <c r="M151" s="21"/>
      <c r="N151" s="21"/>
      <c r="O151" s="21"/>
      <c r="P151" s="21"/>
      <c r="Q151" s="21"/>
    </row>
    <row r="152" spans="2:3" s="94" customFormat="1" ht="12.75" customHeight="1">
      <c r="B152" s="116"/>
      <c r="C152" s="94" t="s">
        <v>129</v>
      </c>
    </row>
    <row r="153" spans="2:17" ht="12.75" customHeight="1">
      <c r="B153" s="92"/>
      <c r="C153" s="21"/>
      <c r="D153" s="21"/>
      <c r="E153" s="21"/>
      <c r="F153" s="21"/>
      <c r="G153" s="21"/>
      <c r="H153" s="21"/>
      <c r="I153" s="21"/>
      <c r="J153" s="21"/>
      <c r="K153" s="21"/>
      <c r="L153" s="21"/>
      <c r="M153" s="21"/>
      <c r="N153" s="21"/>
      <c r="O153" s="21"/>
      <c r="P153" s="21"/>
      <c r="Q153" s="21"/>
    </row>
    <row r="154" spans="2:17" ht="12.75" customHeight="1">
      <c r="B154" s="92"/>
      <c r="C154" s="21"/>
      <c r="D154" s="21"/>
      <c r="E154" s="21"/>
      <c r="F154" s="21"/>
      <c r="G154" s="21"/>
      <c r="H154" s="21"/>
      <c r="I154" s="21"/>
      <c r="J154" s="21"/>
      <c r="K154" s="21"/>
      <c r="L154" s="21"/>
      <c r="M154" s="21"/>
      <c r="N154" s="21"/>
      <c r="O154" s="21"/>
      <c r="P154" s="21"/>
      <c r="Q154" s="21"/>
    </row>
    <row r="155" spans="2:17" ht="12.75" customHeight="1">
      <c r="B155" s="92"/>
      <c r="C155" s="21"/>
      <c r="D155" s="21"/>
      <c r="E155" s="21"/>
      <c r="F155" s="21"/>
      <c r="G155" s="21"/>
      <c r="H155" s="21"/>
      <c r="I155" s="21"/>
      <c r="J155" s="21"/>
      <c r="K155" s="21"/>
      <c r="L155" s="21"/>
      <c r="M155" s="21"/>
      <c r="N155" s="21"/>
      <c r="O155" s="21"/>
      <c r="P155" s="21"/>
      <c r="Q155" s="21"/>
    </row>
    <row r="156" spans="2:3" s="114" customFormat="1" ht="16.5" customHeight="1">
      <c r="B156" s="112" t="s">
        <v>81</v>
      </c>
      <c r="C156" s="115" t="s">
        <v>37</v>
      </c>
    </row>
    <row r="157" spans="2:17" ht="12.75" customHeight="1">
      <c r="B157" s="92"/>
      <c r="C157" s="21"/>
      <c r="D157" s="21"/>
      <c r="E157" s="21"/>
      <c r="F157" s="21"/>
      <c r="G157" s="21"/>
      <c r="H157" s="21"/>
      <c r="I157" s="21"/>
      <c r="J157" s="21"/>
      <c r="K157" s="21"/>
      <c r="L157" s="21"/>
      <c r="M157" s="21"/>
      <c r="N157" s="21"/>
      <c r="O157" s="21"/>
      <c r="P157" s="21"/>
      <c r="Q157" s="21"/>
    </row>
    <row r="158" spans="2:17" s="94" customFormat="1" ht="16.5" customHeight="1">
      <c r="B158" s="116"/>
      <c r="C158" s="93"/>
      <c r="D158" s="93"/>
      <c r="E158" s="117"/>
      <c r="F158" s="117"/>
      <c r="G158" s="117"/>
      <c r="H158" s="117"/>
      <c r="I158" s="240" t="s">
        <v>98</v>
      </c>
      <c r="J158" s="240"/>
      <c r="K158" s="240"/>
      <c r="L158" s="167"/>
      <c r="M158" s="240" t="s">
        <v>99</v>
      </c>
      <c r="N158" s="240"/>
      <c r="O158" s="240"/>
      <c r="P158" s="168"/>
      <c r="Q158" s="168"/>
    </row>
    <row r="159" spans="2:19" s="94" customFormat="1" ht="12.75" customHeight="1">
      <c r="B159" s="116"/>
      <c r="C159" s="93"/>
      <c r="D159" s="93"/>
      <c r="E159" s="117"/>
      <c r="F159" s="117"/>
      <c r="G159" s="117"/>
      <c r="H159" s="117"/>
      <c r="I159" s="47" t="s">
        <v>4</v>
      </c>
      <c r="J159" s="49"/>
      <c r="K159" s="47" t="s">
        <v>5</v>
      </c>
      <c r="L159" s="51"/>
      <c r="M159" s="54" t="s">
        <v>21</v>
      </c>
      <c r="N159" s="51"/>
      <c r="O159" s="54" t="s">
        <v>5</v>
      </c>
      <c r="P159" s="168"/>
      <c r="S159" s="204"/>
    </row>
    <row r="160" spans="2:19" s="94" customFormat="1" ht="12.75" customHeight="1">
      <c r="B160" s="116"/>
      <c r="C160" s="93"/>
      <c r="D160" s="93"/>
      <c r="E160" s="117"/>
      <c r="F160" s="117"/>
      <c r="G160" s="117"/>
      <c r="H160" s="117"/>
      <c r="I160" s="47" t="s">
        <v>6</v>
      </c>
      <c r="J160" s="49"/>
      <c r="K160" s="47" t="s">
        <v>7</v>
      </c>
      <c r="L160" s="51"/>
      <c r="M160" s="54" t="s">
        <v>6</v>
      </c>
      <c r="N160" s="51"/>
      <c r="O160" s="54" t="s">
        <v>7</v>
      </c>
      <c r="P160" s="168"/>
      <c r="S160" s="204"/>
    </row>
    <row r="161" spans="2:19" s="94" customFormat="1" ht="12.75" customHeight="1">
      <c r="B161" s="151"/>
      <c r="C161" s="93"/>
      <c r="D161" s="93"/>
      <c r="E161" s="117"/>
      <c r="F161" s="117"/>
      <c r="G161" s="117"/>
      <c r="H161" s="117"/>
      <c r="I161" s="47" t="s">
        <v>3</v>
      </c>
      <c r="J161" s="49"/>
      <c r="K161" s="47" t="s">
        <v>3</v>
      </c>
      <c r="L161" s="51"/>
      <c r="M161" s="54" t="s">
        <v>8</v>
      </c>
      <c r="N161" s="51"/>
      <c r="O161" s="54" t="s">
        <v>9</v>
      </c>
      <c r="P161" s="168"/>
      <c r="S161" s="204"/>
    </row>
    <row r="162" spans="2:19" s="94" customFormat="1" ht="12.75" customHeight="1">
      <c r="B162" s="151"/>
      <c r="C162" s="93"/>
      <c r="D162" s="93"/>
      <c r="E162" s="117"/>
      <c r="F162" s="117"/>
      <c r="G162" s="117"/>
      <c r="H162" s="117"/>
      <c r="I162" s="18" t="s">
        <v>223</v>
      </c>
      <c r="J162" s="19"/>
      <c r="K162" s="18" t="s">
        <v>227</v>
      </c>
      <c r="L162" s="20"/>
      <c r="M162" s="18" t="s">
        <v>223</v>
      </c>
      <c r="N162" s="19"/>
      <c r="O162" s="18" t="s">
        <v>227</v>
      </c>
      <c r="S162" s="205"/>
    </row>
    <row r="163" spans="2:19" s="94" customFormat="1" ht="12.75" customHeight="1">
      <c r="B163" s="151"/>
      <c r="C163" s="117"/>
      <c r="D163" s="93"/>
      <c r="E163" s="117"/>
      <c r="F163" s="117"/>
      <c r="G163" s="117"/>
      <c r="H163" s="117"/>
      <c r="I163" s="128" t="s">
        <v>10</v>
      </c>
      <c r="J163" s="128"/>
      <c r="K163" s="128" t="s">
        <v>10</v>
      </c>
      <c r="L163" s="117"/>
      <c r="M163" s="128" t="s">
        <v>10</v>
      </c>
      <c r="N163" s="117"/>
      <c r="O163" s="128" t="s">
        <v>10</v>
      </c>
      <c r="S163" s="132"/>
    </row>
    <row r="164" spans="2:19" s="94" customFormat="1" ht="12.75" customHeight="1">
      <c r="B164" s="151"/>
      <c r="C164" s="117"/>
      <c r="D164" s="93"/>
      <c r="E164" s="117"/>
      <c r="F164" s="117"/>
      <c r="G164" s="117"/>
      <c r="H164" s="117"/>
      <c r="I164" s="128"/>
      <c r="J164" s="128"/>
      <c r="K164" s="128"/>
      <c r="L164" s="117"/>
      <c r="M164" s="128"/>
      <c r="N164" s="117"/>
      <c r="O164" s="128"/>
      <c r="S164" s="132"/>
    </row>
    <row r="165" spans="2:19" s="94" customFormat="1" ht="12.75" customHeight="1">
      <c r="B165" s="151"/>
      <c r="C165" s="117" t="s">
        <v>141</v>
      </c>
      <c r="D165" s="93"/>
      <c r="E165" s="117"/>
      <c r="F165" s="117"/>
      <c r="G165" s="117"/>
      <c r="H165" s="117"/>
      <c r="I165" s="128"/>
      <c r="J165" s="128"/>
      <c r="K165" s="128"/>
      <c r="L165" s="117"/>
      <c r="M165" s="128"/>
      <c r="N165" s="117"/>
      <c r="O165" s="128"/>
      <c r="S165" s="132"/>
    </row>
    <row r="166" spans="2:19" s="94" customFormat="1" ht="12.75" customHeight="1">
      <c r="B166" s="151"/>
      <c r="C166" s="117"/>
      <c r="D166" s="93"/>
      <c r="E166" s="117"/>
      <c r="F166" s="117"/>
      <c r="G166" s="117"/>
      <c r="H166" s="117"/>
      <c r="I166" s="128"/>
      <c r="J166" s="128"/>
      <c r="K166" s="128"/>
      <c r="L166" s="117"/>
      <c r="M166" s="128"/>
      <c r="N166" s="117"/>
      <c r="O166" s="128"/>
      <c r="S166" s="132"/>
    </row>
    <row r="167" spans="2:19" s="94" customFormat="1" ht="14.25">
      <c r="B167" s="151"/>
      <c r="C167" s="117" t="s">
        <v>191</v>
      </c>
      <c r="D167" s="117"/>
      <c r="E167" s="117"/>
      <c r="F167" s="117"/>
      <c r="G167" s="117"/>
      <c r="H167" s="117"/>
      <c r="I167" s="152">
        <f>2904-2232</f>
        <v>672</v>
      </c>
      <c r="J167" s="128"/>
      <c r="K167" s="153">
        <v>0</v>
      </c>
      <c r="L167" s="117"/>
      <c r="M167" s="154">
        <v>2904</v>
      </c>
      <c r="N167" s="117"/>
      <c r="O167" s="154">
        <v>0</v>
      </c>
      <c r="S167" s="206"/>
    </row>
    <row r="168" spans="2:19" s="94" customFormat="1" ht="14.25">
      <c r="B168" s="151"/>
      <c r="C168" s="155" t="s">
        <v>185</v>
      </c>
      <c r="D168" s="117"/>
      <c r="F168" s="117"/>
      <c r="G168" s="117"/>
      <c r="H168" s="117"/>
      <c r="I168" s="152">
        <v>0</v>
      </c>
      <c r="J168" s="128"/>
      <c r="K168" s="154">
        <v>-744</v>
      </c>
      <c r="L168" s="129"/>
      <c r="M168" s="154">
        <v>0</v>
      </c>
      <c r="N168" s="129"/>
      <c r="O168" s="154">
        <v>-744</v>
      </c>
      <c r="S168" s="206"/>
    </row>
    <row r="169" spans="2:19" s="94" customFormat="1" ht="14.25" hidden="1">
      <c r="B169" s="151"/>
      <c r="C169" s="155" t="s">
        <v>196</v>
      </c>
      <c r="D169" s="117"/>
      <c r="F169" s="117"/>
      <c r="G169" s="117"/>
      <c r="H169" s="117"/>
      <c r="I169" s="152">
        <v>0</v>
      </c>
      <c r="J169" s="128"/>
      <c r="K169" s="154">
        <v>0</v>
      </c>
      <c r="L169" s="129"/>
      <c r="M169" s="154">
        <v>0</v>
      </c>
      <c r="N169" s="129"/>
      <c r="O169" s="154">
        <v>0</v>
      </c>
      <c r="S169" s="206"/>
    </row>
    <row r="170" spans="2:19" s="94" customFormat="1" ht="12.75" customHeight="1">
      <c r="B170" s="151"/>
      <c r="C170" s="155" t="s">
        <v>190</v>
      </c>
      <c r="D170" s="117"/>
      <c r="F170" s="117"/>
      <c r="G170" s="117"/>
      <c r="H170" s="117"/>
      <c r="I170" s="152">
        <f>4039-2474</f>
        <v>1565</v>
      </c>
      <c r="J170" s="128"/>
      <c r="K170" s="154">
        <v>3649</v>
      </c>
      <c r="L170" s="129"/>
      <c r="M170" s="154">
        <v>4039</v>
      </c>
      <c r="N170" s="129"/>
      <c r="O170" s="154">
        <v>3865</v>
      </c>
      <c r="S170" s="206"/>
    </row>
    <row r="171" spans="2:19" s="94" customFormat="1" ht="6" customHeight="1">
      <c r="B171" s="151"/>
      <c r="C171" s="117"/>
      <c r="D171" s="117"/>
      <c r="E171" s="117"/>
      <c r="F171" s="117"/>
      <c r="G171" s="117"/>
      <c r="H171" s="117"/>
      <c r="I171" s="156"/>
      <c r="J171" s="128"/>
      <c r="L171" s="129"/>
      <c r="N171" s="129"/>
      <c r="S171" s="134"/>
    </row>
    <row r="172" spans="2:19" s="94" customFormat="1" ht="18.75" customHeight="1" thickBot="1">
      <c r="B172" s="151"/>
      <c r="C172" s="117"/>
      <c r="D172" s="117"/>
      <c r="E172" s="117"/>
      <c r="F172" s="117"/>
      <c r="G172" s="117"/>
      <c r="H172" s="117"/>
      <c r="I172" s="157">
        <f>SUM(I167:I171)</f>
        <v>2237</v>
      </c>
      <c r="J172" s="128"/>
      <c r="K172" s="157">
        <f>SUM(K167:K171)</f>
        <v>2905</v>
      </c>
      <c r="L172" s="129"/>
      <c r="M172" s="157">
        <f>SUM(M167:M171)</f>
        <v>6943</v>
      </c>
      <c r="N172" s="129"/>
      <c r="O172" s="157">
        <f>SUM(O167:O171)</f>
        <v>3121</v>
      </c>
      <c r="S172" s="131"/>
    </row>
    <row r="173" spans="2:19" s="94" customFormat="1" ht="12.75" customHeight="1" thickTop="1">
      <c r="B173" s="151"/>
      <c r="C173" s="117"/>
      <c r="D173" s="117"/>
      <c r="E173" s="117"/>
      <c r="F173" s="117"/>
      <c r="G173" s="117"/>
      <c r="H173" s="117"/>
      <c r="I173" s="131"/>
      <c r="J173" s="128"/>
      <c r="K173" s="131"/>
      <c r="L173" s="129"/>
      <c r="M173" s="131"/>
      <c r="N173" s="129"/>
      <c r="O173" s="131"/>
      <c r="S173" s="134"/>
    </row>
    <row r="174" spans="2:17" s="94" customFormat="1" ht="20.25" customHeight="1">
      <c r="B174" s="151"/>
      <c r="C174" s="241" t="s">
        <v>210</v>
      </c>
      <c r="D174" s="241"/>
      <c r="E174" s="241"/>
      <c r="F174" s="241"/>
      <c r="G174" s="241"/>
      <c r="H174" s="241"/>
      <c r="I174" s="241"/>
      <c r="J174" s="241"/>
      <c r="K174" s="241"/>
      <c r="L174" s="241"/>
      <c r="M174" s="241"/>
      <c r="N174" s="241"/>
      <c r="O174" s="241"/>
      <c r="P174" s="241"/>
      <c r="Q174" s="241"/>
    </row>
    <row r="175" spans="2:17" s="94" customFormat="1" ht="14.25">
      <c r="B175" s="151"/>
      <c r="C175" s="238" t="s">
        <v>199</v>
      </c>
      <c r="D175" s="238"/>
      <c r="E175" s="238"/>
      <c r="F175" s="238"/>
      <c r="G175" s="238"/>
      <c r="H175" s="238"/>
      <c r="I175" s="238"/>
      <c r="J175" s="238"/>
      <c r="K175" s="238"/>
      <c r="L175" s="238"/>
      <c r="M175" s="238"/>
      <c r="N175" s="238"/>
      <c r="O175" s="238"/>
      <c r="P175" s="238"/>
      <c r="Q175" s="238"/>
    </row>
    <row r="176" spans="2:17" s="94" customFormat="1" ht="14.25">
      <c r="B176" s="151"/>
      <c r="C176" s="238" t="s">
        <v>178</v>
      </c>
      <c r="D176" s="238"/>
      <c r="E176" s="238"/>
      <c r="F176" s="238"/>
      <c r="G176" s="238"/>
      <c r="H176" s="238"/>
      <c r="I176" s="238"/>
      <c r="J176" s="238"/>
      <c r="K176" s="238"/>
      <c r="L176" s="238"/>
      <c r="M176" s="238"/>
      <c r="N176" s="238"/>
      <c r="O176" s="238"/>
      <c r="P176" s="238"/>
      <c r="Q176" s="238"/>
    </row>
    <row r="177" spans="2:17" ht="12.75" customHeight="1">
      <c r="B177" s="52"/>
      <c r="C177" s="52"/>
      <c r="D177" s="16"/>
      <c r="E177" s="16"/>
      <c r="F177" s="16"/>
      <c r="G177" s="16"/>
      <c r="H177" s="16"/>
      <c r="I177" s="31"/>
      <c r="J177" s="19"/>
      <c r="K177" s="31"/>
      <c r="L177" s="28"/>
      <c r="M177" s="28"/>
      <c r="N177" s="28"/>
      <c r="O177" s="31"/>
      <c r="P177" s="28"/>
      <c r="Q177" s="31"/>
    </row>
    <row r="178" spans="2:17" ht="12.75" customHeight="1">
      <c r="B178" s="52"/>
      <c r="C178" s="52"/>
      <c r="D178" s="16"/>
      <c r="E178" s="16"/>
      <c r="F178" s="16"/>
      <c r="G178" s="16"/>
      <c r="H178" s="16"/>
      <c r="I178" s="31"/>
      <c r="J178" s="19"/>
      <c r="K178" s="31"/>
      <c r="L178" s="28"/>
      <c r="M178" s="28"/>
      <c r="N178" s="28"/>
      <c r="O178" s="31"/>
      <c r="P178" s="28"/>
      <c r="Q178" s="31"/>
    </row>
    <row r="179" spans="2:3" s="114" customFormat="1" ht="15.75" customHeight="1">
      <c r="B179" s="112" t="s">
        <v>82</v>
      </c>
      <c r="C179" s="115" t="s">
        <v>142</v>
      </c>
    </row>
    <row r="180" spans="2:17" ht="12.75" customHeight="1">
      <c r="B180" s="52"/>
      <c r="C180" s="21"/>
      <c r="D180" s="21"/>
      <c r="E180" s="21"/>
      <c r="F180" s="21"/>
      <c r="G180" s="21"/>
      <c r="H180" s="21"/>
      <c r="I180" s="21"/>
      <c r="J180" s="21"/>
      <c r="K180" s="21"/>
      <c r="L180" s="21"/>
      <c r="M180" s="21"/>
      <c r="N180" s="21"/>
      <c r="O180" s="21"/>
      <c r="P180" s="21"/>
      <c r="Q180" s="21"/>
    </row>
    <row r="181" s="94" customFormat="1" ht="12.75" customHeight="1">
      <c r="B181" s="151"/>
    </row>
    <row r="182" spans="2:17" ht="12.75" customHeight="1">
      <c r="B182" s="52"/>
      <c r="C182" s="21"/>
      <c r="D182" s="21"/>
      <c r="E182" s="21"/>
      <c r="F182" s="21"/>
      <c r="G182" s="21"/>
      <c r="H182" s="21"/>
      <c r="I182" s="21"/>
      <c r="J182" s="21"/>
      <c r="K182" s="21"/>
      <c r="L182" s="21"/>
      <c r="M182" s="21"/>
      <c r="N182" s="21"/>
      <c r="O182" s="21"/>
      <c r="P182" s="21"/>
      <c r="Q182" s="21"/>
    </row>
    <row r="183" spans="2:17" ht="12.75" customHeight="1">
      <c r="B183" s="52"/>
      <c r="C183" s="21"/>
      <c r="D183" s="21"/>
      <c r="E183" s="21"/>
      <c r="F183" s="21"/>
      <c r="G183" s="21"/>
      <c r="H183" s="21"/>
      <c r="I183" s="21"/>
      <c r="J183" s="21"/>
      <c r="K183" s="21"/>
      <c r="L183" s="21"/>
      <c r="M183" s="21"/>
      <c r="N183" s="21"/>
      <c r="O183" s="21"/>
      <c r="P183" s="21"/>
      <c r="Q183" s="21"/>
    </row>
    <row r="184" spans="2:17" ht="12.75" customHeight="1">
      <c r="B184" s="52"/>
      <c r="C184" s="21"/>
      <c r="D184" s="21"/>
      <c r="E184" s="21"/>
      <c r="F184" s="21"/>
      <c r="G184" s="21"/>
      <c r="H184" s="21"/>
      <c r="I184" s="21"/>
      <c r="J184" s="21"/>
      <c r="K184" s="21"/>
      <c r="L184" s="21"/>
      <c r="M184" s="21"/>
      <c r="N184" s="21"/>
      <c r="O184" s="21"/>
      <c r="P184" s="21"/>
      <c r="Q184" s="21"/>
    </row>
    <row r="185" spans="2:3" s="114" customFormat="1" ht="16.5" customHeight="1">
      <c r="B185" s="112" t="s">
        <v>83</v>
      </c>
      <c r="C185" s="115" t="s">
        <v>104</v>
      </c>
    </row>
    <row r="186" spans="2:17" ht="12.75" customHeight="1">
      <c r="B186" s="92"/>
      <c r="C186" s="21"/>
      <c r="D186" s="21"/>
      <c r="E186" s="21"/>
      <c r="F186" s="21"/>
      <c r="G186" s="21"/>
      <c r="H186" s="21"/>
      <c r="I186" s="21"/>
      <c r="J186" s="21"/>
      <c r="K186" s="21"/>
      <c r="L186" s="21"/>
      <c r="M186" s="21"/>
      <c r="N186" s="21"/>
      <c r="O186" s="21"/>
      <c r="P186" s="21"/>
      <c r="Q186" s="21"/>
    </row>
    <row r="187" spans="2:3" s="94" customFormat="1" ht="12.75" customHeight="1">
      <c r="B187" s="116"/>
      <c r="C187" s="94" t="s">
        <v>188</v>
      </c>
    </row>
    <row r="188" s="94" customFormat="1" ht="12.75" customHeight="1">
      <c r="B188" s="116"/>
    </row>
    <row r="189" spans="2:3" s="94" customFormat="1" ht="12.75" customHeight="1">
      <c r="B189" s="116"/>
      <c r="C189" s="94" t="s">
        <v>212</v>
      </c>
    </row>
    <row r="190" s="94" customFormat="1" ht="12.75" customHeight="1">
      <c r="B190" s="116"/>
    </row>
    <row r="191" spans="2:11" s="94" customFormat="1" ht="12.75" customHeight="1">
      <c r="B191" s="116"/>
      <c r="K191" s="127" t="s">
        <v>10</v>
      </c>
    </row>
    <row r="192" s="94" customFormat="1" ht="12.75" customHeight="1">
      <c r="B192" s="116"/>
    </row>
    <row r="193" spans="2:11" s="94" customFormat="1" ht="21.75" customHeight="1">
      <c r="B193" s="116"/>
      <c r="G193" s="94" t="s">
        <v>163</v>
      </c>
      <c r="K193" s="134">
        <v>906.386</v>
      </c>
    </row>
    <row r="194" spans="2:11" s="94" customFormat="1" ht="19.5" customHeight="1">
      <c r="B194" s="116"/>
      <c r="G194" s="94" t="s">
        <v>164</v>
      </c>
      <c r="K194" s="134">
        <v>453.683</v>
      </c>
    </row>
    <row r="195" spans="2:11" s="94" customFormat="1" ht="21.75" customHeight="1" thickBot="1">
      <c r="B195" s="116"/>
      <c r="G195" s="94" t="s">
        <v>165</v>
      </c>
      <c r="K195" s="158">
        <v>1202.563</v>
      </c>
    </row>
    <row r="196" spans="2:17" ht="12.75" customHeight="1" thickTop="1">
      <c r="B196" s="92"/>
      <c r="C196" s="21"/>
      <c r="D196" s="21"/>
      <c r="E196" s="21"/>
      <c r="F196" s="21"/>
      <c r="G196" s="21"/>
      <c r="H196" s="21"/>
      <c r="I196" s="21"/>
      <c r="J196" s="21"/>
      <c r="K196" s="21"/>
      <c r="L196" s="21"/>
      <c r="M196" s="21"/>
      <c r="N196" s="21"/>
      <c r="O196" s="21"/>
      <c r="P196" s="21"/>
      <c r="Q196" s="21"/>
    </row>
    <row r="197" spans="2:17" ht="12.75" customHeight="1">
      <c r="B197" s="92"/>
      <c r="C197" s="21"/>
      <c r="D197" s="21"/>
      <c r="E197" s="21"/>
      <c r="F197" s="21"/>
      <c r="G197" s="21"/>
      <c r="H197" s="21"/>
      <c r="I197" s="21"/>
      <c r="J197" s="21"/>
      <c r="K197" s="21"/>
      <c r="L197" s="21"/>
      <c r="M197" s="21"/>
      <c r="N197" s="21"/>
      <c r="O197" s="21"/>
      <c r="P197" s="21"/>
      <c r="Q197" s="21"/>
    </row>
    <row r="198" spans="2:17" ht="12.75" customHeight="1">
      <c r="B198" s="92"/>
      <c r="C198" s="21"/>
      <c r="D198" s="21"/>
      <c r="E198" s="21"/>
      <c r="F198" s="21"/>
      <c r="G198" s="21"/>
      <c r="H198" s="21"/>
      <c r="I198" s="21"/>
      <c r="J198" s="21"/>
      <c r="K198" s="21"/>
      <c r="L198" s="21"/>
      <c r="M198" s="21"/>
      <c r="N198" s="21"/>
      <c r="O198" s="21"/>
      <c r="P198" s="21"/>
      <c r="Q198" s="21"/>
    </row>
    <row r="199" spans="2:3" s="114" customFormat="1" ht="18" customHeight="1">
      <c r="B199" s="112" t="s">
        <v>84</v>
      </c>
      <c r="C199" s="115" t="s">
        <v>103</v>
      </c>
    </row>
    <row r="200" spans="2:17" ht="12.75" customHeight="1">
      <c r="B200" s="92"/>
      <c r="C200" s="21"/>
      <c r="D200" s="21"/>
      <c r="E200" s="21"/>
      <c r="F200" s="66"/>
      <c r="G200" s="21"/>
      <c r="H200" s="21"/>
      <c r="I200" s="21"/>
      <c r="J200" s="21"/>
      <c r="K200" s="21"/>
      <c r="L200" s="21"/>
      <c r="M200" s="21"/>
      <c r="N200" s="21"/>
      <c r="O200" s="21"/>
      <c r="P200" s="21"/>
      <c r="Q200" s="21"/>
    </row>
    <row r="201" spans="2:17" s="94" customFormat="1" ht="12.75" customHeight="1">
      <c r="B201" s="116"/>
      <c r="C201" s="134"/>
      <c r="D201" s="134"/>
      <c r="E201" s="134"/>
      <c r="F201" s="134"/>
      <c r="G201" s="134"/>
      <c r="H201" s="134"/>
      <c r="I201" s="134"/>
      <c r="J201" s="134"/>
      <c r="K201" s="134"/>
      <c r="L201" s="134"/>
      <c r="M201" s="134"/>
      <c r="N201" s="134"/>
      <c r="O201" s="134"/>
      <c r="P201" s="134"/>
      <c r="Q201" s="134"/>
    </row>
    <row r="202" spans="2:17" s="94" customFormat="1" ht="12.75" customHeight="1">
      <c r="B202" s="116"/>
      <c r="C202" s="134"/>
      <c r="D202" s="134"/>
      <c r="E202" s="134"/>
      <c r="F202" s="134"/>
      <c r="G202" s="134"/>
      <c r="H202" s="134"/>
      <c r="I202" s="134"/>
      <c r="J202" s="134"/>
      <c r="K202" s="134"/>
      <c r="L202" s="134"/>
      <c r="M202" s="134"/>
      <c r="N202" s="134"/>
      <c r="O202" s="134"/>
      <c r="P202" s="134"/>
      <c r="Q202" s="134"/>
    </row>
    <row r="203" spans="2:17" s="94" customFormat="1" ht="12.75" customHeight="1">
      <c r="B203" s="116"/>
      <c r="C203" s="134"/>
      <c r="D203" s="134"/>
      <c r="E203" s="134"/>
      <c r="F203" s="134"/>
      <c r="G203" s="134"/>
      <c r="H203" s="134"/>
      <c r="I203" s="134"/>
      <c r="J203" s="134"/>
      <c r="K203" s="134"/>
      <c r="L203" s="134"/>
      <c r="M203" s="134"/>
      <c r="N203" s="134"/>
      <c r="O203" s="134"/>
      <c r="P203" s="134"/>
      <c r="Q203" s="134"/>
    </row>
    <row r="204" spans="2:17" s="94" customFormat="1" ht="12.75" customHeight="1">
      <c r="B204" s="116"/>
      <c r="C204" s="134"/>
      <c r="D204" s="134"/>
      <c r="E204" s="134"/>
      <c r="F204" s="134"/>
      <c r="G204" s="134"/>
      <c r="H204" s="134"/>
      <c r="I204" s="134"/>
      <c r="J204" s="134"/>
      <c r="K204" s="134"/>
      <c r="L204" s="134"/>
      <c r="M204" s="134"/>
      <c r="N204" s="134"/>
      <c r="O204" s="134"/>
      <c r="P204" s="134"/>
      <c r="Q204" s="134"/>
    </row>
    <row r="205" spans="2:17" s="94" customFormat="1" ht="12.75" customHeight="1">
      <c r="B205" s="116"/>
      <c r="C205" s="134"/>
      <c r="D205" s="134"/>
      <c r="E205" s="134"/>
      <c r="F205" s="134"/>
      <c r="G205" s="134"/>
      <c r="H205" s="134"/>
      <c r="I205" s="134"/>
      <c r="J205" s="134"/>
      <c r="K205" s="134"/>
      <c r="L205" s="134"/>
      <c r="M205" s="134"/>
      <c r="N205" s="134"/>
      <c r="O205" s="134"/>
      <c r="P205" s="134"/>
      <c r="Q205" s="134"/>
    </row>
    <row r="206" spans="2:17" s="94" customFormat="1" ht="12.75" customHeight="1">
      <c r="B206" s="116"/>
      <c r="C206" s="134"/>
      <c r="D206" s="134"/>
      <c r="E206" s="134"/>
      <c r="F206" s="134"/>
      <c r="G206" s="134"/>
      <c r="H206" s="134"/>
      <c r="I206" s="134"/>
      <c r="J206" s="134"/>
      <c r="K206" s="134"/>
      <c r="L206" s="134"/>
      <c r="M206" s="134"/>
      <c r="N206" s="134"/>
      <c r="O206" s="134"/>
      <c r="P206" s="134"/>
      <c r="Q206" s="134"/>
    </row>
    <row r="207" spans="2:17" s="94" customFormat="1" ht="12.75" customHeight="1">
      <c r="B207" s="116"/>
      <c r="C207" s="134"/>
      <c r="D207" s="134"/>
      <c r="E207" s="134"/>
      <c r="F207" s="134"/>
      <c r="G207" s="134"/>
      <c r="H207" s="134"/>
      <c r="I207" s="134"/>
      <c r="J207" s="134"/>
      <c r="K207" s="134"/>
      <c r="L207" s="134"/>
      <c r="M207" s="134"/>
      <c r="N207" s="134"/>
      <c r="O207" s="134"/>
      <c r="P207" s="134"/>
      <c r="Q207" s="134"/>
    </row>
    <row r="208" spans="2:17" s="94" customFormat="1" ht="12.75" customHeight="1">
      <c r="B208" s="116"/>
      <c r="C208" s="134"/>
      <c r="D208" s="134"/>
      <c r="E208" s="134"/>
      <c r="F208" s="134"/>
      <c r="G208" s="134"/>
      <c r="H208" s="134"/>
      <c r="I208" s="134"/>
      <c r="J208" s="134"/>
      <c r="K208" s="134"/>
      <c r="L208" s="134"/>
      <c r="M208" s="134"/>
      <c r="N208" s="134"/>
      <c r="O208" s="134"/>
      <c r="P208" s="134"/>
      <c r="Q208" s="134"/>
    </row>
    <row r="209" spans="2:17" s="94" customFormat="1" ht="12.75" customHeight="1">
      <c r="B209" s="116"/>
      <c r="C209" s="134"/>
      <c r="D209" s="134"/>
      <c r="E209" s="134"/>
      <c r="F209" s="134"/>
      <c r="G209" s="134"/>
      <c r="H209" s="134"/>
      <c r="I209" s="134"/>
      <c r="J209" s="134"/>
      <c r="K209" s="134"/>
      <c r="L209" s="134"/>
      <c r="M209" s="134"/>
      <c r="N209" s="134"/>
      <c r="O209" s="134"/>
      <c r="P209" s="134"/>
      <c r="Q209" s="134"/>
    </row>
    <row r="210" spans="2:17" s="94" customFormat="1" ht="12.75" customHeight="1">
      <c r="B210" s="116"/>
      <c r="C210" s="134"/>
      <c r="D210" s="134"/>
      <c r="E210" s="134"/>
      <c r="F210" s="134"/>
      <c r="G210" s="134"/>
      <c r="H210" s="134"/>
      <c r="I210" s="134"/>
      <c r="J210" s="134"/>
      <c r="K210" s="134"/>
      <c r="L210" s="134"/>
      <c r="M210" s="134"/>
      <c r="N210" s="134"/>
      <c r="O210" s="134"/>
      <c r="P210" s="134"/>
      <c r="Q210" s="134"/>
    </row>
    <row r="211" spans="2:17" s="94" customFormat="1" ht="12.75" customHeight="1">
      <c r="B211" s="116"/>
      <c r="C211" s="134"/>
      <c r="D211" s="134"/>
      <c r="E211" s="134"/>
      <c r="F211" s="134"/>
      <c r="G211" s="134"/>
      <c r="H211" s="134"/>
      <c r="I211" s="134"/>
      <c r="J211" s="134"/>
      <c r="K211" s="134"/>
      <c r="L211" s="134"/>
      <c r="M211" s="134"/>
      <c r="N211" s="134"/>
      <c r="O211" s="134"/>
      <c r="P211" s="134"/>
      <c r="Q211" s="134"/>
    </row>
    <row r="212" spans="2:17" s="94" customFormat="1" ht="12.75" customHeight="1">
      <c r="B212" s="116"/>
      <c r="C212" s="134"/>
      <c r="D212" s="134"/>
      <c r="E212" s="134"/>
      <c r="F212" s="134"/>
      <c r="G212" s="134"/>
      <c r="H212" s="134"/>
      <c r="I212" s="134"/>
      <c r="J212" s="134"/>
      <c r="K212" s="134"/>
      <c r="L212" s="134"/>
      <c r="M212" s="134"/>
      <c r="N212" s="134"/>
      <c r="O212" s="134"/>
      <c r="P212" s="134"/>
      <c r="Q212" s="134"/>
    </row>
    <row r="213" spans="2:17" s="94" customFormat="1" ht="12.75" customHeight="1">
      <c r="B213" s="116"/>
      <c r="C213" s="134"/>
      <c r="D213" s="134"/>
      <c r="E213" s="134"/>
      <c r="F213" s="134"/>
      <c r="G213" s="134"/>
      <c r="H213" s="134"/>
      <c r="I213" s="134"/>
      <c r="J213" s="134"/>
      <c r="K213" s="134"/>
      <c r="L213" s="134"/>
      <c r="M213" s="134"/>
      <c r="N213" s="134"/>
      <c r="O213" s="134"/>
      <c r="P213" s="134"/>
      <c r="Q213" s="134"/>
    </row>
    <row r="214" spans="2:17" ht="12.75" customHeight="1" hidden="1">
      <c r="B214" s="92"/>
      <c r="C214" s="21"/>
      <c r="D214" s="21"/>
      <c r="E214" s="21"/>
      <c r="F214" s="21"/>
      <c r="G214" s="21"/>
      <c r="H214" s="21"/>
      <c r="I214" s="21"/>
      <c r="J214" s="21"/>
      <c r="K214" s="21"/>
      <c r="L214" s="21"/>
      <c r="M214" s="21"/>
      <c r="N214" s="21"/>
      <c r="O214" s="21"/>
      <c r="P214" s="21"/>
      <c r="Q214" s="21"/>
    </row>
    <row r="215" spans="2:3" s="114" customFormat="1" ht="16.5" customHeight="1">
      <c r="B215" s="112" t="s">
        <v>85</v>
      </c>
      <c r="C215" s="115" t="s">
        <v>102</v>
      </c>
    </row>
    <row r="216" spans="2:17" ht="12.75" customHeight="1">
      <c r="B216" s="92"/>
      <c r="C216" s="21"/>
      <c r="D216" s="21"/>
      <c r="E216" s="21"/>
      <c r="F216" s="21"/>
      <c r="G216" s="21"/>
      <c r="H216" s="21"/>
      <c r="I216" s="21"/>
      <c r="J216" s="21"/>
      <c r="K216" s="21"/>
      <c r="L216" s="21"/>
      <c r="M216" s="21"/>
      <c r="N216" s="21"/>
      <c r="O216" s="21"/>
      <c r="P216" s="21"/>
      <c r="Q216" s="21"/>
    </row>
    <row r="217" spans="2:15" s="94" customFormat="1" ht="12.75" customHeight="1">
      <c r="B217" s="116"/>
      <c r="C217" s="117" t="s">
        <v>217</v>
      </c>
      <c r="D217" s="117"/>
      <c r="E217" s="117"/>
      <c r="F217" s="117"/>
      <c r="G217" s="117"/>
      <c r="H217" s="117"/>
      <c r="I217" s="117"/>
      <c r="J217" s="117"/>
      <c r="K217" s="117"/>
      <c r="L217" s="128"/>
      <c r="M217" s="128"/>
      <c r="N217" s="128"/>
      <c r="O217" s="117"/>
    </row>
    <row r="218" spans="2:15" s="94" customFormat="1" ht="12.75" customHeight="1">
      <c r="B218" s="116"/>
      <c r="C218" s="117"/>
      <c r="D218" s="117"/>
      <c r="E218" s="117"/>
      <c r="F218" s="117"/>
      <c r="G218" s="117"/>
      <c r="H218" s="117"/>
      <c r="I218" s="117"/>
      <c r="J218" s="117"/>
      <c r="K218" s="117"/>
      <c r="L218" s="128"/>
      <c r="M218" s="128"/>
      <c r="N218" s="128"/>
      <c r="O218" s="117"/>
    </row>
    <row r="219" spans="2:13" s="94" customFormat="1" ht="12.75" customHeight="1">
      <c r="B219" s="116"/>
      <c r="C219" s="117"/>
      <c r="D219" s="117"/>
      <c r="E219" s="117"/>
      <c r="F219" s="117"/>
      <c r="G219" s="117"/>
      <c r="H219" s="117"/>
      <c r="J219" s="159"/>
      <c r="K219" s="120" t="s">
        <v>23</v>
      </c>
      <c r="M219" s="120"/>
    </row>
    <row r="220" spans="2:13" s="94" customFormat="1" ht="12.75" customHeight="1">
      <c r="B220" s="116"/>
      <c r="C220" s="117"/>
      <c r="D220" s="117"/>
      <c r="E220" s="117"/>
      <c r="F220" s="117"/>
      <c r="G220" s="117"/>
      <c r="H220" s="117"/>
      <c r="J220" s="129"/>
      <c r="K220" s="127" t="s">
        <v>10</v>
      </c>
      <c r="M220" s="127"/>
    </row>
    <row r="221" spans="2:13" s="94" customFormat="1" ht="12.75" customHeight="1">
      <c r="B221" s="116"/>
      <c r="C221" s="117" t="s">
        <v>11</v>
      </c>
      <c r="D221" s="117"/>
      <c r="E221" s="117"/>
      <c r="F221" s="117"/>
      <c r="G221" s="117"/>
      <c r="H221" s="117"/>
      <c r="J221" s="127"/>
      <c r="K221" s="117"/>
      <c r="M221" s="127"/>
    </row>
    <row r="222" spans="2:13" s="94" customFormat="1" ht="15" customHeight="1">
      <c r="B222" s="116"/>
      <c r="C222" s="117"/>
      <c r="D222" s="117"/>
      <c r="E222" s="117" t="s">
        <v>18</v>
      </c>
      <c r="F222" s="117"/>
      <c r="G222" s="117"/>
      <c r="H222" s="117"/>
      <c r="J222" s="156"/>
      <c r="K222" s="160">
        <v>43190</v>
      </c>
      <c r="M222" s="156"/>
    </row>
    <row r="223" spans="2:13" s="94" customFormat="1" ht="15" customHeight="1">
      <c r="B223" s="116"/>
      <c r="C223" s="117"/>
      <c r="D223" s="117"/>
      <c r="E223" s="117" t="s">
        <v>19</v>
      </c>
      <c r="F223" s="117"/>
      <c r="G223" s="117"/>
      <c r="H223" s="117"/>
      <c r="J223" s="156"/>
      <c r="K223" s="156">
        <f>59727+11411</f>
        <v>71138</v>
      </c>
      <c r="M223" s="156"/>
    </row>
    <row r="224" spans="2:13" s="94" customFormat="1" ht="18" customHeight="1" thickBot="1">
      <c r="B224" s="116"/>
      <c r="C224" s="117"/>
      <c r="D224" s="117"/>
      <c r="E224" s="117"/>
      <c r="F224" s="117"/>
      <c r="G224" s="117"/>
      <c r="H224" s="117"/>
      <c r="J224" s="156"/>
      <c r="K224" s="157">
        <f>SUM(K222:K223)</f>
        <v>114328</v>
      </c>
      <c r="L224" s="134"/>
      <c r="M224" s="144"/>
    </row>
    <row r="225" spans="2:11" s="94" customFormat="1" ht="6.75" customHeight="1" thickTop="1">
      <c r="B225" s="151"/>
      <c r="C225" s="117"/>
      <c r="D225" s="117"/>
      <c r="E225" s="117"/>
      <c r="F225" s="117"/>
      <c r="G225" s="117"/>
      <c r="H225" s="117"/>
      <c r="K225" s="129"/>
    </row>
    <row r="226" spans="2:11" s="94" customFormat="1" ht="6" customHeight="1">
      <c r="B226" s="151"/>
      <c r="C226" s="117"/>
      <c r="D226" s="117"/>
      <c r="E226" s="117"/>
      <c r="F226" s="117"/>
      <c r="G226" s="117"/>
      <c r="H226" s="117"/>
      <c r="K226" s="161"/>
    </row>
    <row r="227" spans="2:15" s="94" customFormat="1" ht="6" customHeight="1">
      <c r="B227" s="151"/>
      <c r="C227" s="117"/>
      <c r="D227" s="117"/>
      <c r="E227" s="117"/>
      <c r="F227" s="117"/>
      <c r="G227" s="117"/>
      <c r="H227" s="117"/>
      <c r="K227" s="162"/>
      <c r="O227" s="147"/>
    </row>
    <row r="228" spans="2:11" s="94" customFormat="1" ht="12.75" customHeight="1">
      <c r="B228" s="151"/>
      <c r="C228" s="117" t="s">
        <v>200</v>
      </c>
      <c r="D228" s="117"/>
      <c r="E228" s="117"/>
      <c r="F228" s="117"/>
      <c r="G228" s="117"/>
      <c r="H228" s="117"/>
      <c r="K228" s="129"/>
    </row>
    <row r="229" spans="2:15" ht="15" customHeight="1">
      <c r="B229" s="52"/>
      <c r="C229" s="33"/>
      <c r="D229" s="33"/>
      <c r="E229" s="16"/>
      <c r="F229" s="16"/>
      <c r="G229" s="16"/>
      <c r="H229" s="16"/>
      <c r="J229" s="14"/>
      <c r="K229" s="34"/>
      <c r="L229" s="21"/>
      <c r="M229" s="21"/>
      <c r="N229" s="21"/>
      <c r="O229" s="27"/>
    </row>
    <row r="230" spans="2:15" ht="12.75" customHeight="1">
      <c r="B230" s="52"/>
      <c r="C230" s="33"/>
      <c r="D230" s="33"/>
      <c r="E230" s="16"/>
      <c r="F230" s="16"/>
      <c r="G230" s="16"/>
      <c r="H230" s="16"/>
      <c r="I230" s="25"/>
      <c r="J230" s="14"/>
      <c r="K230" s="14"/>
      <c r="L230" s="21"/>
      <c r="M230" s="21"/>
      <c r="N230" s="21"/>
      <c r="O230" s="21"/>
    </row>
    <row r="231" spans="2:17" ht="12.75" customHeight="1">
      <c r="B231" s="52"/>
      <c r="C231" s="21"/>
      <c r="D231" s="21"/>
      <c r="E231" s="21"/>
      <c r="F231" s="21"/>
      <c r="G231" s="21"/>
      <c r="H231" s="21"/>
      <c r="I231" s="21"/>
      <c r="J231" s="21"/>
      <c r="K231" s="21"/>
      <c r="L231" s="21"/>
      <c r="M231" s="21"/>
      <c r="N231" s="21"/>
      <c r="O231" s="21"/>
      <c r="P231" s="21"/>
      <c r="Q231" s="21"/>
    </row>
    <row r="232" spans="2:3" s="114" customFormat="1" ht="16.5" customHeight="1">
      <c r="B232" s="112" t="s">
        <v>86</v>
      </c>
      <c r="C232" s="115" t="s">
        <v>101</v>
      </c>
    </row>
    <row r="233" spans="2:17" ht="12.75" customHeight="1">
      <c r="B233" s="52"/>
      <c r="C233" s="21"/>
      <c r="D233" s="21"/>
      <c r="E233" s="21"/>
      <c r="F233" s="21"/>
      <c r="G233" s="21"/>
      <c r="H233" s="21"/>
      <c r="I233" s="21"/>
      <c r="J233" s="21"/>
      <c r="K233" s="21"/>
      <c r="L233" s="21"/>
      <c r="M233" s="21"/>
      <c r="N233" s="21"/>
      <c r="O233" s="21"/>
      <c r="P233" s="21"/>
      <c r="Q233" s="21"/>
    </row>
    <row r="234" spans="2:3" s="94" customFormat="1" ht="12.75" customHeight="1">
      <c r="B234" s="151"/>
      <c r="C234" s="94" t="s">
        <v>131</v>
      </c>
    </row>
    <row r="235" spans="2:17" ht="12.75" customHeight="1">
      <c r="B235" s="52"/>
      <c r="C235" s="21"/>
      <c r="D235" s="21"/>
      <c r="E235" s="21"/>
      <c r="F235" s="21"/>
      <c r="G235" s="21"/>
      <c r="H235" s="21"/>
      <c r="I235" s="21"/>
      <c r="J235" s="21"/>
      <c r="K235" s="21"/>
      <c r="L235" s="21"/>
      <c r="M235" s="21"/>
      <c r="N235" s="21"/>
      <c r="O235" s="21"/>
      <c r="P235" s="21"/>
      <c r="Q235" s="21"/>
    </row>
    <row r="236" spans="2:17" ht="12.75" customHeight="1">
      <c r="B236" s="52"/>
      <c r="C236" s="21"/>
      <c r="D236" s="21"/>
      <c r="E236" s="21"/>
      <c r="F236" s="21"/>
      <c r="G236" s="21"/>
      <c r="H236" s="21"/>
      <c r="I236" s="21"/>
      <c r="J236" s="21"/>
      <c r="K236" s="21"/>
      <c r="L236" s="21"/>
      <c r="M236" s="21"/>
      <c r="N236" s="21"/>
      <c r="O236" s="21"/>
      <c r="P236" s="21"/>
      <c r="Q236" s="21"/>
    </row>
    <row r="237" spans="2:17" ht="12.75" customHeight="1">
      <c r="B237" s="52"/>
      <c r="C237" s="21"/>
      <c r="D237" s="21"/>
      <c r="E237" s="21"/>
      <c r="F237" s="21"/>
      <c r="G237" s="21"/>
      <c r="H237" s="21"/>
      <c r="I237" s="21"/>
      <c r="J237" s="21"/>
      <c r="K237" s="21"/>
      <c r="L237" s="21"/>
      <c r="M237" s="21"/>
      <c r="N237" s="21"/>
      <c r="O237" s="21"/>
      <c r="P237" s="21"/>
      <c r="Q237" s="21"/>
    </row>
    <row r="238" spans="2:17" ht="12.75" customHeight="1" hidden="1">
      <c r="B238" s="52"/>
      <c r="C238" s="21"/>
      <c r="D238" s="21"/>
      <c r="E238" s="21"/>
      <c r="F238" s="21"/>
      <c r="G238" s="21"/>
      <c r="H238" s="21"/>
      <c r="I238" s="21"/>
      <c r="J238" s="21"/>
      <c r="K238" s="21"/>
      <c r="L238" s="21"/>
      <c r="M238" s="21"/>
      <c r="N238" s="21"/>
      <c r="O238" s="21"/>
      <c r="P238" s="21"/>
      <c r="Q238" s="21"/>
    </row>
    <row r="239" spans="2:3" s="114" customFormat="1" ht="15.75" customHeight="1">
      <c r="B239" s="112" t="s">
        <v>87</v>
      </c>
      <c r="C239" s="115" t="s">
        <v>100</v>
      </c>
    </row>
    <row r="240" spans="2:17" ht="12.75" customHeight="1">
      <c r="B240" s="92"/>
      <c r="C240" s="21"/>
      <c r="D240" s="21"/>
      <c r="E240" s="21"/>
      <c r="F240" s="21"/>
      <c r="G240" s="21"/>
      <c r="H240" s="21"/>
      <c r="I240" s="21"/>
      <c r="J240" s="21"/>
      <c r="K240" s="21"/>
      <c r="L240" s="21"/>
      <c r="M240" s="21"/>
      <c r="N240" s="21"/>
      <c r="O240" s="21"/>
      <c r="P240" s="21"/>
      <c r="Q240" s="21"/>
    </row>
    <row r="241" spans="2:16" s="94" customFormat="1" ht="12.75" customHeight="1">
      <c r="B241" s="116"/>
      <c r="C241" s="134" t="s">
        <v>143</v>
      </c>
      <c r="D241" s="134"/>
      <c r="E241" s="134"/>
      <c r="F241" s="134"/>
      <c r="G241" s="134"/>
      <c r="H241" s="134"/>
      <c r="I241" s="134"/>
      <c r="J241" s="130"/>
      <c r="K241" s="130"/>
      <c r="L241" s="132"/>
      <c r="M241" s="132"/>
      <c r="N241" s="132"/>
      <c r="O241" s="131"/>
      <c r="P241" s="133"/>
    </row>
    <row r="242" spans="2:17" ht="12.75" customHeight="1">
      <c r="B242" s="92"/>
      <c r="C242" s="88"/>
      <c r="D242" s="88"/>
      <c r="E242" s="88"/>
      <c r="F242" s="88"/>
      <c r="G242" s="88"/>
      <c r="H242" s="88"/>
      <c r="I242" s="88"/>
      <c r="J242" s="60"/>
      <c r="K242" s="60"/>
      <c r="L242" s="61"/>
      <c r="M242" s="61"/>
      <c r="N242" s="61"/>
      <c r="O242" s="36"/>
      <c r="P242" s="59"/>
      <c r="Q242" s="21"/>
    </row>
    <row r="243" spans="2:17" ht="12.75" customHeight="1">
      <c r="B243" s="92"/>
      <c r="C243" s="88"/>
      <c r="D243" s="88"/>
      <c r="E243" s="88"/>
      <c r="F243" s="88"/>
      <c r="G243" s="88"/>
      <c r="H243" s="88"/>
      <c r="I243" s="88"/>
      <c r="J243" s="60"/>
      <c r="K243" s="60"/>
      <c r="L243" s="61"/>
      <c r="M243" s="61"/>
      <c r="N243" s="61"/>
      <c r="O243" s="36"/>
      <c r="P243" s="59"/>
      <c r="Q243" s="21"/>
    </row>
    <row r="244" spans="2:17" ht="12.75" customHeight="1">
      <c r="B244" s="92"/>
      <c r="C244" s="66"/>
      <c r="D244" s="66"/>
      <c r="E244" s="66"/>
      <c r="F244" s="66"/>
      <c r="G244" s="66"/>
      <c r="H244" s="66"/>
      <c r="I244" s="66"/>
      <c r="J244" s="66"/>
      <c r="K244" s="66"/>
      <c r="L244" s="66"/>
      <c r="M244" s="66"/>
      <c r="N244" s="66"/>
      <c r="O244" s="66"/>
      <c r="P244" s="66"/>
      <c r="Q244" s="21"/>
    </row>
    <row r="245" spans="2:17" ht="12.75" customHeight="1" hidden="1">
      <c r="B245" s="92"/>
      <c r="C245" s="21"/>
      <c r="D245" s="21"/>
      <c r="E245" s="21"/>
      <c r="F245" s="21"/>
      <c r="G245" s="21"/>
      <c r="H245" s="21"/>
      <c r="I245" s="21"/>
      <c r="J245" s="21"/>
      <c r="K245" s="21"/>
      <c r="L245" s="21"/>
      <c r="M245" s="21"/>
      <c r="N245" s="21"/>
      <c r="O245" s="21"/>
      <c r="P245" s="21"/>
      <c r="Q245" s="21"/>
    </row>
    <row r="246" spans="2:11" s="114" customFormat="1" ht="15.75" customHeight="1">
      <c r="B246" s="112" t="s">
        <v>88</v>
      </c>
      <c r="C246" s="115" t="s">
        <v>91</v>
      </c>
      <c r="K246" s="114" t="s">
        <v>198</v>
      </c>
    </row>
    <row r="247" spans="2:17" ht="15">
      <c r="B247" s="92"/>
      <c r="C247" s="21"/>
      <c r="D247" s="21"/>
      <c r="E247" s="21"/>
      <c r="F247" s="21"/>
      <c r="G247" s="21"/>
      <c r="H247" s="21"/>
      <c r="I247" s="21"/>
      <c r="J247" s="21"/>
      <c r="K247" s="21"/>
      <c r="L247" s="21"/>
      <c r="M247" s="21"/>
      <c r="N247" s="21"/>
      <c r="O247" s="21"/>
      <c r="P247" s="21"/>
      <c r="Q247" s="21"/>
    </row>
    <row r="248" s="94" customFormat="1" ht="15" customHeight="1">
      <c r="B248" s="116"/>
    </row>
    <row r="249" spans="2:17" ht="15" hidden="1">
      <c r="B249" s="92"/>
      <c r="C249" s="21"/>
      <c r="D249" s="21"/>
      <c r="E249" s="21"/>
      <c r="F249" s="21"/>
      <c r="G249" s="21"/>
      <c r="H249" s="21"/>
      <c r="I249" s="21"/>
      <c r="J249" s="21"/>
      <c r="K249" s="21"/>
      <c r="L249" s="21"/>
      <c r="M249" s="21"/>
      <c r="N249" s="21"/>
      <c r="O249" s="21"/>
      <c r="P249" s="21"/>
      <c r="Q249" s="21"/>
    </row>
    <row r="250" spans="2:17" ht="15" hidden="1">
      <c r="B250" s="92"/>
      <c r="C250" s="102"/>
      <c r="D250" s="21"/>
      <c r="E250" s="21"/>
      <c r="F250" s="21"/>
      <c r="G250" s="21"/>
      <c r="H250" s="21"/>
      <c r="I250" s="21"/>
      <c r="J250" s="21"/>
      <c r="K250" s="21"/>
      <c r="L250" s="21"/>
      <c r="M250" s="21"/>
      <c r="N250" s="21"/>
      <c r="O250" s="21"/>
      <c r="P250" s="21"/>
      <c r="Q250" s="21"/>
    </row>
    <row r="251" spans="2:17" ht="15" hidden="1">
      <c r="B251" s="92"/>
      <c r="C251" s="21"/>
      <c r="D251" s="21"/>
      <c r="E251" s="21"/>
      <c r="F251" s="21"/>
      <c r="G251" s="21"/>
      <c r="H251" s="21"/>
      <c r="I251" s="21"/>
      <c r="J251" s="21"/>
      <c r="K251" s="21"/>
      <c r="L251" s="21"/>
      <c r="M251" s="21"/>
      <c r="N251" s="21"/>
      <c r="O251" s="21"/>
      <c r="P251" s="21"/>
      <c r="Q251" s="21"/>
    </row>
    <row r="252" spans="2:17" ht="15" hidden="1">
      <c r="B252" s="92"/>
      <c r="C252" s="21"/>
      <c r="D252" s="21"/>
      <c r="E252" s="21"/>
      <c r="F252" s="21"/>
      <c r="G252" s="21"/>
      <c r="H252" s="21"/>
      <c r="I252" s="21"/>
      <c r="J252" s="21"/>
      <c r="K252" s="21"/>
      <c r="L252" s="21"/>
      <c r="M252" s="21"/>
      <c r="N252" s="21"/>
      <c r="O252" s="21"/>
      <c r="P252" s="21"/>
      <c r="Q252" s="21"/>
    </row>
    <row r="253" spans="2:17" ht="15" hidden="1">
      <c r="B253" s="92"/>
      <c r="C253" s="21"/>
      <c r="D253" s="21"/>
      <c r="E253" s="21"/>
      <c r="F253" s="21"/>
      <c r="G253" s="21"/>
      <c r="H253" s="21"/>
      <c r="I253" s="21"/>
      <c r="J253" s="21"/>
      <c r="K253" s="21"/>
      <c r="L253" s="21"/>
      <c r="M253" s="21"/>
      <c r="N253" s="21"/>
      <c r="O253" s="21"/>
      <c r="P253" s="21"/>
      <c r="Q253" s="21"/>
    </row>
    <row r="254" spans="2:17" ht="12.75" customHeight="1" hidden="1">
      <c r="B254" s="92"/>
      <c r="C254" s="21"/>
      <c r="D254" s="21"/>
      <c r="E254" s="21"/>
      <c r="F254" s="21"/>
      <c r="G254" s="21"/>
      <c r="H254" s="21"/>
      <c r="I254" s="21"/>
      <c r="J254" s="21"/>
      <c r="K254" s="21"/>
      <c r="L254" s="21"/>
      <c r="M254" s="21"/>
      <c r="N254" s="21"/>
      <c r="O254" s="21"/>
      <c r="P254" s="21"/>
      <c r="Q254" s="21"/>
    </row>
    <row r="255" spans="2:17" ht="12.75" customHeight="1">
      <c r="B255" s="92"/>
      <c r="C255" s="21"/>
      <c r="D255" s="21"/>
      <c r="E255" s="21"/>
      <c r="F255" s="21"/>
      <c r="G255" s="21"/>
      <c r="H255" s="21"/>
      <c r="I255" s="21"/>
      <c r="J255" s="21"/>
      <c r="K255" s="21"/>
      <c r="L255" s="21"/>
      <c r="M255" s="21"/>
      <c r="N255" s="21"/>
      <c r="O255" s="21"/>
      <c r="P255" s="21"/>
      <c r="Q255" s="21"/>
    </row>
    <row r="256" spans="2:17" ht="12.75" customHeight="1">
      <c r="B256" s="92"/>
      <c r="C256" s="21"/>
      <c r="D256" s="21"/>
      <c r="E256" s="21"/>
      <c r="F256" s="21"/>
      <c r="G256" s="21"/>
      <c r="H256" s="21"/>
      <c r="I256" s="21"/>
      <c r="J256" s="21"/>
      <c r="K256" s="21"/>
      <c r="L256" s="21"/>
      <c r="M256" s="21"/>
      <c r="N256" s="21"/>
      <c r="O256" s="21"/>
      <c r="P256" s="21"/>
      <c r="Q256" s="21"/>
    </row>
    <row r="257" spans="2:3" s="114" customFormat="1" ht="16.5" customHeight="1">
      <c r="B257" s="112" t="s">
        <v>89</v>
      </c>
      <c r="C257" s="115" t="s">
        <v>232</v>
      </c>
    </row>
    <row r="258" spans="2:17" ht="12.75" customHeight="1">
      <c r="B258" s="92"/>
      <c r="C258" s="21"/>
      <c r="D258" s="21"/>
      <c r="E258" s="21"/>
      <c r="F258" s="21"/>
      <c r="G258" s="21"/>
      <c r="H258" s="21"/>
      <c r="I258" s="21"/>
      <c r="J258" s="21"/>
      <c r="K258" s="21"/>
      <c r="L258" s="21"/>
      <c r="M258" s="21"/>
      <c r="N258" s="21"/>
      <c r="O258" s="21"/>
      <c r="P258" s="21"/>
      <c r="Q258" s="21"/>
    </row>
    <row r="259" spans="2:17" ht="12.75" customHeight="1">
      <c r="B259" s="92"/>
      <c r="C259" s="163" t="s">
        <v>92</v>
      </c>
      <c r="D259" s="21"/>
      <c r="E259" s="21"/>
      <c r="F259" s="21"/>
      <c r="G259" s="21"/>
      <c r="H259" s="21"/>
      <c r="I259" s="21"/>
      <c r="J259" s="21"/>
      <c r="K259" s="21"/>
      <c r="L259" s="21"/>
      <c r="M259" s="21"/>
      <c r="N259" s="21"/>
      <c r="O259" s="21"/>
      <c r="P259" s="21"/>
      <c r="Q259" s="21"/>
    </row>
    <row r="260" spans="2:17" ht="7.5" customHeight="1">
      <c r="B260" s="92"/>
      <c r="C260" s="21"/>
      <c r="D260" s="21"/>
      <c r="E260" s="21"/>
      <c r="F260" s="21"/>
      <c r="G260" s="21"/>
      <c r="H260" s="21"/>
      <c r="I260" s="21"/>
      <c r="J260" s="21"/>
      <c r="K260" s="21"/>
      <c r="L260" s="21"/>
      <c r="M260" s="21"/>
      <c r="N260" s="21"/>
      <c r="O260" s="21"/>
      <c r="P260" s="21"/>
      <c r="Q260" s="21"/>
    </row>
    <row r="261" spans="2:17" ht="12.75" customHeight="1">
      <c r="B261" s="92"/>
      <c r="C261" s="98"/>
      <c r="D261" s="21"/>
      <c r="E261" s="21"/>
      <c r="F261" s="21"/>
      <c r="G261" s="21"/>
      <c r="H261" s="21"/>
      <c r="I261" s="21"/>
      <c r="J261" s="21"/>
      <c r="K261" s="21"/>
      <c r="L261" s="21"/>
      <c r="M261" s="21"/>
      <c r="N261" s="21"/>
      <c r="O261" s="21"/>
      <c r="P261" s="21"/>
      <c r="Q261" s="21"/>
    </row>
    <row r="262" spans="2:17" ht="12.75" customHeight="1">
      <c r="B262" s="52"/>
      <c r="C262" s="21"/>
      <c r="D262" s="21"/>
      <c r="E262" s="21"/>
      <c r="F262" s="21"/>
      <c r="G262" s="21"/>
      <c r="H262" s="21"/>
      <c r="I262" s="21"/>
      <c r="J262" s="21"/>
      <c r="K262" s="21"/>
      <c r="L262" s="21"/>
      <c r="M262" s="21"/>
      <c r="N262" s="21"/>
      <c r="O262" s="21"/>
      <c r="P262" s="21"/>
      <c r="Q262" s="21"/>
    </row>
    <row r="263" spans="2:17" ht="12.75" customHeight="1">
      <c r="B263" s="52"/>
      <c r="C263" s="21"/>
      <c r="D263" s="21"/>
      <c r="E263" s="21"/>
      <c r="F263" s="21"/>
      <c r="G263" s="21"/>
      <c r="H263" s="21"/>
      <c r="I263" s="21"/>
      <c r="J263" s="21"/>
      <c r="K263" s="21"/>
      <c r="L263" s="21"/>
      <c r="M263" s="21"/>
      <c r="N263" s="21"/>
      <c r="O263" s="21"/>
      <c r="P263" s="21"/>
      <c r="Q263" s="21"/>
    </row>
    <row r="264" spans="2:17" ht="12.75" customHeight="1">
      <c r="B264" s="52"/>
      <c r="C264" s="163" t="s">
        <v>154</v>
      </c>
      <c r="D264" s="21"/>
      <c r="E264" s="21"/>
      <c r="F264" s="21"/>
      <c r="G264" s="21"/>
      <c r="H264" s="21"/>
      <c r="I264" s="21"/>
      <c r="J264" s="21"/>
      <c r="K264" s="21"/>
      <c r="L264" s="21"/>
      <c r="M264" s="21"/>
      <c r="N264" s="21"/>
      <c r="O264" s="21"/>
      <c r="P264" s="21"/>
      <c r="Q264" s="21"/>
    </row>
    <row r="265" spans="2:17" ht="7.5" customHeight="1">
      <c r="B265" s="52"/>
      <c r="C265" s="21"/>
      <c r="D265" s="21"/>
      <c r="E265" s="21"/>
      <c r="F265" s="21"/>
      <c r="G265" s="21"/>
      <c r="H265" s="21"/>
      <c r="I265" s="21"/>
      <c r="J265" s="21"/>
      <c r="K265" s="21"/>
      <c r="L265" s="21"/>
      <c r="M265" s="21"/>
      <c r="N265" s="21"/>
      <c r="O265" s="21"/>
      <c r="P265" s="21"/>
      <c r="Q265" s="21"/>
    </row>
    <row r="266" spans="2:17" ht="12.75" customHeight="1">
      <c r="B266" s="52"/>
      <c r="C266" s="94" t="s">
        <v>157</v>
      </c>
      <c r="D266" s="21"/>
      <c r="E266" s="21"/>
      <c r="F266" s="21"/>
      <c r="G266" s="21"/>
      <c r="H266" s="21"/>
      <c r="I266" s="21"/>
      <c r="J266" s="21"/>
      <c r="K266" s="21"/>
      <c r="L266" s="21"/>
      <c r="M266" s="21"/>
      <c r="N266" s="21"/>
      <c r="O266" s="21"/>
      <c r="P266" s="21"/>
      <c r="Q266" s="21"/>
    </row>
    <row r="267" spans="2:17" ht="12.75" customHeight="1">
      <c r="B267" s="52"/>
      <c r="C267" s="21"/>
      <c r="D267" s="21"/>
      <c r="E267" s="21"/>
      <c r="F267" s="21"/>
      <c r="G267" s="21"/>
      <c r="H267" s="21"/>
      <c r="I267" s="21"/>
      <c r="J267" s="21"/>
      <c r="K267" s="21"/>
      <c r="L267" s="21"/>
      <c r="M267" s="21"/>
      <c r="N267" s="21"/>
      <c r="O267" s="21"/>
      <c r="P267" s="21"/>
      <c r="Q267" s="21"/>
    </row>
  </sheetData>
  <mergeCells count="13">
    <mergeCell ref="I158:K158"/>
    <mergeCell ref="C174:Q174"/>
    <mergeCell ref="C175:Q175"/>
    <mergeCell ref="C176:Q176"/>
    <mergeCell ref="M158:O158"/>
    <mergeCell ref="C43:P43"/>
    <mergeCell ref="C98:P98"/>
    <mergeCell ref="C121:P121"/>
    <mergeCell ref="C123:P123"/>
    <mergeCell ref="C137:P137"/>
    <mergeCell ref="C138:P138"/>
    <mergeCell ref="C146:P146"/>
    <mergeCell ref="C139:Q139"/>
  </mergeCells>
  <printOptions/>
  <pageMargins left="0.61" right="0.28" top="0.56" bottom="0.1" header="0.5" footer="0.5"/>
  <pageSetup firstPageNumber="5" useFirstPageNumber="1" horizontalDpi="600" verticalDpi="600" orientation="portrait" paperSize="9" scale="84" r:id="rId2"/>
  <headerFooter alignWithMargins="0">
    <oddFooter>&amp;C&amp;P</oddFooter>
  </headerFooter>
  <rowBreaks count="4" manualBreakCount="4">
    <brk id="65" max="16" man="1"/>
    <brk id="125" max="16" man="1"/>
    <brk id="183" max="16" man="1"/>
    <brk id="255"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gohmc</cp:lastModifiedBy>
  <cp:lastPrinted>2005-05-17T03:31:23Z</cp:lastPrinted>
  <dcterms:created xsi:type="dcterms:W3CDTF">2000-02-18T03:23:51Z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