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7875" activeTab="0"/>
  </bookViews>
  <sheets>
    <sheet name="SC-P&amp;L(pgA1)" sheetId="1" r:id="rId1"/>
    <sheet name="SC-BSheet(pgA2)" sheetId="2" r:id="rId2"/>
    <sheet name="SC-CFStm(pgA3)" sheetId="3" r:id="rId3"/>
    <sheet name="SC-equity(pgA4)" sheetId="4" r:id="rId4"/>
    <sheet name="Announce'm note(pgA5-9)" sheetId="5" r:id="rId5"/>
    <sheet name="SC-A2&amp;A3(pgA10)"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02">'[7]GL'!#REF!</definedName>
    <definedName name="_210">#REF!</definedName>
    <definedName name="_211">'[7]GL'!#REF!</definedName>
    <definedName name="_212">'[7]GL'!#REF!</definedName>
    <definedName name="_24">#REF!</definedName>
    <definedName name="_306">'[7]GL'!#REF!</definedName>
    <definedName name="_307">'[7]GL'!#REF!</definedName>
    <definedName name="_404">'[7]GL'!#REF!</definedName>
    <definedName name="_502">'[7]GL'!#REF!</definedName>
    <definedName name="_602">'[7]GL'!#REF!</definedName>
    <definedName name="_702">'[7]GL'!#REF!</definedName>
    <definedName name="_707">'[7]GL'!#REF!</definedName>
    <definedName name="_710">'[7]GL'!#REF!</definedName>
    <definedName name="_717">'[7]GL'!#REF!</definedName>
    <definedName name="_719">'[7]GL'!#REF!</definedName>
    <definedName name="_721">'[7]GL'!#REF!</definedName>
    <definedName name="_730">'[7]GL'!#REF!</definedName>
    <definedName name="_734">'[7]GL'!#REF!</definedName>
    <definedName name="_741">'[7]GL'!#REF!</definedName>
    <definedName name="_Key1" hidden="1">#REF!</definedName>
    <definedName name="_Key2" hidden="1">#REF!</definedName>
    <definedName name="_Order1" hidden="1">255</definedName>
    <definedName name="_Order2" hidden="1">255</definedName>
    <definedName name="A">'[4]BS'!$B$2</definedName>
    <definedName name="B">#REF!</definedName>
    <definedName name="BS">'[7]BS'!#REF!</definedName>
    <definedName name="BS_repo">#REF!</definedName>
    <definedName name="CONNOTE">#REF!</definedName>
    <definedName name="CONPL">#REF!</definedName>
    <definedName name="EFA">#REF!</definedName>
    <definedName name="FA">#REF!</definedName>
    <definedName name="fa5">'[3]GL'!#REF!</definedName>
    <definedName name="FG">'[5]GL'!#REF!</definedName>
    <definedName name="journal">'[6]GL'!#REF!</definedName>
    <definedName name="jv">#REF!</definedName>
    <definedName name="jv_cc">'[6]GL'!#REF!</definedName>
    <definedName name="NOTE">#REF!</definedName>
    <definedName name="PCONNOTE">#REF!</definedName>
    <definedName name="PCONPL">#REF!</definedName>
    <definedName name="_xlnm.Print_Area" localSheetId="4">'Announce''m note(pgA5-9)'!$A$1:$H$247</definedName>
    <definedName name="_xlnm.Print_Area" localSheetId="5">'SC-A2&amp;A3(pgA10)'!$A$1:$F$40</definedName>
    <definedName name="_xlnm.Print_Area" localSheetId="1">'SC-BSheet(pgA2)'!$A$1:$G$58</definedName>
    <definedName name="_xlnm.Print_Area" localSheetId="2">'SC-CFStm(pgA3)'!$A$1:$G$61</definedName>
    <definedName name="_xlnm.Print_Area" localSheetId="3">'SC-equity(pgA4)'!$B$1:$P$61</definedName>
    <definedName name="_xlnm.Print_Area" localSheetId="0">'SC-P&amp;L(pgA1)'!$B$1:$J$49</definedName>
    <definedName name="_xlnm.Print_Titles" localSheetId="4">'Announce''m note(pgA5-9)'!$1:$5</definedName>
    <definedName name="_xlnm.Print_Titles" localSheetId="0">'SC-P&amp;L(pgA1)'!$1:$13</definedName>
    <definedName name="PSC">#REF!</definedName>
    <definedName name="SC">#REF!</definedName>
    <definedName name="TB">#REF!</definedName>
  </definedNames>
  <calcPr fullCalcOnLoad="1"/>
</workbook>
</file>

<file path=xl/sharedStrings.xml><?xml version="1.0" encoding="utf-8"?>
<sst xmlns="http://schemas.openxmlformats.org/spreadsheetml/2006/main" count="464" uniqueCount="333">
  <si>
    <t>Co. No. 242896-A</t>
  </si>
  <si>
    <t>CONDENSED CONSOLIDATED INCOME STATEMENTS</t>
  </si>
  <si>
    <t>INDIVIDUAL QUARTER</t>
  </si>
  <si>
    <t>CUMULATIVE QUARTER</t>
  </si>
  <si>
    <t>CURRENT</t>
  </si>
  <si>
    <t>PRECEDING YEAR</t>
  </si>
  <si>
    <t>YEAR</t>
  </si>
  <si>
    <t>CORRESPONDING</t>
  </si>
  <si>
    <t>QUARTER</t>
  </si>
  <si>
    <t>TO DATE</t>
  </si>
  <si>
    <t>PERIOD</t>
  </si>
  <si>
    <t>@30/11/07</t>
  </si>
  <si>
    <t>@30/11/06</t>
  </si>
  <si>
    <t>RM'000</t>
  </si>
  <si>
    <t xml:space="preserve">Revenue </t>
  </si>
  <si>
    <t>Cost of sales</t>
  </si>
  <si>
    <t xml:space="preserve">Gross profit </t>
  </si>
  <si>
    <t>Other operating income</t>
  </si>
  <si>
    <t>Selling and marketing costs</t>
  </si>
  <si>
    <t>Administration expenses</t>
  </si>
  <si>
    <t>Other operating expenses</t>
  </si>
  <si>
    <t>Finance cost</t>
  </si>
  <si>
    <t>Profit before tax</t>
  </si>
  <si>
    <t>Taxation</t>
  </si>
  <si>
    <t>Profit attributable to shareholders of the company</t>
  </si>
  <si>
    <t>Earnings per share</t>
  </si>
  <si>
    <t>a)</t>
  </si>
  <si>
    <t xml:space="preserve">Basic (sen) </t>
  </si>
  <si>
    <t>b)</t>
  </si>
  <si>
    <t>Fully diluted (sen)</t>
  </si>
  <si>
    <t>N/A</t>
  </si>
  <si>
    <t>(The Condensed Consolidated Income Statements should be read in conjunction with the Annual Financial Report for the year ended 31 May 2007)</t>
  </si>
  <si>
    <t>PART A3 : ADDITIONAL INFORMATION</t>
  </si>
  <si>
    <t>Gross interest income</t>
  </si>
  <si>
    <t>Gross interest expense</t>
  </si>
  <si>
    <t>CONDENSED CONSOLIDATED BALANCE SHEETS</t>
  </si>
  <si>
    <t>AS AT</t>
  </si>
  <si>
    <t>END OF</t>
  </si>
  <si>
    <t>AUDITED</t>
  </si>
  <si>
    <t>REPORT</t>
  </si>
  <si>
    <t>@31/05/07</t>
  </si>
  <si>
    <t>(RESTATED)</t>
  </si>
  <si>
    <t>Assets</t>
  </si>
  <si>
    <t>Property, plant and equipment</t>
  </si>
  <si>
    <t>Prepaid land lease payment</t>
  </si>
  <si>
    <t xml:space="preserve">Goodwill on consolidation </t>
  </si>
  <si>
    <t>Land held for property development</t>
  </si>
  <si>
    <t>Defered tax assets</t>
  </si>
  <si>
    <t>Total non-current assets</t>
  </si>
  <si>
    <t>Property development costs</t>
  </si>
  <si>
    <t>Trade and other receivables</t>
  </si>
  <si>
    <t>Tax recoverable</t>
  </si>
  <si>
    <t>Cash and bank balances</t>
  </si>
  <si>
    <t>Non-current assets classified as held for sale</t>
  </si>
  <si>
    <t>Total current assets</t>
  </si>
  <si>
    <t>Total Assets</t>
  </si>
  <si>
    <t>Equity</t>
  </si>
  <si>
    <t>Share capital</t>
  </si>
  <si>
    <t>Reserves</t>
  </si>
  <si>
    <t>Total equity attributable to the shareholders of the company</t>
  </si>
  <si>
    <t>Liabilities</t>
  </si>
  <si>
    <t>Borrowings - secured</t>
  </si>
  <si>
    <t>Deferred tax liabilities</t>
  </si>
  <si>
    <t>Provision for conversion premium</t>
  </si>
  <si>
    <t>Total  non-current liabilities</t>
  </si>
  <si>
    <t>Trade and other payables</t>
  </si>
  <si>
    <t>Tax liabilities</t>
  </si>
  <si>
    <t>Liabilities directly associated with non-current assets classified as held for sale</t>
  </si>
  <si>
    <t>Total current liabilities</t>
  </si>
  <si>
    <t>Total liabilities</t>
  </si>
  <si>
    <t>Total Equity and Liabilities</t>
  </si>
  <si>
    <t>Net assets per share attributable to equity holders</t>
  </si>
  <si>
    <t>of the parent (RM)</t>
  </si>
  <si>
    <t>Net assets (RM'000)</t>
  </si>
  <si>
    <t>(The Condensed Consolidated Balance Sheets should be read in conjunction with the Annual Financial Report for the year ended 31 May 2007.)</t>
  </si>
  <si>
    <t>CONDENSED CONSOLIDATED CASH FLOW STATEMENTS</t>
  </si>
  <si>
    <t xml:space="preserve">9 MONTHS </t>
  </si>
  <si>
    <t>6 MONTHS</t>
  </si>
  <si>
    <t>ENDED</t>
  </si>
  <si>
    <t>30/11/07</t>
  </si>
  <si>
    <t>29/02/04</t>
  </si>
  <si>
    <t>30/11/06</t>
  </si>
  <si>
    <t>(Audited)</t>
  </si>
  <si>
    <t>CASH FLOWS FROM OPERATING ACTIVITIES</t>
  </si>
  <si>
    <t>Cash receipts from customers</t>
  </si>
  <si>
    <t>Rental received</t>
  </si>
  <si>
    <t>Cash paid for operating expenses and construction &amp; property development expenditure</t>
  </si>
  <si>
    <t>Cash from operations</t>
  </si>
  <si>
    <t>Interest received</t>
  </si>
  <si>
    <t>Management fees received</t>
  </si>
  <si>
    <t>Other income received</t>
  </si>
  <si>
    <t>Deposits received / (paid)</t>
  </si>
  <si>
    <t>Tax refund</t>
  </si>
  <si>
    <t>Interest paid</t>
  </si>
  <si>
    <t xml:space="preserve">Tax paid </t>
  </si>
  <si>
    <t>Net cash from operating activities</t>
  </si>
  <si>
    <t>CASH FLOWS FROM INVESTING ACTIVITIES</t>
  </si>
  <si>
    <t>Advance to staffs</t>
  </si>
  <si>
    <t>Recoupment of advances from / (Advances to) consultants</t>
  </si>
  <si>
    <t>Purchase of property, plant and equipment</t>
  </si>
  <si>
    <t>Proceeds from disposal of property, plant and equipment</t>
  </si>
  <si>
    <t>Withdrawal of fixed deposits</t>
  </si>
  <si>
    <t>Net cash used in investing activities</t>
  </si>
  <si>
    <t>CASH FLOWS FROM FINANCING ACTIVITIES</t>
  </si>
  <si>
    <t>Repayment of hire purchase creditors</t>
  </si>
  <si>
    <t>Hire purchase interest paid</t>
  </si>
  <si>
    <t>Repayment of term loans</t>
  </si>
  <si>
    <t>Placement /Withdrawal of fixed deposits</t>
  </si>
  <si>
    <t>Term loans interest paid</t>
  </si>
  <si>
    <t>Redeemable Secured Loan Stock interest paid</t>
  </si>
  <si>
    <t>Advances from/(to) holding company</t>
  </si>
  <si>
    <t xml:space="preserve">    have substantial finnancial interests</t>
  </si>
  <si>
    <t>Redeemable Secured loan stock principal paid</t>
  </si>
  <si>
    <t>(Repayment to)/Advances from other payables</t>
  </si>
  <si>
    <t>Net cash used in financing activities</t>
  </si>
  <si>
    <t>NET INCREASE IN CASH AND CASH EQUIVALENTS</t>
  </si>
  <si>
    <t>CASH AND CASH EQUIVALENTS AT BEGINNING OF FINANCIAL PERIOD</t>
  </si>
  <si>
    <t>CASH AND CASH EQUIVALENTS AT END OF FINANCIAL PERIOD</t>
  </si>
  <si>
    <t>(The Condensed Consolidated Cash Flow Statements should be read in conjunction with the Annual Financial Report for the year ended 31 May 2007)</t>
  </si>
  <si>
    <t>CONDENSED CONSOLIDATED STATEMENT OF CHANGES IN EQUITY</t>
  </si>
  <si>
    <t>Non-distributable</t>
  </si>
  <si>
    <t>Distributable</t>
  </si>
  <si>
    <t xml:space="preserve">Relating to </t>
  </si>
  <si>
    <t>Property</t>
  </si>
  <si>
    <t xml:space="preserve">Share </t>
  </si>
  <si>
    <t>non-current assets</t>
  </si>
  <si>
    <t>Share</t>
  </si>
  <si>
    <t>revaluation</t>
  </si>
  <si>
    <t xml:space="preserve">option </t>
  </si>
  <si>
    <t>classified as</t>
  </si>
  <si>
    <t>Accumulated</t>
  </si>
  <si>
    <t xml:space="preserve"> capital</t>
  </si>
  <si>
    <t xml:space="preserve"> premium</t>
  </si>
  <si>
    <t>reserve</t>
  </si>
  <si>
    <t>held for sale</t>
  </si>
  <si>
    <t>losses</t>
  </si>
  <si>
    <t>Total</t>
  </si>
  <si>
    <t>6 months ended 30 November 2007</t>
  </si>
  <si>
    <t>Balance as at 1 June 2007</t>
  </si>
  <si>
    <t xml:space="preserve">- as previously reported </t>
  </si>
  <si>
    <t>Expense recognised directly in equity</t>
  </si>
  <si>
    <t>- Effect on deferred tax due to change in tax rate</t>
  </si>
  <si>
    <t>Profit for the period</t>
  </si>
  <si>
    <t xml:space="preserve">Total recognised income for the period </t>
  </si>
  <si>
    <t>Balance as at 30 November 2007</t>
  </si>
  <si>
    <t>6 months ended 30 November 2006</t>
  </si>
  <si>
    <t>Balance as at 1 June 2006</t>
  </si>
  <si>
    <t>- effect of adopting FRS 2</t>
  </si>
  <si>
    <t>- As restated</t>
  </si>
  <si>
    <t>Share option expense</t>
  </si>
  <si>
    <t>Balance as at 30 November 2006</t>
  </si>
  <si>
    <t xml:space="preserve"> </t>
  </si>
  <si>
    <t>(The Condensed Consolidated Statement of Changes in Equity should be read in conjunction with the Annual Financial Report for the year ended 31 May 2007)</t>
  </si>
  <si>
    <t>QUARTERLY REPORT</t>
  </si>
  <si>
    <t>2ND QUARTER AS AT 30 NOVEMBER 2007</t>
  </si>
  <si>
    <t>A</t>
  </si>
  <si>
    <t>NOTES TO THE INTERIM FINANCIAL REPORT</t>
  </si>
  <si>
    <t>A1</t>
  </si>
  <si>
    <t>Basis of Preparation</t>
  </si>
  <si>
    <t>The unaudited financial report has been prepared in accordance with FRS134: Interim Financial Reporting and chapter 9 Appendix 9B of the listing requirements of Bursa Malaysia Securities Berhad.</t>
  </si>
  <si>
    <t>A2</t>
  </si>
  <si>
    <t>Changes in Accounting Policies</t>
  </si>
  <si>
    <t>FRS 6</t>
  </si>
  <si>
    <t>Exploration for and Evaluation of Mineral Resources</t>
  </si>
  <si>
    <t>FRS 117</t>
  </si>
  <si>
    <t>Leases</t>
  </si>
  <si>
    <t>FRS 124</t>
  </si>
  <si>
    <t>Related Party Disclosures</t>
  </si>
  <si>
    <t>The Group has not adopted FRS 139 Financial Instruments: Recognition and Measurement as its effective date has been deferred.</t>
  </si>
  <si>
    <t>FRS 6 is not relevant to the Group's operations.</t>
  </si>
  <si>
    <t>The adoption of FRS 124 does not have any financial impact on the Group.  The effect of adoption of FRS 117 is as follows:</t>
  </si>
  <si>
    <t>(a)</t>
  </si>
  <si>
    <t>FRS 117 : Leases</t>
  </si>
  <si>
    <t>The leasehold interest in land held for own use were revalued by an independent valuers' valuations dated 10 November 1993 and had been revised to the Securities Commission's valuation dated 10 May 1994.</t>
  </si>
  <si>
    <t>The reclassification of leasehold land lease payments has been accounted for retrospectively and the comparative in the balance sheets have been restated as follows:</t>
  </si>
  <si>
    <t>As previously reported</t>
  </si>
  <si>
    <t>Effects on adoption of FRS 117</t>
  </si>
  <si>
    <t>As restated</t>
  </si>
  <si>
    <t>Group</t>
  </si>
  <si>
    <t>At 1 June 2007</t>
  </si>
  <si>
    <t>Decrease in property, plant and equipment</t>
  </si>
  <si>
    <t>Increase in prepaid land lease payments</t>
  </si>
  <si>
    <t>However, the impact from the adoption of FRS 117 on the income statement of the Company is immaterial and is not separetely disclosed.</t>
  </si>
  <si>
    <t>A3</t>
  </si>
  <si>
    <t>Qualification of financial statements</t>
  </si>
  <si>
    <t>There was no audit qualification in the audit report of the Group's financial statements for the financial year ended 31 May 2007.</t>
  </si>
  <si>
    <t>A4</t>
  </si>
  <si>
    <t>Seasonal or cyclical factors</t>
  </si>
  <si>
    <t>The business of the Group is not subject to seasonal or cyclical fluctuation, except for its construction division. The Group manages the cyclical fluctuation risk by securing long term contracts.</t>
  </si>
  <si>
    <t>A5</t>
  </si>
  <si>
    <t>Items of unusual nature and amount</t>
  </si>
  <si>
    <t>There was no item affecting the assets, liabilities, equity, net income or cash flows of the Group that are unusual because of their nature, size or incidence during the current quarter under review.</t>
  </si>
  <si>
    <t>A6</t>
  </si>
  <si>
    <t>Changes in estimates</t>
  </si>
  <si>
    <t>There were no significant changes in estimates of amounts reported in prior interim periods of the current financial year or prior financial years, that have a material effect in the current quarter.</t>
  </si>
  <si>
    <t>A7</t>
  </si>
  <si>
    <t>Changes in Debts and Equity Securities</t>
  </si>
  <si>
    <t>A8</t>
  </si>
  <si>
    <t>Dividend paid</t>
  </si>
  <si>
    <t>There were no dividend paid during the current quarter under review.</t>
  </si>
  <si>
    <t>A9</t>
  </si>
  <si>
    <t>Segmental Reporting</t>
  </si>
  <si>
    <t xml:space="preserve">The segmental information of the Group analysed by activities is as follows:  - </t>
  </si>
  <si>
    <t>Property Development</t>
  </si>
  <si>
    <t>Construction</t>
  </si>
  <si>
    <t>Property Investment</t>
  </si>
  <si>
    <t>Others</t>
  </si>
  <si>
    <t>Period Ended 30/11/07</t>
  </si>
  <si>
    <t>RM’000</t>
  </si>
  <si>
    <t>REVENUE</t>
  </si>
  <si>
    <t xml:space="preserve">External </t>
  </si>
  <si>
    <t>RESULT</t>
  </si>
  <si>
    <t>Segment result</t>
  </si>
  <si>
    <t>Profit before taxation</t>
  </si>
  <si>
    <t>Profit after taxation</t>
  </si>
  <si>
    <t>Segmental Reporting (Continue)</t>
  </si>
  <si>
    <t>Plywood manufacturing and trading</t>
  </si>
  <si>
    <t>Investment holding</t>
  </si>
  <si>
    <t>Others-Dormant</t>
  </si>
  <si>
    <t>Consolidated</t>
  </si>
  <si>
    <t>Year ended 31/5/03</t>
  </si>
  <si>
    <t>OTHER INFORMATION</t>
  </si>
  <si>
    <t>Segment assets</t>
  </si>
  <si>
    <t>Unallocated corporate assets</t>
  </si>
  <si>
    <t>Total assets</t>
  </si>
  <si>
    <t>Segment liabilities</t>
  </si>
  <si>
    <t>Unallocated corporate liabilities</t>
  </si>
  <si>
    <t>Capital Expenditure</t>
  </si>
  <si>
    <t>Depreciation</t>
  </si>
  <si>
    <t>Impairment loss on Property, Plant</t>
  </si>
  <si>
    <t xml:space="preserve">  and Equipment</t>
  </si>
  <si>
    <t>Impairment loss on Goodwill</t>
  </si>
  <si>
    <t>Non cash expenses other then</t>
  </si>
  <si>
    <t xml:space="preserve">  depreciation</t>
  </si>
  <si>
    <t>Period Ended 30/11/06</t>
  </si>
  <si>
    <t>Segmental reporting by geographical area is not presented as the Group's activities are predominantly in Malaysia.</t>
  </si>
  <si>
    <t>A10</t>
  </si>
  <si>
    <t>Valuation of property, plant and equipment</t>
  </si>
  <si>
    <t>Subsequent to the financial year ended 31 May 2007, there were no material changes to the valuation of property, plant and equipment as stated in the financial statements for the financial year ended 31 May 2007.</t>
  </si>
  <si>
    <t>A11</t>
  </si>
  <si>
    <t>Material events subsequent to the end of the period</t>
  </si>
  <si>
    <t>There is no material events subsequent to the end of the current quarter under review.</t>
  </si>
  <si>
    <t>A12</t>
  </si>
  <si>
    <t>Changes in the composition of the Group</t>
  </si>
  <si>
    <t>There is no changes in the composition of the Group for the current quarter under review.</t>
  </si>
  <si>
    <t>A13</t>
  </si>
  <si>
    <t>Contingent Liabilities and Contingent Assets</t>
  </si>
  <si>
    <t>The Group has the following contingent liability as at 30 November 2007 :-</t>
  </si>
  <si>
    <t xml:space="preserve">Balance of potential claims for liquidated ascertained damages </t>
  </si>
  <si>
    <t>No contingent asset has arisen since 31 May 2007.</t>
  </si>
  <si>
    <t>B</t>
  </si>
  <si>
    <t>ADDITIONAL INFORMATION AS REQUIRED BY THE BURSA MALAYSIA LISTING REQUIREMENTS</t>
  </si>
  <si>
    <t xml:space="preserve"> (PART A OF APPENDIX 9B)</t>
  </si>
  <si>
    <t>B1</t>
  </si>
  <si>
    <t>Review of the Performance of the Company and its Principal Subsidiaries</t>
  </si>
  <si>
    <t>For the current financial quarter, the Group achieved total revenue and profit before tax of RM46.80 million and RM2.16 million respectively.</t>
  </si>
  <si>
    <t>B2</t>
  </si>
  <si>
    <t>Material Changes in the Quarterly Results compared to the results of the Immediate Preceding Quarter</t>
  </si>
  <si>
    <t>B3</t>
  </si>
  <si>
    <t>Prospect</t>
  </si>
  <si>
    <t>The construction division is expected to contribute positively to the Group. The construction of the UiTM Main Infra and Building projects are progressing actively. The construction division is expected to remain as the main driver to the Group’s results.</t>
  </si>
  <si>
    <t>B4</t>
  </si>
  <si>
    <t>Comparison of profit forecast</t>
  </si>
  <si>
    <t>Not applicable for the current quarter under review.</t>
  </si>
  <si>
    <t>B5</t>
  </si>
  <si>
    <t>Current Quarter</t>
  </si>
  <si>
    <t>Year to-date</t>
  </si>
  <si>
    <t>Tax expense comprises the following:</t>
  </si>
  <si>
    <t>Income tax</t>
  </si>
  <si>
    <t>Deferred tax</t>
  </si>
  <si>
    <t>The effective tax rate of the Group is higher than the statutory tax rate mainly due to certain expenses are not allowable as deduction for tax purpose.</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</si>
  <si>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</si>
  <si>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</si>
  <si>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</si>
  <si>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</si>
  <si>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</si>
  <si>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</si>
  <si>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</si>
  <si>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</si>
  <si>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</si>
  <si>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</si>
  <si>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</si>
  <si>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</si>
  <si>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</si>
  <si>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</si>
  <si>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</si>
  <si>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</si>
  <si>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</si>
  <si>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</si>
  <si>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</si>
  <si>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</si>
  <si>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short-term &amp; long-term borrowings is Redeemable Secured Loan Stock ("RSLS") amounting to RM50,088,871.</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</si>
  <si>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</si>
  <si>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</si>
  <si>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</si>
  <si>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</si>
  <si>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</si>
  <si>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</si>
  <si>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 since the last annual report.</t>
  </si>
  <si>
    <t>B12</t>
  </si>
  <si>
    <t>Dividend</t>
  </si>
  <si>
    <t>No dividend has been proposed or declared for the current quarter under review.</t>
  </si>
  <si>
    <t>B13</t>
  </si>
  <si>
    <t>Earnings per share ('EPS')</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</si>
  <si>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</si>
  <si>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</si>
  <si>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</si>
  <si>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</si>
  <si>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</si>
  <si>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</si>
  <si>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</si>
  <si>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Profit per ordinary share :</t>
  </si>
  <si>
    <t>-N/A-</t>
  </si>
  <si>
    <t>Part A2 : Summary of Key Financial Information</t>
  </si>
  <si>
    <t xml:space="preserve">                                                                                                                                                                                                                                                               </t>
  </si>
  <si>
    <t>Summary of Key Financial Information for the period ended 30/11/2007</t>
  </si>
  <si>
    <t>Profit  for the period</t>
  </si>
  <si>
    <t>Profit attributable to ordinary equity holders of the parent</t>
  </si>
  <si>
    <t>Basic earnings  per share (sen)</t>
  </si>
  <si>
    <t>Proposed /Declared dividend per share (sen)</t>
  </si>
  <si>
    <t>AS AT END OF CURRENT QUARTER</t>
  </si>
  <si>
    <t>AS AT PRECEDING FINANCIAL YEAR</t>
  </si>
  <si>
    <t xml:space="preserve">Net assets per share attributable to ordinary </t>
  </si>
  <si>
    <t>equity holders of the parent (RM)</t>
  </si>
  <si>
    <r>
      <t>TRIplc BERHAD</t>
    </r>
    <r>
      <rPr>
        <b/>
        <sz val="14"/>
        <rFont val="Tahoma"/>
        <family val="2"/>
      </rPr>
      <t xml:space="preserve"> </t>
    </r>
  </si>
  <si>
    <t>The unaudited financial report should be read in conjunction with the audited financial statements for the financial year ended 31 May 2007. The explanatory notes attached to the unaudited interim financial report provide an explanation of events and transactions that are significant to an understanding of the changes in the financial position and performance of the Group since the financial year ended 31 May 2007.</t>
  </si>
  <si>
    <t>The significant accounting policies adopted are consistent with those of the audited financial statements for the financial year ended 31 May 2007 except for the adoption of the following new/revised Financial Reporting Standards (FRSs) which are effective for the financial year beginning 1 June 2007:</t>
  </si>
  <si>
    <t>In prior years, the leasehold interest in land held for own use classified under property, plant and equipment, were stated at cost or valuation less accumulated depreciation and accumulated impairment losses. Surplus arising from revaluation of property are dealt with in the revaluation reserve account. Any deficit arising is offset against the revaluation reserve to the extent of a previous increase for the same property. In all other cases, a decrease in carrying amount is charged to the income statement.</t>
  </si>
  <si>
    <t>With the adoption of FRS 117 as from 1 June 2007, the leasehold interest in the land held for own use is accounted for as being held under an operating lease. Such leasehold land will no longer be revalued. Where the leasehold land had been previously revalued, the Group retained the unamortised revalued amount as the surrogate carrying amount of prepaid land lease payments as allowed by FRS 117.67A. Such prepaid land lease payment are amortised on a straight line basis over the remaining lease term of the land.</t>
  </si>
  <si>
    <t xml:space="preserve">There were no issuances of debt and equity securities, shares buy-backs, shares cancellation, shares held as treasury and resale of treasury shares during the quarter under review. The partial of 2nd redemption of Redeemable Secured Loan Stock (RSLS) amounting to RM11,754,308 was made on 24 August 2007. </t>
  </si>
  <si>
    <t>The Group registered a higher profit before tax of RM2.16 million as compared to RM0.65 million in the immediate preceding quarter mainly due to higher profit before tax contributed by construction division. This was mainly due to bulks of the activities undertaken during the current quarter consist of higher margin project.</t>
  </si>
  <si>
    <t>On 5 January 2007, the Group made an announcement wherein the Group has submitted a proposal to the Securities Commission (SC) to regularise its financial condition pursuant to Practice Note 17/2005 of the Listing Requirements of Bursa Malaysia Securities Berhad ("Application"). The Application has not been approved vide SC letter dated 3 May 2007. The Group has submitted an appeal with an enhanced plan on 1 June 2007. On 21 August 2007, the Group has submitted a further enhanced proposal to the SC. The proposal is now pending for the SC approval.</t>
  </si>
  <si>
    <t>The Group registered a higher profit before tax of RM2.16 million as compared to RM0.41 million in the preceding year corresponding quarter mainly due to absortion of higher project cost due to revision of budgeted gross profit margin in the previous year corresponding quarter.  The construction continues to be the main contributor in the group's overall performance.</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</si>
</sst>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_)"/>
    <numFmt numFmtId="191" formatCode="0.00_)"/>
    <numFmt numFmtId="192" formatCode="_(* #,##0.0_);_(* \(#,##0.0\);_(* &quot;-&quot;??_);_(@_)"/>
    <numFmt numFmtId="193" formatCode="_(* #,##0_);_(* \(#,##0\);_(* &quot;-&quot;??_);_(@_)"/>
    <numFmt numFmtId="194" formatCode="_(* #,##0.000_);_(* \(#,##0.000\);_(* &quot;-&quot;??_);_(@_)"/>
    <numFmt numFmtId="195" formatCode="0.0000_)"/>
    <numFmt numFmtId="196" formatCode="0_);\(0\)"/>
    <numFmt numFmtId="197" formatCode="_(* #,##0.00_);_(* \(#,##0.00\);_(* &quot;-&quot;_);_(@_)"/>
    <numFmt numFmtId="198" formatCode="0.0_)"/>
    <numFmt numFmtId="199" formatCode="_(* #,##0.0_);_(* \(#,##0.0\);_(* &quot;-&quot;?_);_(@_)"/>
    <numFmt numFmtId="200" formatCode="&quot;Yes&quot;;&quot;Yes&quot;;&quot;No&quot;"/>
    <numFmt numFmtId="201" formatCode="&quot;True&quot;;&quot;True&quot;;&quot;False&quot;"/>
    <numFmt numFmtId="202" formatCode="&quot;On&quot;;&quot;On&quot;;&quot;Off&quot;"/>
    <numFmt numFmtId="203" formatCode="_(* #,##0.000000000_);_(* \(#,##0.000000000\);_(* &quot;-&quot;?????????_);_(@_)"/>
    <numFmt numFmtId="204" formatCode="_-* #,##0.000000000_-;\-* #,##0.000000000_-;_-* &quot;-&quot;?????????_-;_-@_-"/>
    <numFmt numFmtId="205" formatCode="_-* #,##0.0_-;\-* #,##0.0_-;_-* &quot;-&quot;?_-;_-@_-"/>
    <numFmt numFmtId="206" formatCode="_(* #,##0.000_);_(* \(#,##0.000\);_(* &quot;-&quot;???_);_(@_)"/>
    <numFmt numFmtId="207" formatCode="_-* #,##0.000_-;\-* #,##0.000_-;_-* &quot;-&quot;???_-;_-@_-"/>
    <numFmt numFmtId="208" formatCode="_(* #,##0.0000_);_(* \(#,##0.0000\);_(* &quot;-&quot;??_);_(@_)"/>
    <numFmt numFmtId="209" formatCode="0.000_)"/>
    <numFmt numFmtId="210" formatCode="0.0%"/>
    <numFmt numFmtId="211" formatCode="#,##0.0_);\(#,##0.0\)"/>
    <numFmt numFmtId="212" formatCode="_-* #,##0.0_-;\-* #,##0.0_-;_-* &quot;-&quot;??_-;_-@_-"/>
    <numFmt numFmtId="213" formatCode="_-* #,##0_-;\-* #,##0_-;_-* &quot;-&quot;??_-;_-@_-"/>
  </numFmts>
  <fonts count="26">
    <font>
      <sz val="12"/>
      <name val="Arial"/>
      <family val="0"/>
    </font>
    <font>
      <sz val="10"/>
      <name val="Arial"/>
      <family val="0"/>
    </font>
    <font>
      <u val="single"/>
      <sz val="12"/>
      <color indexed="36"/>
      <name val="Arial"/>
      <family val="0"/>
    </font>
    <font>
      <u val="single"/>
      <sz val="12"/>
      <color indexed="12"/>
      <name val="Arial"/>
      <family val="0"/>
    </font>
    <font>
      <b/>
      <i/>
      <sz val="16"/>
      <name val="Helv"/>
      <family val="0"/>
    </font>
    <font>
      <b/>
      <sz val="14"/>
      <name val="Tahoma"/>
      <family val="2"/>
    </font>
    <font>
      <sz val="14"/>
      <name val="Tahoma"/>
      <family val="2"/>
    </font>
    <font>
      <sz val="10"/>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0"/>
      <color indexed="12"/>
      <name val="Tahoma"/>
      <family val="2"/>
    </font>
    <font>
      <b/>
      <sz val="16"/>
      <name val="Tahoma"/>
      <family val="2"/>
    </font>
    <font>
      <sz val="12"/>
      <name val="Tahoma"/>
      <family val="2"/>
    </font>
    <font>
      <b/>
      <sz val="8"/>
      <name val="Tahoma"/>
      <family val="2"/>
    </font>
    <font>
      <sz val="9"/>
      <name val="Tahoma"/>
      <family val="2"/>
    </font>
    <font>
      <sz val="10.5"/>
      <name val="Times New Roman"/>
      <family val="1"/>
    </font>
    <font>
      <u val="single"/>
      <sz val="8"/>
      <name val="Tahoma"/>
      <family val="2"/>
    </font>
    <font>
      <b/>
      <u val="single"/>
      <sz val="8"/>
      <name val="Tahoma"/>
      <family val="2"/>
    </font>
    <font>
      <b/>
      <sz val="9"/>
      <name val="Tahoma"/>
      <family val="2"/>
    </font>
    <font>
      <sz val="11"/>
      <name val="Times New Roman"/>
      <family val="1"/>
    </font>
    <font>
      <sz val="11"/>
      <name val="Tahoma"/>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6">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91" fontId="4"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282">
    <xf numFmtId="190" fontId="0" fillId="0" borderId="0" xfId="0" applyAlignment="1">
      <alignment/>
    </xf>
    <xf numFmtId="193" fontId="5" fillId="0" borderId="0" xfId="15" applyNumberFormat="1" applyFont="1" applyFill="1" applyAlignment="1">
      <alignment/>
    </xf>
    <xf numFmtId="193" fontId="6" fillId="0" borderId="0" xfId="15" applyNumberFormat="1" applyFont="1" applyFill="1" applyAlignment="1">
      <alignment/>
    </xf>
    <xf numFmtId="193" fontId="7" fillId="0" borderId="0" xfId="15" applyNumberFormat="1" applyFont="1" applyFill="1" applyAlignment="1">
      <alignment/>
    </xf>
    <xf numFmtId="193" fontId="7" fillId="0" borderId="0" xfId="15" applyNumberFormat="1" applyFont="1" applyFill="1" applyAlignment="1">
      <alignment horizontal="center"/>
    </xf>
    <xf numFmtId="193" fontId="9" fillId="0" borderId="0" xfId="15" applyNumberFormat="1" applyFont="1" applyFill="1" applyAlignment="1">
      <alignment horizontal="center"/>
    </xf>
    <xf numFmtId="193" fontId="9" fillId="0" borderId="0" xfId="15" applyNumberFormat="1" applyFont="1" applyFill="1" applyAlignment="1" quotePrefix="1">
      <alignment horizontal="center"/>
    </xf>
    <xf numFmtId="193" fontId="10" fillId="0" borderId="0" xfId="15" applyNumberFormat="1" applyFont="1" applyFill="1" applyAlignment="1">
      <alignment/>
    </xf>
    <xf numFmtId="193" fontId="7" fillId="0" borderId="1" xfId="15" applyNumberFormat="1" applyFont="1" applyFill="1" applyBorder="1" applyAlignment="1">
      <alignment horizontal="center"/>
    </xf>
    <xf numFmtId="193" fontId="7" fillId="0" borderId="2" xfId="15" applyNumberFormat="1" applyFont="1" applyFill="1" applyBorder="1" applyAlignment="1">
      <alignment horizontal="center"/>
    </xf>
    <xf numFmtId="193" fontId="7" fillId="0" borderId="0" xfId="15" applyNumberFormat="1" applyFont="1" applyFill="1" applyAlignment="1">
      <alignment horizontal="right"/>
    </xf>
    <xf numFmtId="193" fontId="7" fillId="0" borderId="0" xfId="15" applyNumberFormat="1" applyFont="1" applyFill="1" applyAlignment="1" quotePrefix="1">
      <alignment horizontal="right"/>
    </xf>
    <xf numFmtId="43" fontId="7" fillId="0" borderId="0" xfId="15" applyFont="1" applyFill="1" applyAlignment="1">
      <alignment/>
    </xf>
    <xf numFmtId="43" fontId="7" fillId="0" borderId="3" xfId="15" applyFont="1" applyFill="1" applyBorder="1" applyAlignment="1" quotePrefix="1">
      <alignment horizontal="right"/>
    </xf>
    <xf numFmtId="43" fontId="7" fillId="0" borderId="3" xfId="15" applyFont="1" applyFill="1" applyBorder="1" applyAlignment="1">
      <alignment horizontal="right"/>
    </xf>
    <xf numFmtId="192" fontId="7" fillId="0" borderId="0" xfId="15" applyNumberFormat="1" applyFont="1" applyFill="1" applyAlignment="1">
      <alignment/>
    </xf>
    <xf numFmtId="193" fontId="7" fillId="0" borderId="3" xfId="15" applyNumberFormat="1" applyFont="1" applyFill="1" applyBorder="1" applyAlignment="1" quotePrefix="1">
      <alignment horizontal="right"/>
    </xf>
    <xf numFmtId="193" fontId="9" fillId="0" borderId="0" xfId="15" applyNumberFormat="1" applyFont="1" applyFill="1" applyAlignment="1">
      <alignment/>
    </xf>
    <xf numFmtId="193" fontId="9" fillId="0" borderId="0" xfId="15" applyNumberFormat="1" applyFont="1" applyFill="1" applyAlignment="1">
      <alignment horizontal="right"/>
    </xf>
    <xf numFmtId="190" fontId="0" fillId="0" borderId="0" xfId="0" applyFont="1" applyFill="1" applyAlignment="1">
      <alignment horizontal="justify" vertical="top" wrapText="1"/>
    </xf>
    <xf numFmtId="193" fontId="12" fillId="0" borderId="0" xfId="15" applyNumberFormat="1" applyFont="1" applyFill="1" applyAlignment="1">
      <alignment/>
    </xf>
    <xf numFmtId="0" fontId="7" fillId="0" borderId="0" xfId="22" applyFont="1" applyFill="1">
      <alignment/>
      <protection/>
    </xf>
    <xf numFmtId="193" fontId="7" fillId="0" borderId="0" xfId="15" applyNumberFormat="1" applyFont="1" applyFill="1" applyBorder="1" applyAlignment="1">
      <alignment/>
    </xf>
    <xf numFmtId="193" fontId="13" fillId="0" borderId="0" xfId="15" applyNumberFormat="1" applyFont="1" applyFill="1" applyBorder="1" applyAlignment="1">
      <alignment/>
    </xf>
    <xf numFmtId="193" fontId="14" fillId="0" borderId="0" xfId="15" applyNumberFormat="1" applyFont="1" applyFill="1" applyAlignment="1">
      <alignment/>
    </xf>
    <xf numFmtId="193" fontId="14" fillId="0" borderId="0" xfId="15" applyNumberFormat="1" applyFont="1" applyFill="1" applyBorder="1" applyAlignment="1">
      <alignment/>
    </xf>
    <xf numFmtId="0" fontId="12" fillId="0" borderId="0" xfId="22" applyFont="1" applyFill="1">
      <alignment/>
      <protection/>
    </xf>
    <xf numFmtId="193" fontId="15" fillId="0" borderId="0" xfId="15" applyNumberFormat="1" applyFont="1" applyFill="1" applyBorder="1" applyAlignment="1">
      <alignment horizontal="center"/>
    </xf>
    <xf numFmtId="14" fontId="7" fillId="0" borderId="0" xfId="22" applyNumberFormat="1" applyFont="1" applyFill="1">
      <alignment/>
      <protection/>
    </xf>
    <xf numFmtId="193" fontId="15" fillId="0" borderId="0" xfId="15" applyNumberFormat="1" applyFont="1" applyFill="1" applyBorder="1" applyAlignment="1" quotePrefix="1">
      <alignment horizontal="center"/>
    </xf>
    <xf numFmtId="0" fontId="9" fillId="0" borderId="0" xfId="22" applyFont="1" applyFill="1">
      <alignment/>
      <protection/>
    </xf>
    <xf numFmtId="0" fontId="7" fillId="0" borderId="0" xfId="22" applyFont="1" applyFill="1" applyBorder="1" applyAlignment="1">
      <alignment horizontal="left"/>
      <protection/>
    </xf>
    <xf numFmtId="193" fontId="7" fillId="0" borderId="4" xfId="15" applyNumberFormat="1" applyFont="1" applyFill="1" applyBorder="1" applyAlignment="1">
      <alignment/>
    </xf>
    <xf numFmtId="193" fontId="7" fillId="0" borderId="4" xfId="15" applyNumberFormat="1" applyFont="1" applyFill="1" applyBorder="1" applyAlignment="1">
      <alignment horizontal="right"/>
    </xf>
    <xf numFmtId="193" fontId="7" fillId="0" borderId="0" xfId="15" applyNumberFormat="1" applyFont="1" applyFill="1" applyBorder="1" applyAlignment="1">
      <alignment horizontal="right"/>
    </xf>
    <xf numFmtId="193" fontId="13" fillId="0" borderId="0" xfId="15" applyNumberFormat="1" applyFont="1" applyFill="1" applyBorder="1" applyAlignment="1">
      <alignment horizontal="right"/>
    </xf>
    <xf numFmtId="0" fontId="10" fillId="0" borderId="0" xfId="22" applyFont="1" applyFill="1">
      <alignment/>
      <protection/>
    </xf>
    <xf numFmtId="193" fontId="7" fillId="0" borderId="1" xfId="15" applyNumberFormat="1" applyFont="1" applyFill="1" applyBorder="1" applyAlignment="1">
      <alignment horizontal="right"/>
    </xf>
    <xf numFmtId="193" fontId="7" fillId="0" borderId="2" xfId="15" applyNumberFormat="1" applyFont="1" applyFill="1" applyBorder="1" applyAlignment="1">
      <alignment horizontal="right"/>
    </xf>
    <xf numFmtId="193" fontId="13" fillId="0" borderId="0" xfId="15" applyNumberFormat="1" applyFont="1" applyFill="1" applyAlignment="1">
      <alignment/>
    </xf>
    <xf numFmtId="193" fontId="7" fillId="0" borderId="2" xfId="15" applyNumberFormat="1" applyFont="1" applyFill="1" applyBorder="1" applyAlignment="1">
      <alignment/>
    </xf>
    <xf numFmtId="194" fontId="7" fillId="0" borderId="0" xfId="15" applyNumberFormat="1" applyFont="1" applyFill="1" applyAlignment="1">
      <alignment/>
    </xf>
    <xf numFmtId="194" fontId="13" fillId="0" borderId="0" xfId="15" applyNumberFormat="1" applyFont="1" applyFill="1" applyAlignment="1">
      <alignment horizontal="center"/>
    </xf>
    <xf numFmtId="194" fontId="7" fillId="0" borderId="0" xfId="15" applyNumberFormat="1" applyFont="1" applyFill="1" applyAlignment="1">
      <alignment horizontal="center"/>
    </xf>
    <xf numFmtId="193" fontId="13" fillId="0" borderId="0" xfId="15" applyNumberFormat="1" applyFont="1" applyFill="1" applyAlignment="1">
      <alignment horizontal="right"/>
    </xf>
    <xf numFmtId="193" fontId="12" fillId="0" borderId="0" xfId="15" applyNumberFormat="1" applyFont="1" applyAlignment="1">
      <alignment/>
    </xf>
    <xf numFmtId="193" fontId="7" fillId="0" borderId="0" xfId="15" applyNumberFormat="1" applyFont="1" applyAlignment="1">
      <alignment/>
    </xf>
    <xf numFmtId="193" fontId="7" fillId="2" borderId="0" xfId="15" applyNumberFormat="1" applyFont="1" applyFill="1" applyAlignment="1">
      <alignment horizontal="right"/>
    </xf>
    <xf numFmtId="193" fontId="16" fillId="0" borderId="0" xfId="15" applyNumberFormat="1" applyFont="1" applyFill="1" applyAlignment="1">
      <alignment/>
    </xf>
    <xf numFmtId="193" fontId="14" fillId="0" borderId="0" xfId="15" applyNumberFormat="1" applyFont="1" applyAlignment="1">
      <alignment/>
    </xf>
    <xf numFmtId="0" fontId="7" fillId="0" borderId="0" xfId="23" applyFont="1">
      <alignment/>
      <protection/>
    </xf>
    <xf numFmtId="193" fontId="17" fillId="0" borderId="0" xfId="15" applyNumberFormat="1" applyFont="1" applyAlignment="1">
      <alignment/>
    </xf>
    <xf numFmtId="193" fontId="9" fillId="2" borderId="0" xfId="15" applyNumberFormat="1" applyFont="1" applyFill="1" applyAlignment="1">
      <alignment horizontal="center"/>
    </xf>
    <xf numFmtId="0" fontId="9" fillId="0" borderId="0" xfId="23" applyFont="1" applyFill="1" applyAlignment="1">
      <alignment horizontal="center"/>
      <protection/>
    </xf>
    <xf numFmtId="193" fontId="15" fillId="2" borderId="0" xfId="15" applyNumberFormat="1" applyFont="1" applyFill="1" applyAlignment="1">
      <alignment horizontal="center"/>
    </xf>
    <xf numFmtId="193" fontId="15" fillId="2" borderId="0" xfId="15" applyNumberFormat="1" applyFont="1" applyFill="1" applyAlignment="1" quotePrefix="1">
      <alignment horizontal="center"/>
    </xf>
    <xf numFmtId="193" fontId="13" fillId="2" borderId="0" xfId="15" applyNumberFormat="1" applyFont="1" applyFill="1" applyAlignment="1">
      <alignment horizontal="right"/>
    </xf>
    <xf numFmtId="193" fontId="14" fillId="0" borderId="0" xfId="15" applyNumberFormat="1" applyFont="1" applyAlignment="1">
      <alignment horizontal="center"/>
    </xf>
    <xf numFmtId="0" fontId="18" fillId="0" borderId="0" xfId="22" applyFont="1" applyAlignment="1">
      <alignment horizontal="center"/>
      <protection/>
    </xf>
    <xf numFmtId="193" fontId="13" fillId="2" borderId="1" xfId="15" applyNumberFormat="1" applyFont="1" applyFill="1" applyBorder="1" applyAlignment="1">
      <alignment horizontal="right"/>
    </xf>
    <xf numFmtId="193" fontId="7" fillId="0" borderId="1" xfId="15" applyNumberFormat="1" applyFont="1" applyFill="1" applyBorder="1" applyAlignment="1">
      <alignment/>
    </xf>
    <xf numFmtId="193" fontId="13" fillId="2" borderId="0" xfId="15" applyNumberFormat="1" applyFont="1" applyFill="1" applyBorder="1" applyAlignment="1">
      <alignment horizontal="right"/>
    </xf>
    <xf numFmtId="0" fontId="9" fillId="0" borderId="0" xfId="23" applyFont="1">
      <alignment/>
      <protection/>
    </xf>
    <xf numFmtId="193" fontId="9" fillId="0" borderId="0" xfId="15" applyNumberFormat="1" applyFont="1" applyAlignment="1">
      <alignment/>
    </xf>
    <xf numFmtId="193" fontId="13" fillId="2" borderId="4" xfId="15" applyNumberFormat="1" applyFont="1" applyFill="1" applyBorder="1" applyAlignment="1">
      <alignment horizontal="right"/>
    </xf>
    <xf numFmtId="193" fontId="7" fillId="0" borderId="5" xfId="15" applyNumberFormat="1" applyFont="1" applyFill="1" applyBorder="1" applyAlignment="1">
      <alignment horizontal="right"/>
    </xf>
    <xf numFmtId="193" fontId="7" fillId="2" borderId="5" xfId="15" applyNumberFormat="1" applyFont="1" applyFill="1" applyBorder="1" applyAlignment="1">
      <alignment horizontal="right"/>
    </xf>
    <xf numFmtId="193" fontId="14" fillId="0" borderId="0" xfId="15" applyNumberFormat="1" applyFont="1" applyFill="1" applyAlignment="1">
      <alignment horizontal="right"/>
    </xf>
    <xf numFmtId="193" fontId="14" fillId="2" borderId="0" xfId="15" applyNumberFormat="1" applyFont="1" applyFill="1" applyAlignment="1">
      <alignment horizontal="right"/>
    </xf>
    <xf numFmtId="193" fontId="14" fillId="0" borderId="0" xfId="15" applyNumberFormat="1" applyFont="1" applyAlignment="1">
      <alignment horizontal="right"/>
    </xf>
    <xf numFmtId="43" fontId="14" fillId="0" borderId="0" xfId="15" applyFont="1" applyAlignment="1">
      <alignment horizontal="right"/>
    </xf>
    <xf numFmtId="190" fontId="14" fillId="0" borderId="0" xfId="0" applyFont="1" applyAlignment="1">
      <alignment horizontal="justify" vertical="top" wrapText="1"/>
    </xf>
    <xf numFmtId="193" fontId="9" fillId="2" borderId="0" xfId="15" applyNumberFormat="1" applyFont="1" applyFill="1" applyAlignment="1">
      <alignment horizontal="right"/>
    </xf>
    <xf numFmtId="193" fontId="18" fillId="0" borderId="0" xfId="15" applyNumberFormat="1" applyFont="1" applyAlignment="1">
      <alignment/>
    </xf>
    <xf numFmtId="0" fontId="17" fillId="0" borderId="0" xfId="24" applyFont="1">
      <alignment/>
      <protection/>
    </xf>
    <xf numFmtId="193" fontId="17" fillId="0" borderId="0" xfId="24" applyNumberFormat="1" applyFont="1">
      <alignment/>
      <protection/>
    </xf>
    <xf numFmtId="0" fontId="12" fillId="0" borderId="0" xfId="24" applyFont="1">
      <alignment/>
      <protection/>
    </xf>
    <xf numFmtId="0" fontId="12" fillId="0" borderId="0" xfId="24" applyFont="1" applyFill="1">
      <alignment/>
      <protection/>
    </xf>
    <xf numFmtId="193" fontId="17" fillId="0" borderId="0" xfId="24" applyNumberFormat="1" applyFont="1" applyFill="1">
      <alignment/>
      <protection/>
    </xf>
    <xf numFmtId="0" fontId="17" fillId="0" borderId="0" xfId="24" applyFont="1" applyFill="1">
      <alignment/>
      <protection/>
    </xf>
    <xf numFmtId="0" fontId="7" fillId="0" borderId="0" xfId="24" applyFont="1">
      <alignment/>
      <protection/>
    </xf>
    <xf numFmtId="193" fontId="9" fillId="0" borderId="0" xfId="24" applyNumberFormat="1" applyFont="1">
      <alignment/>
      <protection/>
    </xf>
    <xf numFmtId="193" fontId="9" fillId="0" borderId="1" xfId="24" applyNumberFormat="1" applyFont="1" applyBorder="1" applyAlignment="1">
      <alignment horizontal="center"/>
      <protection/>
    </xf>
    <xf numFmtId="193" fontId="7" fillId="0" borderId="0" xfId="24" applyNumberFormat="1" applyFont="1">
      <alignment/>
      <protection/>
    </xf>
    <xf numFmtId="193" fontId="9" fillId="0" borderId="0" xfId="24" applyNumberFormat="1" applyFont="1" applyAlignment="1">
      <alignment horizontal="center"/>
      <protection/>
    </xf>
    <xf numFmtId="0" fontId="7" fillId="0" borderId="0" xfId="24" applyFont="1" applyBorder="1" applyAlignment="1">
      <alignment horizontal="center"/>
      <protection/>
    </xf>
    <xf numFmtId="193" fontId="9" fillId="0" borderId="0" xfId="24" applyNumberFormat="1" applyFont="1" applyBorder="1" applyAlignment="1">
      <alignment horizontal="center"/>
      <protection/>
    </xf>
    <xf numFmtId="0" fontId="8" fillId="0" borderId="0" xfId="24" applyFont="1" applyFill="1">
      <alignment/>
      <protection/>
    </xf>
    <xf numFmtId="0" fontId="7" fillId="0" borderId="0" xfId="24" applyFont="1" applyFill="1">
      <alignment/>
      <protection/>
    </xf>
    <xf numFmtId="0" fontId="9" fillId="0" borderId="0" xfId="24" applyFont="1" applyFill="1">
      <alignment/>
      <protection/>
    </xf>
    <xf numFmtId="0" fontId="7" fillId="0" borderId="0" xfId="24" applyFont="1" applyFill="1" quotePrefix="1">
      <alignment/>
      <protection/>
    </xf>
    <xf numFmtId="0" fontId="7" fillId="0" borderId="0" xfId="24" applyFont="1" applyFill="1" applyAlignment="1">
      <alignment horizontal="left"/>
      <protection/>
    </xf>
    <xf numFmtId="193" fontId="7" fillId="0" borderId="6" xfId="15" applyNumberFormat="1" applyFont="1" applyFill="1" applyBorder="1" applyAlignment="1">
      <alignment horizontal="center"/>
    </xf>
    <xf numFmtId="193" fontId="7" fillId="0" borderId="7" xfId="15" applyNumberFormat="1" applyFont="1" applyFill="1" applyBorder="1" applyAlignment="1">
      <alignment horizontal="center"/>
    </xf>
    <xf numFmtId="193" fontId="7" fillId="0" borderId="8" xfId="15" applyNumberFormat="1" applyFont="1" applyFill="1" applyBorder="1" applyAlignment="1">
      <alignment horizontal="center"/>
    </xf>
    <xf numFmtId="193" fontId="7" fillId="0" borderId="9" xfId="15" applyNumberFormat="1" applyFont="1" applyFill="1" applyBorder="1" applyAlignment="1">
      <alignment horizontal="center" vertical="top"/>
    </xf>
    <xf numFmtId="193" fontId="7" fillId="0" borderId="0" xfId="15" applyNumberFormat="1" applyFont="1" applyFill="1" applyBorder="1" applyAlignment="1">
      <alignment horizontal="center" vertical="top"/>
    </xf>
    <xf numFmtId="193" fontId="7" fillId="0" borderId="10" xfId="15" applyNumberFormat="1" applyFont="1" applyFill="1" applyBorder="1" applyAlignment="1">
      <alignment horizontal="center" vertical="top"/>
    </xf>
    <xf numFmtId="193" fontId="7" fillId="0" borderId="0" xfId="15" applyNumberFormat="1" applyFont="1" applyFill="1" applyAlignment="1">
      <alignment vertical="top"/>
    </xf>
    <xf numFmtId="0" fontId="7" fillId="0" borderId="0" xfId="24" applyFont="1" applyFill="1" applyAlignment="1">
      <alignment vertical="top"/>
      <protection/>
    </xf>
    <xf numFmtId="193" fontId="7" fillId="0" borderId="9" xfId="15" applyNumberFormat="1" applyFont="1" applyFill="1" applyBorder="1" applyAlignment="1">
      <alignment horizontal="center"/>
    </xf>
    <xf numFmtId="193" fontId="7" fillId="0" borderId="0" xfId="15" applyNumberFormat="1" applyFont="1" applyFill="1" applyBorder="1" applyAlignment="1">
      <alignment horizontal="center"/>
    </xf>
    <xf numFmtId="193" fontId="7" fillId="0" borderId="10" xfId="15" applyNumberFormat="1" applyFont="1" applyFill="1" applyBorder="1" applyAlignment="1">
      <alignment horizontal="center"/>
    </xf>
    <xf numFmtId="193" fontId="7" fillId="0" borderId="11" xfId="15" applyNumberFormat="1" applyFont="1" applyFill="1" applyBorder="1" applyAlignment="1">
      <alignment/>
    </xf>
    <xf numFmtId="193" fontId="7" fillId="0" borderId="12" xfId="15" applyNumberFormat="1" applyFont="1" applyFill="1" applyBorder="1" applyAlignment="1">
      <alignment horizontal="center"/>
    </xf>
    <xf numFmtId="193" fontId="7" fillId="0" borderId="13" xfId="15" applyNumberFormat="1" applyFont="1" applyFill="1" applyBorder="1" applyAlignment="1">
      <alignment/>
    </xf>
    <xf numFmtId="193" fontId="7" fillId="0" borderId="14" xfId="15" applyNumberFormat="1" applyFont="1" applyFill="1" applyBorder="1" applyAlignment="1">
      <alignment/>
    </xf>
    <xf numFmtId="193" fontId="7" fillId="0" borderId="5" xfId="15" applyNumberFormat="1" applyFont="1" applyFill="1" applyBorder="1" applyAlignment="1">
      <alignment/>
    </xf>
    <xf numFmtId="0" fontId="15" fillId="0" borderId="0" xfId="24" applyFont="1" applyFill="1">
      <alignment/>
      <protection/>
    </xf>
    <xf numFmtId="193" fontId="13" fillId="0" borderId="0" xfId="24" applyNumberFormat="1" applyFont="1" applyFill="1">
      <alignment/>
      <protection/>
    </xf>
    <xf numFmtId="0" fontId="13" fillId="0" borderId="0" xfId="24" applyFont="1" applyFill="1">
      <alignment/>
      <protection/>
    </xf>
    <xf numFmtId="193" fontId="7" fillId="0" borderId="0" xfId="24" applyNumberFormat="1" applyFont="1" applyFill="1">
      <alignment/>
      <protection/>
    </xf>
    <xf numFmtId="193" fontId="7" fillId="0" borderId="7" xfId="15" applyNumberFormat="1" applyFont="1" applyFill="1" applyBorder="1" applyAlignment="1">
      <alignment/>
    </xf>
    <xf numFmtId="193" fontId="7" fillId="0" borderId="0" xfId="15" applyNumberFormat="1" applyFont="1" applyFill="1" applyBorder="1" applyAlignment="1">
      <alignment vertical="top"/>
    </xf>
    <xf numFmtId="193" fontId="7" fillId="0" borderId="11" xfId="15" applyNumberFormat="1" applyFont="1" applyFill="1" applyBorder="1" applyAlignment="1">
      <alignment horizontal="center"/>
    </xf>
    <xf numFmtId="193" fontId="7" fillId="0" borderId="13" xfId="15" applyNumberFormat="1" applyFont="1" applyFill="1" applyBorder="1" applyAlignment="1">
      <alignment horizontal="center"/>
    </xf>
    <xf numFmtId="193" fontId="7" fillId="0" borderId="4" xfId="15" applyNumberFormat="1" applyFont="1" applyFill="1" applyBorder="1" applyAlignment="1">
      <alignment horizontal="center"/>
    </xf>
    <xf numFmtId="193" fontId="7" fillId="0" borderId="14" xfId="15" applyNumberFormat="1" applyFont="1" applyFill="1" applyBorder="1" applyAlignment="1">
      <alignment horizontal="center"/>
    </xf>
    <xf numFmtId="193" fontId="7" fillId="0" borderId="0" xfId="15" applyNumberFormat="1" applyFont="1" applyAlignment="1">
      <alignment horizontal="center"/>
    </xf>
    <xf numFmtId="0" fontId="9" fillId="0" borderId="0" xfId="24" applyFont="1">
      <alignment/>
      <protection/>
    </xf>
    <xf numFmtId="193" fontId="7" fillId="0" borderId="0" xfId="15" applyNumberFormat="1" applyFont="1" applyBorder="1" applyAlignment="1">
      <alignment/>
    </xf>
    <xf numFmtId="0" fontId="7" fillId="0" borderId="0" xfId="24" applyFont="1" applyBorder="1">
      <alignment/>
      <protection/>
    </xf>
    <xf numFmtId="193" fontId="7" fillId="0" borderId="0" xfId="24" applyNumberFormat="1" applyFont="1" applyBorder="1">
      <alignment/>
      <protection/>
    </xf>
    <xf numFmtId="0" fontId="9" fillId="0" borderId="0" xfId="24" applyFont="1" applyBorder="1" quotePrefix="1">
      <alignment/>
      <protection/>
    </xf>
    <xf numFmtId="0" fontId="9" fillId="0" borderId="0" xfId="24" applyFont="1" applyBorder="1">
      <alignment/>
      <protection/>
    </xf>
    <xf numFmtId="190" fontId="12" fillId="0" borderId="0" xfId="0" applyFont="1" applyFill="1" applyAlignment="1">
      <alignment/>
    </xf>
    <xf numFmtId="190" fontId="14" fillId="0" borderId="0" xfId="0" applyFont="1" applyFill="1" applyAlignment="1">
      <alignment/>
    </xf>
    <xf numFmtId="0" fontId="19" fillId="0" borderId="0" xfId="22" applyFont="1" applyFill="1">
      <alignment/>
      <protection/>
    </xf>
    <xf numFmtId="0" fontId="14" fillId="0" borderId="0" xfId="22" applyFont="1" applyFill="1">
      <alignment/>
      <protection/>
    </xf>
    <xf numFmtId="190" fontId="18" fillId="0" borderId="0" xfId="0" applyFont="1" applyFill="1" applyAlignment="1">
      <alignment/>
    </xf>
    <xf numFmtId="190" fontId="14" fillId="0" borderId="0" xfId="0" applyFont="1" applyFill="1" applyAlignment="1">
      <alignment horizontal="justify" vertical="top" wrapText="1"/>
    </xf>
    <xf numFmtId="190" fontId="18" fillId="0" borderId="0" xfId="0" applyFont="1" applyFill="1" applyAlignment="1">
      <alignment horizontal="left" vertical="top"/>
    </xf>
    <xf numFmtId="190" fontId="14" fillId="0" borderId="0" xfId="0" applyFont="1" applyFill="1" applyAlignment="1">
      <alignment horizontal="left" vertical="top" wrapText="1"/>
    </xf>
    <xf numFmtId="190" fontId="14" fillId="0" borderId="0" xfId="0" applyFont="1" applyFill="1" applyAlignment="1">
      <alignment vertical="top" wrapText="1"/>
    </xf>
    <xf numFmtId="190" fontId="20" fillId="0" borderId="0" xfId="0" applyFont="1" applyFill="1" applyAlignment="1">
      <alignment/>
    </xf>
    <xf numFmtId="190" fontId="21" fillId="0" borderId="0" xfId="0" applyFont="1" applyFill="1" applyAlignment="1">
      <alignment horizontal="center" wrapText="1"/>
    </xf>
    <xf numFmtId="190" fontId="14" fillId="0" borderId="0" xfId="0" applyFont="1" applyFill="1" applyAlignment="1">
      <alignment horizontal="center" vertical="top" wrapText="1"/>
    </xf>
    <xf numFmtId="190" fontId="14" fillId="0" borderId="0" xfId="0" applyFont="1" applyFill="1" applyBorder="1" applyAlignment="1">
      <alignment horizontal="center" vertical="top" wrapText="1"/>
    </xf>
    <xf numFmtId="193" fontId="14" fillId="0" borderId="0" xfId="0" applyNumberFormat="1" applyFont="1" applyFill="1" applyAlignment="1">
      <alignment vertical="top" wrapText="1"/>
    </xf>
    <xf numFmtId="193" fontId="14" fillId="0" borderId="0" xfId="15" applyNumberFormat="1" applyFont="1" applyFill="1" applyBorder="1" applyAlignment="1">
      <alignment vertical="top" wrapText="1"/>
    </xf>
    <xf numFmtId="193" fontId="14" fillId="0" borderId="0" xfId="15" applyNumberFormat="1" applyFont="1" applyFill="1" applyAlignment="1">
      <alignment vertical="top" wrapText="1"/>
    </xf>
    <xf numFmtId="43" fontId="14" fillId="0" borderId="3" xfId="15" applyFont="1" applyFill="1" applyBorder="1" applyAlignment="1">
      <alignment vertical="top" wrapText="1"/>
    </xf>
    <xf numFmtId="193" fontId="14" fillId="0" borderId="3" xfId="15" applyNumberFormat="1" applyFont="1" applyFill="1" applyBorder="1" applyAlignment="1">
      <alignment vertical="top" wrapText="1"/>
    </xf>
    <xf numFmtId="190" fontId="18" fillId="0" borderId="0" xfId="0" applyFont="1" applyFill="1" applyAlignment="1">
      <alignment horizontal="justify" vertical="top" wrapText="1"/>
    </xf>
    <xf numFmtId="190" fontId="0" fillId="0" borderId="0" xfId="0" applyFont="1" applyFill="1" applyAlignment="1">
      <alignment/>
    </xf>
    <xf numFmtId="190" fontId="22" fillId="0" borderId="0" xfId="0" applyFont="1" applyFill="1" applyAlignment="1">
      <alignment horizontal="left" vertical="top"/>
    </xf>
    <xf numFmtId="190" fontId="21" fillId="0" borderId="0" xfId="0" applyFont="1" applyFill="1" applyAlignment="1">
      <alignment/>
    </xf>
    <xf numFmtId="190" fontId="14" fillId="0" borderId="0" xfId="0" applyFont="1" applyFill="1" applyBorder="1" applyAlignment="1">
      <alignment/>
    </xf>
    <xf numFmtId="193" fontId="14" fillId="0" borderId="3" xfId="15" applyNumberFormat="1" applyFont="1" applyFill="1" applyBorder="1" applyAlignment="1">
      <alignment/>
    </xf>
    <xf numFmtId="193" fontId="14" fillId="0" borderId="3" xfId="15" applyNumberFormat="1" applyFont="1" applyFill="1" applyBorder="1" applyAlignment="1" quotePrefix="1">
      <alignment horizontal="right" vertical="top" wrapText="1"/>
    </xf>
    <xf numFmtId="193" fontId="14" fillId="0" borderId="3" xfId="15" applyNumberFormat="1" applyFont="1" applyFill="1" applyBorder="1" applyAlignment="1" quotePrefix="1">
      <alignment horizontal="center" vertical="top" wrapText="1"/>
    </xf>
    <xf numFmtId="193" fontId="14" fillId="0" borderId="0" xfId="15" applyNumberFormat="1" applyFont="1" applyFill="1" applyAlignment="1">
      <alignment horizontal="left" vertical="top" wrapText="1"/>
    </xf>
    <xf numFmtId="193" fontId="14" fillId="0" borderId="0" xfId="15" applyNumberFormat="1" applyFont="1" applyFill="1" applyBorder="1" applyAlignment="1">
      <alignment horizontal="center" vertical="top" wrapText="1"/>
    </xf>
    <xf numFmtId="190" fontId="14" fillId="0" borderId="0" xfId="0" applyFont="1" applyFill="1" applyAlignment="1">
      <alignment horizontal="left" vertical="top"/>
    </xf>
    <xf numFmtId="193" fontId="14" fillId="0" borderId="1" xfId="15" applyNumberFormat="1" applyFont="1" applyFill="1" applyBorder="1" applyAlignment="1">
      <alignment horizontal="center" vertical="top" wrapText="1"/>
    </xf>
    <xf numFmtId="193" fontId="14" fillId="0" borderId="0" xfId="15" applyNumberFormat="1" applyFont="1" applyFill="1" applyAlignment="1">
      <alignment horizontal="justify" vertical="top" wrapText="1"/>
    </xf>
    <xf numFmtId="193" fontId="14" fillId="0" borderId="0" xfId="15" applyNumberFormat="1" applyFont="1" applyFill="1" applyBorder="1" applyAlignment="1">
      <alignment horizontal="right" vertical="top" wrapText="1"/>
    </xf>
    <xf numFmtId="193" fontId="14" fillId="0" borderId="5" xfId="15" applyNumberFormat="1" applyFont="1" applyFill="1" applyBorder="1" applyAlignment="1">
      <alignment horizontal="right" vertical="top" wrapText="1"/>
    </xf>
    <xf numFmtId="43" fontId="14" fillId="0" borderId="3" xfId="15" applyFont="1" applyFill="1" applyBorder="1" applyAlignment="1" quotePrefix="1">
      <alignment horizontal="right" vertical="top" wrapText="1"/>
    </xf>
    <xf numFmtId="193" fontId="14" fillId="0" borderId="3" xfId="15" applyNumberFormat="1" applyFont="1" applyFill="1" applyBorder="1" applyAlignment="1">
      <alignment horizontal="center" vertical="top" wrapText="1"/>
    </xf>
    <xf numFmtId="193" fontId="14" fillId="0" borderId="5" xfId="15" applyNumberFormat="1" applyFont="1" applyFill="1" applyBorder="1" applyAlignment="1">
      <alignment horizontal="center" vertical="top" wrapText="1"/>
    </xf>
    <xf numFmtId="190" fontId="22" fillId="0" borderId="0" xfId="0" applyFont="1" applyFill="1" applyAlignment="1">
      <alignment/>
    </xf>
    <xf numFmtId="43" fontId="18" fillId="0" borderId="0" xfId="15" applyFont="1" applyFill="1" applyAlignment="1">
      <alignment horizontal="justify"/>
    </xf>
    <xf numFmtId="190" fontId="18" fillId="0" borderId="0" xfId="0" applyFont="1" applyFill="1" applyAlignment="1">
      <alignment horizontal="left" vertical="top" wrapText="1"/>
    </xf>
    <xf numFmtId="190" fontId="14" fillId="0" borderId="0" xfId="0" applyFont="1" applyFill="1" applyAlignment="1">
      <alignment horizontal="right"/>
    </xf>
    <xf numFmtId="193" fontId="14" fillId="0" borderId="3" xfId="15" applyNumberFormat="1" applyFont="1" applyFill="1" applyBorder="1" applyAlignment="1">
      <alignment horizontal="center"/>
    </xf>
    <xf numFmtId="190" fontId="14" fillId="0" borderId="0" xfId="0" applyFont="1" applyFill="1" applyAlignment="1" quotePrefix="1">
      <alignment horizontal="right"/>
    </xf>
    <xf numFmtId="190" fontId="23" fillId="0" borderId="0" xfId="0" applyFont="1" applyFill="1" applyAlignment="1">
      <alignment/>
    </xf>
    <xf numFmtId="190" fontId="19" fillId="0" borderId="0" xfId="0" applyFont="1" applyFill="1" applyAlignment="1">
      <alignment/>
    </xf>
    <xf numFmtId="190" fontId="14" fillId="0" borderId="0" xfId="0" applyFont="1" applyFill="1" applyAlignment="1" quotePrefix="1">
      <alignment/>
    </xf>
    <xf numFmtId="190" fontId="14" fillId="0" borderId="0" xfId="0" applyFont="1" applyFill="1" applyAlignment="1">
      <alignment horizontal="justify" vertical="center" wrapText="1"/>
    </xf>
    <xf numFmtId="9" fontId="14" fillId="0" borderId="0" xfId="25" applyFont="1" applyFill="1" applyAlignment="1">
      <alignment/>
    </xf>
    <xf numFmtId="190" fontId="14" fillId="0" borderId="0" xfId="0" applyFont="1" applyFill="1" applyAlignment="1">
      <alignment horizontal="center"/>
    </xf>
    <xf numFmtId="190" fontId="14" fillId="0" borderId="0" xfId="0" applyFont="1" applyFill="1" applyAlignment="1">
      <alignment horizontal="left"/>
    </xf>
    <xf numFmtId="193" fontId="14" fillId="0" borderId="5" xfId="15" applyNumberFormat="1" applyFont="1" applyFill="1" applyBorder="1" applyAlignment="1">
      <alignment/>
    </xf>
    <xf numFmtId="190" fontId="14" fillId="0" borderId="0" xfId="0" applyFont="1" applyFill="1" applyAlignment="1">
      <alignment horizontal="justify"/>
    </xf>
    <xf numFmtId="190" fontId="18" fillId="0" borderId="0" xfId="0" applyFont="1" applyFill="1" applyAlignment="1">
      <alignment horizontal="right"/>
    </xf>
    <xf numFmtId="190" fontId="14" fillId="0" borderId="0" xfId="0" applyFont="1" applyFill="1" applyBorder="1" applyAlignment="1" quotePrefix="1">
      <alignment/>
    </xf>
    <xf numFmtId="190" fontId="14" fillId="0" borderId="0" xfId="0" applyFont="1" applyFill="1" applyBorder="1" applyAlignment="1">
      <alignment horizontal="justify" vertical="top" wrapText="1"/>
    </xf>
    <xf numFmtId="191" fontId="14" fillId="0" borderId="0" xfId="0" applyNumberFormat="1" applyFont="1" applyFill="1" applyBorder="1" applyAlignment="1">
      <alignment/>
    </xf>
    <xf numFmtId="193" fontId="14" fillId="0" borderId="0" xfId="15" applyNumberFormat="1" applyFont="1" applyFill="1" applyBorder="1" applyAlignment="1">
      <alignment horizontal="justify"/>
    </xf>
    <xf numFmtId="190" fontId="14" fillId="0" borderId="8" xfId="0" applyFont="1" applyFill="1" applyBorder="1" applyAlignment="1">
      <alignment horizontal="center" vertical="top" wrapText="1"/>
    </xf>
    <xf numFmtId="190" fontId="14" fillId="0" borderId="12" xfId="0" applyFont="1" applyFill="1" applyBorder="1" applyAlignment="1">
      <alignment horizontal="center" vertical="top" wrapText="1"/>
    </xf>
    <xf numFmtId="193" fontId="14" fillId="0" borderId="12" xfId="15" applyNumberFormat="1" applyFont="1" applyFill="1" applyBorder="1" applyAlignment="1">
      <alignment horizontal="center" vertical="top" wrapText="1"/>
    </xf>
    <xf numFmtId="190" fontId="18" fillId="0" borderId="0" xfId="0" applyFont="1" applyFill="1" applyAlignment="1">
      <alignment vertical="top"/>
    </xf>
    <xf numFmtId="193" fontId="18" fillId="0" borderId="0" xfId="15" applyNumberFormat="1" applyFont="1" applyFill="1" applyAlignment="1">
      <alignment horizontal="center"/>
    </xf>
    <xf numFmtId="193" fontId="18" fillId="0" borderId="0" xfId="15" applyNumberFormat="1" applyFont="1" applyFill="1" applyAlignment="1" quotePrefix="1">
      <alignment horizontal="center"/>
    </xf>
    <xf numFmtId="193" fontId="14" fillId="0" borderId="15" xfId="15" applyNumberFormat="1" applyFont="1" applyFill="1" applyBorder="1" applyAlignment="1">
      <alignment horizontal="justify" wrapText="1"/>
    </xf>
    <xf numFmtId="193" fontId="14" fillId="0" borderId="0" xfId="15" applyNumberFormat="1" applyFont="1" applyFill="1" applyBorder="1" applyAlignment="1">
      <alignment horizontal="justify" wrapText="1"/>
    </xf>
    <xf numFmtId="193" fontId="14" fillId="0" borderId="5" xfId="15" applyNumberFormat="1" applyFont="1" applyFill="1" applyBorder="1" applyAlignment="1">
      <alignment horizontal="justify" wrapText="1"/>
    </xf>
    <xf numFmtId="193" fontId="18" fillId="0" borderId="0" xfId="15" applyNumberFormat="1" applyFont="1" applyFill="1" applyAlignment="1">
      <alignment/>
    </xf>
    <xf numFmtId="43" fontId="14" fillId="0" borderId="0" xfId="15" applyNumberFormat="1" applyFont="1" applyFill="1" applyAlignment="1">
      <alignment/>
    </xf>
    <xf numFmtId="43" fontId="14" fillId="0" borderId="15" xfId="15" applyFont="1" applyFill="1" applyBorder="1" applyAlignment="1">
      <alignment/>
    </xf>
    <xf numFmtId="43" fontId="18" fillId="0" borderId="0" xfId="15" applyFont="1" applyFill="1" applyAlignment="1">
      <alignment/>
    </xf>
    <xf numFmtId="192" fontId="14" fillId="0" borderId="0" xfId="15" applyNumberFormat="1" applyFont="1" applyFill="1" applyAlignment="1">
      <alignment/>
    </xf>
    <xf numFmtId="192" fontId="14" fillId="0" borderId="15" xfId="15" applyNumberFormat="1" applyFont="1" applyFill="1" applyBorder="1" applyAlignment="1" quotePrefix="1">
      <alignment horizontal="right"/>
    </xf>
    <xf numFmtId="43" fontId="14" fillId="0" borderId="15" xfId="15" applyNumberFormat="1" applyFont="1" applyFill="1" applyBorder="1" applyAlignment="1" quotePrefix="1">
      <alignment horizontal="right"/>
    </xf>
    <xf numFmtId="195" fontId="14" fillId="0" borderId="0" xfId="0" applyNumberFormat="1" applyFont="1" applyFill="1" applyAlignment="1">
      <alignment/>
    </xf>
    <xf numFmtId="192" fontId="14" fillId="0" borderId="0" xfId="15" applyNumberFormat="1" applyFont="1" applyFill="1" applyBorder="1" applyAlignment="1" quotePrefix="1">
      <alignment horizontal="right"/>
    </xf>
    <xf numFmtId="194" fontId="14" fillId="0" borderId="0" xfId="15" applyNumberFormat="1" applyFont="1" applyFill="1" applyBorder="1" applyAlignment="1" quotePrefix="1">
      <alignment horizontal="right"/>
    </xf>
    <xf numFmtId="190" fontId="5" fillId="0" borderId="0" xfId="0" applyFont="1" applyAlignment="1">
      <alignment/>
    </xf>
    <xf numFmtId="190" fontId="6" fillId="0" borderId="0" xfId="0" applyFont="1" applyAlignment="1">
      <alignment/>
    </xf>
    <xf numFmtId="190" fontId="25" fillId="0" borderId="0" xfId="0" applyFont="1" applyAlignment="1">
      <alignment/>
    </xf>
    <xf numFmtId="190" fontId="12" fillId="0" borderId="0" xfId="0" applyFont="1" applyAlignment="1">
      <alignment/>
    </xf>
    <xf numFmtId="190" fontId="17" fillId="0" borderId="0" xfId="0" applyFont="1" applyAlignment="1">
      <alignment/>
    </xf>
    <xf numFmtId="193" fontId="7" fillId="0" borderId="6" xfId="15" applyNumberFormat="1" applyFont="1" applyBorder="1" applyAlignment="1">
      <alignment/>
    </xf>
    <xf numFmtId="193" fontId="7" fillId="0" borderId="7" xfId="15" applyNumberFormat="1" applyFont="1" applyBorder="1" applyAlignment="1">
      <alignment/>
    </xf>
    <xf numFmtId="193" fontId="7" fillId="0" borderId="9" xfId="15" applyNumberFormat="1" applyFont="1" applyBorder="1" applyAlignment="1">
      <alignment horizontal="center"/>
    </xf>
    <xf numFmtId="193" fontId="7" fillId="0" borderId="0" xfId="15" applyNumberFormat="1" applyFont="1" applyBorder="1" applyAlignment="1">
      <alignment horizontal="center"/>
    </xf>
    <xf numFmtId="193" fontId="9" fillId="0" borderId="16" xfId="15" applyNumberFormat="1" applyFont="1" applyBorder="1" applyAlignment="1">
      <alignment horizontal="center"/>
    </xf>
    <xf numFmtId="193" fontId="9" fillId="0" borderId="17" xfId="15" applyNumberFormat="1" applyFont="1" applyBorder="1" applyAlignment="1">
      <alignment horizontal="center"/>
    </xf>
    <xf numFmtId="193" fontId="9" fillId="0" borderId="17" xfId="15" applyNumberFormat="1" applyFont="1" applyBorder="1" applyAlignment="1" quotePrefix="1">
      <alignment horizontal="center"/>
    </xf>
    <xf numFmtId="193" fontId="9" fillId="0" borderId="10" xfId="15" applyNumberFormat="1" applyFont="1" applyBorder="1" applyAlignment="1" quotePrefix="1">
      <alignment horizontal="center"/>
    </xf>
    <xf numFmtId="193" fontId="9" fillId="0" borderId="10" xfId="15" applyNumberFormat="1" applyFont="1" applyBorder="1" applyAlignment="1">
      <alignment horizontal="center"/>
    </xf>
    <xf numFmtId="193" fontId="7" fillId="0" borderId="1" xfId="15" applyNumberFormat="1" applyFont="1" applyBorder="1" applyAlignment="1">
      <alignment horizontal="center"/>
    </xf>
    <xf numFmtId="193" fontId="7" fillId="0" borderId="18" xfId="15" applyNumberFormat="1" applyFont="1" applyBorder="1" applyAlignment="1">
      <alignment horizontal="center"/>
    </xf>
    <xf numFmtId="190" fontId="7" fillId="0" borderId="13" xfId="0" applyFont="1" applyBorder="1" applyAlignment="1">
      <alignment/>
    </xf>
    <xf numFmtId="193" fontId="7" fillId="0" borderId="18" xfId="15" applyNumberFormat="1" applyFont="1" applyBorder="1" applyAlignment="1">
      <alignment/>
    </xf>
    <xf numFmtId="190" fontId="7" fillId="0" borderId="18" xfId="0" applyFont="1" applyBorder="1" applyAlignment="1">
      <alignment/>
    </xf>
    <xf numFmtId="190" fontId="7" fillId="0" borderId="0" xfId="0" applyFont="1" applyAlignment="1">
      <alignment/>
    </xf>
    <xf numFmtId="190" fontId="7" fillId="0" borderId="0" xfId="0" applyFont="1" applyAlignment="1">
      <alignment wrapText="1"/>
    </xf>
    <xf numFmtId="43" fontId="7" fillId="0" borderId="18" xfId="15" applyNumberFormat="1" applyFont="1" applyBorder="1" applyAlignment="1">
      <alignment/>
    </xf>
    <xf numFmtId="43" fontId="7" fillId="0" borderId="18" xfId="15" applyFont="1" applyBorder="1" applyAlignment="1">
      <alignment/>
    </xf>
    <xf numFmtId="190" fontId="7" fillId="0" borderId="0" xfId="0" applyFont="1" applyBorder="1" applyAlignment="1">
      <alignment/>
    </xf>
    <xf numFmtId="43" fontId="7" fillId="0" borderId="0" xfId="15" applyFont="1" applyBorder="1" applyAlignment="1">
      <alignment/>
    </xf>
    <xf numFmtId="190" fontId="9" fillId="0" borderId="16" xfId="0" applyFont="1" applyBorder="1" applyAlignment="1">
      <alignment/>
    </xf>
    <xf numFmtId="190" fontId="9" fillId="0" borderId="7" xfId="0" applyFont="1" applyBorder="1" applyAlignment="1">
      <alignment/>
    </xf>
    <xf numFmtId="190" fontId="9" fillId="0" borderId="0" xfId="0" applyFont="1" applyAlignment="1">
      <alignment/>
    </xf>
    <xf numFmtId="190" fontId="7" fillId="0" borderId="17" xfId="0" applyFont="1" applyBorder="1" applyAlignment="1">
      <alignment/>
    </xf>
    <xf numFmtId="193" fontId="7" fillId="0" borderId="9" xfId="15" applyNumberFormat="1" applyFont="1" applyBorder="1" applyAlignment="1">
      <alignment/>
    </xf>
    <xf numFmtId="194" fontId="7" fillId="0" borderId="10" xfId="15" applyNumberFormat="1" applyFont="1" applyBorder="1" applyAlignment="1">
      <alignment/>
    </xf>
    <xf numFmtId="190" fontId="7" fillId="0" borderId="17" xfId="0" applyFont="1" applyFill="1" applyBorder="1" applyAlignment="1">
      <alignment/>
    </xf>
    <xf numFmtId="190" fontId="7" fillId="0" borderId="0" xfId="0" applyFont="1" applyFill="1" applyBorder="1" applyAlignment="1">
      <alignment/>
    </xf>
    <xf numFmtId="193" fontId="7" fillId="0" borderId="9" xfId="15" applyNumberFormat="1" applyFont="1" applyFill="1" applyBorder="1" applyAlignment="1">
      <alignment/>
    </xf>
    <xf numFmtId="194" fontId="7" fillId="0" borderId="10" xfId="15" applyNumberFormat="1" applyFont="1" applyFill="1" applyBorder="1" applyAlignment="1">
      <alignment/>
    </xf>
    <xf numFmtId="190" fontId="7" fillId="0" borderId="0" xfId="0" applyFont="1" applyFill="1" applyAlignment="1">
      <alignment/>
    </xf>
    <xf numFmtId="190" fontId="7" fillId="0" borderId="19" xfId="0" applyFont="1" applyBorder="1" applyAlignment="1">
      <alignment/>
    </xf>
    <xf numFmtId="190" fontId="7" fillId="0" borderId="1" xfId="0" applyFont="1" applyBorder="1" applyAlignment="1">
      <alignment/>
    </xf>
    <xf numFmtId="193" fontId="7" fillId="0" borderId="11" xfId="15" applyNumberFormat="1" applyFont="1" applyBorder="1" applyAlignment="1">
      <alignment/>
    </xf>
    <xf numFmtId="193" fontId="7" fillId="0" borderId="12" xfId="15" applyNumberFormat="1" applyFont="1" applyBorder="1" applyAlignment="1">
      <alignment/>
    </xf>
    <xf numFmtId="193" fontId="7" fillId="0" borderId="13" xfId="15" applyNumberFormat="1" applyFont="1" applyBorder="1" applyAlignment="1">
      <alignment/>
    </xf>
    <xf numFmtId="190" fontId="14" fillId="0" borderId="0" xfId="0" applyFont="1" applyFill="1" applyAlignment="1">
      <alignment horizontal="left" vertical="top" wrapText="1"/>
    </xf>
    <xf numFmtId="190" fontId="14" fillId="0" borderId="0" xfId="0" applyFont="1" applyFill="1" applyAlignment="1">
      <alignment horizontal="justify" vertical="top" wrapText="1"/>
    </xf>
    <xf numFmtId="193" fontId="14" fillId="0" borderId="0" xfId="15" applyNumberFormat="1" applyFont="1" applyFill="1" applyAlignment="1">
      <alignment horizontal="justify" vertical="top"/>
    </xf>
    <xf numFmtId="190" fontId="0" fillId="0" borderId="0" xfId="0" applyFill="1" applyAlignment="1">
      <alignment horizontal="justify" vertical="top"/>
    </xf>
    <xf numFmtId="190" fontId="11" fillId="0" borderId="0" xfId="0" applyFont="1" applyFill="1" applyAlignment="1">
      <alignment horizontal="justify" vertical="top" wrapText="1"/>
    </xf>
    <xf numFmtId="190" fontId="0" fillId="0" borderId="0" xfId="0" applyFont="1" applyFill="1" applyAlignment="1">
      <alignment horizontal="justify" vertical="top" wrapText="1"/>
    </xf>
    <xf numFmtId="193" fontId="8" fillId="0" borderId="0" xfId="15" applyNumberFormat="1" applyFont="1" applyFill="1" applyAlignment="1">
      <alignment horizontal="center"/>
    </xf>
    <xf numFmtId="193" fontId="7" fillId="0" borderId="0" xfId="15" applyNumberFormat="1" applyFont="1" applyFill="1" applyAlignment="1">
      <alignment horizontal="left" wrapText="1"/>
    </xf>
    <xf numFmtId="190" fontId="9" fillId="0" borderId="0" xfId="0" applyFont="1" applyFill="1" applyAlignment="1">
      <alignment horizontal="justify" vertical="top" wrapText="1"/>
    </xf>
    <xf numFmtId="190" fontId="7" fillId="0" borderId="0" xfId="0" applyFont="1" applyFill="1" applyAlignment="1">
      <alignment horizontal="justify" vertical="top" wrapText="1"/>
    </xf>
    <xf numFmtId="0" fontId="7" fillId="0" borderId="0" xfId="22" applyFont="1" applyFill="1" applyAlignment="1">
      <alignment horizontal="left" wrapText="1"/>
      <protection/>
    </xf>
    <xf numFmtId="190" fontId="9" fillId="0" borderId="0" xfId="0" applyFont="1" applyAlignment="1">
      <alignment horizontal="justify" vertical="top" wrapText="1"/>
    </xf>
    <xf numFmtId="0" fontId="7" fillId="0" borderId="0" xfId="23" applyFont="1" applyAlignment="1">
      <alignment horizontal="left" vertical="top" wrapText="1"/>
      <protection/>
    </xf>
    <xf numFmtId="0" fontId="9" fillId="0" borderId="0" xfId="24" applyFont="1" applyAlignment="1">
      <alignment horizontal="justify" vertical="top" wrapText="1"/>
      <protection/>
    </xf>
    <xf numFmtId="0" fontId="7" fillId="0" borderId="0" xfId="24" applyFont="1" applyAlignment="1">
      <alignment horizontal="justify" vertical="top" wrapText="1"/>
      <protection/>
    </xf>
    <xf numFmtId="0" fontId="7" fillId="0" borderId="0" xfId="24" applyFont="1" applyAlignment="1">
      <alignment wrapText="1"/>
      <protection/>
    </xf>
    <xf numFmtId="193" fontId="9" fillId="0" borderId="1" xfId="24" applyNumberFormat="1" applyFont="1" applyBorder="1" applyAlignment="1">
      <alignment horizontal="center" wrapText="1"/>
      <protection/>
    </xf>
    <xf numFmtId="0" fontId="7" fillId="0" borderId="0" xfId="24" applyFont="1" applyFill="1" applyAlignment="1" quotePrefix="1">
      <alignment horizontal="left" vertical="top" wrapText="1"/>
      <protection/>
    </xf>
    <xf numFmtId="0" fontId="7" fillId="0" borderId="10" xfId="24" applyFont="1" applyFill="1" applyBorder="1" applyAlignment="1" quotePrefix="1">
      <alignment horizontal="left" vertical="top" wrapText="1"/>
      <protection/>
    </xf>
    <xf numFmtId="190" fontId="24" fillId="0" borderId="0" xfId="0" applyFont="1" applyFill="1" applyAlignment="1">
      <alignment horizontal="justify" vertical="top" wrapText="1"/>
    </xf>
    <xf numFmtId="190" fontId="20" fillId="0" borderId="0" xfId="0" applyFont="1" applyFill="1" applyAlignment="1">
      <alignment horizontal="left"/>
    </xf>
    <xf numFmtId="190" fontId="0" fillId="0" borderId="0" xfId="0" applyFont="1" applyFill="1" applyAlignment="1">
      <alignment/>
    </xf>
    <xf numFmtId="190" fontId="14" fillId="0" borderId="0" xfId="0" applyFont="1" applyFill="1" applyAlignment="1">
      <alignment vertical="top" wrapText="1"/>
    </xf>
    <xf numFmtId="190" fontId="14" fillId="0" borderId="0" xfId="0" applyFont="1" applyFill="1" applyAlignment="1">
      <alignment horizontal="left"/>
    </xf>
    <xf numFmtId="190" fontId="18" fillId="0" borderId="0" xfId="0" applyFont="1" applyFill="1" applyAlignment="1">
      <alignment horizontal="left" vertical="top" wrapText="1"/>
    </xf>
    <xf numFmtId="190" fontId="14" fillId="0" borderId="0" xfId="0" applyFont="1" applyFill="1" applyAlignment="1">
      <alignment horizontal="left" wrapText="1"/>
    </xf>
    <xf numFmtId="190" fontId="14" fillId="0" borderId="0" xfId="0" applyFont="1" applyFill="1" applyAlignment="1" quotePrefix="1">
      <alignment horizontal="left"/>
    </xf>
    <xf numFmtId="193" fontId="22" fillId="0" borderId="0" xfId="15" applyNumberFormat="1" applyFont="1" applyFill="1" applyAlignment="1">
      <alignment horizontal="center"/>
    </xf>
    <xf numFmtId="190" fontId="14" fillId="0" borderId="6" xfId="0" applyFont="1" applyFill="1" applyBorder="1" applyAlignment="1">
      <alignment horizontal="center" vertical="top" wrapText="1"/>
    </xf>
    <xf numFmtId="190" fontId="14" fillId="0" borderId="7" xfId="0" applyFont="1" applyFill="1" applyBorder="1" applyAlignment="1">
      <alignment horizontal="center" vertical="top" wrapText="1"/>
    </xf>
    <xf numFmtId="190" fontId="14" fillId="0" borderId="8" xfId="0" applyFont="1" applyFill="1" applyBorder="1" applyAlignment="1">
      <alignment horizontal="center" vertical="top" wrapText="1"/>
    </xf>
    <xf numFmtId="190" fontId="14" fillId="0" borderId="11" xfId="0" applyFont="1" applyFill="1" applyBorder="1" applyAlignment="1">
      <alignment horizontal="center" vertical="top" wrapText="1"/>
    </xf>
    <xf numFmtId="190" fontId="14" fillId="0" borderId="1" xfId="0" applyFont="1" applyFill="1" applyBorder="1" applyAlignment="1">
      <alignment horizontal="center" vertical="top" wrapText="1"/>
    </xf>
    <xf numFmtId="190" fontId="14" fillId="0" borderId="12" xfId="0" applyFont="1" applyFill="1" applyBorder="1" applyAlignment="1">
      <alignment horizontal="center" vertical="top" wrapText="1"/>
    </xf>
    <xf numFmtId="190" fontId="14" fillId="0" borderId="0" xfId="0" applyFont="1" applyFill="1" applyBorder="1" applyAlignment="1">
      <alignment horizontal="left" vertical="top" wrapText="1"/>
    </xf>
    <xf numFmtId="190" fontId="14" fillId="0" borderId="13" xfId="0" applyFont="1" applyFill="1" applyBorder="1" applyAlignment="1">
      <alignment horizontal="center" vertical="top" wrapText="1"/>
    </xf>
    <xf numFmtId="190" fontId="14" fillId="0" borderId="4" xfId="0" applyFont="1" applyFill="1" applyBorder="1" applyAlignment="1">
      <alignment horizontal="center" vertical="top" wrapText="1"/>
    </xf>
    <xf numFmtId="190" fontId="14" fillId="0" borderId="14" xfId="0" applyFont="1" applyFill="1" applyBorder="1" applyAlignment="1">
      <alignment horizontal="center" vertical="top" wrapText="1"/>
    </xf>
    <xf numFmtId="193" fontId="8" fillId="0" borderId="18" xfId="15" applyNumberFormat="1" applyFont="1" applyBorder="1" applyAlignment="1">
      <alignment horizontal="center"/>
    </xf>
    <xf numFmtId="193" fontId="9" fillId="0" borderId="6" xfId="15" applyNumberFormat="1" applyFont="1" applyBorder="1" applyAlignment="1">
      <alignment horizontal="center"/>
    </xf>
    <xf numFmtId="193" fontId="9" fillId="0" borderId="8" xfId="15" applyNumberFormat="1" applyFont="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1-8-02" xfId="23"/>
    <cellStyle name="Normal_PN-conso-Sep-2002-KLSE"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shryn\LOCALS~1\Temp\conso-30-11-07(Final)%20(amended%201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ccsbFEB'00au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UWIndSB06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zwsb08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amlan\ramlan\Wan\PBarSB\PBarSB11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_finance01\(azizah)\Central\FY2003\CCSB%20-%20FY03%20May'03-audi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amlan\ramlan\WINDOWS\Desktop\Samasys\LAYAR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SC-P&amp;L(pgA1)"/>
      <sheetName val="SC-BSheet(pgA2)"/>
      <sheetName val="SC-CFStm(pgA3)"/>
      <sheetName val="SC-equity(pgA4)"/>
      <sheetName val="Announce'm note(pgA5-9)"/>
      <sheetName val="SC-A2&amp;A3(pgA10)"/>
      <sheetName val="P&amp;L-sum(pgC1)"/>
      <sheetName val="CONSOL' P&amp;L(pgC2)"/>
      <sheetName val="CONSOL BS(pgC3)"/>
      <sheetName val="CFS(pgC4)"/>
      <sheetName val="inter -co"/>
      <sheetName val="Project expenses"/>
      <sheetName val="CONSOL'JE"/>
      <sheetName val="Analysis of COI"/>
      <sheetName val="borrowings(D3)"/>
      <sheetName val=" depn(D4)"/>
      <sheetName val="Borrowings2-LT&amp;ST(E)"/>
      <sheetName val="exp (aftercap-P&amp;L)-(D5)"/>
      <sheetName val="xEXPENSES(D6)"/>
      <sheetName val="exp(before cap)(D7)"/>
      <sheetName val="Goodwill(D8)"/>
      <sheetName val="LAD(D9)"/>
      <sheetName val="RSLS(D10)"/>
      <sheetName val="Provision for tax(D11)"/>
      <sheetName val="PDE&amp;INVA(E1&amp;2)"/>
      <sheetName val="Dtor&amp;Ctor(E3&amp;4)"/>
      <sheetName val="Tax&amp;Gdwill(E5&amp;6)"/>
      <sheetName val="APPENDICES"/>
      <sheetName val="APPENDICES (2)"/>
      <sheetName val="xBorrowings-summary"/>
      <sheetName val="Pages"/>
      <sheetName val="Divider"/>
      <sheetName val="xAmt due to Director"/>
      <sheetName val="xDirector&amp;BDebt"/>
      <sheetName val="XLAD"/>
      <sheetName val="xLAD-VP"/>
      <sheetName val="xexp-Feb03"/>
      <sheetName val="xexp-Nov02"/>
      <sheetName val="xeXP-Aug02"/>
      <sheetName val="xretain profit-6 co"/>
      <sheetName val="xretain profit - ZW &amp; CC"/>
      <sheetName val="xDE"/>
      <sheetName val="xCONSOL' P&amp;L Analysis &amp; Segment"/>
      <sheetName val="XOver Valuation &amp; Defer Tax"/>
      <sheetName val="XCONSOL' P&amp;L"/>
      <sheetName val="XCONSOL BS"/>
      <sheetName val="XCONSOL'JE"/>
      <sheetName val="APPENDICES (3)"/>
    </sheetNames>
    <sheetDataSet>
      <sheetData sheetId="8">
        <row r="1">
          <cell r="B1" t="str">
            <v>TRIplc BERHAD </v>
          </cell>
        </row>
        <row r="10">
          <cell r="H10" t="str">
            <v>@30/11/06</v>
          </cell>
          <cell r="J10" t="str">
            <v>@30/11/06</v>
          </cell>
        </row>
        <row r="35">
          <cell r="G35">
            <v>1067</v>
          </cell>
          <cell r="H35">
            <v>469</v>
          </cell>
          <cell r="I35">
            <v>1831</v>
          </cell>
          <cell r="J35">
            <v>784</v>
          </cell>
        </row>
      </sheetData>
      <sheetData sheetId="9">
        <row r="10">
          <cell r="E10" t="str">
            <v>@30/11/07</v>
          </cell>
        </row>
        <row r="33">
          <cell r="E33">
            <v>142520</v>
          </cell>
        </row>
        <row r="38">
          <cell r="E38">
            <v>48455.33293935484</v>
          </cell>
        </row>
        <row r="44">
          <cell r="E44">
            <v>4300.69427064516</v>
          </cell>
        </row>
      </sheetData>
      <sheetData sheetId="14">
        <row r="4">
          <cell r="B4" t="str">
            <v>FOR THE 2ND QUARTER ENDED 30 NOVEMBER 2007</v>
          </cell>
        </row>
        <row r="12">
          <cell r="G12">
            <v>46801</v>
          </cell>
          <cell r="J12">
            <v>87354</v>
          </cell>
        </row>
        <row r="14">
          <cell r="G14">
            <v>-43641</v>
          </cell>
          <cell r="J14">
            <v>-81775</v>
          </cell>
        </row>
        <row r="18">
          <cell r="G18">
            <v>2038</v>
          </cell>
          <cell r="J18">
            <v>2654</v>
          </cell>
        </row>
        <row r="20">
          <cell r="G20">
            <v>-9</v>
          </cell>
          <cell r="J20">
            <v>-13</v>
          </cell>
        </row>
        <row r="22">
          <cell r="G22">
            <v>-363</v>
          </cell>
          <cell r="J22">
            <v>-612</v>
          </cell>
        </row>
        <row r="24">
          <cell r="G24">
            <v>-1494</v>
          </cell>
          <cell r="J24">
            <v>-2103</v>
          </cell>
        </row>
        <row r="26">
          <cell r="G26">
            <v>-1173</v>
          </cell>
          <cell r="J26">
            <v>-2700</v>
          </cell>
        </row>
        <row r="30">
          <cell r="G30">
            <v>-1092</v>
          </cell>
          <cell r="J30">
            <v>-974</v>
          </cell>
        </row>
      </sheetData>
      <sheetData sheetId="15">
        <row r="7">
          <cell r="E7">
            <v>82930519.16</v>
          </cell>
        </row>
        <row r="10">
          <cell r="C10">
            <v>1692459.5799999982</v>
          </cell>
        </row>
        <row r="99">
          <cell r="X99">
            <v>363062.5</v>
          </cell>
        </row>
        <row r="110">
          <cell r="X110">
            <v>-116504.58999999997</v>
          </cell>
        </row>
        <row r="147">
          <cell r="C147">
            <v>158999.99999999997</v>
          </cell>
          <cell r="G147">
            <v>2208898.24</v>
          </cell>
        </row>
        <row r="152">
          <cell r="C152">
            <v>87094.47999999998</v>
          </cell>
          <cell r="D152">
            <v>-43304.64</v>
          </cell>
          <cell r="E152">
            <v>5854397.28053291</v>
          </cell>
          <cell r="G152">
            <v>-276607.26000000036</v>
          </cell>
        </row>
        <row r="153">
          <cell r="H153">
            <v>-2699648.3799999994</v>
          </cell>
        </row>
        <row r="155">
          <cell r="H155">
            <v>-974036.3469996369</v>
          </cell>
        </row>
      </sheetData>
      <sheetData sheetId="16">
        <row r="8">
          <cell r="D8">
            <v>9000000</v>
          </cell>
          <cell r="Y8">
            <v>19490523.47</v>
          </cell>
        </row>
        <row r="9">
          <cell r="Y9">
            <v>6355425.389651163</v>
          </cell>
        </row>
        <row r="13">
          <cell r="Y13">
            <v>84763076.54999998</v>
          </cell>
        </row>
        <row r="16">
          <cell r="Y16">
            <v>14406463.89019332</v>
          </cell>
        </row>
        <row r="29">
          <cell r="Y29">
            <v>54476112.109999985</v>
          </cell>
        </row>
        <row r="31">
          <cell r="Y31">
            <v>54756047.39442475</v>
          </cell>
        </row>
        <row r="36">
          <cell r="Y36">
            <v>24040621.39</v>
          </cell>
        </row>
        <row r="37">
          <cell r="D37">
            <v>35762.31</v>
          </cell>
          <cell r="Y37">
            <v>14353591.8884</v>
          </cell>
        </row>
        <row r="38">
          <cell r="Y38">
            <v>6752.17</v>
          </cell>
        </row>
        <row r="39">
          <cell r="Y39">
            <v>72971000</v>
          </cell>
        </row>
        <row r="40">
          <cell r="D40">
            <v>83464.36</v>
          </cell>
          <cell r="Y40">
            <v>1723818.0800000005</v>
          </cell>
        </row>
        <row r="45">
          <cell r="Y45">
            <v>1296428.5290003642</v>
          </cell>
        </row>
        <row r="54">
          <cell r="D54">
            <v>52691.53</v>
          </cell>
          <cell r="Y54">
            <v>132254079.36</v>
          </cell>
        </row>
        <row r="55">
          <cell r="Y55">
            <v>0</v>
          </cell>
        </row>
        <row r="56">
          <cell r="D56">
            <v>145856.28</v>
          </cell>
          <cell r="Y56">
            <v>102438147.76000002</v>
          </cell>
        </row>
        <row r="58">
          <cell r="Y58">
            <v>803447.1106451598</v>
          </cell>
        </row>
        <row r="59">
          <cell r="D59">
            <v>240</v>
          </cell>
          <cell r="Y59">
            <v>2178176.3043999993</v>
          </cell>
        </row>
        <row r="60">
          <cell r="Y60">
            <v>18209688.54</v>
          </cell>
        </row>
        <row r="64">
          <cell r="Y64">
            <v>3497247.16</v>
          </cell>
        </row>
        <row r="82">
          <cell r="Y82">
            <v>142520000</v>
          </cell>
        </row>
        <row r="84">
          <cell r="Y84">
            <v>79687499</v>
          </cell>
        </row>
        <row r="85">
          <cell r="Y85">
            <v>4355303</v>
          </cell>
        </row>
        <row r="86">
          <cell r="Y86">
            <v>0</v>
          </cell>
        </row>
        <row r="87">
          <cell r="Y87">
            <v>46949</v>
          </cell>
        </row>
        <row r="88">
          <cell r="Y88">
            <v>0</v>
          </cell>
        </row>
        <row r="89">
          <cell r="Y89">
            <v>0</v>
          </cell>
        </row>
        <row r="91">
          <cell r="Y91">
            <v>-203452507.6298067</v>
          </cell>
        </row>
        <row r="93">
          <cell r="Y93">
            <v>0</v>
          </cell>
        </row>
        <row r="99">
          <cell r="Y99">
            <v>1831390.4635332655</v>
          </cell>
        </row>
        <row r="110">
          <cell r="D110">
            <v>212590</v>
          </cell>
          <cell r="Y110">
            <v>14250835.73</v>
          </cell>
        </row>
        <row r="111">
          <cell r="Y111">
            <v>1564275</v>
          </cell>
        </row>
        <row r="112">
          <cell r="Y112">
            <v>1039474.74935484</v>
          </cell>
        </row>
        <row r="113">
          <cell r="Y113">
            <v>46625969.75000001</v>
          </cell>
        </row>
        <row r="114">
          <cell r="Y114">
            <v>789888.44</v>
          </cell>
        </row>
        <row r="469">
          <cell r="H469">
            <v>6392591.62</v>
          </cell>
        </row>
        <row r="681">
          <cell r="Y681">
            <v>3826629.7683999985</v>
          </cell>
        </row>
      </sheetData>
      <sheetData sheetId="17">
        <row r="8">
          <cell r="X8">
            <v>96570511.94999999</v>
          </cell>
        </row>
        <row r="9">
          <cell r="W9">
            <v>310557.78</v>
          </cell>
        </row>
        <row r="11">
          <cell r="X11">
            <v>-58264680.47309205</v>
          </cell>
        </row>
        <row r="14">
          <cell r="W14">
            <v>1920748.23</v>
          </cell>
        </row>
        <row r="15">
          <cell r="W15">
            <v>895105.4299999985</v>
          </cell>
        </row>
        <row r="17">
          <cell r="W17">
            <v>456944.93</v>
          </cell>
        </row>
        <row r="18">
          <cell r="W18">
            <v>-169400</v>
          </cell>
        </row>
        <row r="19">
          <cell r="W19">
            <v>-146874.54</v>
          </cell>
        </row>
        <row r="20">
          <cell r="W20">
            <v>2998912</v>
          </cell>
        </row>
        <row r="21">
          <cell r="W21">
            <v>-2278794.0032961275</v>
          </cell>
        </row>
        <row r="28">
          <cell r="W28">
            <v>-13618.470000000001</v>
          </cell>
        </row>
        <row r="29">
          <cell r="W29">
            <v>495008.69</v>
          </cell>
        </row>
        <row r="30">
          <cell r="W30">
            <v>-604863.6060722223</v>
          </cell>
        </row>
        <row r="37">
          <cell r="W37">
            <v>15810</v>
          </cell>
        </row>
        <row r="38">
          <cell r="W38">
            <v>0</v>
          </cell>
        </row>
        <row r="47">
          <cell r="W47">
            <v>-319952.23</v>
          </cell>
        </row>
        <row r="48">
          <cell r="W48">
            <v>-51028.79</v>
          </cell>
        </row>
        <row r="49">
          <cell r="W49">
            <v>-16945.72</v>
          </cell>
        </row>
        <row r="50">
          <cell r="W50">
            <v>-33250</v>
          </cell>
        </row>
        <row r="51">
          <cell r="W51">
            <v>-199875</v>
          </cell>
        </row>
        <row r="54">
          <cell r="W54">
            <v>0</v>
          </cell>
        </row>
        <row r="55">
          <cell r="W55">
            <v>-11823</v>
          </cell>
        </row>
        <row r="56">
          <cell r="W56">
            <v>-11754308</v>
          </cell>
        </row>
        <row r="58">
          <cell r="W58">
            <v>0</v>
          </cell>
        </row>
        <row r="59">
          <cell r="W59">
            <v>0</v>
          </cell>
        </row>
        <row r="71">
          <cell r="W71">
            <v>44896633.72</v>
          </cell>
        </row>
      </sheetData>
      <sheetData sheetId="53">
        <row r="687">
          <cell r="Y687">
            <v>508904295.0282931</v>
          </cell>
        </row>
        <row r="688">
          <cell r="Y688">
            <v>-252759876.83999997</v>
          </cell>
        </row>
        <row r="689">
          <cell r="Y689">
            <v>256144418.1882931</v>
          </cell>
        </row>
        <row r="690">
          <cell r="C690">
            <v>192538680.90999997</v>
          </cell>
          <cell r="D690">
            <v>30861818.06</v>
          </cell>
          <cell r="H690">
            <v>24026243.480000004</v>
          </cell>
          <cell r="P690">
            <v>261477552.57829309</v>
          </cell>
        </row>
        <row r="692">
          <cell r="Y692">
            <v>400612017.14846426</v>
          </cell>
        </row>
        <row r="693">
          <cell r="Y693">
            <v>-240780077.30000004</v>
          </cell>
        </row>
        <row r="694">
          <cell r="Y694">
            <v>159831939.84846422</v>
          </cell>
        </row>
        <row r="695">
          <cell r="C695">
            <v>69429841.25</v>
          </cell>
          <cell r="D695">
            <v>57380389.1</v>
          </cell>
          <cell r="H695">
            <v>-7111031.47</v>
          </cell>
          <cell r="P695">
            <v>280912818.26846427</v>
          </cell>
        </row>
        <row r="697">
          <cell r="C697">
            <v>150426.36</v>
          </cell>
          <cell r="D697">
            <v>0</v>
          </cell>
          <cell r="E697">
            <v>13018</v>
          </cell>
          <cell r="J697">
            <v>90895.3</v>
          </cell>
          <cell r="Q697">
            <v>254339.65999999997</v>
          </cell>
        </row>
        <row r="698">
          <cell r="C698">
            <v>118709.37</v>
          </cell>
          <cell r="D698">
            <v>613527.11</v>
          </cell>
          <cell r="H698">
            <v>88171.99999999996</v>
          </cell>
          <cell r="I698">
            <v>1285.08</v>
          </cell>
          <cell r="J698">
            <v>554869.62</v>
          </cell>
          <cell r="Q698">
            <v>1376563.18</v>
          </cell>
        </row>
        <row r="699">
          <cell r="Q699">
            <v>0</v>
          </cell>
        </row>
        <row r="700">
          <cell r="C700">
            <v>48308421</v>
          </cell>
          <cell r="Q700">
            <v>48308421</v>
          </cell>
        </row>
        <row r="709">
          <cell r="D709">
            <v>0</v>
          </cell>
          <cell r="H709">
            <v>10299</v>
          </cell>
        </row>
        <row r="710">
          <cell r="C710">
            <v>0</v>
          </cell>
          <cell r="P710" t="e">
            <v>#REF!</v>
          </cell>
          <cell r="Q710"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GL"/>
      <sheetName val="BS"/>
      <sheetName val="000000"/>
      <sheetName val="****01"/>
      <sheetName val="laroux"/>
      <sheetName val="PL"/>
      <sheetName val="AUDIT"/>
      <sheetName val="NOTE"/>
      <sheetName val="FA"/>
      <sheetName val="SC"/>
    </sheetNames>
    <sheetDataSet>
      <sheetData sheetId="2">
        <row r="2">
          <cell r="B2" t="str">
            <v>U-WOOD INDUSTRIES SDN BHD (291434-D)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
      <sheetName val="****01"/>
      <sheetName val="laroux"/>
      <sheetName val="TB"/>
      <sheetName val="PL"/>
      <sheetName val="BS"/>
      <sheetName val="GL"/>
      <sheetName val="FA"/>
      <sheetName val="NOTE"/>
      <sheetName val="S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L"/>
      <sheetName val="000000"/>
      <sheetName val="****01"/>
      <sheetName val="100000"/>
      <sheetName val="TB"/>
      <sheetName val="PL"/>
      <sheetName val="BS"/>
      <sheetName val="AUDIT"/>
      <sheetName val="NOTE"/>
      <sheetName val="FA"/>
      <sheetName val="S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
      <sheetName val="****01"/>
      <sheetName val="100000"/>
      <sheetName val="TB"/>
      <sheetName val="GL"/>
      <sheetName val="PL"/>
      <sheetName val="BS"/>
      <sheetName val="AUDIT"/>
      <sheetName val="NOTES"/>
      <sheetName val="note"/>
      <sheetName val="FAR"/>
      <sheetName val="jv01"/>
      <sheetName val="jv09"/>
      <sheetName val="JV"/>
      <sheetName val="FA (5)"/>
      <sheetName val="creditors"/>
      <sheetName val="accrual"/>
      <sheetName val="prepayment"/>
      <sheetName val="HP interest"/>
      <sheetName val="debtor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
      <sheetName val="TB"/>
      <sheetName val="PL"/>
      <sheetName val="BS"/>
      <sheetName val="BS_report"/>
      <sheetName val="BS_report (2)"/>
      <sheetName val="DetailPL"/>
      <sheetName val="Journal (2)"/>
      <sheetName val="NTA"/>
      <sheetName val="Cover"/>
      <sheetName val="Audit PL"/>
      <sheetName val="Audit BS"/>
      <sheetName val="Note"/>
      <sheetName val="j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J51"/>
  <sheetViews>
    <sheetView tabSelected="1" zoomScale="80" zoomScaleNormal="80" workbookViewId="0" topLeftCell="A1">
      <selection activeCell="A1" sqref="A1"/>
    </sheetView>
  </sheetViews>
  <sheetFormatPr defaultColWidth="8.88671875" defaultRowHeight="15"/>
  <cols>
    <col min="1" max="1" width="3.88671875" style="3" customWidth="1"/>
    <col min="2" max="2" width="3.10546875" style="3" customWidth="1"/>
    <col min="3" max="3" width="2.77734375" style="3" customWidth="1"/>
    <col min="4" max="4" width="5.77734375" style="3" customWidth="1"/>
    <col min="5" max="5" width="11.21484375" style="3" customWidth="1"/>
    <col min="6" max="6" width="8.88671875" style="3" customWidth="1"/>
    <col min="7" max="7" width="11.77734375" style="3" customWidth="1"/>
    <col min="8" max="8" width="14.21484375" style="3" customWidth="1"/>
    <col min="9" max="9" width="13.3359375" style="3" customWidth="1"/>
    <col min="10" max="10" width="14.5546875" style="3" customWidth="1"/>
    <col min="11" max="16384" width="7.10546875" style="3" customWidth="1"/>
  </cols>
  <sheetData>
    <row r="1" spans="2:6" ht="18">
      <c r="B1" s="1" t="s">
        <v>324</v>
      </c>
      <c r="C1" s="2"/>
      <c r="F1" s="3" t="s">
        <v>0</v>
      </c>
    </row>
    <row r="2" spans="2:3" ht="9.75" customHeight="1">
      <c r="B2" s="2"/>
      <c r="C2" s="2"/>
    </row>
    <row r="3" spans="2:3" ht="18">
      <c r="B3" s="1" t="s">
        <v>1</v>
      </c>
      <c r="C3" s="2"/>
    </row>
    <row r="4" spans="2:3" ht="18">
      <c r="B4" s="1" t="str">
        <f>+'[2]P&amp;L-sum(pgC1)'!B4</f>
        <v>FOR THE 2ND QUARTER ENDED 30 NOVEMBER 2007</v>
      </c>
      <c r="C4" s="2"/>
    </row>
    <row r="5" spans="2:3" ht="18">
      <c r="B5" s="1"/>
      <c r="C5" s="2"/>
    </row>
    <row r="6" spans="7:10" ht="24.75" customHeight="1">
      <c r="G6" s="247" t="s">
        <v>2</v>
      </c>
      <c r="H6" s="247"/>
      <c r="I6" s="247" t="s">
        <v>3</v>
      </c>
      <c r="J6" s="247"/>
    </row>
    <row r="7" spans="7:10" s="4" customFormat="1" ht="12.75">
      <c r="G7" s="5" t="s">
        <v>4</v>
      </c>
      <c r="H7" s="5" t="s">
        <v>5</v>
      </c>
      <c r="I7" s="5" t="s">
        <v>4</v>
      </c>
      <c r="J7" s="5" t="s">
        <v>5</v>
      </c>
    </row>
    <row r="8" spans="7:10" s="4" customFormat="1" ht="12.75">
      <c r="G8" s="5" t="s">
        <v>6</v>
      </c>
      <c r="H8" s="5" t="s">
        <v>7</v>
      </c>
      <c r="I8" s="5" t="s">
        <v>6</v>
      </c>
      <c r="J8" s="5" t="s">
        <v>7</v>
      </c>
    </row>
    <row r="9" spans="7:10" s="4" customFormat="1" ht="12.75">
      <c r="G9" s="5" t="s">
        <v>8</v>
      </c>
      <c r="H9" s="5" t="s">
        <v>8</v>
      </c>
      <c r="I9" s="5" t="s">
        <v>9</v>
      </c>
      <c r="J9" s="5" t="s">
        <v>10</v>
      </c>
    </row>
    <row r="10" spans="7:10" s="4" customFormat="1" ht="12.75">
      <c r="G10" s="6" t="s">
        <v>11</v>
      </c>
      <c r="H10" s="6" t="s">
        <v>12</v>
      </c>
      <c r="I10" s="5" t="str">
        <f>+G10</f>
        <v>@30/11/07</v>
      </c>
      <c r="J10" s="5" t="str">
        <f>+H10</f>
        <v>@30/11/06</v>
      </c>
    </row>
    <row r="11" spans="7:10" s="4" customFormat="1" ht="12.75">
      <c r="G11" s="6"/>
      <c r="H11" s="5"/>
      <c r="I11" s="5"/>
      <c r="J11" s="5"/>
    </row>
    <row r="12" spans="7:10" s="4" customFormat="1" ht="12.75">
      <c r="G12" s="5" t="s">
        <v>13</v>
      </c>
      <c r="H12" s="5" t="s">
        <v>13</v>
      </c>
      <c r="I12" s="5" t="s">
        <v>13</v>
      </c>
      <c r="J12" s="5" t="s">
        <v>13</v>
      </c>
    </row>
    <row r="13" spans="7:10" s="4" customFormat="1" ht="6.75" customHeight="1">
      <c r="G13" s="5"/>
      <c r="H13" s="5"/>
      <c r="I13" s="5"/>
      <c r="J13" s="5"/>
    </row>
    <row r="14" spans="7:10" s="4" customFormat="1" ht="12.75">
      <c r="G14" s="5"/>
      <c r="H14" s="5"/>
      <c r="I14" s="5"/>
      <c r="J14" s="5"/>
    </row>
    <row r="15" spans="2:10" ht="13.5" customHeight="1">
      <c r="B15" s="3" t="s">
        <v>14</v>
      </c>
      <c r="G15" s="4">
        <f>+'[2]P&amp;L-sum(pgC1)'!G12</f>
        <v>46801</v>
      </c>
      <c r="H15" s="4">
        <v>95201</v>
      </c>
      <c r="I15" s="4">
        <f>'[2]P&amp;L-sum(pgC1)'!J12</f>
        <v>87354</v>
      </c>
      <c r="J15" s="4">
        <v>116013</v>
      </c>
    </row>
    <row r="16" spans="5:10" ht="13.5" customHeight="1">
      <c r="E16" s="7"/>
      <c r="F16" s="7"/>
      <c r="G16" s="4"/>
      <c r="H16" s="4"/>
      <c r="I16" s="4"/>
      <c r="J16" s="4"/>
    </row>
    <row r="17" spans="2:10" ht="13.5" customHeight="1">
      <c r="B17" s="3" t="s">
        <v>15</v>
      </c>
      <c r="E17" s="7"/>
      <c r="F17" s="7"/>
      <c r="G17" s="4">
        <f>+'[2]P&amp;L-sum(pgC1)'!G14</f>
        <v>-43641</v>
      </c>
      <c r="H17" s="4">
        <v>-91737</v>
      </c>
      <c r="I17" s="4">
        <f>'[2]P&amp;L-sum(pgC1)'!J14</f>
        <v>-81775</v>
      </c>
      <c r="J17" s="4">
        <v>-108193</v>
      </c>
    </row>
    <row r="18" spans="5:10" ht="13.5" customHeight="1">
      <c r="E18" s="7"/>
      <c r="F18" s="7"/>
      <c r="G18" s="8"/>
      <c r="H18" s="8"/>
      <c r="I18" s="8"/>
      <c r="J18" s="8"/>
    </row>
    <row r="19" spans="2:10" ht="13.5" customHeight="1">
      <c r="B19" s="3" t="s">
        <v>16</v>
      </c>
      <c r="E19" s="7"/>
      <c r="F19" s="7"/>
      <c r="G19" s="4">
        <f>SUM(G15:G18)</f>
        <v>3160</v>
      </c>
      <c r="H19" s="4">
        <v>3464</v>
      </c>
      <c r="I19" s="4">
        <f>SUM(I15:I18)</f>
        <v>5579</v>
      </c>
      <c r="J19" s="4">
        <v>7820</v>
      </c>
    </row>
    <row r="20" spans="5:10" ht="13.5" customHeight="1">
      <c r="E20" s="7"/>
      <c r="F20" s="7"/>
      <c r="G20" s="4"/>
      <c r="H20" s="4"/>
      <c r="I20" s="4"/>
      <c r="J20" s="4"/>
    </row>
    <row r="21" spans="2:10" ht="13.5" customHeight="1">
      <c r="B21" s="3" t="s">
        <v>17</v>
      </c>
      <c r="E21" s="7"/>
      <c r="F21" s="7"/>
      <c r="G21" s="4">
        <f>+'[2]P&amp;L-sum(pgC1)'!G18</f>
        <v>2038</v>
      </c>
      <c r="H21" s="4">
        <v>347</v>
      </c>
      <c r="I21" s="4">
        <f>'[2]P&amp;L-sum(pgC1)'!J18</f>
        <v>2654</v>
      </c>
      <c r="J21" s="4">
        <v>852</v>
      </c>
    </row>
    <row r="22" spans="5:10" ht="12.75">
      <c r="E22" s="7"/>
      <c r="F22" s="7"/>
      <c r="G22" s="4"/>
      <c r="H22" s="4"/>
      <c r="I22" s="4"/>
      <c r="J22" s="4"/>
    </row>
    <row r="23" spans="2:10" ht="12.75">
      <c r="B23" s="3" t="s">
        <v>18</v>
      </c>
      <c r="E23" s="7"/>
      <c r="F23" s="7"/>
      <c r="G23" s="4">
        <f>+'[2]P&amp;L-sum(pgC1)'!G20</f>
        <v>-9</v>
      </c>
      <c r="H23" s="4">
        <v>-9</v>
      </c>
      <c r="I23" s="4">
        <f>'[2]P&amp;L-sum(pgC1)'!J20</f>
        <v>-13</v>
      </c>
      <c r="J23" s="4">
        <v>-15</v>
      </c>
    </row>
    <row r="24" spans="5:10" ht="12.75">
      <c r="E24" s="7"/>
      <c r="F24" s="7"/>
      <c r="G24" s="4"/>
      <c r="H24" s="4"/>
      <c r="I24" s="4"/>
      <c r="J24" s="4"/>
    </row>
    <row r="25" spans="2:10" ht="13.5" customHeight="1">
      <c r="B25" s="3" t="s">
        <v>19</v>
      </c>
      <c r="G25" s="4">
        <f>+'[2]P&amp;L-sum(pgC1)'!G22</f>
        <v>-363</v>
      </c>
      <c r="H25" s="4">
        <v>-798</v>
      </c>
      <c r="I25" s="4">
        <f>'[2]P&amp;L-sum(pgC1)'!J22</f>
        <v>-612</v>
      </c>
      <c r="J25" s="4">
        <v>-1104</v>
      </c>
    </row>
    <row r="26" spans="5:10" ht="12.75">
      <c r="E26" s="7"/>
      <c r="F26" s="7"/>
      <c r="G26" s="4"/>
      <c r="H26" s="4"/>
      <c r="I26" s="4"/>
      <c r="J26" s="4"/>
    </row>
    <row r="27" spans="2:10" ht="13.5" customHeight="1">
      <c r="B27" s="3" t="s">
        <v>20</v>
      </c>
      <c r="G27" s="4">
        <f>+'[2]P&amp;L-sum(pgC1)'!G24</f>
        <v>-1494</v>
      </c>
      <c r="H27" s="4">
        <f>-366</f>
        <v>-366</v>
      </c>
      <c r="I27" s="4">
        <f>'[2]P&amp;L-sum(pgC1)'!J24</f>
        <v>-2103</v>
      </c>
      <c r="J27" s="4">
        <f>-1561</f>
        <v>-1561</v>
      </c>
    </row>
    <row r="28" spans="7:10" ht="13.5" customHeight="1">
      <c r="G28" s="4"/>
      <c r="H28" s="4"/>
      <c r="I28" s="4"/>
      <c r="J28" s="4"/>
    </row>
    <row r="29" spans="2:10" ht="12.75">
      <c r="B29" s="3" t="s">
        <v>21</v>
      </c>
      <c r="G29" s="4">
        <f>+'[2]P&amp;L-sum(pgC1)'!G26</f>
        <v>-1173</v>
      </c>
      <c r="H29" s="4">
        <v>-2231</v>
      </c>
      <c r="I29" s="4">
        <f>'[2]P&amp;L-sum(pgC1)'!J26</f>
        <v>-2700</v>
      </c>
      <c r="J29" s="4">
        <v>-4524</v>
      </c>
    </row>
    <row r="30" spans="7:10" ht="12.75">
      <c r="G30" s="8"/>
      <c r="H30" s="8"/>
      <c r="I30" s="8"/>
      <c r="J30" s="8"/>
    </row>
    <row r="31" spans="2:10" ht="12.75">
      <c r="B31" s="3" t="s">
        <v>22</v>
      </c>
      <c r="G31" s="4">
        <f>SUM(G19:G29)</f>
        <v>2159</v>
      </c>
      <c r="H31" s="4">
        <f>+H19+H21+H23+H25+H27+H29</f>
        <v>407</v>
      </c>
      <c r="I31" s="4">
        <f>+I19+I21+I23+I25+I27+I29</f>
        <v>2805</v>
      </c>
      <c r="J31" s="4">
        <f>+J19+J21+J23+J25+J27+J29</f>
        <v>1468</v>
      </c>
    </row>
    <row r="32" spans="7:10" ht="12.75">
      <c r="G32" s="4"/>
      <c r="H32" s="4"/>
      <c r="I32" s="4"/>
      <c r="J32" s="4"/>
    </row>
    <row r="33" spans="2:10" ht="12.75">
      <c r="B33" s="3" t="s">
        <v>23</v>
      </c>
      <c r="G33" s="4">
        <f>+'[2]P&amp;L-sum(pgC1)'!G30</f>
        <v>-1092</v>
      </c>
      <c r="H33" s="4">
        <v>62</v>
      </c>
      <c r="I33" s="4">
        <f>'[2]P&amp;L-sum(pgC1)'!J30</f>
        <v>-974</v>
      </c>
      <c r="J33" s="4">
        <v>-684</v>
      </c>
    </row>
    <row r="34" spans="7:10" ht="12.75">
      <c r="G34" s="4"/>
      <c r="H34" s="4"/>
      <c r="I34" s="4"/>
      <c r="J34" s="4"/>
    </row>
    <row r="35" spans="2:10" ht="30.75" customHeight="1" thickBot="1">
      <c r="B35" s="248" t="s">
        <v>24</v>
      </c>
      <c r="C35" s="248"/>
      <c r="D35" s="248"/>
      <c r="E35" s="248"/>
      <c r="G35" s="9">
        <f>+G33+G31</f>
        <v>1067</v>
      </c>
      <c r="H35" s="9">
        <f>+H31+H33</f>
        <v>469</v>
      </c>
      <c r="I35" s="9">
        <f>+I31+I33</f>
        <v>1831</v>
      </c>
      <c r="J35" s="9">
        <f>+J31+J33</f>
        <v>784</v>
      </c>
    </row>
    <row r="37" spans="8:10" ht="12.75">
      <c r="H37" s="10"/>
      <c r="J37" s="11"/>
    </row>
    <row r="38" spans="2:10" ht="12.75">
      <c r="B38" s="3" t="s">
        <v>25</v>
      </c>
      <c r="H38" s="10"/>
      <c r="J38" s="11"/>
    </row>
    <row r="39" spans="8:10" ht="12.75">
      <c r="H39" s="10"/>
      <c r="J39" s="11"/>
    </row>
    <row r="40" spans="2:10" s="12" customFormat="1" ht="13.5" thickBot="1">
      <c r="B40" s="12" t="s">
        <v>26</v>
      </c>
      <c r="C40" s="12" t="s">
        <v>27</v>
      </c>
      <c r="G40" s="13">
        <f>G35/142520*100</f>
        <v>0.7486668537749087</v>
      </c>
      <c r="H40" s="13">
        <f>+H35/142520*100</f>
        <v>0.3290766208251473</v>
      </c>
      <c r="I40" s="13">
        <f>I35/142520*100</f>
        <v>1.2847319674431659</v>
      </c>
      <c r="J40" s="14">
        <f>+J35/142520*100</f>
        <v>0.550098231827112</v>
      </c>
    </row>
    <row r="41" spans="7:10" s="15" customFormat="1" ht="13.5" thickTop="1">
      <c r="G41" s="10"/>
      <c r="H41" s="10"/>
      <c r="I41" s="10"/>
      <c r="J41" s="10"/>
    </row>
    <row r="42" spans="2:10" s="15" customFormat="1" ht="13.5" thickBot="1">
      <c r="B42" s="15" t="s">
        <v>28</v>
      </c>
      <c r="C42" s="15" t="s">
        <v>29</v>
      </c>
      <c r="G42" s="16" t="s">
        <v>30</v>
      </c>
      <c r="H42" s="16" t="s">
        <v>30</v>
      </c>
      <c r="I42" s="16" t="s">
        <v>30</v>
      </c>
      <c r="J42" s="16" t="s">
        <v>30</v>
      </c>
    </row>
    <row r="43" spans="3:9" ht="13.5" thickTop="1">
      <c r="C43" s="17"/>
      <c r="D43" s="17"/>
      <c r="E43" s="17"/>
      <c r="F43" s="17"/>
      <c r="G43" s="17"/>
      <c r="H43" s="18"/>
      <c r="I43" s="17"/>
    </row>
    <row r="44" spans="3:9" ht="12.75">
      <c r="C44" s="17"/>
      <c r="D44" s="17"/>
      <c r="E44" s="17"/>
      <c r="F44" s="17"/>
      <c r="G44" s="17"/>
      <c r="H44" s="18"/>
      <c r="I44" s="17"/>
    </row>
    <row r="45" spans="3:9" ht="12.75">
      <c r="C45" s="17"/>
      <c r="D45" s="17"/>
      <c r="E45" s="17"/>
      <c r="F45" s="17"/>
      <c r="G45" s="17"/>
      <c r="H45" s="18"/>
      <c r="I45" s="17"/>
    </row>
    <row r="48" spans="2:10" ht="30" customHeight="1">
      <c r="B48" s="245" t="s">
        <v>31</v>
      </c>
      <c r="C48" s="246"/>
      <c r="D48" s="246"/>
      <c r="E48" s="246"/>
      <c r="F48" s="246"/>
      <c r="G48" s="246"/>
      <c r="H48" s="246"/>
      <c r="I48" s="246"/>
      <c r="J48" s="246"/>
    </row>
    <row r="51" ht="15">
      <c r="B51" s="20"/>
    </row>
  </sheetData>
  <mergeCells count="4">
    <mergeCell ref="B48:J48"/>
    <mergeCell ref="I6:J6"/>
    <mergeCell ref="G6:H6"/>
    <mergeCell ref="B35:E35"/>
  </mergeCells>
  <printOptions horizontalCentered="1"/>
  <pageMargins left="0.45" right="0.26" top="0.4" bottom="0.53" header="0.31" footer="0.25"/>
  <pageSetup fitToHeight="1" fitToWidth="1" horizontalDpi="600" verticalDpi="600" orientation="portrait" paperSize="9" scale="89" r:id="rId1"/>
  <headerFooter alignWithMargins="0">
    <oddHeader>&amp;R&amp;"Arial,Bold"&amp;10Page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G387"/>
  <sheetViews>
    <sheetView workbookViewId="0" topLeftCell="A29">
      <selection activeCell="B24" sqref="D24"/>
    </sheetView>
  </sheetViews>
  <sheetFormatPr defaultColWidth="8.88671875" defaultRowHeight="15"/>
  <cols>
    <col min="1" max="1" width="2.4453125" style="21" customWidth="1"/>
    <col min="2" max="2" width="1.66796875" style="21" customWidth="1"/>
    <col min="3" max="3" width="17.6640625" style="21" customWidth="1"/>
    <col min="4" max="4" width="28.99609375" style="21" customWidth="1"/>
    <col min="5" max="5" width="12.5546875" style="3" customWidth="1"/>
    <col min="6" max="6" width="1.4375" style="22" customWidth="1"/>
    <col min="7" max="7" width="11.88671875" style="23" customWidth="1"/>
    <col min="8" max="16384" width="7.10546875" style="21" customWidth="1"/>
  </cols>
  <sheetData>
    <row r="1" spans="2:4" ht="15">
      <c r="B1" s="20" t="str">
        <f>'SC-P&amp;L(pgA1)'!B1</f>
        <v>TRIplc BERHAD </v>
      </c>
      <c r="D1" s="21" t="str">
        <f>'SC-P&amp;L(pgA1)'!F1</f>
        <v>Co. No. 242896-A</v>
      </c>
    </row>
    <row r="2" spans="5:6" ht="12.75">
      <c r="E2" s="24"/>
      <c r="F2" s="25"/>
    </row>
    <row r="3" ht="15">
      <c r="B3" s="26" t="s">
        <v>35</v>
      </c>
    </row>
    <row r="4" spans="2:7" ht="15">
      <c r="B4" s="26" t="str">
        <f>+'SC-P&amp;L(pgA1)'!B4</f>
        <v>FOR THE 2ND QUARTER ENDED 30 NOVEMBER 2007</v>
      </c>
      <c r="G4" s="22"/>
    </row>
    <row r="5" ht="12.75">
      <c r="G5" s="22"/>
    </row>
    <row r="6" spans="5:6" ht="12.75">
      <c r="E6" s="5" t="s">
        <v>36</v>
      </c>
      <c r="F6" s="27"/>
    </row>
    <row r="7" spans="5:6" ht="12.75">
      <c r="E7" s="5" t="s">
        <v>37</v>
      </c>
      <c r="F7" s="27"/>
    </row>
    <row r="8" spans="5:7" ht="12.75">
      <c r="E8" s="5" t="s">
        <v>4</v>
      </c>
      <c r="F8" s="27"/>
      <c r="G8" s="5" t="s">
        <v>38</v>
      </c>
    </row>
    <row r="9" spans="5:7" ht="12.75">
      <c r="E9" s="5" t="s">
        <v>8</v>
      </c>
      <c r="F9" s="27"/>
      <c r="G9" s="5" t="s">
        <v>39</v>
      </c>
    </row>
    <row r="10" spans="5:7" s="28" customFormat="1" ht="12.75">
      <c r="E10" s="6" t="str">
        <f>+'SC-P&amp;L(pgA1)'!I10</f>
        <v>@30/11/07</v>
      </c>
      <c r="F10" s="29"/>
      <c r="G10" s="6" t="s">
        <v>40</v>
      </c>
    </row>
    <row r="11" spans="5:7" s="28" customFormat="1" ht="12.75">
      <c r="E11" s="6"/>
      <c r="F11" s="29"/>
      <c r="G11" s="5" t="s">
        <v>41</v>
      </c>
    </row>
    <row r="12" spans="5:7" ht="12.75">
      <c r="E12" s="5" t="s">
        <v>13</v>
      </c>
      <c r="F12" s="27"/>
      <c r="G12" s="5" t="s">
        <v>13</v>
      </c>
    </row>
    <row r="13" spans="2:7" ht="12.75">
      <c r="B13" s="30" t="s">
        <v>42</v>
      </c>
      <c r="G13" s="5"/>
    </row>
    <row r="14" spans="3:7" ht="12.75">
      <c r="C14" s="21" t="s">
        <v>43</v>
      </c>
      <c r="E14" s="3">
        <f>'[2]CONSOL BS(pgC3)'!Y8/1000-'[2]CONSOL BS(pgC3)'!D8/1000</f>
        <v>10490.52347</v>
      </c>
      <c r="F14" s="23"/>
      <c r="G14" s="10">
        <f>15348755/1000-G15</f>
        <v>8956.163379999998</v>
      </c>
    </row>
    <row r="15" spans="3:7" ht="12.75">
      <c r="C15" s="21" t="s">
        <v>44</v>
      </c>
      <c r="E15" s="3">
        <f>+'[2]CONSOL BS(pgC3)'!Y9/1000</f>
        <v>6355.425389651163</v>
      </c>
      <c r="F15" s="23"/>
      <c r="G15" s="10">
        <f>+'[2]CONSOL BS(pgC3)'!H469/1000</f>
        <v>6392.59162</v>
      </c>
    </row>
    <row r="16" spans="3:7" ht="12.75">
      <c r="C16" s="21" t="s">
        <v>45</v>
      </c>
      <c r="E16" s="3">
        <f>+'[2]CONSOL BS(pgC3)'!Y16/1000</f>
        <v>14406.463890193321</v>
      </c>
      <c r="F16" s="23"/>
      <c r="G16" s="10">
        <v>15225</v>
      </c>
    </row>
    <row r="17" spans="3:7" ht="12.75">
      <c r="C17" s="21" t="s">
        <v>46</v>
      </c>
      <c r="E17" s="3">
        <f>+'[2]CONSOL BS(pgC3)'!Y13/1000</f>
        <v>84763.07654999998</v>
      </c>
      <c r="F17" s="23"/>
      <c r="G17" s="10">
        <f>84763077/1000</f>
        <v>84763.077</v>
      </c>
    </row>
    <row r="18" spans="3:7" ht="12.75">
      <c r="C18" s="31" t="s">
        <v>47</v>
      </c>
      <c r="E18" s="3">
        <f>'[2]CONSOL BS(pgC3)'!Y45/1000</f>
        <v>1296.4285290003643</v>
      </c>
      <c r="F18" s="23"/>
      <c r="G18" s="10">
        <f>839355/1000</f>
        <v>839.355</v>
      </c>
    </row>
    <row r="19" spans="2:7" ht="12.75">
      <c r="B19" s="30" t="s">
        <v>48</v>
      </c>
      <c r="E19" s="32">
        <f>SUM(E14:E18)-1</f>
        <v>117310.91782884483</v>
      </c>
      <c r="F19" s="23"/>
      <c r="G19" s="33">
        <f>SUM(G14:G18)</f>
        <v>116176.18699999999</v>
      </c>
    </row>
    <row r="20" spans="6:7" ht="12.75">
      <c r="F20" s="23"/>
      <c r="G20" s="10"/>
    </row>
    <row r="21" spans="2:7" ht="12.75">
      <c r="B21" s="30"/>
      <c r="C21" s="21" t="s">
        <v>49</v>
      </c>
      <c r="E21" s="3">
        <f>('[2]CONSOL BS(pgC3)'!Y29)/1000</f>
        <v>54476.11210999999</v>
      </c>
      <c r="F21" s="23"/>
      <c r="G21" s="10">
        <f>56424255/1000</f>
        <v>56424.255</v>
      </c>
    </row>
    <row r="22" spans="2:7" ht="12.75">
      <c r="B22" s="30"/>
      <c r="C22" s="21" t="s">
        <v>50</v>
      </c>
      <c r="E22" s="3">
        <f>+('[2]CONSOL BS(pgC3)'!Y31+'[2]CONSOL BS(pgC3)'!Y36+'[2]CONSOL BS(pgC3)'!Y37-'[2]CONSOL BS(pgC3)'!Y55-'[2]CONSOL BS(pgC3)'!D37)/1000-E23</f>
        <v>89287.86859442476</v>
      </c>
      <c r="F22" s="23"/>
      <c r="G22" s="10">
        <v>140580</v>
      </c>
    </row>
    <row r="23" spans="3:7" ht="12.75">
      <c r="C23" s="31" t="s">
        <v>51</v>
      </c>
      <c r="E23" s="34">
        <f>'[2]CONSOL BS(pgC3)'!Y681/1000</f>
        <v>3826.6297683999987</v>
      </c>
      <c r="F23" s="35"/>
      <c r="G23" s="10">
        <v>6058</v>
      </c>
    </row>
    <row r="24" spans="3:7" ht="12.75">
      <c r="C24" s="31" t="s">
        <v>52</v>
      </c>
      <c r="E24" s="10">
        <f>'[2]CONSOL BS(pgC3)'!Y40/1000-'[2]CONSOL BS(pgC3)'!D40/1000+'[2]CONSOL BS(pgC3)'!Y39/1000+'[2]CONSOL BS(pgC3)'!Y38/1000</f>
        <v>74618.10589</v>
      </c>
      <c r="F24" s="35"/>
      <c r="G24" s="10">
        <v>44721</v>
      </c>
    </row>
    <row r="25" spans="4:7" ht="12.75">
      <c r="D25" s="36"/>
      <c r="E25" s="33">
        <f>SUM(E21:E24)</f>
        <v>222208.71636282472</v>
      </c>
      <c r="F25" s="35"/>
      <c r="G25" s="33">
        <f>SUM(G21:G24)</f>
        <v>247783.255</v>
      </c>
    </row>
    <row r="26" spans="2:7" ht="12.75">
      <c r="B26" s="30"/>
      <c r="D26" s="36"/>
      <c r="E26" s="34"/>
      <c r="F26" s="35"/>
      <c r="G26" s="34"/>
    </row>
    <row r="27" spans="2:7" ht="12.75">
      <c r="B27" s="21" t="s">
        <v>53</v>
      </c>
      <c r="D27" s="36"/>
      <c r="E27" s="37">
        <f>('[2]CONSOL BS(pgC3)'!D8+'[2]CONSOL BS(pgC3)'!D37+'[2]CONSOL BS(pgC3)'!D40)/1000</f>
        <v>9119.22667</v>
      </c>
      <c r="F27" s="35"/>
      <c r="G27" s="37">
        <f>9275707/1000</f>
        <v>9275.707</v>
      </c>
    </row>
    <row r="28" spans="2:7" ht="12.75">
      <c r="B28" s="30" t="s">
        <v>54</v>
      </c>
      <c r="D28" s="36"/>
      <c r="E28" s="34">
        <f>E25+E27</f>
        <v>231327.94303282473</v>
      </c>
      <c r="F28" s="35"/>
      <c r="G28" s="34">
        <f>G25+G27</f>
        <v>257058.962</v>
      </c>
    </row>
    <row r="29" spans="2:7" ht="13.5" thickBot="1">
      <c r="B29" s="30" t="s">
        <v>55</v>
      </c>
      <c r="D29" s="36"/>
      <c r="E29" s="38">
        <f>E19+E28</f>
        <v>348638.8608616695</v>
      </c>
      <c r="F29" s="35"/>
      <c r="G29" s="38">
        <f>+G28+G19</f>
        <v>373235.149</v>
      </c>
    </row>
    <row r="30" spans="4:7" ht="12.75">
      <c r="D30" s="36"/>
      <c r="E30" s="35"/>
      <c r="F30" s="35"/>
      <c r="G30" s="34"/>
    </row>
    <row r="31" spans="4:7" ht="12.75">
      <c r="D31" s="36"/>
      <c r="E31" s="35"/>
      <c r="F31" s="35"/>
      <c r="G31" s="34"/>
    </row>
    <row r="32" spans="2:7" ht="12.75">
      <c r="B32" s="30" t="s">
        <v>56</v>
      </c>
      <c r="D32" s="36"/>
      <c r="E32" s="35"/>
      <c r="F32" s="35"/>
      <c r="G32" s="34"/>
    </row>
    <row r="33" spans="3:7" ht="12.75">
      <c r="C33" s="21" t="s">
        <v>57</v>
      </c>
      <c r="E33" s="3">
        <f>+'[2]CONSOL BS(pgC3)'!Y82/1000</f>
        <v>142520</v>
      </c>
      <c r="F33" s="23"/>
      <c r="G33" s="10">
        <f>142520000/1000</f>
        <v>142520</v>
      </c>
    </row>
    <row r="34" spans="3:7" ht="12.75">
      <c r="C34" s="21" t="s">
        <v>58</v>
      </c>
      <c r="E34" s="37">
        <f>SUM('[2]CONSOL BS(pgC3)'!Y84:Y99)/1000</f>
        <v>-117531.36616627342</v>
      </c>
      <c r="F34" s="35"/>
      <c r="G34" s="37">
        <v>-119399</v>
      </c>
    </row>
    <row r="35" spans="3:7" ht="15" customHeight="1">
      <c r="C35" s="251" t="s">
        <v>59</v>
      </c>
      <c r="D35" s="251"/>
      <c r="E35" s="32">
        <f>E33+E34</f>
        <v>24988.633833726577</v>
      </c>
      <c r="F35" s="23"/>
      <c r="G35" s="32">
        <f>G33+G34</f>
        <v>23121</v>
      </c>
    </row>
    <row r="36" spans="5:7" ht="12.75">
      <c r="E36" s="23"/>
      <c r="F36" s="23"/>
      <c r="G36" s="34"/>
    </row>
    <row r="37" spans="2:7" ht="12.75">
      <c r="B37" s="30" t="s">
        <v>60</v>
      </c>
      <c r="E37" s="39"/>
      <c r="F37" s="39"/>
      <c r="G37" s="3"/>
    </row>
    <row r="38" spans="2:7" ht="12.75">
      <c r="B38" s="30"/>
      <c r="C38" s="21" t="s">
        <v>61</v>
      </c>
      <c r="E38" s="3">
        <f>+('[2]CONSOL BS(pgC3)'!Y112+'[2]CONSOL BS(pgC3)'!Y113+'[2]CONSOL BS(pgC3)'!Y114)/1000</f>
        <v>48455.33293935484</v>
      </c>
      <c r="F38" s="39"/>
      <c r="G38" s="3">
        <v>46373</v>
      </c>
    </row>
    <row r="39" spans="3:7" ht="12.75">
      <c r="C39" s="21" t="s">
        <v>62</v>
      </c>
      <c r="E39" s="3">
        <f>+'[2]CONSOL BS(pgC3)'!Y110/1000-'[2]CONSOL BS(pgC3)'!D110/1000</f>
        <v>14038.24573</v>
      </c>
      <c r="F39" s="23"/>
      <c r="G39" s="10">
        <v>15611</v>
      </c>
    </row>
    <row r="40" spans="3:7" ht="12.75">
      <c r="C40" s="251" t="s">
        <v>63</v>
      </c>
      <c r="D40" s="251"/>
      <c r="E40" s="3">
        <f>+'[2]CONSOL BS(pgC3)'!Y111/1000</f>
        <v>1564.275</v>
      </c>
      <c r="F40" s="23"/>
      <c r="G40" s="10">
        <v>1564</v>
      </c>
    </row>
    <row r="41" spans="2:7" ht="12.75">
      <c r="B41" s="30" t="s">
        <v>64</v>
      </c>
      <c r="E41" s="32">
        <f>SUM(E37:E40)-1</f>
        <v>64056.853669354845</v>
      </c>
      <c r="F41" s="23"/>
      <c r="G41" s="32">
        <f>SUM(G37:G40)</f>
        <v>63548</v>
      </c>
    </row>
    <row r="42" spans="4:7" ht="12.75">
      <c r="D42" s="36"/>
      <c r="E42" s="35"/>
      <c r="F42" s="35"/>
      <c r="G42" s="34"/>
    </row>
    <row r="43" spans="3:7" ht="12.75">
      <c r="C43" s="21" t="s">
        <v>65</v>
      </c>
      <c r="D43" s="36"/>
      <c r="E43" s="34">
        <f>+'[2]CONSOL BS(pgC3)'!Y54/1000+'[2]CONSOL BS(pgC3)'!Y56/1000+'[2]CONSOL BS(pgC3)'!Y60/1000-'[2]CONSOL BS(pgC3)'!D54/1000-'[2]CONSOL BS(pgC3)'!D56/1000</f>
        <v>252703.36785</v>
      </c>
      <c r="F43" s="35"/>
      <c r="G43" s="34">
        <v>269782</v>
      </c>
    </row>
    <row r="44" spans="3:7" ht="12.75">
      <c r="C44" s="21" t="s">
        <v>61</v>
      </c>
      <c r="D44" s="36"/>
      <c r="E44" s="34">
        <f>+('[2]CONSOL BS(pgC3)'!Y58+'[2]CONSOL BS(pgC3)'!Y64)/1000</f>
        <v>4300.69427064516</v>
      </c>
      <c r="F44" s="35"/>
      <c r="G44" s="34">
        <v>15634</v>
      </c>
    </row>
    <row r="45" spans="3:7" ht="12.75">
      <c r="C45" s="251" t="s">
        <v>66</v>
      </c>
      <c r="D45" s="251"/>
      <c r="E45" s="10">
        <f>+('[2]CONSOL BS(pgC3)'!Y59)/1000-'[2]CONSOL BS(pgC3)'!D59/1000</f>
        <v>2177.9363043999997</v>
      </c>
      <c r="F45" s="35"/>
      <c r="G45" s="10">
        <f>625690/1000</f>
        <v>625.69</v>
      </c>
    </row>
    <row r="46" spans="5:7" ht="12.75">
      <c r="E46" s="33">
        <f>SUM(E43:E45)</f>
        <v>259181.99842504517</v>
      </c>
      <c r="F46" s="35"/>
      <c r="G46" s="33">
        <f>SUM(G43:G45)</f>
        <v>286041.69</v>
      </c>
    </row>
    <row r="47" spans="2:7" ht="12.75">
      <c r="B47" s="30"/>
      <c r="E47" s="34"/>
      <c r="F47" s="35"/>
      <c r="G47" s="34"/>
    </row>
    <row r="48" spans="2:7" ht="23.25" customHeight="1">
      <c r="B48" s="251" t="s">
        <v>67</v>
      </c>
      <c r="C48" s="251"/>
      <c r="D48" s="251"/>
      <c r="E48" s="34">
        <f>('[2]CONSOL BS(pgC3)'!D110+'[2]CONSOL BS(pgC3)'!D59+'[2]CONSOL BS(pgC3)'!D56+'[2]CONSOL BS(pgC3)'!D54)/1000</f>
        <v>411.37781000000007</v>
      </c>
      <c r="F48" s="35"/>
      <c r="G48" s="34">
        <f>524135/1000</f>
        <v>524.135</v>
      </c>
    </row>
    <row r="49" spans="2:7" ht="12.75">
      <c r="B49" s="30" t="s">
        <v>68</v>
      </c>
      <c r="E49" s="33">
        <f>E46+E48</f>
        <v>259593.37623504517</v>
      </c>
      <c r="F49" s="35"/>
      <c r="G49" s="33">
        <f>G46+G48</f>
        <v>286565.825</v>
      </c>
    </row>
    <row r="50" spans="2:7" ht="12.75">
      <c r="B50" s="30" t="s">
        <v>69</v>
      </c>
      <c r="E50" s="32">
        <f>E41+E49</f>
        <v>323650.2299044</v>
      </c>
      <c r="F50" s="23"/>
      <c r="G50" s="32">
        <f>G41+G49</f>
        <v>350113.825</v>
      </c>
    </row>
    <row r="51" spans="2:7" ht="13.5" thickBot="1">
      <c r="B51" s="30" t="s">
        <v>70</v>
      </c>
      <c r="E51" s="40">
        <f>E35+E50</f>
        <v>348638.8637381266</v>
      </c>
      <c r="F51" s="23"/>
      <c r="G51" s="40">
        <f>G35+G50</f>
        <v>373234.825</v>
      </c>
    </row>
    <row r="52" spans="5:7" ht="12.75">
      <c r="E52" s="39"/>
      <c r="F52" s="23"/>
      <c r="G52" s="10"/>
    </row>
    <row r="53" spans="5:7" ht="12.75">
      <c r="E53" s="23"/>
      <c r="F53" s="23"/>
      <c r="G53" s="22"/>
    </row>
    <row r="54" spans="2:7" s="41" customFormat="1" ht="12.75">
      <c r="B54" s="21" t="s">
        <v>71</v>
      </c>
      <c r="E54" s="42"/>
      <c r="F54" s="23"/>
      <c r="G54" s="43"/>
    </row>
    <row r="55" spans="2:7" s="41" customFormat="1" ht="12.75">
      <c r="B55" s="21" t="s">
        <v>72</v>
      </c>
      <c r="E55" s="43">
        <f>+E35/E33</f>
        <v>0.17533422560852216</v>
      </c>
      <c r="F55" s="23"/>
      <c r="G55" s="43">
        <f>+G35/G33</f>
        <v>0.16222986247544205</v>
      </c>
    </row>
    <row r="56" spans="2:7" ht="12.75">
      <c r="B56" s="21" t="s">
        <v>73</v>
      </c>
      <c r="E56" s="22">
        <f>E35</f>
        <v>24988.633833726577</v>
      </c>
      <c r="F56" s="23"/>
      <c r="G56" s="22">
        <f>G35</f>
        <v>23121</v>
      </c>
    </row>
    <row r="57" spans="5:7" ht="12.75">
      <c r="E57" s="39"/>
      <c r="F57" s="23"/>
      <c r="G57" s="44"/>
    </row>
    <row r="58" spans="2:7" ht="44.25" customHeight="1">
      <c r="B58" s="249" t="s">
        <v>74</v>
      </c>
      <c r="C58" s="250"/>
      <c r="D58" s="250"/>
      <c r="E58" s="250"/>
      <c r="F58" s="250"/>
      <c r="G58" s="250"/>
    </row>
    <row r="59" spans="5:7" ht="12.75">
      <c r="E59" s="41"/>
      <c r="F59" s="3"/>
      <c r="G59" s="41"/>
    </row>
    <row r="60" spans="6:7" ht="12.75">
      <c r="F60" s="3"/>
      <c r="G60" s="3"/>
    </row>
    <row r="61" spans="6:7" ht="12.75">
      <c r="F61" s="3"/>
      <c r="G61" s="10"/>
    </row>
    <row r="62" ht="12.75">
      <c r="F62" s="3"/>
    </row>
    <row r="63" spans="6:7" ht="12.75">
      <c r="F63" s="3"/>
      <c r="G63" s="44"/>
    </row>
    <row r="75" spans="4:7" s="41" customFormat="1" ht="12.75">
      <c r="D75" s="30"/>
      <c r="E75" s="3"/>
      <c r="F75" s="22"/>
      <c r="G75" s="39"/>
    </row>
    <row r="76" ht="12.75">
      <c r="G76" s="35"/>
    </row>
    <row r="77" ht="12.75">
      <c r="G77" s="35"/>
    </row>
    <row r="78" ht="12.75">
      <c r="G78" s="35"/>
    </row>
    <row r="79" ht="12.75">
      <c r="G79" s="35"/>
    </row>
    <row r="80" ht="12.75">
      <c r="G80" s="35"/>
    </row>
    <row r="81" ht="12.75">
      <c r="G81" s="35"/>
    </row>
    <row r="82" ht="12.75">
      <c r="G82" s="35"/>
    </row>
    <row r="83" ht="12.75">
      <c r="G83" s="35"/>
    </row>
    <row r="84" ht="12.75">
      <c r="G84" s="35"/>
    </row>
    <row r="85" ht="12.75">
      <c r="G85" s="35"/>
    </row>
    <row r="86" ht="12.75">
      <c r="G86" s="35"/>
    </row>
    <row r="87" ht="12.75">
      <c r="G87" s="35"/>
    </row>
    <row r="88" ht="12.75">
      <c r="G88" s="35"/>
    </row>
    <row r="89" ht="12.75">
      <c r="G89" s="35"/>
    </row>
    <row r="90" ht="12.75">
      <c r="G90" s="35"/>
    </row>
    <row r="91" ht="12.75">
      <c r="G91" s="35"/>
    </row>
    <row r="92" ht="12.75">
      <c r="G92" s="35"/>
    </row>
    <row r="93" ht="12.75">
      <c r="G93" s="35"/>
    </row>
    <row r="94" ht="12.75">
      <c r="G94" s="35"/>
    </row>
    <row r="95" ht="12.75">
      <c r="G95" s="35"/>
    </row>
    <row r="96" ht="12.75">
      <c r="G96" s="35"/>
    </row>
    <row r="97" ht="12.75">
      <c r="G97" s="35"/>
    </row>
    <row r="98" ht="12.75">
      <c r="G98" s="35"/>
    </row>
    <row r="99" ht="12.75">
      <c r="G99" s="35"/>
    </row>
    <row r="100" ht="12.75">
      <c r="G100" s="35"/>
    </row>
    <row r="101" ht="12.75">
      <c r="G101" s="35"/>
    </row>
    <row r="102" ht="12.75">
      <c r="G102" s="35"/>
    </row>
    <row r="103" ht="12.75">
      <c r="G103" s="35"/>
    </row>
    <row r="104" ht="12.75">
      <c r="G104" s="35"/>
    </row>
    <row r="105" ht="12.75">
      <c r="G105" s="35"/>
    </row>
    <row r="106" ht="12.75">
      <c r="G106" s="35"/>
    </row>
    <row r="107" ht="12.75">
      <c r="G107" s="35"/>
    </row>
    <row r="108" ht="12.75">
      <c r="G108" s="35"/>
    </row>
    <row r="109" ht="12.75">
      <c r="G109" s="35"/>
    </row>
    <row r="110" ht="12.75">
      <c r="G110" s="35"/>
    </row>
    <row r="111" ht="12.75">
      <c r="G111" s="35"/>
    </row>
    <row r="112" ht="12.75">
      <c r="G112" s="35"/>
    </row>
    <row r="113" ht="12.75">
      <c r="G113" s="35"/>
    </row>
    <row r="114" ht="12.75">
      <c r="G114" s="35"/>
    </row>
    <row r="115" ht="12.75">
      <c r="G115" s="35"/>
    </row>
    <row r="116" ht="12.75">
      <c r="G116" s="35"/>
    </row>
    <row r="117" ht="12.75">
      <c r="G117" s="35"/>
    </row>
    <row r="118" ht="12.75">
      <c r="G118" s="35"/>
    </row>
    <row r="119" ht="12.75">
      <c r="G119" s="35"/>
    </row>
    <row r="120" ht="12.75">
      <c r="G120" s="35"/>
    </row>
    <row r="121" ht="12.75">
      <c r="G121" s="35"/>
    </row>
    <row r="122" ht="12.75">
      <c r="G122" s="35"/>
    </row>
    <row r="123" ht="12.75">
      <c r="G123" s="35"/>
    </row>
    <row r="124" ht="12.75">
      <c r="G124" s="35"/>
    </row>
    <row r="125" ht="12.75">
      <c r="G125" s="35"/>
    </row>
    <row r="126" ht="12.75">
      <c r="G126" s="35"/>
    </row>
    <row r="127" ht="12.75">
      <c r="G127" s="35"/>
    </row>
    <row r="128" ht="12.75">
      <c r="G128" s="35"/>
    </row>
    <row r="129" ht="12.75">
      <c r="G129" s="35"/>
    </row>
    <row r="130" ht="12.75">
      <c r="G130" s="35"/>
    </row>
    <row r="131" ht="12.75">
      <c r="G131" s="35"/>
    </row>
    <row r="132" ht="12.75">
      <c r="G132" s="35"/>
    </row>
    <row r="133" ht="12.75">
      <c r="G133" s="35"/>
    </row>
    <row r="134" ht="12.75">
      <c r="G134" s="35"/>
    </row>
    <row r="135" ht="12.75">
      <c r="G135" s="35"/>
    </row>
    <row r="136" ht="12.75">
      <c r="G136" s="35"/>
    </row>
    <row r="137" ht="12.75">
      <c r="G137" s="35"/>
    </row>
    <row r="138" ht="12.75">
      <c r="G138" s="35"/>
    </row>
    <row r="139" ht="12.75">
      <c r="G139" s="35"/>
    </row>
    <row r="140" ht="12.75">
      <c r="G140" s="35"/>
    </row>
    <row r="141" ht="12.75">
      <c r="G141" s="35"/>
    </row>
    <row r="142" ht="12.75">
      <c r="G142" s="35"/>
    </row>
    <row r="143" ht="12.75">
      <c r="G143" s="35"/>
    </row>
    <row r="144" ht="12.75">
      <c r="G144" s="35"/>
    </row>
    <row r="145" ht="12.75">
      <c r="G145" s="35"/>
    </row>
    <row r="146" ht="12.75">
      <c r="G146" s="35"/>
    </row>
    <row r="147" ht="12.75">
      <c r="G147" s="35"/>
    </row>
    <row r="148" ht="12.75">
      <c r="G148" s="35"/>
    </row>
    <row r="149" ht="12.75">
      <c r="G149" s="35"/>
    </row>
    <row r="150" ht="12.75">
      <c r="G150" s="35"/>
    </row>
    <row r="151" ht="12.75">
      <c r="G151" s="35"/>
    </row>
    <row r="152" ht="12.75">
      <c r="G152" s="35"/>
    </row>
    <row r="153" ht="12.75">
      <c r="G153" s="35"/>
    </row>
    <row r="154" ht="12.75">
      <c r="G154" s="35"/>
    </row>
    <row r="155" ht="12.75">
      <c r="G155" s="35"/>
    </row>
    <row r="156" ht="12.75">
      <c r="G156" s="35"/>
    </row>
    <row r="157" ht="12.75">
      <c r="G157" s="35"/>
    </row>
    <row r="158" ht="12.75">
      <c r="G158" s="35"/>
    </row>
    <row r="159" ht="12.75">
      <c r="G159" s="35"/>
    </row>
    <row r="160" ht="12.75">
      <c r="G160" s="35"/>
    </row>
    <row r="161" ht="12.75">
      <c r="G161" s="35"/>
    </row>
    <row r="162" ht="12.75">
      <c r="G162" s="35"/>
    </row>
    <row r="163" ht="12.75">
      <c r="G163" s="35"/>
    </row>
    <row r="164" ht="12.75">
      <c r="G164" s="35"/>
    </row>
    <row r="165" ht="12.75">
      <c r="G165" s="35"/>
    </row>
    <row r="166" ht="12.75">
      <c r="G166" s="35"/>
    </row>
    <row r="167" ht="12.75">
      <c r="G167" s="35"/>
    </row>
    <row r="168" ht="12.75">
      <c r="G168" s="35"/>
    </row>
    <row r="169" ht="12.75">
      <c r="G169" s="35"/>
    </row>
    <row r="170" ht="12.75">
      <c r="G170" s="35"/>
    </row>
    <row r="171" ht="12.75">
      <c r="G171" s="35"/>
    </row>
    <row r="172" ht="12.75">
      <c r="G172" s="35"/>
    </row>
    <row r="173" ht="12.75">
      <c r="G173" s="35"/>
    </row>
    <row r="174" ht="12.75">
      <c r="G174" s="35"/>
    </row>
    <row r="175" ht="12.75">
      <c r="G175" s="35"/>
    </row>
    <row r="176" ht="12.75">
      <c r="G176" s="35"/>
    </row>
    <row r="177" ht="12.75">
      <c r="G177" s="35"/>
    </row>
    <row r="178" ht="12.75">
      <c r="G178" s="35"/>
    </row>
    <row r="179" ht="12.75">
      <c r="G179" s="35"/>
    </row>
    <row r="180" ht="12.75">
      <c r="G180" s="35"/>
    </row>
    <row r="181" ht="12.75">
      <c r="G181" s="35"/>
    </row>
    <row r="182" ht="12.75">
      <c r="G182" s="35"/>
    </row>
    <row r="183" ht="12.75">
      <c r="G183" s="35"/>
    </row>
    <row r="184" ht="12.75">
      <c r="G184" s="35"/>
    </row>
    <row r="185" ht="12.75">
      <c r="G185" s="35"/>
    </row>
    <row r="186" ht="12.75">
      <c r="G186" s="35"/>
    </row>
    <row r="187" ht="12.75">
      <c r="G187" s="35"/>
    </row>
    <row r="188" ht="12.75">
      <c r="G188" s="35"/>
    </row>
    <row r="189" ht="12.75">
      <c r="G189" s="35"/>
    </row>
    <row r="190" ht="12.75">
      <c r="G190" s="35"/>
    </row>
    <row r="191" ht="12.75">
      <c r="G191" s="35"/>
    </row>
    <row r="192" ht="12.75">
      <c r="G192" s="35"/>
    </row>
    <row r="193" ht="12.75">
      <c r="G193" s="35"/>
    </row>
    <row r="194" ht="12.75">
      <c r="G194" s="35"/>
    </row>
    <row r="195" ht="12.75">
      <c r="G195" s="35"/>
    </row>
    <row r="196" ht="12.75">
      <c r="G196" s="35"/>
    </row>
    <row r="197" ht="12.75">
      <c r="G197" s="35"/>
    </row>
    <row r="198" ht="12.75">
      <c r="G198" s="35"/>
    </row>
    <row r="199" ht="12.75">
      <c r="G199" s="35"/>
    </row>
    <row r="200" ht="12.75">
      <c r="G200" s="35"/>
    </row>
    <row r="201" ht="12.75">
      <c r="G201" s="35"/>
    </row>
    <row r="202" ht="12.75">
      <c r="G202" s="35"/>
    </row>
    <row r="203" ht="12.75">
      <c r="G203" s="35"/>
    </row>
    <row r="204" ht="12.75">
      <c r="G204" s="35"/>
    </row>
    <row r="205" ht="12.75">
      <c r="G205" s="35"/>
    </row>
    <row r="206" ht="12.75">
      <c r="G206" s="35"/>
    </row>
    <row r="207" ht="12.75">
      <c r="G207" s="35"/>
    </row>
    <row r="208" ht="12.75">
      <c r="G208" s="35"/>
    </row>
    <row r="209" ht="12.75">
      <c r="G209" s="35"/>
    </row>
    <row r="210" ht="12.75">
      <c r="G210" s="35"/>
    </row>
    <row r="211" ht="12.75">
      <c r="G211" s="35"/>
    </row>
    <row r="212" ht="12.75">
      <c r="G212" s="35"/>
    </row>
    <row r="213" ht="12.75">
      <c r="G213" s="35"/>
    </row>
    <row r="214" ht="12.75">
      <c r="G214" s="35"/>
    </row>
    <row r="215" ht="12.75">
      <c r="G215" s="35"/>
    </row>
    <row r="216" ht="12.75">
      <c r="G216" s="35"/>
    </row>
    <row r="217" ht="12.75">
      <c r="G217" s="35"/>
    </row>
    <row r="218" ht="12.75">
      <c r="G218" s="35"/>
    </row>
    <row r="219" ht="12.75">
      <c r="G219" s="35"/>
    </row>
    <row r="220" ht="12.75">
      <c r="G220" s="35"/>
    </row>
    <row r="221" ht="12.75">
      <c r="G221" s="35"/>
    </row>
    <row r="222" ht="12.75">
      <c r="G222" s="35"/>
    </row>
    <row r="223" ht="12.75">
      <c r="G223" s="35"/>
    </row>
    <row r="224" ht="12.75">
      <c r="G224" s="35"/>
    </row>
    <row r="225" ht="12.75">
      <c r="G225" s="35"/>
    </row>
    <row r="226" ht="12.75">
      <c r="G226" s="35"/>
    </row>
    <row r="227" ht="12.75">
      <c r="G227" s="35"/>
    </row>
    <row r="228" ht="12.75">
      <c r="G228" s="35"/>
    </row>
    <row r="229" ht="12.75">
      <c r="G229" s="35"/>
    </row>
    <row r="230" ht="12.75">
      <c r="G230" s="35"/>
    </row>
    <row r="231" ht="12.75">
      <c r="G231" s="35"/>
    </row>
    <row r="232" ht="12.75">
      <c r="G232" s="35"/>
    </row>
    <row r="233" ht="12.75">
      <c r="G233" s="35"/>
    </row>
    <row r="234" ht="12.75">
      <c r="G234" s="35"/>
    </row>
    <row r="235" ht="12.75">
      <c r="G235" s="35"/>
    </row>
    <row r="236" ht="12.75">
      <c r="G236" s="35"/>
    </row>
    <row r="237" ht="12.75">
      <c r="G237" s="35"/>
    </row>
    <row r="238" ht="12.75">
      <c r="G238" s="35"/>
    </row>
    <row r="239" ht="12.75">
      <c r="G239" s="35"/>
    </row>
    <row r="240" ht="12.75">
      <c r="G240" s="35"/>
    </row>
    <row r="241" ht="12.75">
      <c r="G241" s="35"/>
    </row>
    <row r="242" ht="12.75">
      <c r="G242" s="35"/>
    </row>
    <row r="243" ht="12.75">
      <c r="G243" s="35"/>
    </row>
    <row r="244" ht="12.75">
      <c r="G244" s="35"/>
    </row>
    <row r="245" ht="12.75">
      <c r="G245" s="35"/>
    </row>
    <row r="246" ht="12.75">
      <c r="G246" s="35"/>
    </row>
    <row r="247" ht="12.75">
      <c r="G247" s="35"/>
    </row>
    <row r="248" ht="12.75">
      <c r="G248" s="35"/>
    </row>
    <row r="249" ht="12.75">
      <c r="G249" s="35"/>
    </row>
    <row r="250" ht="12.75">
      <c r="G250" s="35"/>
    </row>
    <row r="251" ht="12.75">
      <c r="G251" s="35"/>
    </row>
    <row r="252" ht="12.75">
      <c r="G252" s="35"/>
    </row>
    <row r="253" ht="12.75">
      <c r="G253" s="35"/>
    </row>
    <row r="254" ht="12.75">
      <c r="G254" s="35"/>
    </row>
    <row r="255" ht="12.75">
      <c r="G255" s="35"/>
    </row>
    <row r="256" ht="12.75">
      <c r="G256" s="35"/>
    </row>
    <row r="257" ht="12.75">
      <c r="G257" s="35"/>
    </row>
    <row r="258" ht="12.75">
      <c r="G258" s="35"/>
    </row>
    <row r="259" ht="12.75">
      <c r="G259" s="35"/>
    </row>
    <row r="260" ht="12.75">
      <c r="G260" s="35"/>
    </row>
    <row r="261" ht="12.75">
      <c r="G261" s="35"/>
    </row>
    <row r="262" ht="12.75">
      <c r="G262" s="35"/>
    </row>
    <row r="263" ht="12.75">
      <c r="G263" s="35"/>
    </row>
    <row r="264" ht="12.75">
      <c r="G264" s="35"/>
    </row>
    <row r="265" ht="12.75">
      <c r="G265" s="35"/>
    </row>
    <row r="266" ht="12.75">
      <c r="G266" s="35"/>
    </row>
    <row r="267" ht="12.75">
      <c r="G267" s="35"/>
    </row>
    <row r="268" ht="12.75">
      <c r="G268" s="35"/>
    </row>
    <row r="269" ht="12.75">
      <c r="G269" s="35"/>
    </row>
    <row r="270" ht="12.75">
      <c r="G270" s="35"/>
    </row>
    <row r="271" ht="12.75">
      <c r="G271" s="35"/>
    </row>
    <row r="272" ht="12.75">
      <c r="G272" s="35"/>
    </row>
    <row r="273" ht="12.75">
      <c r="G273" s="35"/>
    </row>
    <row r="274" ht="12.75">
      <c r="G274" s="35"/>
    </row>
    <row r="275" ht="12.75">
      <c r="G275" s="35"/>
    </row>
    <row r="276" ht="12.75">
      <c r="G276" s="35"/>
    </row>
    <row r="277" ht="12.75">
      <c r="G277" s="35"/>
    </row>
    <row r="278" ht="12.75">
      <c r="G278" s="35"/>
    </row>
    <row r="279" ht="12.75">
      <c r="G279" s="35"/>
    </row>
    <row r="280" ht="12.75">
      <c r="G280" s="35"/>
    </row>
    <row r="281" ht="12.75">
      <c r="G281" s="35"/>
    </row>
    <row r="282" ht="12.75">
      <c r="G282" s="35"/>
    </row>
    <row r="283" ht="12.75">
      <c r="G283" s="35"/>
    </row>
    <row r="284" ht="12.75">
      <c r="G284" s="35"/>
    </row>
    <row r="285" ht="12.75">
      <c r="G285" s="35"/>
    </row>
    <row r="286" ht="12.75">
      <c r="G286" s="35"/>
    </row>
    <row r="287" ht="12.75">
      <c r="G287" s="35"/>
    </row>
    <row r="288" ht="12.75">
      <c r="G288" s="35"/>
    </row>
    <row r="289" ht="12.75">
      <c r="G289" s="35"/>
    </row>
    <row r="290" ht="12.75">
      <c r="G290" s="35"/>
    </row>
    <row r="291" ht="12.75">
      <c r="G291" s="35"/>
    </row>
    <row r="292" ht="12.75">
      <c r="G292" s="35"/>
    </row>
    <row r="293" ht="12.75">
      <c r="G293" s="35"/>
    </row>
    <row r="294" ht="12.75">
      <c r="G294" s="35"/>
    </row>
    <row r="295" ht="12.75">
      <c r="G295" s="35"/>
    </row>
    <row r="296" ht="12.75">
      <c r="G296" s="35"/>
    </row>
    <row r="297" ht="12.75">
      <c r="G297" s="35"/>
    </row>
    <row r="298" ht="12.75">
      <c r="G298" s="35"/>
    </row>
    <row r="299" ht="12.75">
      <c r="G299" s="35"/>
    </row>
    <row r="300" ht="12.75">
      <c r="G300" s="35"/>
    </row>
    <row r="301" ht="12.75">
      <c r="G301" s="35"/>
    </row>
    <row r="302" ht="12.75">
      <c r="G302" s="35"/>
    </row>
    <row r="303" ht="12.75">
      <c r="G303" s="35"/>
    </row>
    <row r="304" ht="12.75">
      <c r="G304" s="35"/>
    </row>
    <row r="305" ht="12.75">
      <c r="G305" s="35"/>
    </row>
    <row r="306" ht="12.75">
      <c r="G306" s="35"/>
    </row>
    <row r="307" ht="12.75">
      <c r="G307" s="35"/>
    </row>
    <row r="308" ht="12.75">
      <c r="G308" s="35"/>
    </row>
    <row r="309" ht="12.75">
      <c r="G309" s="35"/>
    </row>
    <row r="310" ht="12.75">
      <c r="G310" s="35"/>
    </row>
    <row r="311" ht="12.75">
      <c r="G311" s="35"/>
    </row>
    <row r="312" ht="12.75">
      <c r="G312" s="35"/>
    </row>
    <row r="313" ht="12.75">
      <c r="G313" s="35"/>
    </row>
    <row r="314" ht="12.75">
      <c r="G314" s="35"/>
    </row>
    <row r="315" ht="12.75">
      <c r="G315" s="35"/>
    </row>
    <row r="316" ht="12.75">
      <c r="G316" s="35"/>
    </row>
    <row r="317" ht="12.75">
      <c r="G317" s="35"/>
    </row>
    <row r="318" ht="12.75">
      <c r="G318" s="35"/>
    </row>
    <row r="319" ht="12.75">
      <c r="G319" s="35"/>
    </row>
    <row r="320" ht="12.75">
      <c r="G320" s="35"/>
    </row>
    <row r="321" ht="12.75">
      <c r="G321" s="35"/>
    </row>
    <row r="322" ht="12.75">
      <c r="G322" s="35"/>
    </row>
    <row r="323" ht="12.75">
      <c r="G323" s="35"/>
    </row>
    <row r="324" ht="12.75">
      <c r="G324" s="35"/>
    </row>
    <row r="325" ht="12.75">
      <c r="G325" s="35"/>
    </row>
    <row r="326" ht="12.75">
      <c r="G326" s="35"/>
    </row>
    <row r="327" ht="12.75">
      <c r="G327" s="35"/>
    </row>
    <row r="328" ht="12.75">
      <c r="G328" s="35"/>
    </row>
    <row r="329" ht="12.75">
      <c r="G329" s="35"/>
    </row>
    <row r="330" ht="12.75">
      <c r="G330" s="35"/>
    </row>
    <row r="331" ht="12.75">
      <c r="G331" s="35"/>
    </row>
    <row r="332" ht="12.75">
      <c r="G332" s="35"/>
    </row>
    <row r="333" ht="12.75">
      <c r="G333" s="35"/>
    </row>
    <row r="334" ht="12.75">
      <c r="G334" s="35"/>
    </row>
    <row r="335" ht="12.75">
      <c r="G335" s="35"/>
    </row>
    <row r="336" ht="12.75">
      <c r="G336" s="35"/>
    </row>
    <row r="337" ht="12.75">
      <c r="G337" s="35"/>
    </row>
    <row r="338" ht="12.75">
      <c r="G338" s="35"/>
    </row>
    <row r="339" ht="12.75">
      <c r="G339" s="35"/>
    </row>
    <row r="340" ht="12.75">
      <c r="G340" s="35"/>
    </row>
    <row r="341" ht="12.75">
      <c r="G341" s="35"/>
    </row>
    <row r="342" ht="12.75">
      <c r="G342" s="35"/>
    </row>
    <row r="343" ht="12.75">
      <c r="G343" s="35"/>
    </row>
    <row r="344" ht="12.75">
      <c r="G344" s="35"/>
    </row>
    <row r="345" ht="12.75">
      <c r="G345" s="35"/>
    </row>
    <row r="346" ht="12.75">
      <c r="G346" s="35"/>
    </row>
    <row r="347" ht="12.75">
      <c r="G347" s="35"/>
    </row>
    <row r="348" ht="12.75">
      <c r="G348" s="35"/>
    </row>
    <row r="349" ht="12.75">
      <c r="G349" s="35"/>
    </row>
    <row r="350" ht="12.75">
      <c r="G350" s="35"/>
    </row>
    <row r="351" ht="12.75">
      <c r="G351" s="35"/>
    </row>
    <row r="352" ht="12.75">
      <c r="G352" s="35"/>
    </row>
    <row r="353" ht="12.75">
      <c r="G353" s="35"/>
    </row>
    <row r="354" ht="12.75">
      <c r="G354" s="35"/>
    </row>
    <row r="355" ht="12.75">
      <c r="G355" s="35"/>
    </row>
    <row r="356" ht="12.75">
      <c r="G356" s="35"/>
    </row>
    <row r="357" ht="12.75">
      <c r="G357" s="35"/>
    </row>
    <row r="358" ht="12.75">
      <c r="G358" s="35"/>
    </row>
    <row r="359" ht="12.75">
      <c r="G359" s="35"/>
    </row>
    <row r="360" ht="12.75">
      <c r="G360" s="35"/>
    </row>
    <row r="361" ht="12.75">
      <c r="G361" s="35"/>
    </row>
    <row r="362" ht="12.75">
      <c r="G362" s="35"/>
    </row>
    <row r="363" ht="12.75">
      <c r="G363" s="35"/>
    </row>
    <row r="364" ht="12.75">
      <c r="G364" s="35"/>
    </row>
    <row r="365" ht="12.75">
      <c r="G365" s="35"/>
    </row>
    <row r="366" ht="12.75">
      <c r="G366" s="35"/>
    </row>
    <row r="367" ht="12.75">
      <c r="G367" s="35"/>
    </row>
    <row r="368" ht="12.75">
      <c r="G368" s="35"/>
    </row>
    <row r="369" ht="12.75">
      <c r="G369" s="35"/>
    </row>
    <row r="370" ht="12.75">
      <c r="G370" s="35"/>
    </row>
    <row r="371" ht="12.75">
      <c r="G371" s="35"/>
    </row>
    <row r="372" ht="12.75">
      <c r="G372" s="35"/>
    </row>
    <row r="373" ht="12.75">
      <c r="G373" s="35"/>
    </row>
    <row r="374" ht="12.75">
      <c r="G374" s="35"/>
    </row>
    <row r="375" ht="12.75">
      <c r="G375" s="35"/>
    </row>
    <row r="376" ht="12.75">
      <c r="G376" s="35"/>
    </row>
    <row r="377" ht="12.75">
      <c r="G377" s="35"/>
    </row>
    <row r="378" ht="12.75">
      <c r="G378" s="35"/>
    </row>
    <row r="379" ht="12.75">
      <c r="G379" s="35"/>
    </row>
    <row r="380" ht="12.75">
      <c r="G380" s="35"/>
    </row>
    <row r="381" ht="12.75">
      <c r="G381" s="35"/>
    </row>
    <row r="382" ht="12.75">
      <c r="G382" s="35"/>
    </row>
    <row r="383" ht="12.75">
      <c r="G383" s="35"/>
    </row>
    <row r="384" ht="12.75">
      <c r="G384" s="35"/>
    </row>
    <row r="385" ht="12.75">
      <c r="G385" s="35"/>
    </row>
    <row r="386" ht="12.75">
      <c r="G386" s="35"/>
    </row>
    <row r="387" ht="12.75">
      <c r="G387" s="35"/>
    </row>
  </sheetData>
  <mergeCells count="5">
    <mergeCell ref="B58:G58"/>
    <mergeCell ref="C35:D35"/>
    <mergeCell ref="B48:D48"/>
    <mergeCell ref="C40:D40"/>
    <mergeCell ref="C45:D45"/>
  </mergeCells>
  <printOptions/>
  <pageMargins left="0.72" right="0.6" top="0.46" bottom="0.42" header="0.22" footer="0.27"/>
  <pageSetup fitToHeight="1" fitToWidth="1" horizontalDpi="600" verticalDpi="600" orientation="portrait" paperSize="9" scale="96"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73"/>
  <sheetViews>
    <sheetView zoomScale="85" zoomScaleNormal="85" workbookViewId="0" topLeftCell="A28">
      <selection activeCell="B24" sqref="D24"/>
    </sheetView>
  </sheetViews>
  <sheetFormatPr defaultColWidth="8.88671875" defaultRowHeight="15"/>
  <cols>
    <col min="1" max="1" width="3.10546875" style="50" customWidth="1"/>
    <col min="2" max="2" width="1.66796875" style="50" customWidth="1"/>
    <col min="3" max="3" width="14.88671875" style="50" customWidth="1"/>
    <col min="4" max="4" width="33.6640625" style="46" customWidth="1"/>
    <col min="5" max="5" width="13.21484375" style="10" customWidth="1"/>
    <col min="6" max="6" width="2.21484375" style="47" hidden="1" customWidth="1"/>
    <col min="7" max="7" width="15.3359375" style="3" customWidth="1"/>
    <col min="8" max="8" width="8.3359375" style="49" bestFit="1" customWidth="1"/>
    <col min="9" max="36" width="7.10546875" style="46" customWidth="1"/>
    <col min="37" max="16384" width="7.10546875" style="50" customWidth="1"/>
  </cols>
  <sheetData>
    <row r="1" spans="1:7" ht="19.5">
      <c r="A1" s="20" t="str">
        <f>'SC-P&amp;L(pgA1)'!B1</f>
        <v>TRIplc BERHAD </v>
      </c>
      <c r="B1" s="45"/>
      <c r="C1" s="46"/>
      <c r="D1" s="46" t="s">
        <v>0</v>
      </c>
      <c r="G1" s="48"/>
    </row>
    <row r="2" spans="1:3" ht="15">
      <c r="A2" s="51"/>
      <c r="B2" s="51"/>
      <c r="C2" s="46"/>
    </row>
    <row r="3" spans="1:3" ht="15">
      <c r="A3" s="45" t="s">
        <v>75</v>
      </c>
      <c r="B3" s="51"/>
      <c r="C3" s="46"/>
    </row>
    <row r="4" spans="1:7" ht="15">
      <c r="A4" s="45" t="str">
        <f>+'SC-BSheet(pgA2)'!B4</f>
        <v>FOR THE 2ND QUARTER ENDED 30 NOVEMBER 2007</v>
      </c>
      <c r="B4" s="51"/>
      <c r="C4" s="46"/>
      <c r="G4" s="5"/>
    </row>
    <row r="5" spans="2:7" ht="15">
      <c r="B5" s="51"/>
      <c r="C5" s="46"/>
      <c r="G5" s="5"/>
    </row>
    <row r="6" spans="1:7" ht="15">
      <c r="A6" s="45"/>
      <c r="B6" s="45"/>
      <c r="C6" s="46"/>
      <c r="E6" s="5"/>
      <c r="F6" s="52" t="s">
        <v>76</v>
      </c>
      <c r="G6" s="5"/>
    </row>
    <row r="7" spans="1:7" ht="15">
      <c r="A7" s="45"/>
      <c r="B7" s="45"/>
      <c r="C7" s="46"/>
      <c r="E7" s="53" t="s">
        <v>77</v>
      </c>
      <c r="F7" s="54" t="s">
        <v>78</v>
      </c>
      <c r="G7" s="53" t="str">
        <f>E7</f>
        <v>6 MONTHS</v>
      </c>
    </row>
    <row r="8" spans="1:7" ht="15">
      <c r="A8" s="45"/>
      <c r="B8" s="45"/>
      <c r="C8" s="46"/>
      <c r="E8" s="5" t="s">
        <v>78</v>
      </c>
      <c r="F8" s="54"/>
      <c r="G8" s="5" t="s">
        <v>78</v>
      </c>
    </row>
    <row r="9" spans="1:7" ht="15">
      <c r="A9" s="45"/>
      <c r="B9" s="45"/>
      <c r="C9" s="46"/>
      <c r="E9" s="6" t="s">
        <v>79</v>
      </c>
      <c r="F9" s="55" t="s">
        <v>80</v>
      </c>
      <c r="G9" s="6" t="s">
        <v>81</v>
      </c>
    </row>
    <row r="10" spans="1:8" ht="15" hidden="1">
      <c r="A10" s="45"/>
      <c r="B10" s="45"/>
      <c r="C10" s="46"/>
      <c r="F10" s="56"/>
      <c r="G10" s="5" t="s">
        <v>82</v>
      </c>
      <c r="H10" s="57"/>
    </row>
    <row r="11" spans="5:8" ht="14.25" customHeight="1">
      <c r="E11" s="5" t="s">
        <v>13</v>
      </c>
      <c r="F11" s="54" t="s">
        <v>13</v>
      </c>
      <c r="G11" s="5" t="s">
        <v>13</v>
      </c>
      <c r="H11" s="58"/>
    </row>
    <row r="12" spans="1:6" ht="12.75">
      <c r="A12" s="50" t="s">
        <v>83</v>
      </c>
      <c r="E12" s="44"/>
      <c r="F12" s="56"/>
    </row>
    <row r="13" spans="2:7" ht="12.75">
      <c r="B13" s="50" t="s">
        <v>84</v>
      </c>
      <c r="E13" s="10">
        <f>+'[2]CFS(pgC4)'!X8/1000</f>
        <v>96570.51194999999</v>
      </c>
      <c r="F13" s="56">
        <v>118002</v>
      </c>
      <c r="G13" s="3">
        <v>49513.60028</v>
      </c>
    </row>
    <row r="14" spans="2:7" ht="12.75">
      <c r="B14" s="50" t="s">
        <v>85</v>
      </c>
      <c r="E14" s="10">
        <f>'[2]CFS(pgC4)'!W9/1000</f>
        <v>310.55778000000004</v>
      </c>
      <c r="F14" s="56"/>
      <c r="G14" s="3">
        <v>450</v>
      </c>
    </row>
    <row r="15" spans="2:7" ht="28.5" customHeight="1">
      <c r="B15" s="253" t="s">
        <v>86</v>
      </c>
      <c r="C15" s="253"/>
      <c r="D15" s="253"/>
      <c r="E15" s="37">
        <f>(+'[2]CFS(pgC4)'!X11/1000)</f>
        <v>-58264.68047309205</v>
      </c>
      <c r="F15" s="59">
        <v>-134704</v>
      </c>
      <c r="G15" s="60">
        <v>-31825.54394</v>
      </c>
    </row>
    <row r="16" spans="2:7" ht="12.75">
      <c r="B16" s="50" t="s">
        <v>87</v>
      </c>
      <c r="E16" s="10">
        <f>SUM(E13:E15)+1</f>
        <v>38617.38925690794</v>
      </c>
      <c r="F16" s="56">
        <f>SUM(F13:F15)</f>
        <v>-16702</v>
      </c>
      <c r="G16" s="10">
        <v>18138.05634</v>
      </c>
    </row>
    <row r="17" ht="12.75">
      <c r="F17" s="56"/>
    </row>
    <row r="18" spans="3:7" ht="12.75">
      <c r="C18" s="50" t="s">
        <v>88</v>
      </c>
      <c r="E18" s="10">
        <f>+'[2]CFS(pgC4)'!W15/1000+'[2]CFS(pgC4)'!W38/1000</f>
        <v>895.1054299999986</v>
      </c>
      <c r="F18" s="56">
        <v>236</v>
      </c>
      <c r="G18" s="3">
        <v>565.89286</v>
      </c>
    </row>
    <row r="19" spans="3:7" ht="12.75">
      <c r="C19" s="50" t="s">
        <v>89</v>
      </c>
      <c r="E19" s="10">
        <v>0</v>
      </c>
      <c r="F19" s="56"/>
      <c r="G19" s="3">
        <v>1800</v>
      </c>
    </row>
    <row r="20" spans="3:7" ht="12.75">
      <c r="C20" s="50" t="s">
        <v>90</v>
      </c>
      <c r="E20" s="10">
        <f>+'[2]CFS(pgC4)'!W17/1000</f>
        <v>456.94493</v>
      </c>
      <c r="F20" s="56">
        <v>24</v>
      </c>
      <c r="G20" s="3">
        <v>15.53135</v>
      </c>
    </row>
    <row r="21" spans="3:7" ht="12.75">
      <c r="C21" s="50" t="s">
        <v>91</v>
      </c>
      <c r="E21" s="10">
        <f>'[2]CFS(pgC4)'!W18/1000+'[2]CFS(pgC4)'!W14/1000</f>
        <v>1751.3482299999998</v>
      </c>
      <c r="F21" s="56">
        <v>-722</v>
      </c>
      <c r="G21" s="3">
        <v>-11</v>
      </c>
    </row>
    <row r="22" spans="3:7" ht="12.75">
      <c r="C22" s="50" t="s">
        <v>92</v>
      </c>
      <c r="E22" s="10">
        <f>+'[2]CFS(pgC4)'!W20/1000</f>
        <v>2998.912</v>
      </c>
      <c r="F22" s="56"/>
      <c r="G22" s="3">
        <v>0</v>
      </c>
    </row>
    <row r="23" spans="3:7" ht="12.75">
      <c r="C23" s="50" t="s">
        <v>93</v>
      </c>
      <c r="E23" s="10">
        <f>+'[2]CFS(pgC4)'!W19/1000</f>
        <v>-146.87454</v>
      </c>
      <c r="F23" s="56">
        <v>-3107</v>
      </c>
      <c r="G23" s="3">
        <v>-4425.219609999999</v>
      </c>
    </row>
    <row r="24" spans="3:7" ht="12.75">
      <c r="C24" s="50" t="s">
        <v>94</v>
      </c>
      <c r="E24" s="10">
        <f>+'[2]CFS(pgC4)'!W21/1000</f>
        <v>-2278.7940032961274</v>
      </c>
      <c r="F24" s="56">
        <v>-4239</v>
      </c>
      <c r="G24" s="3">
        <v>-2124.996</v>
      </c>
    </row>
    <row r="25" spans="5:6" ht="12.75">
      <c r="E25" s="37"/>
      <c r="F25" s="61"/>
    </row>
    <row r="26" spans="2:36" s="62" customFormat="1" ht="12.75">
      <c r="B26" s="50" t="s">
        <v>95</v>
      </c>
      <c r="D26" s="63"/>
      <c r="E26" s="33">
        <f>SUM(E16:E25)-1</f>
        <v>42293.03130361181</v>
      </c>
      <c r="F26" s="64">
        <f>SUM(F16:F25)-2</f>
        <v>-24512</v>
      </c>
      <c r="G26" s="33">
        <v>13958.264940000001</v>
      </c>
      <c r="H26" s="49"/>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row>
    <row r="27" ht="12.75">
      <c r="F27" s="56"/>
    </row>
    <row r="28" spans="1:6" ht="12.75">
      <c r="A28" s="50" t="s">
        <v>96</v>
      </c>
      <c r="F28" s="56"/>
    </row>
    <row r="29" spans="3:7" ht="12.75">
      <c r="C29" s="50" t="s">
        <v>97</v>
      </c>
      <c r="E29" s="10">
        <f>+'[2]CFS(pgC4)'!W28/1000</f>
        <v>-13.61847</v>
      </c>
      <c r="F29" s="56">
        <v>-6</v>
      </c>
      <c r="G29" s="3">
        <v>-1.183</v>
      </c>
    </row>
    <row r="30" spans="3:7" ht="12.75">
      <c r="C30" s="50" t="s">
        <v>98</v>
      </c>
      <c r="E30" s="10">
        <f>'[2]CFS(pgC4)'!W29/1000</f>
        <v>495.00869</v>
      </c>
      <c r="F30" s="56">
        <v>0</v>
      </c>
      <c r="G30" s="3">
        <v>-2531.361</v>
      </c>
    </row>
    <row r="31" spans="3:7" ht="12.75">
      <c r="C31" s="50" t="s">
        <v>99</v>
      </c>
      <c r="E31" s="10">
        <f>+'[2]CFS(pgC4)'!W30/1000</f>
        <v>-604.8636060722223</v>
      </c>
      <c r="F31" s="56">
        <v>-190</v>
      </c>
      <c r="G31" s="3">
        <v>-17.494</v>
      </c>
    </row>
    <row r="32" spans="3:7" ht="12.75">
      <c r="C32" s="50" t="s">
        <v>100</v>
      </c>
      <c r="E32" s="10">
        <v>0</v>
      </c>
      <c r="F32" s="56"/>
      <c r="G32" s="3">
        <v>0.508</v>
      </c>
    </row>
    <row r="33" spans="3:7" ht="12.75">
      <c r="C33" s="50" t="s">
        <v>101</v>
      </c>
      <c r="E33" s="10">
        <f>+'[2]CFS(pgC4)'!W37/1000</f>
        <v>15.81</v>
      </c>
      <c r="F33" s="56"/>
      <c r="G33" s="3">
        <v>0</v>
      </c>
    </row>
    <row r="34" ht="12.75">
      <c r="F34" s="56"/>
    </row>
    <row r="35" spans="2:36" s="62" customFormat="1" ht="12.75">
      <c r="B35" s="50" t="s">
        <v>102</v>
      </c>
      <c r="D35" s="63"/>
      <c r="E35" s="33">
        <f>+E30+E31+E29+E32+E33</f>
        <v>-107.6633860722223</v>
      </c>
      <c r="F35" s="64" t="e">
        <f>+F29+F30+F31+#REF!+#REF!</f>
        <v>#REF!</v>
      </c>
      <c r="G35" s="33">
        <v>-2548</v>
      </c>
      <c r="H35" s="49"/>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row>
    <row r="36" ht="12.75">
      <c r="F36" s="56"/>
    </row>
    <row r="37" spans="1:6" ht="12.75">
      <c r="A37" s="50" t="s">
        <v>103</v>
      </c>
      <c r="F37" s="56"/>
    </row>
    <row r="38" spans="3:7" ht="12.75">
      <c r="C38" s="50" t="s">
        <v>104</v>
      </c>
      <c r="E38" s="10">
        <f>+'[2]CFS(pgC4)'!W47/1000</f>
        <v>-319.95223</v>
      </c>
      <c r="F38" s="56">
        <v>-1102</v>
      </c>
      <c r="G38" s="3">
        <v>-43.420089999999995</v>
      </c>
    </row>
    <row r="39" spans="3:7" ht="12.75">
      <c r="C39" s="50" t="s">
        <v>105</v>
      </c>
      <c r="E39" s="10">
        <f>+'[2]CFS(pgC4)'!W48/1000</f>
        <v>-51.02879</v>
      </c>
      <c r="F39" s="56">
        <v>-116</v>
      </c>
      <c r="G39" s="3">
        <v>-3</v>
      </c>
    </row>
    <row r="40" spans="3:7" ht="12.75">
      <c r="C40" s="50" t="s">
        <v>106</v>
      </c>
      <c r="E40" s="10">
        <f>(+'[2]CFS(pgC4)'!W49)/1000</f>
        <v>-16.94572</v>
      </c>
      <c r="F40" s="56">
        <v>-21402</v>
      </c>
      <c r="G40" s="3">
        <v>-6044.56388</v>
      </c>
    </row>
    <row r="41" spans="3:7" ht="12.75" hidden="1">
      <c r="C41" s="50" t="s">
        <v>107</v>
      </c>
      <c r="E41" s="10">
        <f>'[2]CFS(pgC4)'!W58/1000</f>
        <v>0</v>
      </c>
      <c r="F41" s="56">
        <v>0</v>
      </c>
      <c r="G41" s="3">
        <v>-3.452</v>
      </c>
    </row>
    <row r="42" spans="3:7" ht="12.75">
      <c r="C42" s="50" t="s">
        <v>108</v>
      </c>
      <c r="E42" s="10">
        <f>+('[2]CFS(pgC4)'!W50)/1000</f>
        <v>-33.25</v>
      </c>
      <c r="F42" s="56">
        <v>-280</v>
      </c>
      <c r="G42" s="3">
        <v>-35</v>
      </c>
    </row>
    <row r="43" spans="3:7" ht="12.75">
      <c r="C43" s="50" t="s">
        <v>109</v>
      </c>
      <c r="E43" s="10">
        <f>+'[2]CFS(pgC4)'!W51/1000</f>
        <v>-199.875</v>
      </c>
      <c r="F43" s="56">
        <v>0</v>
      </c>
      <c r="G43" s="3">
        <v>0</v>
      </c>
    </row>
    <row r="44" spans="3:7" ht="12.75" hidden="1">
      <c r="C44" s="50" t="s">
        <v>110</v>
      </c>
      <c r="E44" s="10">
        <f>'[2]CFS(pgC4)'!W59/1000</f>
        <v>0</v>
      </c>
      <c r="F44" s="56"/>
      <c r="G44" s="3">
        <v>-34.5549</v>
      </c>
    </row>
    <row r="45" spans="3:7" ht="12.75" hidden="1">
      <c r="C45" s="50" t="s">
        <v>111</v>
      </c>
      <c r="E45" s="10">
        <f>+'[2]CFS(pgC4)'!W54/1000</f>
        <v>0</v>
      </c>
      <c r="F45" s="56"/>
      <c r="G45" s="3">
        <v>0</v>
      </c>
    </row>
    <row r="46" spans="3:7" ht="12.75">
      <c r="C46" s="50" t="s">
        <v>112</v>
      </c>
      <c r="E46" s="10">
        <f>'[2]CFS(pgC4)'!W56/1000</f>
        <v>-11754.308</v>
      </c>
      <c r="F46" s="56"/>
      <c r="G46" s="3">
        <v>0</v>
      </c>
    </row>
    <row r="47" spans="3:7" ht="12.75">
      <c r="C47" s="50" t="s">
        <v>113</v>
      </c>
      <c r="E47" s="10">
        <f>+'[2]CFS(pgC4)'!W55/1000</f>
        <v>-11.823</v>
      </c>
      <c r="F47" s="56">
        <v>-5695</v>
      </c>
      <c r="G47" s="3">
        <v>1891</v>
      </c>
    </row>
    <row r="48" spans="6:7" ht="12.75">
      <c r="F48" s="56"/>
      <c r="G48" s="3">
        <v>0</v>
      </c>
    </row>
    <row r="49" spans="2:36" s="62" customFormat="1" ht="12.75">
      <c r="B49" s="50" t="s">
        <v>114</v>
      </c>
      <c r="D49" s="63"/>
      <c r="E49" s="33">
        <f>SUM(E38:E48)</f>
        <v>-12387.182740000002</v>
      </c>
      <c r="F49" s="64" t="e">
        <f>+#REF!+F38+F39+F40+F42+#REF!+F47</f>
        <v>#REF!</v>
      </c>
      <c r="G49" s="33">
        <v>-4235</v>
      </c>
      <c r="H49" s="49"/>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row>
    <row r="50" ht="12.75">
      <c r="F50" s="56"/>
    </row>
    <row r="51" spans="1:7" ht="12.75">
      <c r="A51" s="50" t="s">
        <v>115</v>
      </c>
      <c r="E51" s="10">
        <f>+E49+E35+E26</f>
        <v>29798.185177539584</v>
      </c>
      <c r="F51" s="47" t="e">
        <f>+F49+F35+F26</f>
        <v>#REF!</v>
      </c>
      <c r="G51" s="10">
        <f>+G49+G35+G26+1</f>
        <v>7176.264940000001</v>
      </c>
    </row>
    <row r="52" ht="12.75">
      <c r="F52" s="56"/>
    </row>
    <row r="53" spans="1:7" ht="12.75">
      <c r="A53" s="50" t="s">
        <v>116</v>
      </c>
      <c r="E53" s="10">
        <f>'[2]CFS(pgC4)'!W71/1000</f>
        <v>44896.63372</v>
      </c>
      <c r="F53" s="56">
        <v>3374</v>
      </c>
      <c r="G53" s="3">
        <v>49525</v>
      </c>
    </row>
    <row r="54" ht="12.75">
      <c r="F54" s="56"/>
    </row>
    <row r="55" spans="1:36" s="62" customFormat="1" ht="13.5" thickBot="1">
      <c r="A55" s="50" t="s">
        <v>117</v>
      </c>
      <c r="B55" s="50"/>
      <c r="D55" s="63"/>
      <c r="E55" s="65">
        <f>SUM(E51:E54)</f>
        <v>74694.81889753958</v>
      </c>
      <c r="F55" s="66" t="e">
        <f>SUM(F51:F54)</f>
        <v>#REF!</v>
      </c>
      <c r="G55" s="65">
        <f>SUM(G51:G54)</f>
        <v>56701.26494</v>
      </c>
      <c r="H55" s="49"/>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row>
    <row r="56" spans="5:7" ht="13.5" thickTop="1">
      <c r="E56" s="44"/>
      <c r="F56" s="56"/>
      <c r="G56" s="39"/>
    </row>
    <row r="57" spans="5:6" ht="12.75">
      <c r="E57" s="67"/>
      <c r="F57" s="68"/>
    </row>
    <row r="58" spans="5:9" ht="12.75">
      <c r="E58" s="67"/>
      <c r="F58" s="68"/>
      <c r="H58" s="69"/>
      <c r="I58" s="70"/>
    </row>
    <row r="61" spans="1:8" ht="37.5" customHeight="1">
      <c r="A61" s="252" t="s">
        <v>118</v>
      </c>
      <c r="B61" s="252"/>
      <c r="C61" s="252"/>
      <c r="D61" s="252"/>
      <c r="E61" s="252"/>
      <c r="F61" s="252"/>
      <c r="G61" s="252"/>
      <c r="H61" s="71"/>
    </row>
    <row r="73" spans="4:36" s="62" customFormat="1" ht="12.75">
      <c r="D73" s="63"/>
      <c r="E73" s="18"/>
      <c r="F73" s="72"/>
      <c r="G73" s="17"/>
      <c r="H73" s="7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row>
  </sheetData>
  <mergeCells count="2">
    <mergeCell ref="A61:G61"/>
    <mergeCell ref="B15:D15"/>
  </mergeCells>
  <printOptions/>
  <pageMargins left="0.76" right="0.62" top="0.5" bottom="0.4" header="0.42" footer="0.17"/>
  <pageSetup fitToHeight="1" fitToWidth="1" horizontalDpi="600" verticalDpi="600" orientation="portrait" paperSize="9" scale="89"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B1:U67"/>
  <sheetViews>
    <sheetView zoomScale="75" zoomScaleNormal="75" workbookViewId="0" topLeftCell="A10">
      <selection activeCell="B24" sqref="D24"/>
    </sheetView>
  </sheetViews>
  <sheetFormatPr defaultColWidth="8.88671875" defaultRowHeight="15"/>
  <cols>
    <col min="1" max="1" width="7.10546875" style="80" customWidth="1"/>
    <col min="2" max="2" width="22.88671875" style="80" customWidth="1"/>
    <col min="3" max="3" width="11.77734375" style="80" customWidth="1"/>
    <col min="4" max="4" width="9.10546875" style="83" customWidth="1"/>
    <col min="5" max="5" width="1.1171875" style="83" customWidth="1"/>
    <col min="6" max="6" width="8.77734375" style="83" customWidth="1"/>
    <col min="7" max="7" width="1.2265625" style="83" customWidth="1"/>
    <col min="8" max="8" width="10.88671875" style="83" bestFit="1" customWidth="1"/>
    <col min="9" max="9" width="0.9921875" style="83" customWidth="1"/>
    <col min="10" max="10" width="9.5546875" style="83" customWidth="1"/>
    <col min="11" max="11" width="1.2265625" style="83" customWidth="1"/>
    <col min="12" max="12" width="16.88671875" style="83" bestFit="1" customWidth="1"/>
    <col min="13" max="13" width="0.88671875" style="83" customWidth="1"/>
    <col min="14" max="14" width="12.21484375" style="83" bestFit="1" customWidth="1"/>
    <col min="15" max="15" width="0.671875" style="83" customWidth="1"/>
    <col min="16" max="16" width="8.21484375" style="83" customWidth="1"/>
    <col min="17" max="16384" width="7.10546875" style="80" customWidth="1"/>
  </cols>
  <sheetData>
    <row r="1" spans="2:16" s="74" customFormat="1" ht="15">
      <c r="B1" s="45" t="str">
        <f>'SC-P&amp;L(pgA1)'!B1</f>
        <v>TRIplc BERHAD </v>
      </c>
      <c r="C1" s="46" t="s">
        <v>0</v>
      </c>
      <c r="E1" s="75"/>
      <c r="F1" s="75"/>
      <c r="G1" s="75"/>
      <c r="H1" s="75"/>
      <c r="I1" s="75"/>
      <c r="J1" s="75"/>
      <c r="K1" s="75"/>
      <c r="L1" s="75"/>
      <c r="M1" s="75"/>
      <c r="N1" s="75"/>
      <c r="O1" s="75"/>
      <c r="P1" s="75"/>
    </row>
    <row r="2" spans="2:16" s="74" customFormat="1" ht="15">
      <c r="B2" s="45"/>
      <c r="C2" s="45"/>
      <c r="D2" s="46"/>
      <c r="E2" s="75"/>
      <c r="F2" s="75"/>
      <c r="G2" s="75"/>
      <c r="H2" s="75"/>
      <c r="I2" s="75"/>
      <c r="J2" s="75"/>
      <c r="K2" s="75"/>
      <c r="L2" s="75"/>
      <c r="M2" s="75"/>
      <c r="N2" s="75"/>
      <c r="O2" s="75"/>
      <c r="P2" s="75"/>
    </row>
    <row r="3" spans="2:16" s="74" customFormat="1" ht="15">
      <c r="B3" s="76" t="s">
        <v>119</v>
      </c>
      <c r="C3" s="76"/>
      <c r="D3" s="75"/>
      <c r="E3" s="75"/>
      <c r="F3" s="75"/>
      <c r="G3" s="75"/>
      <c r="H3" s="75"/>
      <c r="I3" s="75"/>
      <c r="J3" s="75"/>
      <c r="K3" s="75"/>
      <c r="L3" s="75"/>
      <c r="M3" s="75"/>
      <c r="N3" s="75"/>
      <c r="O3" s="75"/>
      <c r="P3" s="75"/>
    </row>
    <row r="4" spans="2:16" s="74" customFormat="1" ht="15">
      <c r="B4" s="76" t="str">
        <f>+'SC-BSheet(pgA2)'!B4</f>
        <v>FOR THE 2ND QUARTER ENDED 30 NOVEMBER 2007</v>
      </c>
      <c r="C4" s="76"/>
      <c r="D4" s="75"/>
      <c r="E4" s="75"/>
      <c r="F4" s="75"/>
      <c r="G4" s="75"/>
      <c r="H4" s="75"/>
      <c r="I4" s="75"/>
      <c r="J4" s="75"/>
      <c r="K4" s="75"/>
      <c r="L4" s="75"/>
      <c r="M4" s="75"/>
      <c r="N4" s="75"/>
      <c r="O4" s="75"/>
      <c r="P4" s="75"/>
    </row>
    <row r="5" spans="2:16" s="79" customFormat="1" ht="15">
      <c r="B5" s="77"/>
      <c r="C5" s="77"/>
      <c r="D5" s="78"/>
      <c r="E5" s="78"/>
      <c r="F5" s="78"/>
      <c r="G5" s="78"/>
      <c r="H5" s="78"/>
      <c r="I5" s="78"/>
      <c r="J5" s="78"/>
      <c r="K5" s="78"/>
      <c r="L5" s="78"/>
      <c r="M5" s="78"/>
      <c r="N5" s="78"/>
      <c r="O5" s="78"/>
      <c r="P5" s="78"/>
    </row>
    <row r="6" spans="2:16" s="74" customFormat="1" ht="15">
      <c r="B6" s="76"/>
      <c r="C6" s="76"/>
      <c r="D6" s="75"/>
      <c r="E6" s="75"/>
      <c r="F6" s="75"/>
      <c r="G6" s="75"/>
      <c r="H6" s="75"/>
      <c r="I6" s="75"/>
      <c r="J6" s="75"/>
      <c r="K6" s="75"/>
      <c r="L6" s="75"/>
      <c r="M6" s="75"/>
      <c r="N6" s="75"/>
      <c r="O6" s="75"/>
      <c r="P6" s="75"/>
    </row>
    <row r="8" spans="4:14" ht="12.75">
      <c r="D8" s="81"/>
      <c r="E8" s="81"/>
      <c r="F8" s="257" t="s">
        <v>120</v>
      </c>
      <c r="G8" s="257"/>
      <c r="H8" s="257"/>
      <c r="I8" s="257"/>
      <c r="J8" s="257"/>
      <c r="K8" s="257"/>
      <c r="L8" s="257"/>
      <c r="M8" s="81"/>
      <c r="N8" s="82" t="s">
        <v>121</v>
      </c>
    </row>
    <row r="9" spans="5:14" ht="12.75">
      <c r="E9" s="81"/>
      <c r="G9" s="81"/>
      <c r="H9" s="80"/>
      <c r="I9" s="80"/>
      <c r="J9" s="80"/>
      <c r="K9" s="84"/>
      <c r="L9" s="84" t="s">
        <v>122</v>
      </c>
      <c r="M9" s="81"/>
      <c r="N9" s="84"/>
    </row>
    <row r="10" spans="5:14" ht="12.75">
      <c r="E10" s="81"/>
      <c r="G10" s="81"/>
      <c r="H10" s="84" t="s">
        <v>123</v>
      </c>
      <c r="I10" s="84"/>
      <c r="J10" s="84" t="s">
        <v>124</v>
      </c>
      <c r="K10" s="84"/>
      <c r="L10" s="84" t="s">
        <v>125</v>
      </c>
      <c r="M10" s="81"/>
      <c r="N10" s="84"/>
    </row>
    <row r="11" spans="4:14" ht="12.75">
      <c r="D11" s="84" t="s">
        <v>126</v>
      </c>
      <c r="E11" s="81"/>
      <c r="F11" s="84" t="s">
        <v>126</v>
      </c>
      <c r="G11" s="81"/>
      <c r="H11" s="84" t="s">
        <v>127</v>
      </c>
      <c r="I11" s="84"/>
      <c r="J11" s="84" t="s">
        <v>128</v>
      </c>
      <c r="K11" s="84"/>
      <c r="L11" s="84" t="s">
        <v>129</v>
      </c>
      <c r="M11" s="81"/>
      <c r="N11" s="84" t="s">
        <v>130</v>
      </c>
    </row>
    <row r="12" spans="2:16" ht="12.75">
      <c r="B12" s="85"/>
      <c r="C12" s="85"/>
      <c r="D12" s="82" t="s">
        <v>131</v>
      </c>
      <c r="E12" s="81"/>
      <c r="F12" s="82" t="s">
        <v>132</v>
      </c>
      <c r="G12" s="81"/>
      <c r="H12" s="82" t="s">
        <v>133</v>
      </c>
      <c r="I12" s="86"/>
      <c r="J12" s="82" t="s">
        <v>133</v>
      </c>
      <c r="K12" s="86"/>
      <c r="L12" s="82" t="s">
        <v>134</v>
      </c>
      <c r="M12" s="81"/>
      <c r="N12" s="82" t="s">
        <v>135</v>
      </c>
      <c r="P12" s="82" t="s">
        <v>136</v>
      </c>
    </row>
    <row r="13" spans="4:16" ht="12.75">
      <c r="D13" s="84" t="s">
        <v>13</v>
      </c>
      <c r="E13" s="81"/>
      <c r="F13" s="84" t="s">
        <v>13</v>
      </c>
      <c r="G13" s="81"/>
      <c r="H13" s="84" t="s">
        <v>13</v>
      </c>
      <c r="I13" s="84"/>
      <c r="J13" s="84" t="s">
        <v>13</v>
      </c>
      <c r="K13" s="84"/>
      <c r="L13" s="84" t="s">
        <v>13</v>
      </c>
      <c r="M13" s="81"/>
      <c r="N13" s="84" t="s">
        <v>13</v>
      </c>
      <c r="P13" s="84" t="s">
        <v>13</v>
      </c>
    </row>
    <row r="14" spans="4:16" ht="12.75">
      <c r="D14" s="84"/>
      <c r="E14" s="81"/>
      <c r="F14" s="84"/>
      <c r="G14" s="81"/>
      <c r="H14" s="84"/>
      <c r="I14" s="84"/>
      <c r="J14" s="84"/>
      <c r="K14" s="84"/>
      <c r="L14" s="84"/>
      <c r="M14" s="81"/>
      <c r="N14" s="84"/>
      <c r="P14" s="84"/>
    </row>
    <row r="15" spans="2:21" s="88" customFormat="1" ht="12.75">
      <c r="B15" s="87" t="s">
        <v>137</v>
      </c>
      <c r="C15" s="87"/>
      <c r="D15" s="4"/>
      <c r="E15" s="3"/>
      <c r="F15" s="3"/>
      <c r="G15" s="3"/>
      <c r="H15" s="4"/>
      <c r="I15" s="4"/>
      <c r="J15" s="4"/>
      <c r="K15" s="4"/>
      <c r="L15" s="4"/>
      <c r="M15" s="3"/>
      <c r="N15" s="4"/>
      <c r="O15" s="3"/>
      <c r="P15" s="4"/>
      <c r="Q15" s="3"/>
      <c r="R15" s="3"/>
      <c r="S15" s="3"/>
      <c r="T15" s="3"/>
      <c r="U15" s="3"/>
    </row>
    <row r="16" spans="4:19" s="88" customFormat="1" ht="12.75">
      <c r="D16" s="4"/>
      <c r="E16" s="3"/>
      <c r="F16" s="3"/>
      <c r="G16" s="3"/>
      <c r="H16" s="4"/>
      <c r="I16" s="4"/>
      <c r="J16" s="4"/>
      <c r="K16" s="4"/>
      <c r="L16" s="4"/>
      <c r="M16" s="3"/>
      <c r="N16" s="4"/>
      <c r="O16" s="3"/>
      <c r="P16" s="4"/>
      <c r="Q16" s="3"/>
      <c r="R16" s="3"/>
      <c r="S16" s="3"/>
    </row>
    <row r="17" spans="4:19" s="88" customFormat="1" ht="12.75">
      <c r="D17" s="4"/>
      <c r="E17" s="3"/>
      <c r="F17" s="3"/>
      <c r="G17" s="3"/>
      <c r="H17" s="4"/>
      <c r="I17" s="4"/>
      <c r="J17" s="4"/>
      <c r="K17" s="4"/>
      <c r="L17" s="4"/>
      <c r="M17" s="3"/>
      <c r="N17" s="4"/>
      <c r="O17" s="3"/>
      <c r="P17" s="4"/>
      <c r="Q17" s="3"/>
      <c r="R17" s="3"/>
      <c r="S17" s="3"/>
    </row>
    <row r="18" spans="2:19" s="88" customFormat="1" ht="12" customHeight="1">
      <c r="B18" s="89" t="s">
        <v>138</v>
      </c>
      <c r="C18" s="89"/>
      <c r="D18" s="4"/>
      <c r="E18" s="4"/>
      <c r="F18" s="4"/>
      <c r="G18" s="4"/>
      <c r="H18" s="4"/>
      <c r="I18" s="4"/>
      <c r="J18" s="4"/>
      <c r="K18" s="4"/>
      <c r="L18" s="4"/>
      <c r="M18" s="4"/>
      <c r="N18" s="4"/>
      <c r="O18" s="4"/>
      <c r="P18" s="4"/>
      <c r="Q18" s="3"/>
      <c r="R18" s="3"/>
      <c r="S18" s="3"/>
    </row>
    <row r="19" spans="2:19" s="88" customFormat="1" ht="12.75">
      <c r="B19" s="90" t="s">
        <v>139</v>
      </c>
      <c r="C19" s="89"/>
      <c r="D19" s="4">
        <v>142520</v>
      </c>
      <c r="E19" s="4">
        <v>0</v>
      </c>
      <c r="F19" s="4">
        <v>79687</v>
      </c>
      <c r="G19" s="4">
        <v>0</v>
      </c>
      <c r="H19" s="4">
        <v>280</v>
      </c>
      <c r="I19" s="4"/>
      <c r="J19" s="4">
        <v>47</v>
      </c>
      <c r="K19" s="4"/>
      <c r="L19" s="4">
        <v>4039</v>
      </c>
      <c r="M19" s="4">
        <v>0</v>
      </c>
      <c r="N19" s="4">
        <v>-203452</v>
      </c>
      <c r="O19" s="4">
        <v>0</v>
      </c>
      <c r="P19" s="4">
        <v>23121</v>
      </c>
      <c r="Q19" s="3"/>
      <c r="R19" s="3"/>
      <c r="S19" s="3"/>
    </row>
    <row r="20" spans="2:19" s="88" customFormat="1" ht="12.75">
      <c r="B20" s="90"/>
      <c r="C20" s="89"/>
      <c r="D20" s="4"/>
      <c r="E20" s="4"/>
      <c r="F20" s="4"/>
      <c r="G20" s="4"/>
      <c r="H20" s="4"/>
      <c r="I20" s="4"/>
      <c r="J20" s="4"/>
      <c r="K20" s="4"/>
      <c r="L20" s="4"/>
      <c r="M20" s="4"/>
      <c r="N20" s="4"/>
      <c r="O20" s="4"/>
      <c r="P20" s="4"/>
      <c r="Q20" s="3"/>
      <c r="R20" s="3"/>
      <c r="S20" s="3"/>
    </row>
    <row r="21" spans="2:19" s="88" customFormat="1" ht="12.75">
      <c r="B21" s="91" t="s">
        <v>140</v>
      </c>
      <c r="D21" s="92"/>
      <c r="E21" s="93"/>
      <c r="F21" s="93"/>
      <c r="G21" s="93"/>
      <c r="H21" s="93"/>
      <c r="I21" s="93"/>
      <c r="J21" s="93"/>
      <c r="K21" s="93"/>
      <c r="L21" s="93"/>
      <c r="M21" s="93"/>
      <c r="N21" s="93"/>
      <c r="O21" s="93"/>
      <c r="P21" s="94"/>
      <c r="Q21" s="3"/>
      <c r="R21" s="3"/>
      <c r="S21" s="3"/>
    </row>
    <row r="22" spans="2:19" s="99" customFormat="1" ht="12.75">
      <c r="B22" s="258" t="s">
        <v>141</v>
      </c>
      <c r="C22" s="259"/>
      <c r="D22" s="95">
        <v>0</v>
      </c>
      <c r="E22" s="96"/>
      <c r="F22" s="96">
        <v>0</v>
      </c>
      <c r="G22" s="96"/>
      <c r="H22" s="96">
        <v>37</v>
      </c>
      <c r="I22" s="96"/>
      <c r="J22" s="96">
        <v>0</v>
      </c>
      <c r="K22" s="96"/>
      <c r="L22" s="96">
        <v>0</v>
      </c>
      <c r="M22" s="96"/>
      <c r="N22" s="96">
        <v>0</v>
      </c>
      <c r="O22" s="96"/>
      <c r="P22" s="97">
        <f>SUM(D22:O22)</f>
        <v>37</v>
      </c>
      <c r="Q22" s="98"/>
      <c r="R22" s="98"/>
      <c r="S22" s="98"/>
    </row>
    <row r="23" spans="4:19" s="88" customFormat="1" ht="12.75">
      <c r="D23" s="100"/>
      <c r="E23" s="101"/>
      <c r="F23" s="101"/>
      <c r="G23" s="101"/>
      <c r="H23" s="101"/>
      <c r="I23" s="101"/>
      <c r="J23" s="101"/>
      <c r="K23" s="101"/>
      <c r="L23" s="101"/>
      <c r="M23" s="101"/>
      <c r="N23" s="101"/>
      <c r="O23" s="101"/>
      <c r="P23" s="102"/>
      <c r="Q23" s="3"/>
      <c r="R23" s="3"/>
      <c r="S23" s="3"/>
    </row>
    <row r="24" spans="2:19" s="88" customFormat="1" ht="12.75">
      <c r="B24" s="88" t="s">
        <v>142</v>
      </c>
      <c r="D24" s="103">
        <v>0</v>
      </c>
      <c r="E24" s="60"/>
      <c r="F24" s="60">
        <v>0</v>
      </c>
      <c r="G24" s="60"/>
      <c r="H24" s="60">
        <v>0</v>
      </c>
      <c r="I24" s="60"/>
      <c r="J24" s="60">
        <v>0</v>
      </c>
      <c r="K24" s="60"/>
      <c r="L24" s="60">
        <v>0</v>
      </c>
      <c r="M24" s="60"/>
      <c r="N24" s="60">
        <f>+'SC-P&amp;L(pgA1)'!I35</f>
        <v>1831</v>
      </c>
      <c r="O24" s="60"/>
      <c r="P24" s="104">
        <f>SUM(D24:O24)</f>
        <v>1831</v>
      </c>
      <c r="Q24" s="3"/>
      <c r="R24" s="3"/>
      <c r="S24" s="3"/>
    </row>
    <row r="25" spans="2:19" s="88" customFormat="1" ht="12.75">
      <c r="B25" s="88" t="s">
        <v>143</v>
      </c>
      <c r="D25" s="105">
        <f aca="true" t="shared" si="0" ref="D25:P25">+D24+D22</f>
        <v>0</v>
      </c>
      <c r="E25" s="32">
        <f t="shared" si="0"/>
        <v>0</v>
      </c>
      <c r="F25" s="32">
        <f t="shared" si="0"/>
        <v>0</v>
      </c>
      <c r="G25" s="32">
        <f t="shared" si="0"/>
        <v>0</v>
      </c>
      <c r="H25" s="32">
        <f t="shared" si="0"/>
        <v>37</v>
      </c>
      <c r="I25" s="32">
        <f t="shared" si="0"/>
        <v>0</v>
      </c>
      <c r="J25" s="32">
        <f t="shared" si="0"/>
        <v>0</v>
      </c>
      <c r="K25" s="32">
        <f t="shared" si="0"/>
        <v>0</v>
      </c>
      <c r="L25" s="32">
        <f t="shared" si="0"/>
        <v>0</v>
      </c>
      <c r="M25" s="32">
        <f t="shared" si="0"/>
        <v>0</v>
      </c>
      <c r="N25" s="32">
        <f t="shared" si="0"/>
        <v>1831</v>
      </c>
      <c r="O25" s="32">
        <f t="shared" si="0"/>
        <v>0</v>
      </c>
      <c r="P25" s="106">
        <f t="shared" si="0"/>
        <v>1868</v>
      </c>
      <c r="Q25" s="3"/>
      <c r="R25" s="3"/>
      <c r="S25" s="3"/>
    </row>
    <row r="26" spans="2:19" s="88" customFormat="1" ht="12.75">
      <c r="B26" s="89"/>
      <c r="D26" s="22"/>
      <c r="E26" s="22"/>
      <c r="F26" s="22"/>
      <c r="G26" s="22"/>
      <c r="H26" s="22"/>
      <c r="I26" s="22"/>
      <c r="J26" s="22"/>
      <c r="K26" s="22"/>
      <c r="L26" s="22"/>
      <c r="M26" s="22"/>
      <c r="N26" s="22"/>
      <c r="O26" s="22"/>
      <c r="P26" s="101"/>
      <c r="Q26" s="3"/>
      <c r="R26" s="3"/>
      <c r="S26" s="3"/>
    </row>
    <row r="27" spans="4:19" s="88" customFormat="1" ht="12.75">
      <c r="D27" s="3"/>
      <c r="E27" s="3"/>
      <c r="F27" s="3"/>
      <c r="G27" s="3"/>
      <c r="H27" s="3"/>
      <c r="I27" s="3"/>
      <c r="J27" s="3"/>
      <c r="K27" s="3"/>
      <c r="L27" s="3"/>
      <c r="M27" s="3"/>
      <c r="N27" s="3"/>
      <c r="O27" s="3"/>
      <c r="P27" s="3"/>
      <c r="Q27" s="3"/>
      <c r="R27" s="3"/>
      <c r="S27" s="3"/>
    </row>
    <row r="28" spans="2:19" s="88" customFormat="1" ht="13.5" thickBot="1">
      <c r="B28" s="89" t="s">
        <v>144</v>
      </c>
      <c r="C28" s="89"/>
      <c r="D28" s="107">
        <f aca="true" t="shared" si="1" ref="D28:P28">+D25+D19</f>
        <v>142520</v>
      </c>
      <c r="E28" s="107">
        <f t="shared" si="1"/>
        <v>0</v>
      </c>
      <c r="F28" s="107">
        <f t="shared" si="1"/>
        <v>79687</v>
      </c>
      <c r="G28" s="107">
        <f t="shared" si="1"/>
        <v>0</v>
      </c>
      <c r="H28" s="107">
        <f t="shared" si="1"/>
        <v>317</v>
      </c>
      <c r="I28" s="107">
        <f t="shared" si="1"/>
        <v>0</v>
      </c>
      <c r="J28" s="107">
        <f t="shared" si="1"/>
        <v>47</v>
      </c>
      <c r="K28" s="107">
        <f t="shared" si="1"/>
        <v>0</v>
      </c>
      <c r="L28" s="107">
        <f t="shared" si="1"/>
        <v>4039</v>
      </c>
      <c r="M28" s="107">
        <f t="shared" si="1"/>
        <v>0</v>
      </c>
      <c r="N28" s="107">
        <f t="shared" si="1"/>
        <v>-201621</v>
      </c>
      <c r="O28" s="107">
        <f t="shared" si="1"/>
        <v>0</v>
      </c>
      <c r="P28" s="107">
        <f t="shared" si="1"/>
        <v>24989</v>
      </c>
      <c r="Q28" s="3"/>
      <c r="R28" s="3"/>
      <c r="S28" s="3"/>
    </row>
    <row r="29" spans="2:19" s="110" customFormat="1" ht="13.5" thickTop="1">
      <c r="B29" s="108"/>
      <c r="C29" s="108"/>
      <c r="D29" s="23"/>
      <c r="E29" s="39"/>
      <c r="F29" s="23"/>
      <c r="G29" s="39"/>
      <c r="H29" s="23"/>
      <c r="I29" s="23"/>
      <c r="J29" s="23"/>
      <c r="K29" s="23"/>
      <c r="L29" s="23"/>
      <c r="M29" s="39"/>
      <c r="N29" s="23"/>
      <c r="O29" s="39"/>
      <c r="P29" s="109"/>
      <c r="Q29" s="23"/>
      <c r="R29" s="39"/>
      <c r="S29" s="39"/>
    </row>
    <row r="30" spans="2:19" s="88" customFormat="1" ht="12.75">
      <c r="B30" s="89"/>
      <c r="C30" s="89"/>
      <c r="D30" s="22"/>
      <c r="E30" s="3"/>
      <c r="F30" s="22"/>
      <c r="G30" s="3"/>
      <c r="H30" s="22"/>
      <c r="I30" s="22"/>
      <c r="J30" s="22"/>
      <c r="K30" s="22"/>
      <c r="L30" s="22"/>
      <c r="M30" s="3"/>
      <c r="N30" s="22"/>
      <c r="O30" s="3"/>
      <c r="P30" s="111"/>
      <c r="Q30" s="22"/>
      <c r="R30" s="3"/>
      <c r="S30" s="3"/>
    </row>
    <row r="31" spans="2:19" s="88" customFormat="1" ht="12.75">
      <c r="B31" s="87" t="s">
        <v>145</v>
      </c>
      <c r="C31" s="87"/>
      <c r="D31" s="4"/>
      <c r="E31" s="3"/>
      <c r="F31" s="3"/>
      <c r="G31" s="3"/>
      <c r="H31" s="4"/>
      <c r="I31" s="4"/>
      <c r="J31" s="4"/>
      <c r="K31" s="4"/>
      <c r="L31" s="4"/>
      <c r="M31" s="3"/>
      <c r="N31" s="4"/>
      <c r="O31" s="3"/>
      <c r="P31" s="4"/>
      <c r="Q31" s="22"/>
      <c r="R31" s="3"/>
      <c r="S31" s="3"/>
    </row>
    <row r="32" spans="2:19" s="88" customFormat="1" ht="12.75">
      <c r="B32" s="87"/>
      <c r="C32" s="87"/>
      <c r="D32" s="4"/>
      <c r="E32" s="3"/>
      <c r="F32" s="3"/>
      <c r="G32" s="3"/>
      <c r="H32" s="4"/>
      <c r="I32" s="4"/>
      <c r="J32" s="4"/>
      <c r="K32" s="4"/>
      <c r="L32" s="4"/>
      <c r="M32" s="3"/>
      <c r="N32" s="4"/>
      <c r="O32" s="3"/>
      <c r="P32" s="4"/>
      <c r="Q32" s="22"/>
      <c r="R32" s="3"/>
      <c r="S32" s="3"/>
    </row>
    <row r="33" spans="2:19" s="88" customFormat="1" ht="12.75">
      <c r="B33" s="89" t="s">
        <v>146</v>
      </c>
      <c r="C33" s="89"/>
      <c r="Q33" s="22"/>
      <c r="R33" s="3"/>
      <c r="S33" s="3"/>
    </row>
    <row r="34" spans="2:19" s="88" customFormat="1" ht="12.75">
      <c r="B34" s="90" t="s">
        <v>139</v>
      </c>
      <c r="C34" s="89"/>
      <c r="D34" s="4">
        <v>142520</v>
      </c>
      <c r="E34" s="3"/>
      <c r="F34" s="3">
        <f>79687499/1000</f>
        <v>79687.499</v>
      </c>
      <c r="G34" s="3"/>
      <c r="H34" s="4">
        <v>4282</v>
      </c>
      <c r="I34" s="4"/>
      <c r="J34" s="4">
        <v>0</v>
      </c>
      <c r="K34" s="4"/>
      <c r="L34" s="4">
        <v>0</v>
      </c>
      <c r="M34" s="3"/>
      <c r="N34" s="4">
        <v>-206242</v>
      </c>
      <c r="O34" s="3"/>
      <c r="P34" s="4">
        <f>SUM(D34:O34)</f>
        <v>20247.49900000001</v>
      </c>
      <c r="Q34" s="22"/>
      <c r="R34" s="3"/>
      <c r="S34" s="3"/>
    </row>
    <row r="35" spans="2:19" s="88" customFormat="1" ht="12.75">
      <c r="B35" s="90"/>
      <c r="C35" s="89"/>
      <c r="D35" s="4"/>
      <c r="E35" s="3"/>
      <c r="F35" s="3"/>
      <c r="G35" s="3"/>
      <c r="H35" s="4"/>
      <c r="I35" s="4"/>
      <c r="J35" s="4"/>
      <c r="K35" s="4"/>
      <c r="L35" s="4"/>
      <c r="M35" s="3"/>
      <c r="N35" s="4"/>
      <c r="O35" s="3"/>
      <c r="P35" s="4"/>
      <c r="Q35" s="22"/>
      <c r="R35" s="3"/>
      <c r="S35" s="3"/>
    </row>
    <row r="36" spans="2:19" s="88" customFormat="1" ht="12.75">
      <c r="B36" s="90" t="s">
        <v>147</v>
      </c>
      <c r="C36" s="89"/>
      <c r="D36" s="101">
        <v>0</v>
      </c>
      <c r="E36" s="101"/>
      <c r="F36" s="101">
        <v>0</v>
      </c>
      <c r="G36" s="101"/>
      <c r="H36" s="101">
        <v>0</v>
      </c>
      <c r="I36" s="101"/>
      <c r="J36" s="101">
        <v>30</v>
      </c>
      <c r="K36" s="101"/>
      <c r="L36" s="101">
        <v>0</v>
      </c>
      <c r="M36" s="101"/>
      <c r="N36" s="101">
        <v>-30</v>
      </c>
      <c r="O36" s="101"/>
      <c r="P36" s="101">
        <f>SUM(D36:O36)</f>
        <v>0</v>
      </c>
      <c r="Q36" s="22"/>
      <c r="R36" s="3"/>
      <c r="S36" s="3"/>
    </row>
    <row r="37" spans="2:19" s="88" customFormat="1" ht="12.75">
      <c r="B37" s="90"/>
      <c r="C37" s="89"/>
      <c r="D37" s="8"/>
      <c r="E37" s="8"/>
      <c r="F37" s="8"/>
      <c r="G37" s="8"/>
      <c r="H37" s="8"/>
      <c r="I37" s="8"/>
      <c r="J37" s="8"/>
      <c r="K37" s="8"/>
      <c r="L37" s="8"/>
      <c r="M37" s="8"/>
      <c r="N37" s="8"/>
      <c r="O37" s="8"/>
      <c r="P37" s="8"/>
      <c r="Q37" s="22"/>
      <c r="R37" s="3"/>
      <c r="S37" s="3"/>
    </row>
    <row r="38" spans="2:19" s="88" customFormat="1" ht="12.75">
      <c r="B38" s="90" t="s">
        <v>148</v>
      </c>
      <c r="C38" s="89"/>
      <c r="D38" s="4">
        <f>SUM(D34:D36)</f>
        <v>142520</v>
      </c>
      <c r="E38" s="3"/>
      <c r="F38" s="4">
        <f>SUM(F34:F36)</f>
        <v>79687.499</v>
      </c>
      <c r="G38" s="3"/>
      <c r="H38" s="4">
        <f>SUM(H34:H36)</f>
        <v>4282</v>
      </c>
      <c r="I38" s="4"/>
      <c r="J38" s="4">
        <f>SUM(J34:J36)</f>
        <v>30</v>
      </c>
      <c r="K38" s="4"/>
      <c r="L38" s="4"/>
      <c r="M38" s="3"/>
      <c r="N38" s="4">
        <f>SUM(N34:N36)</f>
        <v>-206272</v>
      </c>
      <c r="O38" s="3"/>
      <c r="P38" s="4">
        <f>SUM(P34:P36)</f>
        <v>20247.49900000001</v>
      </c>
      <c r="Q38" s="22"/>
      <c r="R38" s="3"/>
      <c r="S38" s="3"/>
    </row>
    <row r="39" spans="2:19" s="88" customFormat="1" ht="12.75">
      <c r="B39" s="89"/>
      <c r="C39" s="89"/>
      <c r="D39" s="4"/>
      <c r="E39" s="3"/>
      <c r="F39" s="4"/>
      <c r="G39" s="3"/>
      <c r="H39" s="4"/>
      <c r="I39" s="4"/>
      <c r="J39" s="4"/>
      <c r="K39" s="4"/>
      <c r="L39" s="4"/>
      <c r="M39" s="3"/>
      <c r="N39" s="4"/>
      <c r="O39" s="3"/>
      <c r="P39" s="4"/>
      <c r="Q39" s="22"/>
      <c r="R39" s="3"/>
      <c r="S39" s="3"/>
    </row>
    <row r="40" spans="4:19" s="88" customFormat="1" ht="1.5" customHeight="1">
      <c r="D40" s="92"/>
      <c r="E40" s="112"/>
      <c r="F40" s="93"/>
      <c r="G40" s="112"/>
      <c r="H40" s="93"/>
      <c r="I40" s="93"/>
      <c r="J40" s="93"/>
      <c r="K40" s="93"/>
      <c r="L40" s="93"/>
      <c r="M40" s="112"/>
      <c r="N40" s="93"/>
      <c r="O40" s="112"/>
      <c r="P40" s="94"/>
      <c r="Q40" s="22"/>
      <c r="R40" s="3"/>
      <c r="S40" s="3"/>
    </row>
    <row r="41" spans="2:19" s="88" customFormat="1" ht="12.75" hidden="1">
      <c r="B41" s="88" t="s">
        <v>140</v>
      </c>
      <c r="D41" s="100"/>
      <c r="E41" s="22"/>
      <c r="F41" s="101"/>
      <c r="G41" s="22"/>
      <c r="H41" s="101"/>
      <c r="I41" s="101"/>
      <c r="J41" s="101"/>
      <c r="K41" s="101"/>
      <c r="L41" s="101"/>
      <c r="M41" s="22"/>
      <c r="N41" s="101"/>
      <c r="O41" s="22"/>
      <c r="P41" s="102"/>
      <c r="Q41" s="22"/>
      <c r="R41" s="3"/>
      <c r="S41" s="3"/>
    </row>
    <row r="42" spans="2:19" s="99" customFormat="1" ht="12.75" hidden="1">
      <c r="B42" s="258" t="s">
        <v>141</v>
      </c>
      <c r="C42" s="259"/>
      <c r="D42" s="95">
        <v>0</v>
      </c>
      <c r="E42" s="113"/>
      <c r="F42" s="96">
        <v>0</v>
      </c>
      <c r="G42" s="113"/>
      <c r="H42" s="96">
        <v>0</v>
      </c>
      <c r="I42" s="96"/>
      <c r="J42" s="96">
        <v>0</v>
      </c>
      <c r="K42" s="96"/>
      <c r="L42" s="96">
        <v>0</v>
      </c>
      <c r="M42" s="113"/>
      <c r="N42" s="96">
        <v>0</v>
      </c>
      <c r="O42" s="113"/>
      <c r="P42" s="97">
        <f>SUM(D42:O42)</f>
        <v>0</v>
      </c>
      <c r="Q42" s="113"/>
      <c r="R42" s="98"/>
      <c r="S42" s="98"/>
    </row>
    <row r="43" spans="4:19" s="88" customFormat="1" ht="12.75" hidden="1">
      <c r="D43" s="100"/>
      <c r="E43" s="22"/>
      <c r="F43" s="101"/>
      <c r="G43" s="22"/>
      <c r="H43" s="101"/>
      <c r="I43" s="101"/>
      <c r="J43" s="101"/>
      <c r="K43" s="101"/>
      <c r="L43" s="101"/>
      <c r="M43" s="22"/>
      <c r="N43" s="101"/>
      <c r="O43" s="22"/>
      <c r="P43" s="102"/>
      <c r="Q43" s="22"/>
      <c r="R43" s="3"/>
      <c r="S43" s="3"/>
    </row>
    <row r="44" spans="2:19" s="88" customFormat="1" ht="12.75">
      <c r="B44" s="88" t="s">
        <v>142</v>
      </c>
      <c r="D44" s="100"/>
      <c r="E44" s="22"/>
      <c r="F44" s="22"/>
      <c r="G44" s="22"/>
      <c r="H44" s="101"/>
      <c r="I44" s="101"/>
      <c r="J44" s="101"/>
      <c r="K44" s="101"/>
      <c r="L44" s="101"/>
      <c r="M44" s="22"/>
      <c r="N44" s="101">
        <v>784</v>
      </c>
      <c r="O44" s="22"/>
      <c r="P44" s="102">
        <v>784</v>
      </c>
      <c r="Q44" s="22"/>
      <c r="R44" s="3"/>
      <c r="S44" s="3"/>
    </row>
    <row r="45" spans="4:19" s="88" customFormat="1" ht="12.75">
      <c r="D45" s="100"/>
      <c r="E45" s="22"/>
      <c r="F45" s="22"/>
      <c r="G45" s="22"/>
      <c r="H45" s="101"/>
      <c r="I45" s="101"/>
      <c r="J45" s="101"/>
      <c r="K45" s="101"/>
      <c r="L45" s="101"/>
      <c r="M45" s="22"/>
      <c r="N45" s="101"/>
      <c r="O45" s="22"/>
      <c r="P45" s="102"/>
      <c r="Q45" s="22"/>
      <c r="R45" s="3"/>
      <c r="S45" s="3"/>
    </row>
    <row r="46" spans="2:19" s="88" customFormat="1" ht="12.75">
      <c r="B46" s="88" t="s">
        <v>149</v>
      </c>
      <c r="D46" s="114">
        <v>0</v>
      </c>
      <c r="E46" s="60"/>
      <c r="F46" s="8">
        <v>0</v>
      </c>
      <c r="G46" s="60"/>
      <c r="H46" s="8">
        <v>0</v>
      </c>
      <c r="I46" s="8"/>
      <c r="J46" s="8">
        <v>17</v>
      </c>
      <c r="K46" s="8"/>
      <c r="L46" s="8">
        <v>0</v>
      </c>
      <c r="M46" s="60"/>
      <c r="N46" s="8">
        <v>0</v>
      </c>
      <c r="O46" s="60"/>
      <c r="P46" s="102">
        <f>SUM(D46:O46)</f>
        <v>17</v>
      </c>
      <c r="Q46" s="22"/>
      <c r="R46" s="3"/>
      <c r="S46" s="3"/>
    </row>
    <row r="47" spans="2:19" s="88" customFormat="1" ht="12.75">
      <c r="B47" s="88" t="s">
        <v>143</v>
      </c>
      <c r="D47" s="115">
        <f aca="true" t="shared" si="2" ref="D47:P47">+D42+D46+D44</f>
        <v>0</v>
      </c>
      <c r="E47" s="116">
        <f t="shared" si="2"/>
        <v>0</v>
      </c>
      <c r="F47" s="116">
        <f t="shared" si="2"/>
        <v>0</v>
      </c>
      <c r="G47" s="116">
        <f t="shared" si="2"/>
        <v>0</v>
      </c>
      <c r="H47" s="116">
        <f t="shared" si="2"/>
        <v>0</v>
      </c>
      <c r="I47" s="116">
        <f t="shared" si="2"/>
        <v>0</v>
      </c>
      <c r="J47" s="116">
        <f t="shared" si="2"/>
        <v>17</v>
      </c>
      <c r="K47" s="116">
        <f t="shared" si="2"/>
        <v>0</v>
      </c>
      <c r="L47" s="116">
        <f t="shared" si="2"/>
        <v>0</v>
      </c>
      <c r="M47" s="116">
        <f t="shared" si="2"/>
        <v>0</v>
      </c>
      <c r="N47" s="116">
        <f t="shared" si="2"/>
        <v>784</v>
      </c>
      <c r="O47" s="116">
        <f t="shared" si="2"/>
        <v>0</v>
      </c>
      <c r="P47" s="117">
        <f t="shared" si="2"/>
        <v>801</v>
      </c>
      <c r="Q47" s="22"/>
      <c r="R47" s="3"/>
      <c r="S47" s="3"/>
    </row>
    <row r="48" spans="2:19" s="88" customFormat="1" ht="12.75">
      <c r="B48" s="89"/>
      <c r="C48" s="89"/>
      <c r="D48" s="4"/>
      <c r="E48" s="3"/>
      <c r="F48" s="3"/>
      <c r="G48" s="3"/>
      <c r="H48" s="4"/>
      <c r="I48" s="4"/>
      <c r="J48" s="4"/>
      <c r="K48" s="4"/>
      <c r="L48" s="4"/>
      <c r="M48" s="3"/>
      <c r="N48" s="4"/>
      <c r="O48" s="3"/>
      <c r="P48" s="4"/>
      <c r="Q48" s="22"/>
      <c r="R48" s="3"/>
      <c r="S48" s="3"/>
    </row>
    <row r="49" spans="4:21" s="88" customFormat="1" ht="12.75">
      <c r="D49" s="3"/>
      <c r="E49" s="3"/>
      <c r="F49" s="3"/>
      <c r="G49" s="3"/>
      <c r="H49" s="3"/>
      <c r="I49" s="3"/>
      <c r="J49" s="3"/>
      <c r="K49" s="3"/>
      <c r="L49" s="3"/>
      <c r="M49" s="3"/>
      <c r="N49" s="3"/>
      <c r="O49" s="3"/>
      <c r="P49" s="3"/>
      <c r="Q49" s="3"/>
      <c r="R49" s="3"/>
      <c r="S49" s="3"/>
      <c r="T49" s="3"/>
      <c r="U49" s="3"/>
    </row>
    <row r="50" spans="2:21" s="88" customFormat="1" ht="13.5" thickBot="1">
      <c r="B50" s="89" t="s">
        <v>150</v>
      </c>
      <c r="C50" s="89"/>
      <c r="D50" s="107">
        <f aca="true" t="shared" si="3" ref="D50:P50">+D47+D38</f>
        <v>142520</v>
      </c>
      <c r="E50" s="107">
        <f t="shared" si="3"/>
        <v>0</v>
      </c>
      <c r="F50" s="107">
        <f t="shared" si="3"/>
        <v>79687.499</v>
      </c>
      <c r="G50" s="107">
        <f t="shared" si="3"/>
        <v>0</v>
      </c>
      <c r="H50" s="107">
        <f t="shared" si="3"/>
        <v>4282</v>
      </c>
      <c r="I50" s="107">
        <f t="shared" si="3"/>
        <v>0</v>
      </c>
      <c r="J50" s="107">
        <f t="shared" si="3"/>
        <v>47</v>
      </c>
      <c r="K50" s="107">
        <f t="shared" si="3"/>
        <v>0</v>
      </c>
      <c r="L50" s="107">
        <f t="shared" si="3"/>
        <v>0</v>
      </c>
      <c r="M50" s="107">
        <f t="shared" si="3"/>
        <v>0</v>
      </c>
      <c r="N50" s="107">
        <f t="shared" si="3"/>
        <v>-205488</v>
      </c>
      <c r="O50" s="107">
        <f t="shared" si="3"/>
        <v>0</v>
      </c>
      <c r="P50" s="107">
        <f t="shared" si="3"/>
        <v>21048.49900000001</v>
      </c>
      <c r="Q50" s="3"/>
      <c r="R50" s="3"/>
      <c r="S50" s="3"/>
      <c r="T50" s="3"/>
      <c r="U50" s="3"/>
    </row>
    <row r="51" spans="4:21" s="88" customFormat="1" ht="13.5" thickTop="1">
      <c r="D51" s="4"/>
      <c r="E51" s="3"/>
      <c r="F51" s="3"/>
      <c r="G51" s="3"/>
      <c r="H51" s="4"/>
      <c r="I51" s="4"/>
      <c r="J51" s="4"/>
      <c r="K51" s="4"/>
      <c r="L51" s="4"/>
      <c r="M51" s="3"/>
      <c r="N51" s="4"/>
      <c r="O51" s="3"/>
      <c r="P51" s="4"/>
      <c r="Q51" s="3" t="s">
        <v>151</v>
      </c>
      <c r="R51" s="3"/>
      <c r="S51" s="3"/>
      <c r="T51" s="3"/>
      <c r="U51" s="3"/>
    </row>
    <row r="52" spans="4:21" ht="12.75">
      <c r="D52" s="118"/>
      <c r="E52" s="46"/>
      <c r="F52" s="46"/>
      <c r="G52" s="46"/>
      <c r="H52" s="118"/>
      <c r="I52" s="118"/>
      <c r="J52" s="118"/>
      <c r="K52" s="118"/>
      <c r="L52" s="118"/>
      <c r="M52" s="46"/>
      <c r="N52" s="118"/>
      <c r="O52" s="46"/>
      <c r="P52" s="118"/>
      <c r="Q52" s="46"/>
      <c r="R52" s="46"/>
      <c r="S52" s="46"/>
      <c r="T52" s="46"/>
      <c r="U52" s="46"/>
    </row>
    <row r="53" spans="4:21" ht="12.75">
      <c r="D53" s="118"/>
      <c r="E53" s="46"/>
      <c r="F53" s="46"/>
      <c r="G53" s="46"/>
      <c r="H53" s="118"/>
      <c r="I53" s="118"/>
      <c r="J53" s="118"/>
      <c r="K53" s="118"/>
      <c r="L53" s="118"/>
      <c r="M53" s="46"/>
      <c r="N53" s="118"/>
      <c r="O53" s="46"/>
      <c r="P53" s="118"/>
      <c r="Q53" s="46"/>
      <c r="R53" s="46"/>
      <c r="S53" s="46"/>
      <c r="T53" s="46"/>
      <c r="U53" s="46"/>
    </row>
    <row r="54" spans="4:21" ht="12.75">
      <c r="D54" s="118"/>
      <c r="E54" s="46"/>
      <c r="F54" s="46"/>
      <c r="G54" s="46"/>
      <c r="H54" s="118"/>
      <c r="I54" s="118"/>
      <c r="J54" s="118"/>
      <c r="K54" s="118"/>
      <c r="L54" s="118"/>
      <c r="M54" s="46"/>
      <c r="N54" s="118"/>
      <c r="O54" s="46"/>
      <c r="P54" s="118"/>
      <c r="Q54" s="46"/>
      <c r="R54" s="46"/>
      <c r="S54" s="46"/>
      <c r="T54" s="46"/>
      <c r="U54" s="46"/>
    </row>
    <row r="55" spans="2:19" ht="12.75">
      <c r="B55" s="119"/>
      <c r="C55" s="119"/>
      <c r="D55" s="120"/>
      <c r="E55" s="46"/>
      <c r="F55" s="120"/>
      <c r="G55" s="46"/>
      <c r="H55" s="120"/>
      <c r="I55" s="120"/>
      <c r="J55" s="120"/>
      <c r="K55" s="120"/>
      <c r="L55" s="120"/>
      <c r="M55" s="46"/>
      <c r="N55" s="120"/>
      <c r="O55" s="46"/>
      <c r="P55" s="120"/>
      <c r="Q55" s="46"/>
      <c r="R55" s="46"/>
      <c r="S55" s="46"/>
    </row>
    <row r="56" spans="2:19" ht="12.75">
      <c r="B56" s="119"/>
      <c r="C56" s="119"/>
      <c r="D56" s="120"/>
      <c r="E56" s="46"/>
      <c r="F56" s="120"/>
      <c r="G56" s="46"/>
      <c r="H56" s="120"/>
      <c r="I56" s="120"/>
      <c r="J56" s="120"/>
      <c r="K56" s="120"/>
      <c r="L56" s="120"/>
      <c r="M56" s="46"/>
      <c r="N56" s="120"/>
      <c r="O56" s="46"/>
      <c r="P56" s="120"/>
      <c r="Q56" s="46"/>
      <c r="R56" s="46"/>
      <c r="S56" s="46"/>
    </row>
    <row r="57" spans="4:19" ht="12.75">
      <c r="D57" s="46"/>
      <c r="E57" s="46"/>
      <c r="F57" s="46"/>
      <c r="G57" s="46"/>
      <c r="H57" s="46"/>
      <c r="I57" s="46"/>
      <c r="J57" s="46"/>
      <c r="K57" s="46"/>
      <c r="L57" s="46"/>
      <c r="M57" s="46"/>
      <c r="N57" s="46"/>
      <c r="O57" s="46"/>
      <c r="P57" s="46"/>
      <c r="Q57" s="46"/>
      <c r="R57" s="46"/>
      <c r="S57" s="46"/>
    </row>
    <row r="58" spans="2:16" ht="12.75">
      <c r="B58" s="121"/>
      <c r="C58" s="121"/>
      <c r="D58" s="122"/>
      <c r="E58" s="122"/>
      <c r="F58" s="122"/>
      <c r="G58" s="122"/>
      <c r="H58" s="122"/>
      <c r="I58" s="122"/>
      <c r="J58" s="122"/>
      <c r="K58" s="122"/>
      <c r="L58" s="122"/>
      <c r="M58" s="122"/>
      <c r="N58" s="122"/>
      <c r="O58" s="122"/>
      <c r="P58" s="122"/>
    </row>
    <row r="59" spans="2:16" ht="25.5" customHeight="1">
      <c r="B59" s="254" t="s">
        <v>152</v>
      </c>
      <c r="C59" s="254"/>
      <c r="D59" s="255"/>
      <c r="E59" s="255"/>
      <c r="F59" s="255"/>
      <c r="G59" s="255"/>
      <c r="H59" s="255"/>
      <c r="I59" s="255"/>
      <c r="J59" s="255"/>
      <c r="K59" s="255"/>
      <c r="L59" s="255"/>
      <c r="M59" s="256"/>
      <c r="N59" s="256"/>
      <c r="O59" s="256"/>
      <c r="P59" s="256"/>
    </row>
    <row r="60" spans="2:16" ht="12.75">
      <c r="B60" s="121"/>
      <c r="C60" s="121"/>
      <c r="D60" s="122"/>
      <c r="E60" s="122"/>
      <c r="F60" s="122"/>
      <c r="G60" s="122"/>
      <c r="H60" s="122"/>
      <c r="I60" s="122"/>
      <c r="J60" s="122"/>
      <c r="K60" s="122"/>
      <c r="L60" s="122"/>
      <c r="M60" s="122"/>
      <c r="N60" s="122"/>
      <c r="O60" s="122"/>
      <c r="P60" s="122"/>
    </row>
    <row r="61" spans="2:16" ht="12.75">
      <c r="B61" s="121"/>
      <c r="C61" s="121"/>
      <c r="D61" s="122"/>
      <c r="E61" s="122"/>
      <c r="F61" s="122"/>
      <c r="G61" s="122"/>
      <c r="H61" s="122"/>
      <c r="I61" s="122"/>
      <c r="J61" s="122"/>
      <c r="K61" s="122"/>
      <c r="L61" s="122"/>
      <c r="M61" s="122"/>
      <c r="N61" s="122"/>
      <c r="O61" s="122"/>
      <c r="P61" s="122"/>
    </row>
    <row r="62" spans="2:16" ht="12.75">
      <c r="B62" s="121"/>
      <c r="C62" s="121"/>
      <c r="D62" s="122"/>
      <c r="E62" s="122"/>
      <c r="F62" s="122"/>
      <c r="G62" s="122"/>
      <c r="H62" s="122"/>
      <c r="I62" s="122"/>
      <c r="J62" s="122"/>
      <c r="K62" s="122"/>
      <c r="L62" s="122"/>
      <c r="M62" s="122"/>
      <c r="N62" s="46"/>
      <c r="O62" s="122"/>
      <c r="P62" s="122"/>
    </row>
    <row r="63" spans="2:16" ht="12.75">
      <c r="B63" s="121"/>
      <c r="C63" s="121"/>
      <c r="D63" s="122"/>
      <c r="E63" s="122"/>
      <c r="F63" s="122"/>
      <c r="G63" s="122"/>
      <c r="H63" s="122"/>
      <c r="I63" s="122"/>
      <c r="J63" s="122"/>
      <c r="K63" s="122"/>
      <c r="L63" s="122"/>
      <c r="M63" s="122"/>
      <c r="N63" s="122"/>
      <c r="O63" s="122"/>
      <c r="P63" s="122"/>
    </row>
    <row r="64" spans="2:16" ht="12.75">
      <c r="B64" s="121"/>
      <c r="C64" s="121"/>
      <c r="D64" s="122"/>
      <c r="E64" s="122"/>
      <c r="F64" s="122"/>
      <c r="G64" s="122"/>
      <c r="H64" s="122"/>
      <c r="I64" s="122"/>
      <c r="J64" s="122"/>
      <c r="K64" s="122"/>
      <c r="L64" s="122"/>
      <c r="M64" s="122"/>
      <c r="N64" s="122"/>
      <c r="O64" s="122"/>
      <c r="P64" s="122"/>
    </row>
    <row r="65" spans="2:16" ht="12.75">
      <c r="B65" s="123"/>
      <c r="C65" s="123"/>
      <c r="D65" s="122"/>
      <c r="E65" s="122"/>
      <c r="F65" s="122"/>
      <c r="G65" s="122"/>
      <c r="H65" s="122"/>
      <c r="I65" s="122"/>
      <c r="J65" s="122"/>
      <c r="K65" s="122"/>
      <c r="L65" s="122"/>
      <c r="M65" s="122"/>
      <c r="N65" s="122"/>
      <c r="O65" s="122"/>
      <c r="P65" s="122"/>
    </row>
    <row r="66" spans="2:16" ht="12.75">
      <c r="B66" s="124"/>
      <c r="C66" s="124"/>
      <c r="D66" s="122"/>
      <c r="E66" s="122"/>
      <c r="F66" s="122"/>
      <c r="G66" s="122"/>
      <c r="H66" s="122"/>
      <c r="I66" s="122"/>
      <c r="J66" s="122"/>
      <c r="K66" s="122"/>
      <c r="L66" s="122"/>
      <c r="M66" s="122"/>
      <c r="N66" s="122"/>
      <c r="O66" s="122"/>
      <c r="P66" s="122"/>
    </row>
    <row r="67" spans="2:16" ht="12.75">
      <c r="B67" s="121"/>
      <c r="C67" s="121"/>
      <c r="D67" s="122"/>
      <c r="E67" s="122"/>
      <c r="F67" s="122"/>
      <c r="G67" s="122"/>
      <c r="H67" s="122"/>
      <c r="I67" s="122"/>
      <c r="J67" s="122"/>
      <c r="K67" s="122"/>
      <c r="L67" s="122"/>
      <c r="M67" s="122"/>
      <c r="N67" s="122"/>
      <c r="O67" s="122"/>
      <c r="P67" s="122"/>
    </row>
  </sheetData>
  <mergeCells count="4">
    <mergeCell ref="B59:P59"/>
    <mergeCell ref="F8:L8"/>
    <mergeCell ref="B22:C22"/>
    <mergeCell ref="B42:C42"/>
  </mergeCells>
  <printOptions horizontalCentered="1"/>
  <pageMargins left="0.5" right="0.5" top="0.5" bottom="0.5" header="0.5" footer="0.5"/>
  <pageSetup horizontalDpi="600" verticalDpi="600" orientation="portrait" paperSize="9" scale="65" r:id="rId1"/>
  <headerFooter alignWithMargins="0">
    <oddHeader>&amp;R&amp;"Arial,Bold"&amp;10Page 4</oddHeader>
  </headerFooter>
</worksheet>
</file>

<file path=xl/worksheets/sheet5.xml><?xml version="1.0" encoding="utf-8"?>
<worksheet xmlns="http://schemas.openxmlformats.org/spreadsheetml/2006/main" xmlns:r="http://schemas.openxmlformats.org/officeDocument/2006/relationships">
  <dimension ref="A1:U247"/>
  <sheetViews>
    <sheetView view="pageBreakPreview" zoomScaleNormal="120" zoomScaleSheetLayoutView="100" workbookViewId="0" topLeftCell="A142">
      <selection activeCell="B154" sqref="B154:H154"/>
    </sheetView>
  </sheetViews>
  <sheetFormatPr defaultColWidth="8.88671875" defaultRowHeight="15"/>
  <cols>
    <col min="1" max="1" width="3.77734375" style="129" customWidth="1"/>
    <col min="2" max="2" width="2.4453125" style="126" customWidth="1"/>
    <col min="3" max="3" width="16.88671875" style="126" customWidth="1"/>
    <col min="4" max="4" width="9.21484375" style="126" customWidth="1"/>
    <col min="5" max="5" width="12.6640625" style="126" customWidth="1"/>
    <col min="6" max="6" width="13.4453125" style="126" customWidth="1"/>
    <col min="7" max="7" width="10.77734375" style="126" customWidth="1"/>
    <col min="8" max="8" width="13.5546875" style="126" customWidth="1"/>
    <col min="9" max="9" width="11.21484375" style="126" customWidth="1"/>
    <col min="10" max="10" width="10.4453125" style="126" bestFit="1" customWidth="1"/>
    <col min="11" max="11" width="9.77734375" style="126" bestFit="1" customWidth="1"/>
    <col min="12" max="12" width="10.10546875" style="126" bestFit="1" customWidth="1"/>
    <col min="13" max="16384" width="8.88671875" style="126" customWidth="1"/>
  </cols>
  <sheetData>
    <row r="1" spans="1:4" ht="15">
      <c r="A1" s="125" t="str">
        <f>'[2]SC-P&amp;L(pgA1)'!B1</f>
        <v>TRIplc BERHAD </v>
      </c>
      <c r="D1" s="127" t="s">
        <v>0</v>
      </c>
    </row>
    <row r="2" spans="1:4" ht="15">
      <c r="A2" s="125"/>
      <c r="D2" s="127"/>
    </row>
    <row r="3" spans="1:5" ht="12.75">
      <c r="A3" s="30" t="s">
        <v>153</v>
      </c>
      <c r="B3" s="128"/>
      <c r="C3" s="128"/>
      <c r="D3" s="128"/>
      <c r="E3" s="128"/>
    </row>
    <row r="4" ht="12.75">
      <c r="A4" s="30" t="s">
        <v>154</v>
      </c>
    </row>
    <row r="5" ht="15" customHeight="1">
      <c r="A5" s="30"/>
    </row>
    <row r="6" spans="1:2" ht="10.5">
      <c r="A6" s="129" t="s">
        <v>155</v>
      </c>
      <c r="B6" s="129" t="s">
        <v>156</v>
      </c>
    </row>
    <row r="7" ht="12" customHeight="1"/>
    <row r="8" spans="1:5" ht="10.5">
      <c r="A8" s="129" t="s">
        <v>157</v>
      </c>
      <c r="B8" s="129" t="s">
        <v>158</v>
      </c>
      <c r="C8" s="129"/>
      <c r="D8" s="129"/>
      <c r="E8" s="129"/>
    </row>
    <row r="9" ht="6.75" customHeight="1"/>
    <row r="10" spans="2:14" ht="33" customHeight="1">
      <c r="B10" s="242" t="s">
        <v>159</v>
      </c>
      <c r="C10" s="242"/>
      <c r="D10" s="242"/>
      <c r="E10" s="242"/>
      <c r="F10" s="242"/>
      <c r="G10" s="242"/>
      <c r="H10" s="242"/>
      <c r="I10" s="19"/>
      <c r="J10" s="19"/>
      <c r="K10" s="19"/>
      <c r="L10" s="19"/>
      <c r="M10" s="19"/>
      <c r="N10" s="19"/>
    </row>
    <row r="12" spans="2:8" ht="43.5" customHeight="1">
      <c r="B12" s="242" t="s">
        <v>325</v>
      </c>
      <c r="C12" s="242"/>
      <c r="D12" s="242"/>
      <c r="E12" s="242"/>
      <c r="F12" s="242"/>
      <c r="G12" s="242"/>
      <c r="H12" s="242"/>
    </row>
    <row r="13" spans="2:8" ht="10.5" customHeight="1">
      <c r="B13" s="130"/>
      <c r="C13" s="130"/>
      <c r="D13" s="130"/>
      <c r="E13" s="130"/>
      <c r="F13" s="130"/>
      <c r="G13" s="130"/>
      <c r="H13" s="130"/>
    </row>
    <row r="14" spans="1:8" ht="10.5" customHeight="1">
      <c r="A14" s="129" t="s">
        <v>160</v>
      </c>
      <c r="B14" s="131" t="s">
        <v>161</v>
      </c>
      <c r="C14" s="130"/>
      <c r="D14" s="130"/>
      <c r="E14" s="130"/>
      <c r="F14" s="130"/>
      <c r="G14" s="130"/>
      <c r="H14" s="130"/>
    </row>
    <row r="15" spans="2:8" ht="10.5" customHeight="1">
      <c r="B15" s="131"/>
      <c r="C15" s="130"/>
      <c r="D15" s="130"/>
      <c r="E15" s="130"/>
      <c r="F15" s="130"/>
      <c r="G15" s="130"/>
      <c r="H15" s="130"/>
    </row>
    <row r="16" spans="2:8" ht="32.25" customHeight="1">
      <c r="B16" s="242" t="s">
        <v>326</v>
      </c>
      <c r="C16" s="242"/>
      <c r="D16" s="242"/>
      <c r="E16" s="242"/>
      <c r="F16" s="242"/>
      <c r="G16" s="242"/>
      <c r="H16" s="242"/>
    </row>
    <row r="17" spans="2:8" ht="10.5" customHeight="1">
      <c r="B17" s="131"/>
      <c r="C17" s="130"/>
      <c r="D17" s="130"/>
      <c r="E17" s="130"/>
      <c r="F17" s="130"/>
      <c r="G17" s="130"/>
      <c r="H17" s="130"/>
    </row>
    <row r="18" spans="2:8" ht="11.25" customHeight="1">
      <c r="B18" s="131"/>
      <c r="C18" s="130" t="s">
        <v>162</v>
      </c>
      <c r="D18" s="241" t="s">
        <v>163</v>
      </c>
      <c r="E18" s="241"/>
      <c r="F18" s="241"/>
      <c r="G18" s="241"/>
      <c r="H18" s="241"/>
    </row>
    <row r="19" spans="2:8" ht="11.25" customHeight="1">
      <c r="B19" s="131"/>
      <c r="C19" s="130" t="s">
        <v>164</v>
      </c>
      <c r="D19" s="263" t="s">
        <v>165</v>
      </c>
      <c r="E19" s="263"/>
      <c r="F19" s="130"/>
      <c r="G19" s="130"/>
      <c r="H19" s="130"/>
    </row>
    <row r="20" spans="2:8" ht="11.25" customHeight="1">
      <c r="B20" s="131"/>
      <c r="C20" s="130" t="s">
        <v>166</v>
      </c>
      <c r="D20" s="263" t="s">
        <v>167</v>
      </c>
      <c r="E20" s="263"/>
      <c r="F20" s="263"/>
      <c r="G20" s="263"/>
      <c r="H20" s="130"/>
    </row>
    <row r="21" spans="2:8" ht="10.5" customHeight="1">
      <c r="B21" s="130"/>
      <c r="C21" s="130"/>
      <c r="D21" s="134"/>
      <c r="E21" s="130"/>
      <c r="F21" s="130"/>
      <c r="G21" s="130"/>
      <c r="H21" s="130"/>
    </row>
    <row r="22" spans="2:8" ht="12.75" customHeight="1">
      <c r="B22" s="241" t="s">
        <v>168</v>
      </c>
      <c r="C22" s="241"/>
      <c r="D22" s="241"/>
      <c r="E22" s="241"/>
      <c r="F22" s="241"/>
      <c r="G22" s="241"/>
      <c r="H22" s="241"/>
    </row>
    <row r="23" spans="2:8" ht="12.75" customHeight="1">
      <c r="B23" s="132"/>
      <c r="C23" s="132"/>
      <c r="D23" s="132"/>
      <c r="E23" s="132"/>
      <c r="F23" s="132"/>
      <c r="G23" s="132"/>
      <c r="H23" s="132"/>
    </row>
    <row r="24" spans="2:8" ht="12.75" customHeight="1">
      <c r="B24" s="241" t="s">
        <v>169</v>
      </c>
      <c r="C24" s="241"/>
      <c r="D24" s="241"/>
      <c r="E24" s="241"/>
      <c r="F24" s="241"/>
      <c r="G24" s="241"/>
      <c r="H24" s="241"/>
    </row>
    <row r="25" spans="2:8" ht="10.5" customHeight="1">
      <c r="B25" s="130"/>
      <c r="C25" s="130"/>
      <c r="D25" s="130"/>
      <c r="E25" s="130"/>
      <c r="F25" s="130"/>
      <c r="G25" s="130"/>
      <c r="H25" s="130"/>
    </row>
    <row r="26" spans="2:8" ht="10.5" customHeight="1">
      <c r="B26" s="263" t="s">
        <v>170</v>
      </c>
      <c r="C26" s="263"/>
      <c r="D26" s="263"/>
      <c r="E26" s="263"/>
      <c r="F26" s="263"/>
      <c r="G26" s="263"/>
      <c r="H26" s="263"/>
    </row>
    <row r="27" spans="2:8" ht="10.5" customHeight="1">
      <c r="B27" s="130" t="s">
        <v>171</v>
      </c>
      <c r="C27" s="263" t="s">
        <v>172</v>
      </c>
      <c r="D27" s="263"/>
      <c r="E27" s="263"/>
      <c r="F27" s="263"/>
      <c r="G27" s="263"/>
      <c r="H27" s="263"/>
    </row>
    <row r="28" spans="2:8" ht="50.25" customHeight="1">
      <c r="B28" s="130"/>
      <c r="C28" s="242" t="s">
        <v>327</v>
      </c>
      <c r="D28" s="242"/>
      <c r="E28" s="242"/>
      <c r="F28" s="242"/>
      <c r="G28" s="242"/>
      <c r="H28" s="242"/>
    </row>
    <row r="29" spans="2:8" ht="50.25" customHeight="1">
      <c r="B29" s="130"/>
      <c r="C29" s="242" t="s">
        <v>328</v>
      </c>
      <c r="D29" s="242"/>
      <c r="E29" s="242"/>
      <c r="F29" s="242"/>
      <c r="G29" s="242"/>
      <c r="H29" s="242"/>
    </row>
    <row r="30" spans="2:8" ht="30" customHeight="1">
      <c r="B30" s="130"/>
      <c r="C30" s="242" t="s">
        <v>173</v>
      </c>
      <c r="D30" s="242"/>
      <c r="E30" s="242"/>
      <c r="F30" s="242"/>
      <c r="G30" s="242"/>
      <c r="H30" s="242"/>
    </row>
    <row r="31" spans="2:8" ht="30" customHeight="1">
      <c r="B31" s="130"/>
      <c r="C31" s="242" t="s">
        <v>174</v>
      </c>
      <c r="D31" s="242"/>
      <c r="E31" s="242"/>
      <c r="F31" s="242"/>
      <c r="G31" s="242"/>
      <c r="H31" s="242"/>
    </row>
    <row r="32" spans="2:8" ht="13.5" customHeight="1">
      <c r="B32" s="130"/>
      <c r="C32" s="130"/>
      <c r="D32" s="130"/>
      <c r="E32" s="130"/>
      <c r="F32" s="130"/>
      <c r="G32" s="130"/>
      <c r="H32" s="130"/>
    </row>
    <row r="33" spans="2:8" ht="24.75" customHeight="1">
      <c r="B33" s="130"/>
      <c r="C33" s="130" t="s">
        <v>13</v>
      </c>
      <c r="D33" s="130"/>
      <c r="E33" s="135" t="s">
        <v>175</v>
      </c>
      <c r="F33" s="135" t="s">
        <v>176</v>
      </c>
      <c r="G33" s="135" t="s">
        <v>177</v>
      </c>
      <c r="H33" s="130"/>
    </row>
    <row r="34" spans="2:7" ht="10.5" customHeight="1">
      <c r="B34" s="130"/>
      <c r="C34" s="133" t="s">
        <v>178</v>
      </c>
      <c r="D34" s="133"/>
      <c r="E34" s="136"/>
      <c r="F34" s="137"/>
      <c r="G34" s="133"/>
    </row>
    <row r="35" spans="2:7" ht="10.5" customHeight="1">
      <c r="B35" s="130"/>
      <c r="C35" s="133" t="s">
        <v>179</v>
      </c>
      <c r="D35" s="133"/>
      <c r="E35" s="136"/>
      <c r="F35" s="137"/>
      <c r="G35" s="133"/>
    </row>
    <row r="36" spans="2:7" ht="10.5" customHeight="1">
      <c r="B36" s="130"/>
      <c r="C36" s="241" t="s">
        <v>180</v>
      </c>
      <c r="D36" s="241"/>
      <c r="E36" s="138">
        <v>15348.75387</v>
      </c>
      <c r="F36" s="139">
        <v>-6393</v>
      </c>
      <c r="G36" s="140">
        <f>+E36+F36:F36</f>
        <v>8955.75387</v>
      </c>
    </row>
    <row r="37" spans="2:7" ht="10.5" customHeight="1" thickBot="1">
      <c r="B37" s="130"/>
      <c r="C37" s="241" t="s">
        <v>181</v>
      </c>
      <c r="D37" s="241"/>
      <c r="E37" s="141">
        <v>0</v>
      </c>
      <c r="F37" s="142">
        <f>-F36</f>
        <v>6393</v>
      </c>
      <c r="G37" s="142">
        <f>+E37+F37</f>
        <v>6393</v>
      </c>
    </row>
    <row r="38" spans="2:8" ht="10.5" customHeight="1" thickTop="1">
      <c r="B38" s="130"/>
      <c r="C38" s="133"/>
      <c r="D38" s="133"/>
      <c r="E38" s="133"/>
      <c r="F38" s="133"/>
      <c r="G38" s="133"/>
      <c r="H38" s="133"/>
    </row>
    <row r="39" spans="2:8" ht="21" customHeight="1">
      <c r="B39" s="130"/>
      <c r="C39" s="242" t="s">
        <v>182</v>
      </c>
      <c r="D39" s="242"/>
      <c r="E39" s="242"/>
      <c r="F39" s="242"/>
      <c r="G39" s="242"/>
      <c r="H39" s="242"/>
    </row>
    <row r="40" spans="2:8" ht="10.5">
      <c r="B40" s="242"/>
      <c r="C40" s="242"/>
      <c r="D40" s="242"/>
      <c r="E40" s="242"/>
      <c r="F40" s="242"/>
      <c r="G40" s="242"/>
      <c r="H40" s="242"/>
    </row>
    <row r="41" spans="1:2" ht="10.5" customHeight="1">
      <c r="A41" s="129" t="s">
        <v>183</v>
      </c>
      <c r="B41" s="131" t="s">
        <v>184</v>
      </c>
    </row>
    <row r="42" ht="6.75" customHeight="1"/>
    <row r="43" ht="10.5">
      <c r="B43" s="126" t="s">
        <v>185</v>
      </c>
    </row>
    <row r="45" ht="7.5" customHeight="1"/>
    <row r="46" spans="1:15" ht="10.5">
      <c r="A46" s="143" t="s">
        <v>186</v>
      </c>
      <c r="B46" s="131" t="s">
        <v>187</v>
      </c>
      <c r="F46" s="130"/>
      <c r="G46" s="130"/>
      <c r="H46" s="130"/>
      <c r="I46" s="130"/>
      <c r="J46" s="130"/>
      <c r="K46" s="130"/>
      <c r="L46" s="130"/>
      <c r="M46" s="130"/>
      <c r="N46" s="130"/>
      <c r="O46" s="130"/>
    </row>
    <row r="47" spans="1:15" ht="6.75" customHeight="1">
      <c r="A47" s="126"/>
      <c r="C47" s="130"/>
      <c r="D47" s="130"/>
      <c r="E47" s="130"/>
      <c r="F47" s="130"/>
      <c r="G47" s="130"/>
      <c r="H47" s="130"/>
      <c r="I47" s="130"/>
      <c r="J47" s="130"/>
      <c r="K47" s="130"/>
      <c r="L47" s="130"/>
      <c r="M47" s="130"/>
      <c r="N47" s="130"/>
      <c r="O47" s="130"/>
    </row>
    <row r="48" spans="1:15" ht="24" customHeight="1">
      <c r="A48" s="126"/>
      <c r="B48" s="242" t="s">
        <v>188</v>
      </c>
      <c r="C48" s="262"/>
      <c r="D48" s="262"/>
      <c r="E48" s="262"/>
      <c r="F48" s="262"/>
      <c r="G48" s="262"/>
      <c r="H48" s="262"/>
      <c r="I48" s="130"/>
      <c r="J48" s="130"/>
      <c r="K48" s="130"/>
      <c r="L48" s="130"/>
      <c r="M48" s="130"/>
      <c r="N48" s="130"/>
      <c r="O48" s="130"/>
    </row>
    <row r="49" spans="1:15" ht="10.5" customHeight="1">
      <c r="A49" s="126"/>
      <c r="B49" s="130"/>
      <c r="C49" s="144"/>
      <c r="D49" s="144"/>
      <c r="E49" s="144"/>
      <c r="F49" s="144"/>
      <c r="G49" s="144"/>
      <c r="H49" s="144"/>
      <c r="I49" s="130"/>
      <c r="J49" s="130"/>
      <c r="K49" s="130"/>
      <c r="L49" s="130"/>
      <c r="M49" s="130"/>
      <c r="N49" s="130"/>
      <c r="O49" s="130"/>
    </row>
    <row r="50" spans="1:15" ht="7.5" customHeight="1">
      <c r="A50" s="126"/>
      <c r="C50" s="130"/>
      <c r="D50" s="130"/>
      <c r="E50" s="130"/>
      <c r="F50" s="130"/>
      <c r="G50" s="130"/>
      <c r="H50" s="130"/>
      <c r="I50" s="130"/>
      <c r="J50" s="130"/>
      <c r="K50" s="130"/>
      <c r="L50" s="130"/>
      <c r="M50" s="130"/>
      <c r="N50" s="130"/>
      <c r="O50" s="130"/>
    </row>
    <row r="51" spans="1:15" ht="10.5">
      <c r="A51" s="143" t="s">
        <v>189</v>
      </c>
      <c r="B51" s="131" t="s">
        <v>190</v>
      </c>
      <c r="F51" s="130"/>
      <c r="G51" s="130"/>
      <c r="H51" s="130"/>
      <c r="I51" s="130"/>
      <c r="J51" s="130"/>
      <c r="K51" s="130"/>
      <c r="L51" s="130"/>
      <c r="M51" s="130"/>
      <c r="N51" s="130"/>
      <c r="O51" s="130"/>
    </row>
    <row r="52" spans="1:15" ht="6.75" customHeight="1">
      <c r="A52" s="126"/>
      <c r="C52" s="130"/>
      <c r="D52" s="130"/>
      <c r="E52" s="130"/>
      <c r="F52" s="130"/>
      <c r="G52" s="130"/>
      <c r="H52" s="130"/>
      <c r="I52" s="130"/>
      <c r="J52" s="130"/>
      <c r="K52" s="130"/>
      <c r="L52" s="130"/>
      <c r="M52" s="130"/>
      <c r="N52" s="130"/>
      <c r="O52" s="130"/>
    </row>
    <row r="53" spans="1:15" ht="24.75" customHeight="1">
      <c r="A53" s="126"/>
      <c r="B53" s="242" t="s">
        <v>191</v>
      </c>
      <c r="C53" s="262"/>
      <c r="D53" s="262"/>
      <c r="E53" s="262"/>
      <c r="F53" s="262"/>
      <c r="G53" s="262"/>
      <c r="H53" s="262"/>
      <c r="I53" s="130"/>
      <c r="J53" s="130"/>
      <c r="K53" s="130"/>
      <c r="L53" s="130"/>
      <c r="M53" s="130"/>
      <c r="N53" s="130"/>
      <c r="O53" s="130"/>
    </row>
    <row r="54" spans="1:15" ht="10.5">
      <c r="A54" s="126"/>
      <c r="C54" s="130"/>
      <c r="D54" s="130"/>
      <c r="E54" s="130"/>
      <c r="F54" s="130"/>
      <c r="G54" s="130"/>
      <c r="H54" s="130"/>
      <c r="I54" s="130"/>
      <c r="J54" s="130"/>
      <c r="K54" s="130"/>
      <c r="L54" s="130"/>
      <c r="M54" s="130"/>
      <c r="N54" s="130"/>
      <c r="O54" s="130"/>
    </row>
    <row r="55" spans="1:15" ht="7.5" customHeight="1">
      <c r="A55" s="126"/>
      <c r="C55" s="130"/>
      <c r="D55" s="130"/>
      <c r="E55" s="130"/>
      <c r="F55" s="130"/>
      <c r="G55" s="130"/>
      <c r="H55" s="130"/>
      <c r="I55" s="130"/>
      <c r="J55" s="130"/>
      <c r="K55" s="130"/>
      <c r="L55" s="130"/>
      <c r="M55" s="130"/>
      <c r="N55" s="130"/>
      <c r="O55" s="130"/>
    </row>
    <row r="56" spans="1:15" ht="10.5">
      <c r="A56" s="143" t="s">
        <v>192</v>
      </c>
      <c r="B56" s="131" t="s">
        <v>193</v>
      </c>
      <c r="F56" s="132"/>
      <c r="G56" s="132"/>
      <c r="H56" s="132"/>
      <c r="I56" s="132"/>
      <c r="J56" s="132"/>
      <c r="K56" s="132"/>
      <c r="L56" s="132"/>
      <c r="M56" s="132"/>
      <c r="N56" s="132"/>
      <c r="O56" s="132"/>
    </row>
    <row r="57" spans="1:15" ht="6.75" customHeight="1">
      <c r="A57" s="143"/>
      <c r="C57" s="145"/>
      <c r="D57" s="145"/>
      <c r="E57" s="145"/>
      <c r="F57" s="130"/>
      <c r="G57" s="130"/>
      <c r="H57" s="130"/>
      <c r="I57" s="130"/>
      <c r="J57" s="130"/>
      <c r="K57" s="130"/>
      <c r="L57" s="130"/>
      <c r="M57" s="130"/>
      <c r="N57" s="130"/>
      <c r="O57" s="130"/>
    </row>
    <row r="58" spans="1:15" ht="24.75" customHeight="1">
      <c r="A58" s="143"/>
      <c r="B58" s="242" t="s">
        <v>194</v>
      </c>
      <c r="C58" s="262"/>
      <c r="D58" s="262"/>
      <c r="E58" s="262"/>
      <c r="F58" s="262"/>
      <c r="G58" s="262"/>
      <c r="H58" s="262"/>
      <c r="I58" s="130"/>
      <c r="J58" s="130"/>
      <c r="K58" s="130"/>
      <c r="L58" s="130"/>
      <c r="M58" s="130"/>
      <c r="N58" s="130"/>
      <c r="O58" s="130"/>
    </row>
    <row r="59" spans="1:15" ht="10.5">
      <c r="A59" s="143"/>
      <c r="C59" s="130"/>
      <c r="D59" s="130"/>
      <c r="E59" s="130"/>
      <c r="F59" s="130"/>
      <c r="G59" s="130"/>
      <c r="H59" s="130"/>
      <c r="I59" s="130"/>
      <c r="J59" s="130"/>
      <c r="K59" s="130"/>
      <c r="L59" s="130"/>
      <c r="M59" s="130"/>
      <c r="N59" s="130"/>
      <c r="O59" s="130"/>
    </row>
    <row r="60" spans="1:15" ht="6.75" customHeight="1">
      <c r="A60" s="143"/>
      <c r="C60" s="130"/>
      <c r="D60" s="130"/>
      <c r="E60" s="130"/>
      <c r="F60" s="130"/>
      <c r="G60" s="130"/>
      <c r="H60" s="130"/>
      <c r="I60" s="130"/>
      <c r="J60" s="130"/>
      <c r="K60" s="130"/>
      <c r="L60" s="130"/>
      <c r="M60" s="130"/>
      <c r="N60" s="130"/>
      <c r="O60" s="130"/>
    </row>
    <row r="61" spans="1:15" ht="10.5">
      <c r="A61" s="143" t="s">
        <v>195</v>
      </c>
      <c r="B61" s="131" t="s">
        <v>196</v>
      </c>
      <c r="C61" s="130"/>
      <c r="D61" s="130"/>
      <c r="E61" s="130"/>
      <c r="F61" s="130"/>
      <c r="G61" s="130"/>
      <c r="H61" s="130"/>
      <c r="I61" s="130"/>
      <c r="J61" s="130"/>
      <c r="K61" s="130"/>
      <c r="L61" s="130"/>
      <c r="M61" s="130"/>
      <c r="N61" s="130"/>
      <c r="O61" s="130"/>
    </row>
    <row r="62" spans="1:15" ht="6.75" customHeight="1">
      <c r="A62" s="143"/>
      <c r="C62" s="130"/>
      <c r="D62" s="130"/>
      <c r="E62" s="130"/>
      <c r="F62" s="130"/>
      <c r="G62" s="130"/>
      <c r="H62" s="130"/>
      <c r="I62" s="130"/>
      <c r="J62" s="130"/>
      <c r="K62" s="130"/>
      <c r="L62" s="130"/>
      <c r="M62" s="130"/>
      <c r="N62" s="130"/>
      <c r="O62" s="130"/>
    </row>
    <row r="63" spans="2:8" ht="36" customHeight="1">
      <c r="B63" s="242" t="s">
        <v>329</v>
      </c>
      <c r="C63" s="262"/>
      <c r="D63" s="262"/>
      <c r="E63" s="262"/>
      <c r="F63" s="262"/>
      <c r="G63" s="262"/>
      <c r="H63" s="262"/>
    </row>
    <row r="64" spans="2:8" ht="12" customHeight="1">
      <c r="B64" s="130"/>
      <c r="C64" s="144"/>
      <c r="D64" s="144"/>
      <c r="E64" s="144"/>
      <c r="F64" s="144"/>
      <c r="G64" s="144"/>
      <c r="H64" s="144"/>
    </row>
    <row r="65" spans="1:15" ht="6.75" customHeight="1">
      <c r="A65" s="143"/>
      <c r="C65" s="130"/>
      <c r="D65" s="130"/>
      <c r="E65" s="130"/>
      <c r="F65" s="130"/>
      <c r="G65" s="130"/>
      <c r="H65" s="130"/>
      <c r="I65" s="130"/>
      <c r="J65" s="130"/>
      <c r="K65" s="130"/>
      <c r="L65" s="130"/>
      <c r="M65" s="130"/>
      <c r="N65" s="130"/>
      <c r="O65" s="130"/>
    </row>
    <row r="66" spans="1:15" ht="10.5">
      <c r="A66" s="143" t="s">
        <v>197</v>
      </c>
      <c r="B66" s="131" t="s">
        <v>198</v>
      </c>
      <c r="C66" s="130"/>
      <c r="D66" s="130"/>
      <c r="E66" s="130"/>
      <c r="F66" s="130"/>
      <c r="G66" s="130"/>
      <c r="H66" s="130"/>
      <c r="I66" s="130"/>
      <c r="J66" s="130"/>
      <c r="K66" s="130"/>
      <c r="L66" s="130"/>
      <c r="M66" s="130"/>
      <c r="N66" s="130"/>
      <c r="O66" s="130"/>
    </row>
    <row r="67" spans="1:15" ht="6.75" customHeight="1">
      <c r="A67" s="143"/>
      <c r="B67" s="145"/>
      <c r="C67" s="130"/>
      <c r="D67" s="130"/>
      <c r="E67" s="130"/>
      <c r="F67" s="130"/>
      <c r="G67" s="130"/>
      <c r="H67" s="130"/>
      <c r="I67" s="130"/>
      <c r="J67" s="130"/>
      <c r="K67" s="130"/>
      <c r="L67" s="130"/>
      <c r="M67" s="130"/>
      <c r="N67" s="130"/>
      <c r="O67" s="130"/>
    </row>
    <row r="68" ht="10.5">
      <c r="B68" s="126" t="s">
        <v>199</v>
      </c>
    </row>
    <row r="69" spans="1:15" ht="10.5">
      <c r="A69" s="143"/>
      <c r="C69" s="130"/>
      <c r="D69" s="130"/>
      <c r="E69" s="130"/>
      <c r="F69" s="130"/>
      <c r="G69" s="130"/>
      <c r="H69" s="130"/>
      <c r="I69" s="130"/>
      <c r="J69" s="130"/>
      <c r="K69" s="130"/>
      <c r="L69" s="130"/>
      <c r="M69" s="130"/>
      <c r="N69" s="130"/>
      <c r="O69" s="130"/>
    </row>
    <row r="70" spans="1:15" ht="6.75" customHeight="1">
      <c r="A70" s="143"/>
      <c r="C70" s="130"/>
      <c r="D70" s="130"/>
      <c r="E70" s="130"/>
      <c r="F70" s="130"/>
      <c r="G70" s="130"/>
      <c r="H70" s="130"/>
      <c r="I70" s="130"/>
      <c r="J70" s="130"/>
      <c r="K70" s="130"/>
      <c r="L70" s="130"/>
      <c r="M70" s="130"/>
      <c r="N70" s="130"/>
      <c r="O70" s="130"/>
    </row>
    <row r="71" spans="1:5" ht="10.5">
      <c r="A71" s="129" t="s">
        <v>200</v>
      </c>
      <c r="B71" s="129" t="s">
        <v>201</v>
      </c>
      <c r="C71" s="129"/>
      <c r="D71" s="129"/>
      <c r="E71" s="129"/>
    </row>
    <row r="72" ht="6.75" customHeight="1"/>
    <row r="73" ht="10.5">
      <c r="B73" s="126" t="s">
        <v>202</v>
      </c>
    </row>
    <row r="74" spans="3:11" ht="33.75" customHeight="1">
      <c r="C74" s="136"/>
      <c r="D74" s="136" t="s">
        <v>203</v>
      </c>
      <c r="E74" s="136" t="s">
        <v>204</v>
      </c>
      <c r="F74" s="136" t="s">
        <v>205</v>
      </c>
      <c r="G74" s="136" t="s">
        <v>206</v>
      </c>
      <c r="H74" s="136" t="s">
        <v>136</v>
      </c>
      <c r="I74" s="136"/>
      <c r="J74" s="136"/>
      <c r="K74" s="136"/>
    </row>
    <row r="75" spans="2:8" ht="10.5">
      <c r="B75" s="146" t="s">
        <v>207</v>
      </c>
      <c r="D75" s="136" t="s">
        <v>208</v>
      </c>
      <c r="E75" s="136" t="s">
        <v>208</v>
      </c>
      <c r="F75" s="136" t="s">
        <v>208</v>
      </c>
      <c r="G75" s="136" t="s">
        <v>208</v>
      </c>
      <c r="H75" s="136" t="s">
        <v>208</v>
      </c>
    </row>
    <row r="76" spans="7:8" ht="3.75" customHeight="1">
      <c r="G76" s="136"/>
      <c r="H76" s="136"/>
    </row>
    <row r="77" spans="2:8" ht="10.5">
      <c r="B77" s="146" t="s">
        <v>209</v>
      </c>
      <c r="D77" s="147"/>
      <c r="E77" s="147"/>
      <c r="F77" s="147"/>
      <c r="G77" s="137"/>
      <c r="H77" s="137"/>
    </row>
    <row r="78" spans="2:8" ht="11.25" thickBot="1">
      <c r="B78" s="126" t="s">
        <v>210</v>
      </c>
      <c r="D78" s="148">
        <f>+'[2]CONSOL'' P&amp;L(pgC2)'!G147/1000</f>
        <v>2208.8982400000004</v>
      </c>
      <c r="E78" s="148">
        <f>+('[2]CONSOL' P&amp;L(pgC2)'!E7+'[2]CONSOL' P&amp;L(pgC2)'!C10)/1000</f>
        <v>84622.97873999999</v>
      </c>
      <c r="F78" s="148">
        <f>+'[2]CONSOL'' P&amp;L(pgC2)'!X99/1000</f>
        <v>363.0625</v>
      </c>
      <c r="G78" s="149">
        <f>+'[2]CONSOL'' P&amp;L(pgC2)'!C147/1000</f>
        <v>158.99999999999997</v>
      </c>
      <c r="H78" s="150">
        <f>SUM(D78:G78)</f>
        <v>87353.93947999999</v>
      </c>
    </row>
    <row r="79" spans="4:8" ht="6" customHeight="1" thickTop="1">
      <c r="D79" s="151"/>
      <c r="E79" s="151"/>
      <c r="F79" s="151"/>
      <c r="G79" s="152"/>
      <c r="H79" s="152"/>
    </row>
    <row r="80" spans="2:8" ht="11.25" customHeight="1">
      <c r="B80" s="146" t="s">
        <v>211</v>
      </c>
      <c r="C80" s="153"/>
      <c r="D80" s="151"/>
      <c r="E80" s="151"/>
      <c r="F80" s="151"/>
      <c r="G80" s="152"/>
      <c r="H80" s="152"/>
    </row>
    <row r="81" spans="2:11" ht="11.25" customHeight="1">
      <c r="B81" s="126" t="s">
        <v>212</v>
      </c>
      <c r="C81" s="153"/>
      <c r="D81" s="25">
        <f>+'[2]CONSOL'' P&amp;L(pgC2)'!G152/1000</f>
        <v>-276.60726000000034</v>
      </c>
      <c r="E81" s="25">
        <f>+'[2]CONSOL'' P&amp;L(pgC2)'!E152/1000</f>
        <v>5854.3972805329095</v>
      </c>
      <c r="F81" s="25">
        <f>+'[2]CONSOL'' P&amp;L(pgC2)'!X110/1000+1</f>
        <v>-115.50458999999996</v>
      </c>
      <c r="G81" s="152">
        <f>+('[2]CONSOL' P&amp;L(pgC2)'!C152+'[2]CONSOL' P&amp;L(pgC2)'!D152)/1000</f>
        <v>43.789839999999984</v>
      </c>
      <c r="H81" s="139">
        <f>SUM(D81:G81)-1</f>
        <v>5505.07527053291</v>
      </c>
      <c r="I81" s="24"/>
      <c r="J81" s="24"/>
      <c r="K81" s="24"/>
    </row>
    <row r="82" spans="2:11" ht="11.25" customHeight="1">
      <c r="B82" s="126" t="s">
        <v>21</v>
      </c>
      <c r="C82" s="153"/>
      <c r="D82" s="151"/>
      <c r="E82" s="151"/>
      <c r="F82" s="151"/>
      <c r="G82" s="152"/>
      <c r="H82" s="154">
        <f>+'[2]CONSOL'' P&amp;L(pgC2)'!H153/1000</f>
        <v>-2699.6483799999996</v>
      </c>
      <c r="I82" s="24"/>
      <c r="J82" s="24"/>
      <c r="K82" s="24"/>
    </row>
    <row r="83" spans="2:8" ht="11.25" customHeight="1">
      <c r="B83" s="126" t="s">
        <v>213</v>
      </c>
      <c r="C83" s="153"/>
      <c r="D83" s="151"/>
      <c r="E83" s="151"/>
      <c r="F83" s="151"/>
      <c r="G83" s="152"/>
      <c r="H83" s="152">
        <f>SUM(H81:H82)</f>
        <v>2805.42689053291</v>
      </c>
    </row>
    <row r="84" spans="2:10" ht="10.5">
      <c r="B84" s="153" t="s">
        <v>23</v>
      </c>
      <c r="C84" s="130"/>
      <c r="D84" s="155"/>
      <c r="E84" s="155"/>
      <c r="F84" s="155"/>
      <c r="G84" s="156"/>
      <c r="H84" s="152">
        <f>+'[2]CONSOL'' P&amp;L(pgC2)'!H155/1000</f>
        <v>-974.0363469996369</v>
      </c>
      <c r="I84" s="24"/>
      <c r="J84" s="24"/>
    </row>
    <row r="85" spans="2:10" ht="11.25" thickBot="1">
      <c r="B85" s="153" t="s">
        <v>214</v>
      </c>
      <c r="C85" s="130"/>
      <c r="D85" s="155"/>
      <c r="E85" s="155"/>
      <c r="F85" s="155"/>
      <c r="G85" s="156"/>
      <c r="H85" s="157">
        <f>SUM(H83:H84)</f>
        <v>1831.390543533273</v>
      </c>
      <c r="I85" s="24"/>
      <c r="J85" s="24"/>
    </row>
    <row r="86" spans="2:9" ht="7.5" customHeight="1" thickTop="1">
      <c r="B86" s="153"/>
      <c r="C86" s="130"/>
      <c r="D86" s="155"/>
      <c r="E86" s="155"/>
      <c r="F86" s="155"/>
      <c r="G86" s="156"/>
      <c r="H86" s="152"/>
      <c r="I86" s="156"/>
    </row>
    <row r="87" spans="2:9" ht="10.5" hidden="1">
      <c r="B87" s="153"/>
      <c r="C87" s="130"/>
      <c r="D87" s="155"/>
      <c r="E87" s="155"/>
      <c r="F87" s="156"/>
      <c r="G87" s="152"/>
      <c r="H87" s="156"/>
      <c r="I87" s="24"/>
    </row>
    <row r="88" spans="1:5" ht="10.5" hidden="1">
      <c r="A88" s="129" t="s">
        <v>197</v>
      </c>
      <c r="B88" s="129" t="s">
        <v>215</v>
      </c>
      <c r="C88" s="129"/>
      <c r="D88" s="129"/>
      <c r="E88" s="129"/>
    </row>
    <row r="89" ht="6" customHeight="1" hidden="1"/>
    <row r="90" spans="4:8" ht="31.5" hidden="1">
      <c r="D90" s="136" t="s">
        <v>216</v>
      </c>
      <c r="E90" s="136" t="s">
        <v>217</v>
      </c>
      <c r="F90" s="136" t="s">
        <v>203</v>
      </c>
      <c r="G90" s="136" t="s">
        <v>218</v>
      </c>
      <c r="H90" s="136" t="s">
        <v>219</v>
      </c>
    </row>
    <row r="91" spans="2:8" ht="10.5" hidden="1">
      <c r="B91" s="146" t="s">
        <v>220</v>
      </c>
      <c r="D91" s="136" t="s">
        <v>208</v>
      </c>
      <c r="E91" s="136" t="s">
        <v>208</v>
      </c>
      <c r="F91" s="136" t="s">
        <v>208</v>
      </c>
      <c r="G91" s="136" t="s">
        <v>208</v>
      </c>
      <c r="H91" s="136" t="s">
        <v>208</v>
      </c>
    </row>
    <row r="92" spans="6:8" ht="3.75" customHeight="1" hidden="1">
      <c r="F92" s="136"/>
      <c r="G92" s="136"/>
      <c r="H92" s="136"/>
    </row>
    <row r="93" spans="2:9" ht="10.5" hidden="1">
      <c r="B93" s="146" t="s">
        <v>221</v>
      </c>
      <c r="C93" s="130"/>
      <c r="D93" s="155"/>
      <c r="E93" s="155"/>
      <c r="F93" s="156"/>
      <c r="G93" s="152"/>
      <c r="H93" s="156"/>
      <c r="I93" s="24"/>
    </row>
    <row r="94" spans="2:9" ht="10.5" hidden="1">
      <c r="B94" s="153" t="s">
        <v>222</v>
      </c>
      <c r="C94" s="130"/>
      <c r="D94" s="155">
        <f>+'[2]XCONSOL BS'!D690/1000</f>
        <v>30861.818059999998</v>
      </c>
      <c r="E94" s="155">
        <f>+'[2]XCONSOL BS'!C690/1000</f>
        <v>192538.68090999997</v>
      </c>
      <c r="F94" s="156">
        <f>+'[2]XCONSOL BS'!P690/1000</f>
        <v>261477.55257829308</v>
      </c>
      <c r="G94" s="152">
        <f>+'[2]XCONSOL BS'!H690/1000</f>
        <v>24026.243480000005</v>
      </c>
      <c r="H94" s="156">
        <f>SUM(D94:G94)</f>
        <v>508904.29502829304</v>
      </c>
      <c r="I94" s="24">
        <f>+'[2]XCONSOL BS'!Y687/1000</f>
        <v>508904.2950282931</v>
      </c>
    </row>
    <row r="95" spans="2:9" ht="10.5" hidden="1">
      <c r="B95" s="153" t="s">
        <v>223</v>
      </c>
      <c r="C95" s="130"/>
      <c r="D95" s="155"/>
      <c r="E95" s="155"/>
      <c r="F95" s="156"/>
      <c r="G95" s="152"/>
      <c r="H95" s="156">
        <f>+'[2]XCONSOL BS'!Y688/1000</f>
        <v>-252759.87683999998</v>
      </c>
      <c r="I95" s="24">
        <f>+'[2]XCONSOL BS'!Y688/1000</f>
        <v>-252759.87683999998</v>
      </c>
    </row>
    <row r="96" spans="2:9" ht="11.25" hidden="1" thickBot="1">
      <c r="B96" s="153" t="s">
        <v>224</v>
      </c>
      <c r="C96" s="130"/>
      <c r="D96" s="155"/>
      <c r="E96" s="155"/>
      <c r="F96" s="156"/>
      <c r="G96" s="152"/>
      <c r="H96" s="157">
        <f>SUM(H94:H95)</f>
        <v>256144.41818829306</v>
      </c>
      <c r="I96" s="24">
        <f>+'[2]XCONSOL BS'!Y689/1000</f>
        <v>256144.4181882931</v>
      </c>
    </row>
    <row r="97" spans="2:9" ht="10.5" hidden="1">
      <c r="B97" s="153"/>
      <c r="C97" s="130"/>
      <c r="D97" s="155"/>
      <c r="E97" s="155"/>
      <c r="F97" s="156"/>
      <c r="G97" s="152"/>
      <c r="H97" s="156"/>
      <c r="I97" s="24"/>
    </row>
    <row r="98" spans="2:9" ht="10.5" hidden="1">
      <c r="B98" s="153" t="s">
        <v>225</v>
      </c>
      <c r="C98" s="130"/>
      <c r="D98" s="155">
        <f>+'[2]XCONSOL BS'!D695/1000</f>
        <v>57380.3891</v>
      </c>
      <c r="E98" s="155">
        <f>+'[2]XCONSOL BS'!C695/1000</f>
        <v>69429.84125</v>
      </c>
      <c r="F98" s="156">
        <f>+'[2]XCONSOL BS'!P695/1000</f>
        <v>280912.8182684643</v>
      </c>
      <c r="G98" s="152">
        <f>+'[2]XCONSOL BS'!H695/1000</f>
        <v>-7111.03147</v>
      </c>
      <c r="H98" s="156">
        <f>SUM(D98:G98)</f>
        <v>400612.0171484643</v>
      </c>
      <c r="I98" s="24">
        <f>+'[2]XCONSOL BS'!Y692/1000</f>
        <v>400612.0171484643</v>
      </c>
    </row>
    <row r="99" spans="2:9" ht="10.5" hidden="1">
      <c r="B99" s="153" t="s">
        <v>226</v>
      </c>
      <c r="C99" s="130"/>
      <c r="D99" s="155"/>
      <c r="E99" s="155"/>
      <c r="F99" s="156"/>
      <c r="G99" s="152"/>
      <c r="H99" s="156">
        <f>+'[2]XCONSOL BS'!Y693/1000</f>
        <v>-240780.07730000003</v>
      </c>
      <c r="I99" s="24">
        <f>+'[2]XCONSOL BS'!Y693/1000</f>
        <v>-240780.07730000003</v>
      </c>
    </row>
    <row r="100" spans="2:9" ht="11.25" hidden="1" thickBot="1">
      <c r="B100" s="153" t="s">
        <v>69</v>
      </c>
      <c r="C100" s="130"/>
      <c r="D100" s="155"/>
      <c r="E100" s="155"/>
      <c r="F100" s="156"/>
      <c r="G100" s="152"/>
      <c r="H100" s="157">
        <f>SUM(H98:H99)</f>
        <v>159831.93984846424</v>
      </c>
      <c r="I100" s="24">
        <f>+'[2]XCONSOL BS'!Y694/1000</f>
        <v>159831.93984846422</v>
      </c>
    </row>
    <row r="101" spans="2:9" ht="10.5" hidden="1">
      <c r="B101" s="153"/>
      <c r="C101" s="130"/>
      <c r="D101" s="155"/>
      <c r="E101" s="155"/>
      <c r="F101" s="156"/>
      <c r="G101" s="152"/>
      <c r="H101" s="156"/>
      <c r="I101" s="24"/>
    </row>
    <row r="102" spans="2:9" ht="10.5" hidden="1">
      <c r="B102" s="126" t="s">
        <v>227</v>
      </c>
      <c r="C102" s="130"/>
      <c r="D102" s="155">
        <f>+'[2]XCONSOL BS'!D697</f>
        <v>0</v>
      </c>
      <c r="E102" s="155">
        <f>+'[2]XCONSOL BS'!C697</f>
        <v>150426.36</v>
      </c>
      <c r="F102" s="24">
        <f>+'[2]XCONSOL BS'!J697</f>
        <v>90895.3</v>
      </c>
      <c r="G102" s="155">
        <f>+'[2]XCONSOL BS'!E697</f>
        <v>13018</v>
      </c>
      <c r="H102" s="156">
        <f>SUM(D102:G102)</f>
        <v>254339.65999999997</v>
      </c>
      <c r="I102" s="24">
        <f>+'[2]XCONSOL BS'!Q697</f>
        <v>254339.65999999997</v>
      </c>
    </row>
    <row r="103" spans="2:9" ht="10.5" hidden="1">
      <c r="B103" s="126" t="s">
        <v>228</v>
      </c>
      <c r="C103" s="130"/>
      <c r="D103" s="155">
        <f>+'[2]XCONSOL BS'!D698</f>
        <v>613527.11</v>
      </c>
      <c r="E103" s="155">
        <f>+'[2]XCONSOL BS'!C698</f>
        <v>118709.37</v>
      </c>
      <c r="F103" s="156">
        <f>+'[2]XCONSOL BS'!I698+'[2]XCONSOL BS'!J698</f>
        <v>556154.7</v>
      </c>
      <c r="G103" s="152">
        <f>+'[2]XCONSOL BS'!H698</f>
        <v>88171.99999999996</v>
      </c>
      <c r="H103" s="156">
        <f aca="true" t="shared" si="0" ref="H103:H108">SUM(D103:G103)</f>
        <v>1376563.18</v>
      </c>
      <c r="I103" s="24">
        <f>+'[2]XCONSOL BS'!Q698</f>
        <v>1376563.18</v>
      </c>
    </row>
    <row r="104" spans="2:8" ht="10.5" hidden="1">
      <c r="B104" s="126" t="s">
        <v>229</v>
      </c>
      <c r="C104" s="130"/>
      <c r="D104" s="155"/>
      <c r="E104" s="155"/>
      <c r="F104" s="156"/>
      <c r="G104" s="152"/>
      <c r="H104" s="156"/>
    </row>
    <row r="105" spans="2:9" ht="10.5" hidden="1">
      <c r="B105" s="126" t="s">
        <v>230</v>
      </c>
      <c r="C105" s="130"/>
      <c r="D105" s="155">
        <v>0</v>
      </c>
      <c r="E105" s="155">
        <v>0</v>
      </c>
      <c r="F105" s="155">
        <v>0</v>
      </c>
      <c r="G105" s="155">
        <v>0</v>
      </c>
      <c r="H105" s="155">
        <v>0</v>
      </c>
      <c r="I105" s="24">
        <f>+'[2]XCONSOL BS'!Q699</f>
        <v>0</v>
      </c>
    </row>
    <row r="106" spans="2:9" ht="10.5" hidden="1">
      <c r="B106" s="126" t="s">
        <v>231</v>
      </c>
      <c r="C106" s="130"/>
      <c r="D106" s="155">
        <v>0</v>
      </c>
      <c r="E106" s="155">
        <f>+'[2]XCONSOL BS'!C700</f>
        <v>48308421</v>
      </c>
      <c r="F106" s="155">
        <v>0</v>
      </c>
      <c r="G106" s="155">
        <v>0</v>
      </c>
      <c r="H106" s="156">
        <f t="shared" si="0"/>
        <v>48308421</v>
      </c>
      <c r="I106" s="24">
        <f>+'[2]XCONSOL BS'!Q700</f>
        <v>48308421</v>
      </c>
    </row>
    <row r="107" spans="2:9" ht="10.5" hidden="1">
      <c r="B107" s="126" t="s">
        <v>232</v>
      </c>
      <c r="C107" s="130"/>
      <c r="D107" s="155"/>
      <c r="E107" s="155"/>
      <c r="F107" s="156"/>
      <c r="G107" s="152"/>
      <c r="H107" s="156"/>
      <c r="I107" s="24"/>
    </row>
    <row r="108" spans="2:9" ht="10.5" hidden="1">
      <c r="B108" s="126" t="s">
        <v>233</v>
      </c>
      <c r="C108" s="130"/>
      <c r="D108" s="155">
        <f>+'[2]XCONSOL BS'!D709</f>
        <v>0</v>
      </c>
      <c r="E108" s="155">
        <f>+'[2]XCONSOL BS'!C710</f>
        <v>0</v>
      </c>
      <c r="F108" s="156" t="e">
        <f>+'[2]XCONSOL BS'!P710</f>
        <v>#REF!</v>
      </c>
      <c r="G108" s="155">
        <f>+'[2]XCONSOL BS'!H709</f>
        <v>10299</v>
      </c>
      <c r="H108" s="156" t="e">
        <f t="shared" si="0"/>
        <v>#REF!</v>
      </c>
      <c r="I108" s="24" t="e">
        <f>+'[2]XCONSOL BS'!Q710</f>
        <v>#REF!</v>
      </c>
    </row>
    <row r="109" spans="2:9" ht="10.5" hidden="1">
      <c r="B109" s="24"/>
      <c r="C109" s="130"/>
      <c r="D109" s="155"/>
      <c r="E109" s="155"/>
      <c r="F109" s="156"/>
      <c r="G109" s="152"/>
      <c r="H109" s="156"/>
      <c r="I109" s="24"/>
    </row>
    <row r="110" spans="2:9" ht="10.5" hidden="1">
      <c r="B110" s="24"/>
      <c r="C110" s="130"/>
      <c r="D110" s="155"/>
      <c r="E110" s="155"/>
      <c r="F110" s="156"/>
      <c r="G110" s="152"/>
      <c r="H110" s="156"/>
      <c r="I110" s="24"/>
    </row>
    <row r="111" spans="2:9" ht="10.5">
      <c r="B111" s="24"/>
      <c r="C111" s="130"/>
      <c r="D111" s="155"/>
      <c r="E111" s="155"/>
      <c r="F111" s="156"/>
      <c r="G111" s="152"/>
      <c r="H111" s="156"/>
      <c r="I111" s="24"/>
    </row>
    <row r="112" spans="2:9" ht="10.5">
      <c r="B112" s="146" t="s">
        <v>234</v>
      </c>
      <c r="C112" s="130"/>
      <c r="D112" s="155"/>
      <c r="E112" s="155"/>
      <c r="F112" s="156"/>
      <c r="G112" s="152"/>
      <c r="H112" s="156"/>
      <c r="I112" s="24"/>
    </row>
    <row r="113" spans="3:9" ht="4.5" customHeight="1">
      <c r="C113" s="130"/>
      <c r="D113" s="155"/>
      <c r="E113" s="155"/>
      <c r="F113" s="156"/>
      <c r="G113" s="152"/>
      <c r="H113" s="156"/>
      <c r="I113" s="24"/>
    </row>
    <row r="114" spans="2:9" ht="10.5">
      <c r="B114" s="146" t="s">
        <v>209</v>
      </c>
      <c r="C114" s="130"/>
      <c r="D114" s="155"/>
      <c r="E114" s="155"/>
      <c r="F114" s="156"/>
      <c r="G114" s="152"/>
      <c r="H114" s="156"/>
      <c r="I114" s="24"/>
    </row>
    <row r="115" spans="2:9" ht="11.25" thickBot="1">
      <c r="B115" s="126" t="s">
        <v>210</v>
      </c>
      <c r="C115" s="130"/>
      <c r="D115" s="148">
        <v>2686</v>
      </c>
      <c r="E115" s="148">
        <v>112877</v>
      </c>
      <c r="F115" s="148">
        <v>450</v>
      </c>
      <c r="G115" s="158">
        <v>0</v>
      </c>
      <c r="H115" s="159">
        <f>SUM(D115:G115)</f>
        <v>116013</v>
      </c>
      <c r="I115" s="24"/>
    </row>
    <row r="116" spans="2:9" ht="5.25" customHeight="1" thickTop="1">
      <c r="B116" s="24"/>
      <c r="C116" s="130"/>
      <c r="D116" s="151"/>
      <c r="E116" s="151"/>
      <c r="F116" s="151"/>
      <c r="G116" s="152"/>
      <c r="H116" s="152"/>
      <c r="I116" s="24"/>
    </row>
    <row r="117" spans="2:9" ht="10.5">
      <c r="B117" s="146" t="s">
        <v>211</v>
      </c>
      <c r="C117" s="130"/>
      <c r="D117" s="151"/>
      <c r="E117" s="151"/>
      <c r="F117" s="151"/>
      <c r="G117" s="152"/>
      <c r="H117" s="152"/>
      <c r="I117" s="24"/>
    </row>
    <row r="118" spans="2:9" ht="10.5">
      <c r="B118" s="126" t="s">
        <v>212</v>
      </c>
      <c r="C118" s="130"/>
      <c r="D118" s="25">
        <v>-586</v>
      </c>
      <c r="E118" s="25">
        <v>7495</v>
      </c>
      <c r="F118" s="25">
        <v>18</v>
      </c>
      <c r="G118" s="152">
        <f>-917-18</f>
        <v>-935</v>
      </c>
      <c r="H118" s="152">
        <f>SUM(D118:G118)</f>
        <v>5992</v>
      </c>
      <c r="I118" s="24"/>
    </row>
    <row r="119" spans="2:9" ht="10.5">
      <c r="B119" s="126" t="s">
        <v>21</v>
      </c>
      <c r="C119" s="130"/>
      <c r="D119" s="155"/>
      <c r="E119" s="155"/>
      <c r="F119" s="155"/>
      <c r="G119" s="156"/>
      <c r="H119" s="154">
        <v>-4524</v>
      </c>
      <c r="I119" s="24"/>
    </row>
    <row r="120" spans="2:9" ht="10.5">
      <c r="B120" s="126" t="s">
        <v>213</v>
      </c>
      <c r="C120" s="130"/>
      <c r="D120" s="155"/>
      <c r="E120" s="155"/>
      <c r="F120" s="155"/>
      <c r="G120" s="156"/>
      <c r="H120" s="152">
        <f>H118+H119</f>
        <v>1468</v>
      </c>
      <c r="I120" s="24"/>
    </row>
    <row r="121" spans="2:9" ht="10.5">
      <c r="B121" s="153" t="s">
        <v>23</v>
      </c>
      <c r="C121" s="130"/>
      <c r="D121" s="155"/>
      <c r="E121" s="155"/>
      <c r="F121" s="155"/>
      <c r="G121" s="156"/>
      <c r="H121" s="152">
        <v>-684</v>
      </c>
      <c r="I121" s="24"/>
    </row>
    <row r="122" spans="2:9" ht="11.25" thickBot="1">
      <c r="B122" s="153" t="s">
        <v>214</v>
      </c>
      <c r="C122" s="130"/>
      <c r="D122" s="155"/>
      <c r="E122" s="155"/>
      <c r="F122" s="155"/>
      <c r="G122" s="156"/>
      <c r="H122" s="160">
        <f>H120+H121</f>
        <v>784</v>
      </c>
      <c r="I122" s="24"/>
    </row>
    <row r="123" spans="2:9" ht="6.75" customHeight="1" thickTop="1">
      <c r="B123" s="243"/>
      <c r="C123" s="244"/>
      <c r="D123" s="244"/>
      <c r="E123" s="244"/>
      <c r="F123" s="244"/>
      <c r="G123" s="244"/>
      <c r="H123" s="244"/>
      <c r="I123" s="24"/>
    </row>
    <row r="124" spans="2:9" ht="20.25" customHeight="1">
      <c r="B124" s="126" t="s">
        <v>235</v>
      </c>
      <c r="C124" s="130"/>
      <c r="D124" s="155"/>
      <c r="E124" s="155"/>
      <c r="F124" s="156"/>
      <c r="G124" s="152"/>
      <c r="H124" s="156"/>
      <c r="I124" s="24"/>
    </row>
    <row r="125" spans="3:9" ht="16.5" customHeight="1">
      <c r="C125" s="130"/>
      <c r="D125" s="155"/>
      <c r="E125" s="155"/>
      <c r="F125" s="156"/>
      <c r="G125" s="152"/>
      <c r="H125" s="156"/>
      <c r="I125" s="24"/>
    </row>
    <row r="126" spans="1:2" ht="12.75" customHeight="1">
      <c r="A126" s="143" t="s">
        <v>236</v>
      </c>
      <c r="B126" s="129" t="s">
        <v>237</v>
      </c>
    </row>
    <row r="127" spans="1:2" ht="6.75" customHeight="1">
      <c r="A127" s="143"/>
      <c r="B127" s="161"/>
    </row>
    <row r="128" spans="1:15" ht="24.75" customHeight="1">
      <c r="A128" s="126"/>
      <c r="B128" s="242" t="s">
        <v>238</v>
      </c>
      <c r="C128" s="242"/>
      <c r="D128" s="242"/>
      <c r="E128" s="242"/>
      <c r="F128" s="242"/>
      <c r="G128" s="242"/>
      <c r="H128" s="242"/>
      <c r="I128" s="130"/>
      <c r="J128" s="130"/>
      <c r="K128" s="130"/>
      <c r="L128" s="130"/>
      <c r="M128" s="130"/>
      <c r="N128" s="130"/>
      <c r="O128" s="130"/>
    </row>
    <row r="129" spans="1:15" ht="10.5">
      <c r="A129" s="143"/>
      <c r="C129" s="130"/>
      <c r="D129" s="130"/>
      <c r="E129" s="130"/>
      <c r="F129" s="130"/>
      <c r="G129" s="130"/>
      <c r="H129" s="130"/>
      <c r="I129" s="130"/>
      <c r="J129" s="130"/>
      <c r="K129" s="130"/>
      <c r="L129" s="130"/>
      <c r="M129" s="130"/>
      <c r="N129" s="130"/>
      <c r="O129" s="130"/>
    </row>
    <row r="130" spans="1:5" ht="11.25" customHeight="1">
      <c r="A130" s="129" t="s">
        <v>239</v>
      </c>
      <c r="B130" s="129" t="s">
        <v>240</v>
      </c>
      <c r="C130" s="129"/>
      <c r="D130" s="129"/>
      <c r="E130" s="129"/>
    </row>
    <row r="131" spans="2:8" ht="6.75" customHeight="1">
      <c r="B131" s="129"/>
      <c r="C131" s="129"/>
      <c r="D131" s="129"/>
      <c r="E131" s="129"/>
      <c r="H131" s="162"/>
    </row>
    <row r="132" spans="2:8" ht="22.5" customHeight="1">
      <c r="B132" s="241" t="s">
        <v>241</v>
      </c>
      <c r="C132" s="241"/>
      <c r="D132" s="241"/>
      <c r="E132" s="241"/>
      <c r="F132" s="241"/>
      <c r="G132" s="241"/>
      <c r="H132" s="241"/>
    </row>
    <row r="133" spans="3:9" ht="4.5" customHeight="1">
      <c r="C133" s="129"/>
      <c r="D133" s="129"/>
      <c r="E133" s="129"/>
      <c r="H133" s="162"/>
      <c r="I133" s="24"/>
    </row>
    <row r="134" spans="3:9" ht="6.75" customHeight="1">
      <c r="C134" s="129"/>
      <c r="D134" s="129"/>
      <c r="E134" s="129"/>
      <c r="H134" s="162"/>
      <c r="I134" s="24"/>
    </row>
    <row r="135" spans="1:14" ht="10.5" customHeight="1">
      <c r="A135" s="143" t="s">
        <v>242</v>
      </c>
      <c r="B135" s="265" t="s">
        <v>243</v>
      </c>
      <c r="C135" s="265"/>
      <c r="D135" s="265"/>
      <c r="E135" s="265"/>
      <c r="F135" s="265"/>
      <c r="G135" s="265"/>
      <c r="H135" s="265"/>
      <c r="I135" s="163"/>
      <c r="J135" s="163"/>
      <c r="K135" s="163"/>
      <c r="L135" s="163"/>
      <c r="M135" s="163"/>
      <c r="N135" s="163"/>
    </row>
    <row r="136" spans="1:15" ht="6.75" customHeight="1">
      <c r="A136" s="126"/>
      <c r="O136" s="130"/>
    </row>
    <row r="137" spans="1:15" ht="10.5">
      <c r="A137" s="126"/>
      <c r="B137" s="126" t="s">
        <v>244</v>
      </c>
      <c r="O137" s="130"/>
    </row>
    <row r="138" spans="1:15" ht="15" customHeight="1">
      <c r="A138" s="143"/>
      <c r="C138" s="130"/>
      <c r="D138" s="130"/>
      <c r="E138" s="130"/>
      <c r="F138" s="130"/>
      <c r="G138" s="130"/>
      <c r="H138" s="130"/>
      <c r="I138" s="130"/>
      <c r="J138" s="130"/>
      <c r="K138" s="130"/>
      <c r="L138" s="130"/>
      <c r="M138" s="130"/>
      <c r="N138" s="130"/>
      <c r="O138" s="130"/>
    </row>
    <row r="139" spans="1:5" ht="10.5">
      <c r="A139" s="129" t="s">
        <v>245</v>
      </c>
      <c r="B139" s="129" t="s">
        <v>246</v>
      </c>
      <c r="C139" s="161"/>
      <c r="D139" s="161"/>
      <c r="E139" s="161"/>
    </row>
    <row r="140" spans="2:5" ht="6.75" customHeight="1">
      <c r="B140" s="129"/>
      <c r="C140" s="129"/>
      <c r="D140" s="129"/>
      <c r="E140" s="129"/>
    </row>
    <row r="141" spans="2:5" ht="10.5">
      <c r="B141" s="126" t="s">
        <v>247</v>
      </c>
      <c r="C141" s="129"/>
      <c r="D141" s="129"/>
      <c r="E141" s="129"/>
    </row>
    <row r="142" spans="3:6" ht="10.5">
      <c r="C142" s="129"/>
      <c r="D142" s="129"/>
      <c r="E142" s="129"/>
      <c r="F142" s="164" t="s">
        <v>13</v>
      </c>
    </row>
    <row r="143" spans="2:6" ht="11.25" thickBot="1">
      <c r="B143" s="126" t="s">
        <v>248</v>
      </c>
      <c r="F143" s="165">
        <v>223</v>
      </c>
    </row>
    <row r="144" ht="11.25" thickTop="1">
      <c r="F144" s="166"/>
    </row>
    <row r="145" spans="1:15" ht="10.5">
      <c r="A145" s="143"/>
      <c r="B145" s="126" t="s">
        <v>249</v>
      </c>
      <c r="C145" s="130"/>
      <c r="D145" s="130"/>
      <c r="E145" s="130"/>
      <c r="F145" s="130"/>
      <c r="G145" s="130"/>
      <c r="H145" s="130"/>
      <c r="I145" s="130"/>
      <c r="J145" s="130"/>
      <c r="K145" s="130"/>
      <c r="L145" s="130"/>
      <c r="M145" s="130"/>
      <c r="N145" s="130"/>
      <c r="O145" s="130"/>
    </row>
    <row r="146" spans="1:15" ht="10.5">
      <c r="A146" s="143"/>
      <c r="C146" s="130"/>
      <c r="D146" s="130"/>
      <c r="E146" s="130"/>
      <c r="F146" s="130"/>
      <c r="G146" s="130"/>
      <c r="H146" s="130"/>
      <c r="I146" s="130"/>
      <c r="J146" s="130"/>
      <c r="K146" s="130"/>
      <c r="L146" s="130"/>
      <c r="M146" s="130"/>
      <c r="N146" s="130"/>
      <c r="O146" s="130"/>
    </row>
    <row r="147" spans="1:15" ht="10.5">
      <c r="A147" s="143"/>
      <c r="C147" s="130"/>
      <c r="D147" s="130"/>
      <c r="E147" s="130"/>
      <c r="F147" s="130"/>
      <c r="G147" s="130"/>
      <c r="H147" s="130"/>
      <c r="I147" s="130"/>
      <c r="J147" s="130"/>
      <c r="K147" s="130"/>
      <c r="L147" s="130"/>
      <c r="M147" s="130"/>
      <c r="N147" s="130"/>
      <c r="O147" s="130"/>
    </row>
    <row r="148" spans="1:2" s="168" customFormat="1" ht="11.25">
      <c r="A148" s="167" t="s">
        <v>250</v>
      </c>
      <c r="B148" s="167" t="s">
        <v>251</v>
      </c>
    </row>
    <row r="149" spans="1:2" s="168" customFormat="1" ht="11.25">
      <c r="A149" s="167"/>
      <c r="B149" s="167" t="s">
        <v>252</v>
      </c>
    </row>
    <row r="150" ht="10.5">
      <c r="B150" s="129"/>
    </row>
    <row r="151" spans="1:11" ht="10.5">
      <c r="A151" s="129" t="s">
        <v>253</v>
      </c>
      <c r="B151" s="129" t="s">
        <v>254</v>
      </c>
      <c r="C151" s="169"/>
      <c r="D151" s="169"/>
      <c r="E151" s="169"/>
      <c r="J151" s="24"/>
      <c r="K151" s="24"/>
    </row>
    <row r="152" spans="10:11" ht="10.5" customHeight="1">
      <c r="J152" s="24"/>
      <c r="K152" s="24"/>
    </row>
    <row r="153" spans="2:11" ht="16.5" customHeight="1">
      <c r="B153" s="242" t="s">
        <v>255</v>
      </c>
      <c r="C153" s="242"/>
      <c r="D153" s="242"/>
      <c r="E153" s="242"/>
      <c r="F153" s="242"/>
      <c r="G153" s="242"/>
      <c r="H153" s="242"/>
      <c r="J153" s="24"/>
      <c r="K153" s="24"/>
    </row>
    <row r="154" spans="2:10" ht="44.25" customHeight="1">
      <c r="B154" s="242" t="s">
        <v>332</v>
      </c>
      <c r="C154" s="242"/>
      <c r="D154" s="242"/>
      <c r="E154" s="242"/>
      <c r="F154" s="242"/>
      <c r="G154" s="242"/>
      <c r="H154" s="242"/>
      <c r="J154" s="24"/>
    </row>
    <row r="155" spans="2:10" ht="10.5" customHeight="1">
      <c r="B155" s="170"/>
      <c r="C155" s="170"/>
      <c r="D155" s="170"/>
      <c r="E155" s="170"/>
      <c r="F155" s="170"/>
      <c r="G155" s="170"/>
      <c r="H155" s="170"/>
      <c r="J155" s="171"/>
    </row>
    <row r="156" spans="1:2" ht="10.5">
      <c r="A156" s="129" t="s">
        <v>256</v>
      </c>
      <c r="B156" s="129" t="s">
        <v>257</v>
      </c>
    </row>
    <row r="157" spans="2:17" ht="6.75" customHeight="1">
      <c r="B157" s="129"/>
      <c r="I157" s="24"/>
      <c r="K157" s="242"/>
      <c r="L157" s="242"/>
      <c r="M157" s="242"/>
      <c r="N157" s="242"/>
      <c r="O157" s="242"/>
      <c r="P157" s="242"/>
      <c r="Q157" s="242"/>
    </row>
    <row r="158" spans="2:12" ht="48" customHeight="1">
      <c r="B158" s="242" t="s">
        <v>330</v>
      </c>
      <c r="C158" s="242"/>
      <c r="D158" s="242"/>
      <c r="E158" s="242"/>
      <c r="F158" s="242"/>
      <c r="G158" s="242"/>
      <c r="H158" s="242"/>
      <c r="I158" s="24"/>
      <c r="J158" s="24"/>
      <c r="K158" s="24"/>
      <c r="L158" s="24"/>
    </row>
    <row r="159" spans="2:11" ht="11.25" customHeight="1">
      <c r="B159" s="242"/>
      <c r="C159" s="242"/>
      <c r="D159" s="242"/>
      <c r="E159" s="242"/>
      <c r="F159" s="242"/>
      <c r="G159" s="242"/>
      <c r="H159" s="242"/>
      <c r="I159" s="24"/>
      <c r="J159" s="24"/>
      <c r="K159" s="24"/>
    </row>
    <row r="160" spans="1:2" ht="10.5">
      <c r="A160" s="129" t="s">
        <v>258</v>
      </c>
      <c r="B160" s="129" t="s">
        <v>259</v>
      </c>
    </row>
    <row r="161" ht="6.75" customHeight="1"/>
    <row r="162" spans="2:21" ht="30" customHeight="1">
      <c r="B162" s="242" t="s">
        <v>260</v>
      </c>
      <c r="C162" s="242"/>
      <c r="D162" s="242"/>
      <c r="E162" s="242"/>
      <c r="F162" s="242"/>
      <c r="G162" s="242"/>
      <c r="H162" s="242"/>
      <c r="J162" s="260"/>
      <c r="K162" s="260"/>
      <c r="L162" s="260"/>
      <c r="M162" s="260"/>
      <c r="N162" s="260"/>
      <c r="O162" s="260"/>
      <c r="P162" s="260"/>
      <c r="Q162" s="260"/>
      <c r="R162" s="260"/>
      <c r="S162" s="260"/>
      <c r="T162" s="260"/>
      <c r="U162" s="260"/>
    </row>
    <row r="163" spans="2:21" ht="18" customHeight="1">
      <c r="B163" s="242"/>
      <c r="C163" s="242"/>
      <c r="D163" s="242"/>
      <c r="E163" s="242"/>
      <c r="F163" s="242"/>
      <c r="G163" s="242"/>
      <c r="H163" s="242"/>
      <c r="J163" s="261"/>
      <c r="K163" s="261"/>
      <c r="L163" s="261"/>
      <c r="M163" s="261"/>
      <c r="N163" s="261"/>
      <c r="O163" s="261"/>
      <c r="P163" s="261"/>
      <c r="Q163" s="261"/>
      <c r="R163" s="261"/>
      <c r="S163" s="261"/>
      <c r="T163" s="261"/>
      <c r="U163" s="261"/>
    </row>
    <row r="164" spans="1:21" ht="13.5">
      <c r="A164" s="129" t="s">
        <v>261</v>
      </c>
      <c r="B164" s="129" t="s">
        <v>262</v>
      </c>
      <c r="J164" s="261"/>
      <c r="K164" s="261"/>
      <c r="L164" s="261"/>
      <c r="M164" s="261"/>
      <c r="N164" s="261"/>
      <c r="O164" s="261"/>
      <c r="P164" s="261"/>
      <c r="Q164" s="261"/>
      <c r="R164" s="261"/>
      <c r="S164" s="261"/>
      <c r="T164" s="261"/>
      <c r="U164" s="261"/>
    </row>
    <row r="165" ht="6.75" customHeight="1"/>
    <row r="166" ht="10.5">
      <c r="B166" s="126" t="s">
        <v>263</v>
      </c>
    </row>
    <row r="168" spans="1:5" ht="10.5">
      <c r="A168" s="129" t="s">
        <v>264</v>
      </c>
      <c r="B168" s="129" t="s">
        <v>23</v>
      </c>
      <c r="C168" s="129"/>
      <c r="D168" s="129"/>
      <c r="E168" s="129"/>
    </row>
    <row r="170" spans="6:7" ht="10.5">
      <c r="F170" s="172" t="s">
        <v>265</v>
      </c>
      <c r="G170" s="172" t="s">
        <v>266</v>
      </c>
    </row>
    <row r="171" spans="6:7" ht="10.5">
      <c r="F171" s="172" t="s">
        <v>13</v>
      </c>
      <c r="G171" s="172" t="s">
        <v>13</v>
      </c>
    </row>
    <row r="172" spans="2:7" ht="10.5">
      <c r="B172" s="126" t="s">
        <v>267</v>
      </c>
      <c r="F172" s="172"/>
      <c r="G172" s="172"/>
    </row>
    <row r="173" spans="6:7" ht="10.5">
      <c r="F173" s="172"/>
      <c r="G173" s="172"/>
    </row>
    <row r="174" spans="2:7" ht="10.5" customHeight="1">
      <c r="B174" s="264" t="s">
        <v>268</v>
      </c>
      <c r="C174" s="264"/>
      <c r="D174" s="173"/>
      <c r="E174" s="173"/>
      <c r="F174" s="24">
        <v>1926.3418060000006</v>
      </c>
      <c r="G174" s="24">
        <v>2967.800176000001</v>
      </c>
    </row>
    <row r="175" spans="2:7" ht="10.5" customHeight="1">
      <c r="B175" s="126" t="s">
        <v>269</v>
      </c>
      <c r="F175" s="24">
        <v>-834.3682674847364</v>
      </c>
      <c r="G175" s="24">
        <v>-1993.7638290003642</v>
      </c>
    </row>
    <row r="176" spans="6:7" ht="10.5" customHeight="1" thickBot="1">
      <c r="F176" s="174">
        <f>SUM(F174:F175)</f>
        <v>1091.9735385152642</v>
      </c>
      <c r="G176" s="174">
        <f>SUM(G174:G175)</f>
        <v>974.0363469996369</v>
      </c>
    </row>
    <row r="177" spans="2:5" ht="10.5" customHeight="1" thickTop="1">
      <c r="B177" s="175"/>
      <c r="C177" s="175"/>
      <c r="D177" s="175"/>
      <c r="E177" s="175"/>
    </row>
    <row r="178" spans="2:8" ht="30.75" customHeight="1">
      <c r="B178" s="242" t="s">
        <v>270</v>
      </c>
      <c r="C178" s="242"/>
      <c r="D178" s="242"/>
      <c r="E178" s="242"/>
      <c r="F178" s="242"/>
      <c r="G178" s="242"/>
      <c r="H178" s="242"/>
    </row>
    <row r="179" spans="3:5" ht="10.5">
      <c r="C179" s="175"/>
      <c r="D179" s="175"/>
      <c r="E179" s="175"/>
    </row>
    <row r="180" spans="1:5" ht="10.5">
      <c r="A180" s="129" t="s">
        <v>271</v>
      </c>
      <c r="B180" s="129" t="s">
        <v>272</v>
      </c>
      <c r="C180" s="129"/>
      <c r="D180" s="129"/>
      <c r="E180" s="129"/>
    </row>
    <row r="181" ht="6.75" customHeight="1"/>
    <row r="182" spans="2:11" ht="10.5">
      <c r="B182" s="126" t="s">
        <v>273</v>
      </c>
      <c r="J182" s="24"/>
      <c r="K182" s="24"/>
    </row>
    <row r="183" spans="10:11" ht="10.5">
      <c r="J183" s="24"/>
      <c r="K183" s="24"/>
    </row>
    <row r="184" spans="3:11" ht="6.75" customHeight="1">
      <c r="C184" s="175"/>
      <c r="D184" s="175"/>
      <c r="E184" s="175"/>
      <c r="J184" s="24"/>
      <c r="K184" s="24"/>
    </row>
    <row r="185" spans="1:5" ht="10.5">
      <c r="A185" s="129" t="s">
        <v>274</v>
      </c>
      <c r="B185" s="129" t="s">
        <v>275</v>
      </c>
      <c r="C185" s="129"/>
      <c r="D185" s="129"/>
      <c r="E185" s="129"/>
    </row>
    <row r="186" ht="6.75" customHeight="1"/>
    <row r="187" spans="1:2" ht="10.5">
      <c r="A187" s="164" t="s">
        <v>276</v>
      </c>
      <c r="B187" s="126" t="s">
        <v>277</v>
      </c>
    </row>
    <row r="188" spans="1:2" ht="10.5">
      <c r="A188" s="164" t="s">
        <v>278</v>
      </c>
      <c r="B188" s="126" t="s">
        <v>279</v>
      </c>
    </row>
    <row r="189" ht="10.5">
      <c r="A189" s="176"/>
    </row>
    <row r="191" spans="1:5" ht="10.5">
      <c r="A191" s="129" t="s">
        <v>280</v>
      </c>
      <c r="B191" s="129" t="s">
        <v>281</v>
      </c>
      <c r="C191" s="129"/>
      <c r="D191" s="129"/>
      <c r="E191" s="129"/>
    </row>
    <row r="192" ht="6.75" customHeight="1"/>
    <row r="193" spans="2:8" ht="10.5">
      <c r="B193" s="177"/>
      <c r="C193" s="178"/>
      <c r="D193" s="179"/>
      <c r="E193" s="180"/>
      <c r="F193" s="180"/>
      <c r="G193" s="180"/>
      <c r="H193" s="180"/>
    </row>
    <row r="194" spans="2:8" ht="60" customHeight="1">
      <c r="B194" s="242" t="s">
        <v>331</v>
      </c>
      <c r="C194" s="242"/>
      <c r="D194" s="242"/>
      <c r="E194" s="242"/>
      <c r="F194" s="242"/>
      <c r="G194" s="242"/>
      <c r="H194" s="242"/>
    </row>
    <row r="195" spans="2:8" ht="10.5">
      <c r="B195" s="130"/>
      <c r="C195" s="130"/>
      <c r="D195" s="130"/>
      <c r="E195" s="130"/>
      <c r="F195" s="130"/>
      <c r="G195" s="130"/>
      <c r="H195" s="130"/>
    </row>
    <row r="196" spans="1:5" ht="10.5">
      <c r="A196" s="129" t="s">
        <v>282</v>
      </c>
      <c r="B196" s="129" t="s">
        <v>283</v>
      </c>
      <c r="C196" s="129"/>
      <c r="D196" s="129"/>
      <c r="E196" s="129"/>
    </row>
    <row r="197" spans="2:5" ht="6.75" customHeight="1">
      <c r="B197" s="129"/>
      <c r="C197" s="129"/>
      <c r="D197" s="129"/>
      <c r="E197" s="129"/>
    </row>
    <row r="198" ht="10.5">
      <c r="B198" s="126" t="s">
        <v>284</v>
      </c>
    </row>
    <row r="200" spans="2:8" ht="10.5" customHeight="1">
      <c r="B200" s="269" t="s">
        <v>285</v>
      </c>
      <c r="C200" s="270"/>
      <c r="D200" s="270"/>
      <c r="E200" s="271"/>
      <c r="F200" s="181" t="s">
        <v>286</v>
      </c>
      <c r="G200" s="181" t="s">
        <v>287</v>
      </c>
      <c r="H200" s="181" t="s">
        <v>136</v>
      </c>
    </row>
    <row r="201" spans="2:8" ht="10.5">
      <c r="B201" s="272"/>
      <c r="C201" s="273"/>
      <c r="D201" s="273"/>
      <c r="E201" s="274"/>
      <c r="F201" s="182" t="s">
        <v>288</v>
      </c>
      <c r="G201" s="182" t="s">
        <v>288</v>
      </c>
      <c r="H201" s="182" t="s">
        <v>288</v>
      </c>
    </row>
    <row r="202" spans="2:8" ht="12.75" customHeight="1">
      <c r="B202" s="276" t="s">
        <v>289</v>
      </c>
      <c r="C202" s="277"/>
      <c r="D202" s="277"/>
      <c r="E202" s="278"/>
      <c r="F202" s="183">
        <f>+'[2]SC-BSheet(pgA2)'!E44</f>
        <v>4300.69427064516</v>
      </c>
      <c r="G202" s="183">
        <v>0</v>
      </c>
      <c r="H202" s="183">
        <f>+G202+F202</f>
        <v>4300.69427064516</v>
      </c>
    </row>
    <row r="203" spans="2:8" ht="14.25" customHeight="1">
      <c r="B203" s="276" t="s">
        <v>290</v>
      </c>
      <c r="C203" s="277"/>
      <c r="D203" s="277"/>
      <c r="E203" s="278"/>
      <c r="F203" s="183">
        <f>+'[2]SC-BSheet(pgA2)'!E38</f>
        <v>48455.33293935484</v>
      </c>
      <c r="G203" s="183">
        <v>0</v>
      </c>
      <c r="H203" s="183">
        <f>+G203+F203</f>
        <v>48455.33293935484</v>
      </c>
    </row>
    <row r="204" spans="2:8" ht="9.75" customHeight="1">
      <c r="B204" s="137"/>
      <c r="C204" s="137"/>
      <c r="D204" s="137"/>
      <c r="E204" s="137"/>
      <c r="F204" s="152"/>
      <c r="G204" s="152"/>
      <c r="H204" s="152"/>
    </row>
    <row r="205" spans="2:11" ht="9.75" customHeight="1">
      <c r="B205" s="275" t="s">
        <v>291</v>
      </c>
      <c r="C205" s="275"/>
      <c r="D205" s="275"/>
      <c r="E205" s="275"/>
      <c r="F205" s="275"/>
      <c r="G205" s="275"/>
      <c r="H205" s="275"/>
      <c r="I205" s="24"/>
      <c r="J205" s="24"/>
      <c r="K205" s="24"/>
    </row>
    <row r="206" spans="3:11" ht="9.75" customHeight="1">
      <c r="C206" s="137"/>
      <c r="D206" s="137"/>
      <c r="E206" s="137"/>
      <c r="F206" s="152"/>
      <c r="G206" s="152"/>
      <c r="H206" s="152"/>
      <c r="K206" s="24"/>
    </row>
    <row r="207" spans="2:8" ht="9.75" customHeight="1">
      <c r="B207" s="126" t="s">
        <v>292</v>
      </c>
      <c r="C207" s="137"/>
      <c r="D207" s="137"/>
      <c r="E207" s="137"/>
      <c r="F207" s="152"/>
      <c r="G207" s="152"/>
      <c r="H207" s="152"/>
    </row>
    <row r="208" spans="3:8" ht="9.75" customHeight="1">
      <c r="C208" s="137"/>
      <c r="D208" s="137"/>
      <c r="E208" s="137"/>
      <c r="F208" s="152"/>
      <c r="G208" s="152"/>
      <c r="H208" s="152"/>
    </row>
    <row r="209" spans="2:5" ht="10.5">
      <c r="B209" s="129"/>
      <c r="C209" s="129"/>
      <c r="D209" s="129"/>
      <c r="E209" s="129"/>
    </row>
    <row r="210" spans="1:5" ht="10.5">
      <c r="A210" s="129" t="s">
        <v>293</v>
      </c>
      <c r="B210" s="129" t="s">
        <v>294</v>
      </c>
      <c r="C210" s="129"/>
      <c r="D210" s="129"/>
      <c r="E210" s="129"/>
    </row>
    <row r="211" ht="6.75" customHeight="1"/>
    <row r="212" ht="10.5">
      <c r="B212" s="126" t="s">
        <v>295</v>
      </c>
    </row>
    <row r="215" spans="1:2" ht="10.5">
      <c r="A215" s="129" t="s">
        <v>296</v>
      </c>
      <c r="B215" s="129" t="s">
        <v>297</v>
      </c>
    </row>
    <row r="216" ht="6.75" customHeight="1">
      <c r="B216" s="129"/>
    </row>
    <row r="217" ht="10.5">
      <c r="B217" s="126" t="s">
        <v>298</v>
      </c>
    </row>
    <row r="220" spans="1:5" ht="10.5">
      <c r="A220" s="129" t="s">
        <v>299</v>
      </c>
      <c r="B220" s="129" t="s">
        <v>300</v>
      </c>
      <c r="C220" s="129"/>
      <c r="D220" s="129"/>
      <c r="E220" s="129"/>
    </row>
    <row r="221" spans="2:5" ht="6.75" customHeight="1">
      <c r="B221" s="161"/>
      <c r="C221" s="129"/>
      <c r="D221" s="129"/>
      <c r="E221" s="129"/>
    </row>
    <row r="222" spans="2:5" ht="10.5">
      <c r="B222" s="126" t="s">
        <v>301</v>
      </c>
      <c r="C222" s="129"/>
      <c r="D222" s="129"/>
      <c r="E222" s="129"/>
    </row>
    <row r="223" spans="2:5" ht="10.5">
      <c r="B223" s="161"/>
      <c r="C223" s="129"/>
      <c r="D223" s="129"/>
      <c r="E223" s="129"/>
    </row>
    <row r="224" spans="2:5" ht="10.5">
      <c r="B224" s="161"/>
      <c r="C224" s="129"/>
      <c r="D224" s="129"/>
      <c r="E224" s="129"/>
    </row>
    <row r="225" spans="1:5" ht="10.5">
      <c r="A225" s="184" t="s">
        <v>302</v>
      </c>
      <c r="B225" s="129" t="s">
        <v>303</v>
      </c>
      <c r="C225" s="129"/>
      <c r="D225" s="129"/>
      <c r="E225" s="129"/>
    </row>
    <row r="226" spans="2:8" ht="10.5">
      <c r="B226" s="161"/>
      <c r="C226" s="129"/>
      <c r="D226" s="129"/>
      <c r="E226" s="268" t="s">
        <v>2</v>
      </c>
      <c r="F226" s="268"/>
      <c r="G226" s="268" t="s">
        <v>3</v>
      </c>
      <c r="H226" s="268"/>
    </row>
    <row r="227" spans="2:8" ht="10.5">
      <c r="B227" s="161"/>
      <c r="C227" s="129"/>
      <c r="D227" s="129"/>
      <c r="E227" s="185" t="s">
        <v>4</v>
      </c>
      <c r="F227" s="185" t="s">
        <v>5</v>
      </c>
      <c r="G227" s="185" t="s">
        <v>4</v>
      </c>
      <c r="H227" s="185" t="s">
        <v>5</v>
      </c>
    </row>
    <row r="228" spans="2:8" ht="10.5">
      <c r="B228" s="161"/>
      <c r="C228" s="129"/>
      <c r="D228" s="129"/>
      <c r="E228" s="185" t="s">
        <v>6</v>
      </c>
      <c r="F228" s="185" t="s">
        <v>7</v>
      </c>
      <c r="G228" s="185" t="s">
        <v>6</v>
      </c>
      <c r="H228" s="185" t="s">
        <v>7</v>
      </c>
    </row>
    <row r="229" spans="2:8" ht="10.5">
      <c r="B229" s="161"/>
      <c r="C229" s="129"/>
      <c r="D229" s="129"/>
      <c r="E229" s="185" t="s">
        <v>8</v>
      </c>
      <c r="F229" s="185" t="s">
        <v>8</v>
      </c>
      <c r="G229" s="185" t="s">
        <v>9</v>
      </c>
      <c r="H229" s="185" t="s">
        <v>10</v>
      </c>
    </row>
    <row r="230" spans="2:8" ht="10.5">
      <c r="B230" s="161"/>
      <c r="C230" s="129"/>
      <c r="D230" s="129"/>
      <c r="E230" s="186" t="str">
        <f>+'[2]SC-BSheet(pgA2)'!E10</f>
        <v>@30/11/07</v>
      </c>
      <c r="F230" s="186" t="str">
        <f>+'[2]SC-P&amp;L(pgA1)'!H10</f>
        <v>@30/11/06</v>
      </c>
      <c r="G230" s="186" t="str">
        <f>+E230</f>
        <v>@30/11/07</v>
      </c>
      <c r="H230" s="186" t="str">
        <f>+'[2]SC-P&amp;L(pgA1)'!J10</f>
        <v>@30/11/06</v>
      </c>
    </row>
    <row r="231" spans="2:8" ht="10.5">
      <c r="B231" s="161"/>
      <c r="C231" s="129"/>
      <c r="D231" s="129"/>
      <c r="E231" s="186"/>
      <c r="F231" s="185"/>
      <c r="G231" s="186"/>
      <c r="H231" s="185"/>
    </row>
    <row r="232" spans="2:8" ht="10.5">
      <c r="B232" s="161"/>
      <c r="C232" s="129"/>
      <c r="D232" s="129"/>
      <c r="E232" s="185" t="s">
        <v>13</v>
      </c>
      <c r="F232" s="185" t="s">
        <v>13</v>
      </c>
      <c r="G232" s="185" t="s">
        <v>13</v>
      </c>
      <c r="H232" s="185" t="s">
        <v>13</v>
      </c>
    </row>
    <row r="233" spans="2:5" ht="10.5">
      <c r="B233" s="129" t="s">
        <v>26</v>
      </c>
      <c r="C233" s="129" t="s">
        <v>304</v>
      </c>
      <c r="E233" s="129"/>
    </row>
    <row r="234" spans="2:8" ht="32.25" customHeight="1" thickBot="1">
      <c r="B234" s="241" t="s">
        <v>305</v>
      </c>
      <c r="C234" s="241"/>
      <c r="D234" s="241"/>
      <c r="E234" s="187">
        <f>+'[2]SC-P&amp;L(pgA1)'!G35</f>
        <v>1067</v>
      </c>
      <c r="F234" s="187">
        <f>+'[2]SC-P&amp;L(pgA1)'!H35</f>
        <v>469</v>
      </c>
      <c r="G234" s="187">
        <f>+'[2]SC-P&amp;L(pgA1)'!I35</f>
        <v>1831</v>
      </c>
      <c r="H234" s="187">
        <f>+'[2]SC-P&amp;L(pgA1)'!J35</f>
        <v>784</v>
      </c>
    </row>
    <row r="235" spans="2:5" ht="10.5">
      <c r="B235" s="161"/>
      <c r="C235" s="129"/>
      <c r="D235" s="129"/>
      <c r="E235" s="129"/>
    </row>
    <row r="236" spans="2:5" ht="10.5">
      <c r="B236" s="161"/>
      <c r="C236" s="129"/>
      <c r="D236" s="129"/>
      <c r="E236" s="129"/>
    </row>
    <row r="237" spans="2:5" ht="10.5">
      <c r="B237" s="129" t="s">
        <v>28</v>
      </c>
      <c r="C237" s="129" t="s">
        <v>306</v>
      </c>
      <c r="E237" s="129"/>
    </row>
    <row r="238" spans="2:4" ht="33" customHeight="1">
      <c r="B238" s="241" t="s">
        <v>307</v>
      </c>
      <c r="C238" s="241"/>
      <c r="D238" s="241"/>
    </row>
    <row r="239" spans="2:8" ht="10.5">
      <c r="B239" s="267" t="s">
        <v>308</v>
      </c>
      <c r="C239" s="267"/>
      <c r="D239" s="267"/>
      <c r="E239" s="188">
        <f>+'[2]SC-BSheet(pgA2)'!E33</f>
        <v>142520</v>
      </c>
      <c r="F239" s="188">
        <v>142520</v>
      </c>
      <c r="G239" s="188">
        <f>+E239</f>
        <v>142520</v>
      </c>
      <c r="H239" s="188">
        <f>+F239</f>
        <v>142520</v>
      </c>
    </row>
    <row r="240" spans="2:8" ht="15.75" customHeight="1">
      <c r="B240" s="267" t="s">
        <v>309</v>
      </c>
      <c r="C240" s="267"/>
      <c r="D240" s="267"/>
      <c r="E240" s="188">
        <v>0</v>
      </c>
      <c r="F240" s="188">
        <v>0</v>
      </c>
      <c r="G240" s="188">
        <f>+E240</f>
        <v>0</v>
      </c>
      <c r="H240" s="188">
        <f>+F240</f>
        <v>0</v>
      </c>
    </row>
    <row r="241" spans="2:8" ht="32.25" customHeight="1" thickBot="1">
      <c r="B241" s="266" t="s">
        <v>310</v>
      </c>
      <c r="C241" s="266"/>
      <c r="D241" s="266"/>
      <c r="E241" s="189">
        <f>SUM(E239:E240)</f>
        <v>142520</v>
      </c>
      <c r="F241" s="189">
        <f>SUM(F239:F240)</f>
        <v>142520</v>
      </c>
      <c r="G241" s="189">
        <f>+E241</f>
        <v>142520</v>
      </c>
      <c r="H241" s="189">
        <f>SUM(H239:H240)</f>
        <v>142520</v>
      </c>
    </row>
    <row r="242" spans="2:5" ht="11.25" thickTop="1">
      <c r="B242" s="161"/>
      <c r="C242" s="129"/>
      <c r="D242" s="129"/>
      <c r="E242" s="129"/>
    </row>
    <row r="243" spans="2:5" ht="10.5">
      <c r="B243" s="190" t="s">
        <v>311</v>
      </c>
      <c r="C243" s="24"/>
      <c r="D243" s="129"/>
      <c r="E243" s="129"/>
    </row>
    <row r="244" spans="2:8" ht="11.25" thickBot="1">
      <c r="B244" s="191" t="s">
        <v>26</v>
      </c>
      <c r="C244" s="191" t="s">
        <v>27</v>
      </c>
      <c r="D244" s="129"/>
      <c r="E244" s="192">
        <f>+E234/E239*100</f>
        <v>0.7486668537749087</v>
      </c>
      <c r="F244" s="192">
        <f>+F234/F239*100</f>
        <v>0.3290766208251473</v>
      </c>
      <c r="G244" s="192">
        <f>+G234/G239*100</f>
        <v>1.2847319674431659</v>
      </c>
      <c r="H244" s="192">
        <f>+H234/H241*100</f>
        <v>0.550098231827112</v>
      </c>
    </row>
    <row r="245" spans="4:5" ht="10.5">
      <c r="D245" s="129"/>
      <c r="E245" s="193"/>
    </row>
    <row r="246" spans="2:10" ht="10.5" customHeight="1" thickBot="1">
      <c r="B246" s="194" t="s">
        <v>28</v>
      </c>
      <c r="C246" s="194" t="s">
        <v>29</v>
      </c>
      <c r="E246" s="195" t="s">
        <v>312</v>
      </c>
      <c r="F246" s="195" t="s">
        <v>312</v>
      </c>
      <c r="G246" s="195" t="s">
        <v>312</v>
      </c>
      <c r="H246" s="196" t="str">
        <f>+F246</f>
        <v>-N/A-</v>
      </c>
      <c r="J246" s="197"/>
    </row>
    <row r="247" spans="2:10" ht="10.5" customHeight="1">
      <c r="B247" s="194"/>
      <c r="C247" s="194"/>
      <c r="E247" s="198"/>
      <c r="F247" s="198"/>
      <c r="G247" s="198"/>
      <c r="H247" s="199"/>
      <c r="J247" s="197"/>
    </row>
  </sheetData>
  <mergeCells count="50">
    <mergeCell ref="D18:H18"/>
    <mergeCell ref="C31:H31"/>
    <mergeCell ref="C29:H29"/>
    <mergeCell ref="C30:H30"/>
    <mergeCell ref="C27:H27"/>
    <mergeCell ref="B24:H24"/>
    <mergeCell ref="B178:H178"/>
    <mergeCell ref="B162:H162"/>
    <mergeCell ref="B163:H163"/>
    <mergeCell ref="B194:H194"/>
    <mergeCell ref="G226:H226"/>
    <mergeCell ref="B200:E201"/>
    <mergeCell ref="B205:H205"/>
    <mergeCell ref="B203:E203"/>
    <mergeCell ref="B202:E202"/>
    <mergeCell ref="E226:F226"/>
    <mergeCell ref="B241:D241"/>
    <mergeCell ref="B238:D238"/>
    <mergeCell ref="B239:D239"/>
    <mergeCell ref="B240:D240"/>
    <mergeCell ref="B234:D234"/>
    <mergeCell ref="B10:H10"/>
    <mergeCell ref="B174:C174"/>
    <mergeCell ref="B48:H48"/>
    <mergeCell ref="B58:H58"/>
    <mergeCell ref="B53:H53"/>
    <mergeCell ref="B158:H158"/>
    <mergeCell ref="B128:H128"/>
    <mergeCell ref="B154:H154"/>
    <mergeCell ref="B135:H135"/>
    <mergeCell ref="B12:H12"/>
    <mergeCell ref="B63:H63"/>
    <mergeCell ref="B16:H16"/>
    <mergeCell ref="D19:E19"/>
    <mergeCell ref="D20:G20"/>
    <mergeCell ref="C39:H39"/>
    <mergeCell ref="B22:H22"/>
    <mergeCell ref="B26:H26"/>
    <mergeCell ref="C28:H28"/>
    <mergeCell ref="C36:D36"/>
    <mergeCell ref="J162:U162"/>
    <mergeCell ref="J163:U163"/>
    <mergeCell ref="J164:U164"/>
    <mergeCell ref="C37:D37"/>
    <mergeCell ref="K157:Q157"/>
    <mergeCell ref="B123:H123"/>
    <mergeCell ref="B40:H40"/>
    <mergeCell ref="B132:H132"/>
    <mergeCell ref="B153:H153"/>
    <mergeCell ref="B159:H159"/>
  </mergeCells>
  <printOptions/>
  <pageMargins left="0.7874015748031497" right="0.2755905511811024" top="0.5118110236220472" bottom="0.4724409448818898" header="0.15748031496062992" footer="0.1968503937007874"/>
  <pageSetup fitToHeight="4" horizontalDpi="600" verticalDpi="600" orientation="portrait" paperSize="9" scale="85" r:id="rId1"/>
  <headerFooter alignWithMargins="0">
    <oddHeader>&amp;R&amp;"Arial,Bold"&amp;9Page &amp;P+4
</oddHeader>
  </headerFooter>
  <rowBreaks count="3" manualBreakCount="3">
    <brk id="59" max="7" man="1"/>
    <brk id="146" max="7" man="1"/>
    <brk id="213" max="7" man="1"/>
  </rowBreaks>
</worksheet>
</file>

<file path=xl/worksheets/sheet6.xml><?xml version="1.0" encoding="utf-8"?>
<worksheet xmlns="http://schemas.openxmlformats.org/spreadsheetml/2006/main" xmlns:r="http://schemas.openxmlformats.org/officeDocument/2006/relationships">
  <dimension ref="A1:F40"/>
  <sheetViews>
    <sheetView zoomScale="80" zoomScaleNormal="80" workbookViewId="0" topLeftCell="A18">
      <selection activeCell="D39" sqref="D39"/>
    </sheetView>
  </sheetViews>
  <sheetFormatPr defaultColWidth="8.88671875" defaultRowHeight="15"/>
  <cols>
    <col min="1" max="1" width="2.88671875" style="219" customWidth="1"/>
    <col min="2" max="2" width="37.4453125" style="219" customWidth="1"/>
    <col min="3" max="3" width="14.10546875" style="219" customWidth="1"/>
    <col min="4" max="4" width="16.21484375" style="219" customWidth="1"/>
    <col min="5" max="5" width="14.6640625" style="219" customWidth="1"/>
    <col min="6" max="6" width="15.88671875" style="219" customWidth="1"/>
    <col min="7" max="16384" width="8.88671875" style="219" customWidth="1"/>
  </cols>
  <sheetData>
    <row r="1" spans="1:3" s="201" customFormat="1" ht="18">
      <c r="A1" s="200" t="str">
        <f>+'SC-P&amp;L(pgA1)'!B1</f>
        <v>TRIplc BERHAD </v>
      </c>
      <c r="C1" s="202" t="str">
        <f>+'Announce''m note(pgA5-9)'!D1</f>
        <v>Co. No. 242896-A</v>
      </c>
    </row>
    <row r="2" s="201" customFormat="1" ht="18">
      <c r="A2" s="200"/>
    </row>
    <row r="3" spans="1:4" s="201" customFormat="1" ht="18">
      <c r="A3" s="203" t="s">
        <v>313</v>
      </c>
      <c r="D3" s="201" t="s">
        <v>314</v>
      </c>
    </row>
    <row r="4" s="201" customFormat="1" ht="18"/>
    <row r="5" s="201" customFormat="1" ht="18">
      <c r="A5" s="204" t="s">
        <v>315</v>
      </c>
    </row>
    <row r="7" spans="1:6" s="46" customFormat="1" ht="24.75" customHeight="1">
      <c r="A7" s="205"/>
      <c r="B7" s="206"/>
      <c r="C7" s="279" t="s">
        <v>2</v>
      </c>
      <c r="D7" s="279"/>
      <c r="E7" s="279" t="s">
        <v>3</v>
      </c>
      <c r="F7" s="279"/>
    </row>
    <row r="8" spans="1:6" s="118" customFormat="1" ht="12.75">
      <c r="A8" s="207"/>
      <c r="B8" s="208"/>
      <c r="C8" s="209" t="s">
        <v>4</v>
      </c>
      <c r="D8" s="209" t="s">
        <v>5</v>
      </c>
      <c r="E8" s="209" t="s">
        <v>4</v>
      </c>
      <c r="F8" s="209" t="s">
        <v>5</v>
      </c>
    </row>
    <row r="9" spans="1:6" s="118" customFormat="1" ht="12.75">
      <c r="A9" s="207"/>
      <c r="B9" s="208"/>
      <c r="C9" s="210" t="s">
        <v>6</v>
      </c>
      <c r="D9" s="210" t="s">
        <v>7</v>
      </c>
      <c r="E9" s="210" t="s">
        <v>6</v>
      </c>
      <c r="F9" s="210" t="s">
        <v>7</v>
      </c>
    </row>
    <row r="10" spans="1:6" s="118" customFormat="1" ht="12.75">
      <c r="A10" s="207"/>
      <c r="B10" s="208"/>
      <c r="C10" s="210" t="s">
        <v>8</v>
      </c>
      <c r="D10" s="210" t="s">
        <v>8</v>
      </c>
      <c r="E10" s="210" t="s">
        <v>9</v>
      </c>
      <c r="F10" s="210" t="s">
        <v>10</v>
      </c>
    </row>
    <row r="11" spans="1:6" s="118" customFormat="1" ht="12.75">
      <c r="A11" s="207"/>
      <c r="B11" s="208"/>
      <c r="C11" s="211" t="str">
        <f>+'SC-P&amp;L(pgA1)'!G10</f>
        <v>@30/11/07</v>
      </c>
      <c r="D11" s="212" t="str">
        <f>+'SC-P&amp;L(pgA1)'!H10</f>
        <v>@30/11/06</v>
      </c>
      <c r="E11" s="210" t="str">
        <f>+C11</f>
        <v>@30/11/07</v>
      </c>
      <c r="F11" s="210" t="str">
        <f>+D11</f>
        <v>@30/11/06</v>
      </c>
    </row>
    <row r="12" spans="1:6" s="118" customFormat="1" ht="12.75">
      <c r="A12" s="207"/>
      <c r="B12" s="208"/>
      <c r="C12" s="211"/>
      <c r="D12" s="213"/>
      <c r="E12" s="210"/>
      <c r="F12" s="213"/>
    </row>
    <row r="13" spans="1:6" s="118" customFormat="1" ht="12.75">
      <c r="A13" s="207"/>
      <c r="B13" s="208"/>
      <c r="C13" s="210" t="s">
        <v>13</v>
      </c>
      <c r="D13" s="210" t="s">
        <v>13</v>
      </c>
      <c r="E13" s="210" t="s">
        <v>13</v>
      </c>
      <c r="F13" s="210" t="s">
        <v>13</v>
      </c>
    </row>
    <row r="14" spans="1:6" s="118" customFormat="1" ht="6.75" customHeight="1">
      <c r="A14" s="207"/>
      <c r="B14" s="214"/>
      <c r="C14" s="210"/>
      <c r="D14" s="210"/>
      <c r="E14" s="210"/>
      <c r="F14" s="210"/>
    </row>
    <row r="15" spans="1:6" s="118" customFormat="1" ht="21" customHeight="1">
      <c r="A15" s="215">
        <v>1</v>
      </c>
      <c r="B15" s="216" t="str">
        <f>+'SC-P&amp;L(pgA1)'!B15</f>
        <v>Revenue </v>
      </c>
      <c r="C15" s="217">
        <v>46801</v>
      </c>
      <c r="D15" s="217">
        <v>95201</v>
      </c>
      <c r="E15" s="217">
        <v>87354</v>
      </c>
      <c r="F15" s="217">
        <v>116013</v>
      </c>
    </row>
    <row r="16" spans="1:6" ht="21" customHeight="1">
      <c r="A16" s="218">
        <f>+A15+1</f>
        <v>2</v>
      </c>
      <c r="B16" s="218" t="str">
        <f>+'SC-P&amp;L(pgA1)'!B31</f>
        <v>Profit before tax</v>
      </c>
      <c r="C16" s="217">
        <v>2159</v>
      </c>
      <c r="D16" s="217">
        <v>407</v>
      </c>
      <c r="E16" s="217">
        <v>2805</v>
      </c>
      <c r="F16" s="217">
        <v>1468</v>
      </c>
    </row>
    <row r="17" spans="1:6" ht="21" customHeight="1">
      <c r="A17" s="218">
        <f>+A16+1</f>
        <v>3</v>
      </c>
      <c r="B17" s="218" t="s">
        <v>316</v>
      </c>
      <c r="C17" s="217">
        <v>1067</v>
      </c>
      <c r="D17" s="217">
        <v>469</v>
      </c>
      <c r="E17" s="217">
        <v>1831</v>
      </c>
      <c r="F17" s="217">
        <v>784</v>
      </c>
    </row>
    <row r="18" spans="1:6" ht="25.5" customHeight="1">
      <c r="A18" s="218">
        <f>+A17+1</f>
        <v>4</v>
      </c>
      <c r="B18" s="220" t="s">
        <v>317</v>
      </c>
      <c r="C18" s="217">
        <v>1067</v>
      </c>
      <c r="D18" s="217">
        <v>469</v>
      </c>
      <c r="E18" s="217">
        <v>1831</v>
      </c>
      <c r="F18" s="217">
        <v>784</v>
      </c>
    </row>
    <row r="19" spans="1:6" ht="21" customHeight="1">
      <c r="A19" s="218">
        <f>+A18+1</f>
        <v>5</v>
      </c>
      <c r="B19" s="218" t="s">
        <v>318</v>
      </c>
      <c r="C19" s="221">
        <v>0.7486668537749087</v>
      </c>
      <c r="D19" s="221">
        <v>0.3290766208251473</v>
      </c>
      <c r="E19" s="221">
        <v>1.2847319674431659</v>
      </c>
      <c r="F19" s="221">
        <v>0.550098231827112</v>
      </c>
    </row>
    <row r="20" spans="1:6" ht="21" customHeight="1">
      <c r="A20" s="218">
        <f>+A19+1</f>
        <v>6</v>
      </c>
      <c r="B20" s="218" t="s">
        <v>319</v>
      </c>
      <c r="C20" s="222">
        <v>0</v>
      </c>
      <c r="D20" s="222">
        <v>0</v>
      </c>
      <c r="E20" s="222">
        <v>0</v>
      </c>
      <c r="F20" s="222">
        <v>0</v>
      </c>
    </row>
    <row r="21" spans="1:6" ht="12.75">
      <c r="A21" s="223"/>
      <c r="B21" s="223"/>
      <c r="C21" s="224"/>
      <c r="D21" s="224"/>
      <c r="E21" s="224"/>
      <c r="F21" s="224"/>
    </row>
    <row r="22" spans="3:6" ht="12.75">
      <c r="C22" s="46"/>
      <c r="D22" s="46"/>
      <c r="E22" s="46"/>
      <c r="F22" s="46"/>
    </row>
    <row r="23" spans="1:6" s="227" customFormat="1" ht="21" customHeight="1">
      <c r="A23" s="225"/>
      <c r="B23" s="226"/>
      <c r="C23" s="280" t="s">
        <v>320</v>
      </c>
      <c r="D23" s="281"/>
      <c r="E23" s="280" t="s">
        <v>321</v>
      </c>
      <c r="F23" s="281"/>
    </row>
    <row r="24" spans="1:6" ht="21" customHeight="1">
      <c r="A24" s="228">
        <f>+A20+1</f>
        <v>7</v>
      </c>
      <c r="B24" s="223" t="s">
        <v>322</v>
      </c>
      <c r="C24" s="229"/>
      <c r="D24" s="230"/>
      <c r="E24" s="229"/>
      <c r="F24" s="230"/>
    </row>
    <row r="25" spans="1:6" s="235" customFormat="1" ht="21" customHeight="1">
      <c r="A25" s="231"/>
      <c r="B25" s="232" t="s">
        <v>323</v>
      </c>
      <c r="C25" s="233"/>
      <c r="D25" s="234">
        <v>0.17533422560852216</v>
      </c>
      <c r="E25" s="233"/>
      <c r="F25" s="234">
        <v>0.16222986247544205</v>
      </c>
    </row>
    <row r="26" spans="1:6" ht="12.75">
      <c r="A26" s="236"/>
      <c r="B26" s="237"/>
      <c r="C26" s="238"/>
      <c r="D26" s="239"/>
      <c r="E26" s="238"/>
      <c r="F26" s="239"/>
    </row>
    <row r="27" spans="3:6" ht="12.75">
      <c r="C27" s="46"/>
      <c r="D27" s="46"/>
      <c r="E27" s="46"/>
      <c r="F27" s="46"/>
    </row>
    <row r="29" s="46" customFormat="1" ht="15">
      <c r="A29" s="45" t="s">
        <v>32</v>
      </c>
    </row>
    <row r="30" s="46" customFormat="1" ht="12.75"/>
    <row r="31" spans="1:6" s="46" customFormat="1" ht="24.75" customHeight="1">
      <c r="A31" s="205"/>
      <c r="B31" s="206"/>
      <c r="C31" s="279" t="s">
        <v>2</v>
      </c>
      <c r="D31" s="279"/>
      <c r="E31" s="279" t="s">
        <v>3</v>
      </c>
      <c r="F31" s="279"/>
    </row>
    <row r="32" spans="1:6" s="118" customFormat="1" ht="12.75">
      <c r="A32" s="207"/>
      <c r="B32" s="208"/>
      <c r="C32" s="209" t="s">
        <v>4</v>
      </c>
      <c r="D32" s="209" t="s">
        <v>5</v>
      </c>
      <c r="E32" s="209" t="s">
        <v>4</v>
      </c>
      <c r="F32" s="209" t="s">
        <v>5</v>
      </c>
    </row>
    <row r="33" spans="1:6" s="118" customFormat="1" ht="12.75">
      <c r="A33" s="207"/>
      <c r="B33" s="208"/>
      <c r="C33" s="210" t="s">
        <v>6</v>
      </c>
      <c r="D33" s="210" t="s">
        <v>7</v>
      </c>
      <c r="E33" s="210" t="s">
        <v>6</v>
      </c>
      <c r="F33" s="210" t="s">
        <v>7</v>
      </c>
    </row>
    <row r="34" spans="1:6" s="118" customFormat="1" ht="12.75">
      <c r="A34" s="207"/>
      <c r="B34" s="208"/>
      <c r="C34" s="210" t="s">
        <v>8</v>
      </c>
      <c r="D34" s="210" t="s">
        <v>8</v>
      </c>
      <c r="E34" s="210" t="s">
        <v>9</v>
      </c>
      <c r="F34" s="210" t="s">
        <v>10</v>
      </c>
    </row>
    <row r="35" spans="1:6" s="118" customFormat="1" ht="12.75">
      <c r="A35" s="207"/>
      <c r="B35" s="208"/>
      <c r="C35" s="211" t="str">
        <f>+'SC-P&amp;L(pgA1)'!G10</f>
        <v>@30/11/07</v>
      </c>
      <c r="D35" s="211" t="str">
        <f>+D11</f>
        <v>@30/11/06</v>
      </c>
      <c r="E35" s="210" t="str">
        <f>+C35</f>
        <v>@30/11/07</v>
      </c>
      <c r="F35" s="210" t="str">
        <f>+D35</f>
        <v>@30/11/06</v>
      </c>
    </row>
    <row r="36" spans="1:6" s="118" customFormat="1" ht="12.75">
      <c r="A36" s="207"/>
      <c r="B36" s="208"/>
      <c r="C36" s="211"/>
      <c r="D36" s="211"/>
      <c r="E36" s="210"/>
      <c r="F36" s="210"/>
    </row>
    <row r="37" spans="1:6" s="118" customFormat="1" ht="12.75">
      <c r="A37" s="207"/>
      <c r="B37" s="208"/>
      <c r="C37" s="210" t="s">
        <v>13</v>
      </c>
      <c r="D37" s="210" t="s">
        <v>13</v>
      </c>
      <c r="E37" s="210" t="s">
        <v>13</v>
      </c>
      <c r="F37" s="210" t="s">
        <v>13</v>
      </c>
    </row>
    <row r="38" spans="1:6" s="118" customFormat="1" ht="6.75" customHeight="1">
      <c r="A38" s="207"/>
      <c r="B38" s="214"/>
      <c r="C38" s="210"/>
      <c r="D38" s="210"/>
      <c r="E38" s="210"/>
      <c r="F38" s="210"/>
    </row>
    <row r="39" spans="1:6" s="46" customFormat="1" ht="21" customHeight="1">
      <c r="A39" s="217">
        <v>1</v>
      </c>
      <c r="B39" s="240" t="s">
        <v>33</v>
      </c>
      <c r="C39" s="217">
        <v>572</v>
      </c>
      <c r="D39" s="217">
        <v>192</v>
      </c>
      <c r="E39" s="217">
        <v>887.3743499999996</v>
      </c>
      <c r="F39" s="217">
        <v>471</v>
      </c>
    </row>
    <row r="40" spans="1:6" s="46" customFormat="1" ht="21" customHeight="1">
      <c r="A40" s="217">
        <v>2</v>
      </c>
      <c r="B40" s="217" t="s">
        <v>34</v>
      </c>
      <c r="C40" s="217">
        <v>1173</v>
      </c>
      <c r="D40" s="217">
        <v>2231</v>
      </c>
      <c r="E40" s="217">
        <v>2700</v>
      </c>
      <c r="F40" s="217">
        <v>4524</v>
      </c>
    </row>
  </sheetData>
  <mergeCells count="6">
    <mergeCell ref="C31:D31"/>
    <mergeCell ref="E31:F31"/>
    <mergeCell ref="C7:D7"/>
    <mergeCell ref="E7:F7"/>
    <mergeCell ref="C23:D23"/>
    <mergeCell ref="E23:F23"/>
  </mergeCells>
  <printOptions/>
  <pageMargins left="0.75" right="0.23" top="0.72" bottom="1" header="0.5" footer="0.31"/>
  <pageSetup horizontalDpi="600" verticalDpi="600" orientation="portrait" paperSize="9" scale="75" r:id="rId1"/>
  <headerFooter alignWithMargins="0">
    <oddHeader>&amp;R&amp;"Arial,Bold"&amp;11Page 9</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Yin Ling</dc:creator>
  <cp:keywords/>
  <dc:description/>
  <cp:lastModifiedBy>User</cp:lastModifiedBy>
  <cp:lastPrinted>2008-01-29T01:03:32Z</cp:lastPrinted>
  <dcterms:created xsi:type="dcterms:W3CDTF">2008-01-22T02:31:47Z</dcterms:created>
  <dcterms:modified xsi:type="dcterms:W3CDTF">2008-01-29T08:38:14Z</dcterms:modified>
  <cp:category/>
  <cp:version/>
  <cp:contentType/>
  <cp:contentStatus/>
</cp:coreProperties>
</file>