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SC-P&amp;L(pgA1)" sheetId="1" r:id="rId1"/>
    <sheet name="SC-BSheet(pgA2)" sheetId="2" r:id="rId2"/>
    <sheet name="SC-CFStm(pgA3)" sheetId="3" r:id="rId3"/>
    <sheet name="SC-equity(pgA4)" sheetId="4" r:id="rId4"/>
    <sheet name="Announce'm note(pgA5-9)" sheetId="5" r:id="rId5"/>
    <sheet name="SC-A2&amp;A3(pgA10)"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102">'[7]GL'!#REF!</definedName>
    <definedName name="_210">#REF!</definedName>
    <definedName name="_211">'[7]GL'!#REF!</definedName>
    <definedName name="_212">'[7]GL'!#REF!</definedName>
    <definedName name="_24">#REF!</definedName>
    <definedName name="_306">'[7]GL'!#REF!</definedName>
    <definedName name="_307">'[7]GL'!#REF!</definedName>
    <definedName name="_404">'[7]GL'!#REF!</definedName>
    <definedName name="_502">'[7]GL'!#REF!</definedName>
    <definedName name="_602">'[7]GL'!#REF!</definedName>
    <definedName name="_702">'[7]GL'!#REF!</definedName>
    <definedName name="_707">'[7]GL'!#REF!</definedName>
    <definedName name="_710">'[7]GL'!#REF!</definedName>
    <definedName name="_717">'[7]GL'!#REF!</definedName>
    <definedName name="_719">'[7]GL'!#REF!</definedName>
    <definedName name="_721">'[7]GL'!#REF!</definedName>
    <definedName name="_730">'[7]GL'!#REF!</definedName>
    <definedName name="_734">'[7]GL'!#REF!</definedName>
    <definedName name="_741">'[7]GL'!#REF!</definedName>
    <definedName name="_Key1" hidden="1">#REF!</definedName>
    <definedName name="_Key2" hidden="1">#REF!</definedName>
    <definedName name="_Order1" hidden="1">255</definedName>
    <definedName name="_Order2" hidden="1">255</definedName>
    <definedName name="A">'[4]BS'!$B$2</definedName>
    <definedName name="B">#REF!</definedName>
    <definedName name="BS">'[7]BS'!#REF!</definedName>
    <definedName name="BS_repo">#REF!</definedName>
    <definedName name="CONNOTE">#REF!</definedName>
    <definedName name="CONPL">#REF!</definedName>
    <definedName name="EFA">#REF!</definedName>
    <definedName name="FA">#REF!</definedName>
    <definedName name="fa5">'[3]GL'!#REF!</definedName>
    <definedName name="FG">'[5]GL'!#REF!</definedName>
    <definedName name="journal">'[6]GL'!#REF!</definedName>
    <definedName name="jv">#REF!</definedName>
    <definedName name="jv_cc">'[6]GL'!#REF!</definedName>
    <definedName name="NOTE">#REF!</definedName>
    <definedName name="PCONNOTE">#REF!</definedName>
    <definedName name="PCONPL">#REF!</definedName>
    <definedName name="_xlnm.Print_Area" localSheetId="4">'Announce''m note(pgA5-9)'!$A$1:$H$244</definedName>
    <definedName name="_xlnm.Print_Area" localSheetId="5">'SC-A2&amp;A3(pgA10)'!$A$1:$F$40</definedName>
    <definedName name="_xlnm.Print_Area" localSheetId="1">'SC-BSheet(pgA2)'!$A$1:$G$58</definedName>
    <definedName name="_xlnm.Print_Area" localSheetId="2">'SC-CFStm(pgA3)'!$A$1:$G$58</definedName>
    <definedName name="_xlnm.Print_Area" localSheetId="3">'SC-equity(pgA4)'!$B$1:$P$62</definedName>
    <definedName name="_xlnm.Print_Area" localSheetId="0">'SC-P&amp;L(pgA1)'!$B$1:$J$49</definedName>
    <definedName name="_xlnm.Print_Titles" localSheetId="4">'Announce''m note(pgA5-9)'!$1:$5</definedName>
    <definedName name="_xlnm.Print_Titles" localSheetId="0">'SC-P&amp;L(pgA1)'!$1:$13</definedName>
    <definedName name="PSC">#REF!</definedName>
    <definedName name="SC">#REF!</definedName>
    <definedName name="TB">#REF!</definedName>
  </definedNames>
  <calcPr fullCalcOnLoad="1"/>
</workbook>
</file>

<file path=xl/sharedStrings.xml><?xml version="1.0" encoding="utf-8"?>
<sst xmlns="http://schemas.openxmlformats.org/spreadsheetml/2006/main" count="474" uniqueCount="334">
  <si>
    <t>Co. No. 242896-A</t>
  </si>
  <si>
    <t>CONDENSED CONSOLIDATED INCOME STATEMENTS</t>
  </si>
  <si>
    <t>INDIVIDUAL QUARTER</t>
  </si>
  <si>
    <t>CUMULATIVE QUARTER</t>
  </si>
  <si>
    <t>CURRENT</t>
  </si>
  <si>
    <t>PRECEDING YEAR</t>
  </si>
  <si>
    <t>YEAR</t>
  </si>
  <si>
    <t>CORRESPONDING</t>
  </si>
  <si>
    <t>QUARTER</t>
  </si>
  <si>
    <t>TO DATE</t>
  </si>
  <si>
    <t>PERIOD</t>
  </si>
  <si>
    <t>@31/08/07</t>
  </si>
  <si>
    <t>@31/08/06</t>
  </si>
  <si>
    <t>(Restated)</t>
  </si>
  <si>
    <t>RM'000</t>
  </si>
  <si>
    <t xml:space="preserve">Revenue </t>
  </si>
  <si>
    <t>Cost of sales</t>
  </si>
  <si>
    <t xml:space="preserve">Gross profit </t>
  </si>
  <si>
    <t>Other operating income</t>
  </si>
  <si>
    <t>Selling and marketing costs</t>
  </si>
  <si>
    <t>Administration expenses</t>
  </si>
  <si>
    <t>Other operating expenses</t>
  </si>
  <si>
    <t>Finance cost</t>
  </si>
  <si>
    <t>Profit before tax</t>
  </si>
  <si>
    <t>Taxation</t>
  </si>
  <si>
    <t>Profit attributable to shareholders of the company</t>
  </si>
  <si>
    <t>Earnings per share</t>
  </si>
  <si>
    <t>a)</t>
  </si>
  <si>
    <t xml:space="preserve">Basic (sen) </t>
  </si>
  <si>
    <t>b)</t>
  </si>
  <si>
    <t>Fully diluted (sen)</t>
  </si>
  <si>
    <t>N/A</t>
  </si>
  <si>
    <t>(The Condensed Consolidated Income Statements should be read in conjunction with the Annual Financial Report for the year ended 31 May 2007)</t>
  </si>
  <si>
    <t>PART A3 : ADDITIONAL INFORMATION</t>
  </si>
  <si>
    <t>Gross interest income</t>
  </si>
  <si>
    <t>Gross interest expense</t>
  </si>
  <si>
    <t>CONDENSED CONSOLIDATED BALANCE SHEETS</t>
  </si>
  <si>
    <t>AS AT</t>
  </si>
  <si>
    <t>END OF</t>
  </si>
  <si>
    <t>Audited</t>
  </si>
  <si>
    <t>Report</t>
  </si>
  <si>
    <t>@31/05/07</t>
  </si>
  <si>
    <t>Assets</t>
  </si>
  <si>
    <t>Property, plant and equipment</t>
  </si>
  <si>
    <t>Prepaid land lease payment</t>
  </si>
  <si>
    <t xml:space="preserve">Goodwill on consolidation </t>
  </si>
  <si>
    <t>Land held for property development</t>
  </si>
  <si>
    <t>Defered tax assets</t>
  </si>
  <si>
    <t>Total non-current assets</t>
  </si>
  <si>
    <t>Property development costs</t>
  </si>
  <si>
    <t>Trade and other receivables</t>
  </si>
  <si>
    <t>Tax recoverable</t>
  </si>
  <si>
    <t>Cash and bank balances</t>
  </si>
  <si>
    <t>Non-current assets classified as held for sale</t>
  </si>
  <si>
    <t>Total current assets</t>
  </si>
  <si>
    <t>Total Assets</t>
  </si>
  <si>
    <t>Equity</t>
  </si>
  <si>
    <t>Share capital</t>
  </si>
  <si>
    <t>Reserves</t>
  </si>
  <si>
    <t>Total equity attributable to the shareholders of the company</t>
  </si>
  <si>
    <t>Liabilities</t>
  </si>
  <si>
    <t>Borrowings - secured</t>
  </si>
  <si>
    <t>Deferred tax liabilities</t>
  </si>
  <si>
    <t>Provision for conversion premium</t>
  </si>
  <si>
    <t>Total  non-current liabilities</t>
  </si>
  <si>
    <t>Trade and other payables</t>
  </si>
  <si>
    <t>Tax liabilities</t>
  </si>
  <si>
    <t>Liabilities directly associated with non-current assets classified as held for sale</t>
  </si>
  <si>
    <t>Total current liabilities</t>
  </si>
  <si>
    <t>Total liabilities</t>
  </si>
  <si>
    <t>Total Equity and Liabilities</t>
  </si>
  <si>
    <t>Net assets per share attributable to ordinary equity holders</t>
  </si>
  <si>
    <t>of the parent (RM)</t>
  </si>
  <si>
    <t>Net assets (RM'000)</t>
  </si>
  <si>
    <t>(The Condensed Consolidated Balance Sheets should be read in conjunction with the Annual Financial Report for the year ended 31 May 2007.)</t>
  </si>
  <si>
    <t>CONDENSED CONSOLIDATED CASH FLOW STATEMENTS</t>
  </si>
  <si>
    <t xml:space="preserve">9 MONTHS </t>
  </si>
  <si>
    <t>3 MONTHS</t>
  </si>
  <si>
    <t>ENDED</t>
  </si>
  <si>
    <t>31/08/07</t>
  </si>
  <si>
    <t>29/02/04</t>
  </si>
  <si>
    <t>31/08/06</t>
  </si>
  <si>
    <t>(Audited)</t>
  </si>
  <si>
    <t>CASH FLOWS FROM OPERATING ACTIVITIES</t>
  </si>
  <si>
    <t>Cash receipts from customers</t>
  </si>
  <si>
    <t>Rental received</t>
  </si>
  <si>
    <t>Cash paid for operating expenses and construction &amp; property development expenditure</t>
  </si>
  <si>
    <t>Cash from operations</t>
  </si>
  <si>
    <t>Interest received</t>
  </si>
  <si>
    <t>Other income received</t>
  </si>
  <si>
    <t>Deposits received</t>
  </si>
  <si>
    <t>Tax refund</t>
  </si>
  <si>
    <t>Interest paid</t>
  </si>
  <si>
    <t xml:space="preserve">Tax paid </t>
  </si>
  <si>
    <t>Net cash from operating activities</t>
  </si>
  <si>
    <t>CASH FLOWS FROM INVESTING ACTIVITIES</t>
  </si>
  <si>
    <t>Advance to staffs</t>
  </si>
  <si>
    <t>Recoupment of advances from consultants</t>
  </si>
  <si>
    <t>Purchase of property, plant and equipment</t>
  </si>
  <si>
    <t>Net cash (used in)/ from investing activities</t>
  </si>
  <si>
    <t>CASH FLOWS FROM FINANCING ACTIVITIES</t>
  </si>
  <si>
    <t>Repayment of hire purchase creditors</t>
  </si>
  <si>
    <t>Hire purchase interest paid</t>
  </si>
  <si>
    <t>Repayment of term loans</t>
  </si>
  <si>
    <t>Placement /Withdrawal of fixed deposits</t>
  </si>
  <si>
    <t>Term loans interest paid</t>
  </si>
  <si>
    <t>Redeemable Secured Loan Stock interest paid</t>
  </si>
  <si>
    <t>Advances from/(to) holding company</t>
  </si>
  <si>
    <t xml:space="preserve">    have substantial finnancial interests</t>
  </si>
  <si>
    <t>Redeemable Secured loan stock principal paid</t>
  </si>
  <si>
    <t>Advance from other payables</t>
  </si>
  <si>
    <t>Net cash used in financing activities</t>
  </si>
  <si>
    <t>NET INCREASE IN CASH AND CASH EQUIVALENTS</t>
  </si>
  <si>
    <t>CASH AND CASH EQUIVALENTS AT BEGINNING OF FINANCIAL YEAR</t>
  </si>
  <si>
    <t>CASH AND CASH EQUIVALENTS AT END OF FINANCIAL YEAR</t>
  </si>
  <si>
    <t>(The Condensed Consolidated Cash Flow Statements should be read in conjunction with the Annual Financial Report for the year ended 31 May 2007)</t>
  </si>
  <si>
    <t>CONDENSED CONSOLIDATED STATEMENT OF CHANGES IN EQUITY</t>
  </si>
  <si>
    <t>Non-distributable</t>
  </si>
  <si>
    <t>Distributable</t>
  </si>
  <si>
    <t>Property</t>
  </si>
  <si>
    <t xml:space="preserve">Share </t>
  </si>
  <si>
    <t xml:space="preserve">Relating to </t>
  </si>
  <si>
    <t>Share</t>
  </si>
  <si>
    <t>revaluation</t>
  </si>
  <si>
    <t xml:space="preserve">option </t>
  </si>
  <si>
    <t xml:space="preserve">Assets Held </t>
  </si>
  <si>
    <t>Accumulated</t>
  </si>
  <si>
    <t xml:space="preserve"> capital</t>
  </si>
  <si>
    <t xml:space="preserve"> premium</t>
  </si>
  <si>
    <t>surplus</t>
  </si>
  <si>
    <t>reserve</t>
  </si>
  <si>
    <t>for sales</t>
  </si>
  <si>
    <t>losses</t>
  </si>
  <si>
    <t>Total</t>
  </si>
  <si>
    <t>3 months ended 31 August 2007</t>
  </si>
  <si>
    <t>Balance as at 1 June 2007</t>
  </si>
  <si>
    <t xml:space="preserve">- as previously reported </t>
  </si>
  <si>
    <t>Expense recognised directlt in equity</t>
  </si>
  <si>
    <t>- Effect on deferred tax due to change in tax rate</t>
  </si>
  <si>
    <t>Profit for the period</t>
  </si>
  <si>
    <t xml:space="preserve">Total recognised income for the period </t>
  </si>
  <si>
    <t>Balance as at 31 August 2007</t>
  </si>
  <si>
    <t>3 months ended 31 August 2006</t>
  </si>
  <si>
    <t>Balance as at 1 June 2006</t>
  </si>
  <si>
    <t>- effect of adopting FRS 2</t>
  </si>
  <si>
    <t>- As restated</t>
  </si>
  <si>
    <t xml:space="preserve">Share option expenses </t>
  </si>
  <si>
    <t>Balance as at 31 August 2006</t>
  </si>
  <si>
    <t xml:space="preserve"> </t>
  </si>
  <si>
    <t>(The Condensed Consolidated Statement of Changes in Equity should be read in conjunction with the Annual Financial Report for the year ended 31 May 2007)</t>
  </si>
  <si>
    <t>QUARTERLY REPORT</t>
  </si>
  <si>
    <t>1ST QUARTER AS AT 31 AUGUST 2007</t>
  </si>
  <si>
    <t>A</t>
  </si>
  <si>
    <t>NOTES TO THE INTERIM FINANCIAL REPORT</t>
  </si>
  <si>
    <t>A1</t>
  </si>
  <si>
    <t>Basis of Preparation</t>
  </si>
  <si>
    <t>The unaudited financial report has been prepared in accordance with FRS134: Interim Financial Reporting and chapter 9 Appendix 9B of the listing requirements of Bursa Malaysia Securities Berhad.</t>
  </si>
  <si>
    <t>A2</t>
  </si>
  <si>
    <t>Changes in Accounting Policies</t>
  </si>
  <si>
    <t>FRS 6</t>
  </si>
  <si>
    <t>Exploration for and Evaluation of Mineral Resources</t>
  </si>
  <si>
    <t>FRS 117</t>
  </si>
  <si>
    <t>Leases</t>
  </si>
  <si>
    <t>FRS 124</t>
  </si>
  <si>
    <t>Related Party Disclosures</t>
  </si>
  <si>
    <t>The Group has not adopted FRS 139 Financial Instruments: Recognition and Measurement as its effective date has been deferred.</t>
  </si>
  <si>
    <t>The adoption of the above standards does not have any significant financial impact on the Group except for the followings:</t>
  </si>
  <si>
    <t>(a)</t>
  </si>
  <si>
    <t>FRS 117 : Lease</t>
  </si>
  <si>
    <t>The leasehold interest in land held for own use were revalued by an independent valuers' valuations dated 10 November 1993 and had been revised to the Securities Commission's valuation dated 10 May 1994.</t>
  </si>
  <si>
    <t>The reclassification of leasehold land lease payments has been accounted for retrospectively and the comparative in the balance sheets have been restated as follows:</t>
  </si>
  <si>
    <t>As previously reported</t>
  </si>
  <si>
    <t>Effects on adoption of FRS 117</t>
  </si>
  <si>
    <t>As restated</t>
  </si>
  <si>
    <t>Group</t>
  </si>
  <si>
    <t>At 1 June 2007</t>
  </si>
  <si>
    <t>Decrease in property, plant and equipment</t>
  </si>
  <si>
    <t>Increase in prepaid land lease payments</t>
  </si>
  <si>
    <t>However, the impact from the adoption of FRS 117 on the income statement of the Company is immaterial and is not separetely disclosed.</t>
  </si>
  <si>
    <t>A3</t>
  </si>
  <si>
    <t>Qualification of financial statements</t>
  </si>
  <si>
    <t>There was no audit qualification in the audit report of the Group's financial statements for the year ended 31 May 2007.</t>
  </si>
  <si>
    <t>A4</t>
  </si>
  <si>
    <t>Seasonal or cyclical factors</t>
  </si>
  <si>
    <t>The business of the Group is not subject to seasonal or cyclical fluctuation, except for its construction division. The Group manages the cyclical fluctuation risk by securing long term contracts.</t>
  </si>
  <si>
    <t>A5</t>
  </si>
  <si>
    <t>Items of unusual nature and amount</t>
  </si>
  <si>
    <t>There was no item affecting the assets, liabilities, equity, net income or cash flows of the Group that are unusual because of their nature, size or incidence during the current quarter under review.</t>
  </si>
  <si>
    <t>A6</t>
  </si>
  <si>
    <t>Changes in estimates</t>
  </si>
  <si>
    <t>There were no significant changes in estimates of amounts reported in prior interim periods of the current financial year or prior financial years, that have a material effect in the current quarter.</t>
  </si>
  <si>
    <t>A7</t>
  </si>
  <si>
    <t>Changes in Debts and Equity Securities</t>
  </si>
  <si>
    <t>A8</t>
  </si>
  <si>
    <t>Dividend paid</t>
  </si>
  <si>
    <t>There were no dividend paid during the current quarter under review.</t>
  </si>
  <si>
    <t>A9</t>
  </si>
  <si>
    <t>Segmental Reporting</t>
  </si>
  <si>
    <t xml:space="preserve">The segmental information of the Group analysed by activities is as follows:  - </t>
  </si>
  <si>
    <t>Property Development</t>
  </si>
  <si>
    <t>Construction</t>
  </si>
  <si>
    <t>Property Investment</t>
  </si>
  <si>
    <t>Others</t>
  </si>
  <si>
    <t>Period Ended 31/08/07</t>
  </si>
  <si>
    <t>RM’000</t>
  </si>
  <si>
    <t>REVENUE</t>
  </si>
  <si>
    <t xml:space="preserve">External </t>
  </si>
  <si>
    <t>RESULT</t>
  </si>
  <si>
    <t>Segment result</t>
  </si>
  <si>
    <t>Profit before taxation</t>
  </si>
  <si>
    <t>Profit after taxation</t>
  </si>
  <si>
    <t>Segmental Reporting (Continue)</t>
  </si>
  <si>
    <t>Plywood manufacturing and trading</t>
  </si>
  <si>
    <t>Investment holding</t>
  </si>
  <si>
    <t>Others-Dormant</t>
  </si>
  <si>
    <t>Consolidated</t>
  </si>
  <si>
    <t>Year ended 31/5/03</t>
  </si>
  <si>
    <t>OTHER INFORMATION</t>
  </si>
  <si>
    <t>Segment assets</t>
  </si>
  <si>
    <t>Unallocated corporate assets</t>
  </si>
  <si>
    <t>Total assets</t>
  </si>
  <si>
    <t>Segment liabilities</t>
  </si>
  <si>
    <t>Unallocated corporate liabilities</t>
  </si>
  <si>
    <t>Capital Expenditure</t>
  </si>
  <si>
    <t>Depreciation</t>
  </si>
  <si>
    <t>Impairment loss on Property, Plant</t>
  </si>
  <si>
    <t xml:space="preserve">  and Equipment</t>
  </si>
  <si>
    <t>Impairment loss on Goodwill</t>
  </si>
  <si>
    <t>Non cash expenses other then</t>
  </si>
  <si>
    <t xml:space="preserve">  depreciation</t>
  </si>
  <si>
    <t>Period Ended 31/08/06</t>
  </si>
  <si>
    <t>Segmental reporting by geographical area is not presented as the Group's activities are predominantly in Malaysia.</t>
  </si>
  <si>
    <t>A10</t>
  </si>
  <si>
    <t>Valuation of property, plant and equipment</t>
  </si>
  <si>
    <t>Subsequent to the financial year ended 31 May 2007, there were no material changes to the valuation of property, plant and equipment as stated in the financial statements for the year ended 31 May 2007.</t>
  </si>
  <si>
    <t>A11</t>
  </si>
  <si>
    <t>Material events subsequent to the end of the period</t>
  </si>
  <si>
    <t>There is no material events subsequent to the end of the current quarter under review.</t>
  </si>
  <si>
    <t>A12</t>
  </si>
  <si>
    <t>Changes in the composition of the Group</t>
  </si>
  <si>
    <t>There is no changes in the composition of the Group for the current quarter under review.</t>
  </si>
  <si>
    <t>A13</t>
  </si>
  <si>
    <t>Contingent Liabilities and Contingent Assets</t>
  </si>
  <si>
    <t>The Group has the following contingent liability as at 31 August 2007 :-</t>
  </si>
  <si>
    <t>.</t>
  </si>
  <si>
    <t xml:space="preserve">Balance of potential claims for liquidated ascertained damages </t>
  </si>
  <si>
    <t>No contingent asset has arisen since 31 May 2007.</t>
  </si>
  <si>
    <t>B</t>
  </si>
  <si>
    <t>ADDITIONAL INFORMATION AS REQUIRED BY THE BURSA MALAYSIA LISTING REQUIREMENTS</t>
  </si>
  <si>
    <t xml:space="preserve"> (PART A OF APPENDIX 9B)</t>
  </si>
  <si>
    <t>B1</t>
  </si>
  <si>
    <t>Review of the Performance of the Company and its Principal Subsidiaries</t>
  </si>
  <si>
    <t>For the current financial quarter, the Group achieved total revenue and profit before tax of RM40.55 million and RM0.65 million respectively.</t>
  </si>
  <si>
    <t>B2</t>
  </si>
  <si>
    <t>Material Changes in the Quarterly Results compared to the results of the Preceding Quarter</t>
  </si>
  <si>
    <t>B3</t>
  </si>
  <si>
    <t>Prospect</t>
  </si>
  <si>
    <t>The construction division is expected to contribute positively to the Group. The construction of the UiTM Main Infra and Building projects are progressing actively. The construction division is expected to remain as the main driver to the Group’s results.</t>
  </si>
  <si>
    <t>B4</t>
  </si>
  <si>
    <t>Comparison of profit forecast</t>
  </si>
  <si>
    <t>Not applicable for the current quarter under review.</t>
  </si>
  <si>
    <t>B5</t>
  </si>
  <si>
    <t>Taxation comprises :</t>
  </si>
  <si>
    <t>Current Quarter</t>
  </si>
  <si>
    <t>Year to-date</t>
  </si>
  <si>
    <t xml:space="preserve">Provision of tax    </t>
  </si>
  <si>
    <t>Transfer to Deferred Taxation</t>
  </si>
  <si>
    <t>B6</t>
  </si>
  <si>
    <t>Profit on sale of unquoted Investments and/or Properties</t>
  </si>
  <si>
    <t>There is no sale of investments or properties for the current quarter under review.</t>
  </si>
  <si>
    <t>B7</t>
  </si>
  <si>
    <t>Quoted Securities</t>
  </si>
  <si>
    <t>(i)</t>
  </si>
  <si>
    <t>There is no purchase and sale of quoted securities for the current quarter under review.</t>
  </si>
  <si>
    <t>(ii)</t>
  </si>
  <si>
    <t>There is no investment of quoted securities as at the end of the quarter under review.</t>
  </si>
  <si>
    <t>B8</t>
  </si>
  <si>
    <t>Status of Corporate Proposals</t>
  </si>
  <si>
    <t>B9</t>
  </si>
  <si>
    <t>Group Borrowings and Debt Securities</t>
  </si>
  <si>
    <t>The total Group borrowings as at the end of the current quarter are as follows:  -</t>
  </si>
  <si>
    <t>Type of Borrowings</t>
  </si>
  <si>
    <t>Secured</t>
  </si>
  <si>
    <t>Unsecured</t>
  </si>
  <si>
    <t>(RM’000)</t>
  </si>
  <si>
    <t xml:space="preserve">Short – Term </t>
  </si>
  <si>
    <t>Long  – Term</t>
  </si>
  <si>
    <t>Included in the short-term &amp; long-term borrowings is Redeemable Secured Loan Stock ("RSLS") amounting to RM49,396,886.</t>
  </si>
  <si>
    <t>The Group has no borrowings and debt securities denominated in foreign currency.</t>
  </si>
  <si>
    <t>B10</t>
  </si>
  <si>
    <t>Off Balance Sheet Financial Instruments</t>
  </si>
  <si>
    <t>There are no financial instruments with off balance sheet risk as at the date of this quarterly report.</t>
  </si>
  <si>
    <t>B11</t>
  </si>
  <si>
    <t>Material Litigation</t>
  </si>
  <si>
    <t>There is no pending material litigation as at the date of this quarterly report since the last annual report.</t>
  </si>
  <si>
    <t>B12</t>
  </si>
  <si>
    <t>Dividend</t>
  </si>
  <si>
    <t>No dividend has been proposed or declared for the current quarter under review.</t>
  </si>
  <si>
    <t>B13</t>
  </si>
  <si>
    <t>Earnings per share ('EPS')</t>
  </si>
  <si>
    <t>Numerator</t>
  </si>
  <si>
    <t>Group's profit/(loss) after tax &amp; minority interest used as numerator in the calculation of basic and diluted EPS</t>
  </si>
  <si>
    <t>Denominator</t>
  </si>
  <si>
    <t>Weighted average number of ordinary shares used as denominator in the :</t>
  </si>
  <si>
    <t>- Calculation of basic EPS</t>
  </si>
  <si>
    <t>- Adjustment for shares options</t>
  </si>
  <si>
    <t>Weighted average number of ordinary shares for diluted EPS</t>
  </si>
  <si>
    <t>Profit / (Loss) per ordinary share :</t>
  </si>
  <si>
    <t>-N/A-</t>
  </si>
  <si>
    <t>Part A2 : Summary of Key Financial Information</t>
  </si>
  <si>
    <t xml:space="preserve">                                                                                                                                                                                                                                                               </t>
  </si>
  <si>
    <t>Summary of Key Financial Information for the period ended 31/08/2007</t>
  </si>
  <si>
    <t>Profit / (loss) for the period</t>
  </si>
  <si>
    <t>Profit / (loss) attributable to ordinary equity holders of the parent</t>
  </si>
  <si>
    <t>Basic earnings / (loss) per share (sen)</t>
  </si>
  <si>
    <t>Proposed /Declared dividend per share (sen)</t>
  </si>
  <si>
    <t>AS AT END OF CURRENT QUARTER</t>
  </si>
  <si>
    <t>AS AT PRECEDING FINANCIAL YEAR</t>
  </si>
  <si>
    <t xml:space="preserve">Net assets per share attributable to ordinary </t>
  </si>
  <si>
    <t>equity holders of the parent (RM)</t>
  </si>
  <si>
    <r>
      <t>TRIplc BERHAD</t>
    </r>
    <r>
      <rPr>
        <b/>
        <sz val="14"/>
        <rFont val="Tahoma"/>
        <family val="2"/>
      </rPr>
      <t xml:space="preserve"> </t>
    </r>
  </si>
  <si>
    <t>The unaudited financial report should be read in conjunction with the audited financial statements for year ended 31 May 2007. The explanatory notes attached to the unaudited interim financial report provide an explanation of events and transactions that are significant to an understanding of the changes in the financial position and performance of the Group since the financial year ended 31 May 2007.</t>
  </si>
  <si>
    <t>In prior years, the leasehold interest in land held for own use classified as property, plant and equipment, were stated at revalued amounts less accumulated depreciation and accumulated impairment losses. Surplus arising from revaluation are dealt with in the revaluation reserve account. Any deficit arising is offset against the revaluation reserve to extent of a previous increase for the same property. In all other cases, a decrease in carrying amount is charged to income statement.</t>
  </si>
  <si>
    <t>With the adoption of FRS 117 as from 1 June 2007, the leasehold interest in the land held for own use is accounted for as being held under an operating lease. Such leasehold land will no longer be revalued. Where the leasehold land had been previously revalued, the Group retained the unamortised revalued amount as the surrogate carrying amount of prepaid land lease payments as allowed by FRS 117.67A. Such prepaid land lease payment are amortised on a straight line basis over the remaining lease term of the land.</t>
  </si>
  <si>
    <t xml:space="preserve">There were no issuances of debt and equity securities, shares buy-backs, shares cancellation, shares held as treasury and resale of treasury shares during the quarter under review. During the current quarter, the partial of 2nd redemption of Redeemable Secured Loan Stock (RSLS) amounting to RM11,754,308 was made on 24 August 2007. </t>
  </si>
  <si>
    <t xml:space="preserve">The Group registered a lower profit before tax of RM0.65 million as compared to higher profit before tax of RM1.04 million in preceding year corresponding quarter mainly due to the bulk of the activities undertaken during the current quarter consist of lower margin project. The construction division continues to be the main contributor in the group's overall performance.
</t>
  </si>
  <si>
    <t xml:space="preserve">The Group registered a lower profit before tax of RM0.65 million as compared to higher profit before tax of RM0.71 million in previous quarter mainly due to lower profit before tax contibuted by construction division. These was mainly due to lower level of revenue recognised in construction activities during the financial quarter under review.
</t>
  </si>
  <si>
    <t>1Q 2008</t>
  </si>
  <si>
    <t>2Q 2008</t>
  </si>
  <si>
    <t>3Q 2008</t>
  </si>
  <si>
    <t>4Q 2008</t>
  </si>
  <si>
    <t xml:space="preserve">The taxation for the Group reflects an effective tax rate lower than statutory Income Tax Rate is mainly due to utilization of previous year tax losses. </t>
  </si>
  <si>
    <t>The significant accounting policies adopted are consistent with those of the audited financial statements for the year ended 31 May 2007 except for the adoption of the following new/revised Financial Reporting Standards (FRSs) which are effective for the financial year beginning 1 June 2007:</t>
  </si>
  <si>
    <t>On 5 January 2007, the Group made an announcement wherein the Group has submitted a proposal to the Securities Commission (SC) to regularise its financial condition pursuant to Practice Note 17/2005 of the Listing Requirements of Bursa Malaysia Securities Berhad ("Application"). The Application has not been approved vide SC letter dated 3 May 2007. The Group has submitted an appeal with an enhanced plan on 1 June 2007. On 21 August 2007, the Group has submitted a further enhanced proposal to the SC. The proposal is now pending for the SC approval.</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</si>
</sst>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_)"/>
    <numFmt numFmtId="191" formatCode="0.00_)"/>
    <numFmt numFmtId="192" formatCode="_(* #,##0.0_);_(* \(#,##0.0\);_(* &quot;-&quot;??_);_(@_)"/>
    <numFmt numFmtId="193" formatCode="_(* #,##0_);_(* \(#,##0\);_(* &quot;-&quot;??_);_(@_)"/>
    <numFmt numFmtId="194" formatCode="_(* #,##0.000_);_(* \(#,##0.000\);_(* &quot;-&quot;??_);_(@_)"/>
    <numFmt numFmtId="195" formatCode="0.0000_)"/>
    <numFmt numFmtId="196" formatCode="0_);\(0\)"/>
    <numFmt numFmtId="197" formatCode="_(* #,##0.00_);_(* \(#,##0.00\);_(* &quot;-&quot;_);_(@_)"/>
    <numFmt numFmtId="198" formatCode="0.0_)"/>
    <numFmt numFmtId="199" formatCode="_(* #,##0.0_);_(* \(#,##0.0\);_(* &quot;-&quot;?_);_(@_)"/>
    <numFmt numFmtId="200" formatCode="&quot;Yes&quot;;&quot;Yes&quot;;&quot;No&quot;"/>
    <numFmt numFmtId="201" formatCode="&quot;True&quot;;&quot;True&quot;;&quot;False&quot;"/>
    <numFmt numFmtId="202" formatCode="&quot;On&quot;;&quot;On&quot;;&quot;Off&quot;"/>
    <numFmt numFmtId="203" formatCode="_(* #,##0.000000000_);_(* \(#,##0.000000000\);_(* &quot;-&quot;?????????_);_(@_)"/>
    <numFmt numFmtId="204" formatCode="_-* #,##0.000000000_-;\-* #,##0.000000000_-;_-* &quot;-&quot;?????????_-;_-@_-"/>
    <numFmt numFmtId="205" formatCode="_-* #,##0.0_-;\-* #,##0.0_-;_-* &quot;-&quot;?_-;_-@_-"/>
    <numFmt numFmtId="206" formatCode="_(* #,##0.000_);_(* \(#,##0.000\);_(* &quot;-&quot;???_);_(@_)"/>
    <numFmt numFmtId="207" formatCode="_-* #,##0.000_-;\-* #,##0.000_-;_-* &quot;-&quot;???_-;_-@_-"/>
    <numFmt numFmtId="208" formatCode="_(* #,##0.0000_);_(* \(#,##0.0000\);_(* &quot;-&quot;??_);_(@_)"/>
    <numFmt numFmtId="209" formatCode="0.000_)"/>
    <numFmt numFmtId="210" formatCode="0.0%"/>
    <numFmt numFmtId="211" formatCode="#,##0.0_);\(#,##0.0\)"/>
  </numFmts>
  <fonts count="26">
    <font>
      <sz val="12"/>
      <name val="Arial"/>
      <family val="0"/>
    </font>
    <font>
      <sz val="10"/>
      <name val="Arial"/>
      <family val="0"/>
    </font>
    <font>
      <u val="single"/>
      <sz val="12"/>
      <color indexed="36"/>
      <name val="Arial"/>
      <family val="0"/>
    </font>
    <font>
      <u val="single"/>
      <sz val="12"/>
      <color indexed="12"/>
      <name val="Arial"/>
      <family val="0"/>
    </font>
    <font>
      <b/>
      <i/>
      <sz val="16"/>
      <name val="Helv"/>
      <family val="0"/>
    </font>
    <font>
      <sz val="10"/>
      <name val="Tahoma"/>
      <family val="2"/>
    </font>
    <font>
      <b/>
      <sz val="14"/>
      <name val="Tahoma"/>
      <family val="2"/>
    </font>
    <font>
      <sz val="14"/>
      <name val="Tahoma"/>
      <family val="2"/>
    </font>
    <font>
      <b/>
      <u val="single"/>
      <sz val="10"/>
      <name val="Tahoma"/>
      <family val="2"/>
    </font>
    <font>
      <b/>
      <sz val="10"/>
      <name val="Tahoma"/>
      <family val="2"/>
    </font>
    <font>
      <i/>
      <sz val="10"/>
      <name val="Tahoma"/>
      <family val="2"/>
    </font>
    <font>
      <b/>
      <sz val="10"/>
      <name val="Arial"/>
      <family val="2"/>
    </font>
    <font>
      <b/>
      <sz val="12"/>
      <name val="Tahoma"/>
      <family val="2"/>
    </font>
    <font>
      <sz val="10"/>
      <color indexed="12"/>
      <name val="Tahoma"/>
      <family val="2"/>
    </font>
    <font>
      <sz val="8"/>
      <name val="Tahoma"/>
      <family val="2"/>
    </font>
    <font>
      <b/>
      <sz val="10"/>
      <color indexed="12"/>
      <name val="Tahoma"/>
      <family val="2"/>
    </font>
    <font>
      <b/>
      <sz val="16"/>
      <name val="Tahoma"/>
      <family val="2"/>
    </font>
    <font>
      <sz val="12"/>
      <name val="Tahoma"/>
      <family val="2"/>
    </font>
    <font>
      <b/>
      <sz val="8"/>
      <name val="Tahoma"/>
      <family val="2"/>
    </font>
    <font>
      <sz val="9"/>
      <name val="Tahoma"/>
      <family val="2"/>
    </font>
    <font>
      <sz val="10.5"/>
      <name val="Times New Roman"/>
      <family val="1"/>
    </font>
    <font>
      <u val="single"/>
      <sz val="8"/>
      <name val="Tahoma"/>
      <family val="2"/>
    </font>
    <font>
      <b/>
      <u val="single"/>
      <sz val="8"/>
      <name val="Tahoma"/>
      <family val="2"/>
    </font>
    <font>
      <b/>
      <sz val="9"/>
      <name val="Tahoma"/>
      <family val="2"/>
    </font>
    <font>
      <sz val="11"/>
      <name val="Times New Roman"/>
      <family val="1"/>
    </font>
    <font>
      <sz val="11"/>
      <name val="Tahoma"/>
      <family val="2"/>
    </font>
  </fonts>
  <fills count="2">
    <fill>
      <patternFill/>
    </fill>
    <fill>
      <patternFill patternType="gray125"/>
    </fill>
  </fills>
  <borders count="20">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26">
    <xf numFmtId="19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91" fontId="4"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cellStyleXfs>
  <cellXfs count="287">
    <xf numFmtId="190" fontId="0" fillId="0" borderId="0" xfId="0" applyAlignment="1">
      <alignment/>
    </xf>
    <xf numFmtId="193" fontId="5" fillId="0" borderId="0" xfId="15" applyNumberFormat="1" applyFont="1" applyFill="1" applyAlignment="1">
      <alignment/>
    </xf>
    <xf numFmtId="193" fontId="6" fillId="0" borderId="0" xfId="15" applyNumberFormat="1" applyFont="1" applyFill="1" applyAlignment="1">
      <alignment/>
    </xf>
    <xf numFmtId="193" fontId="7" fillId="0" borderId="0" xfId="15" applyNumberFormat="1" applyFont="1" applyFill="1" applyAlignment="1">
      <alignment/>
    </xf>
    <xf numFmtId="193" fontId="5" fillId="0" borderId="0" xfId="15" applyNumberFormat="1" applyFont="1" applyFill="1" applyAlignment="1">
      <alignment horizontal="center"/>
    </xf>
    <xf numFmtId="193" fontId="9" fillId="0" borderId="0" xfId="15" applyNumberFormat="1" applyFont="1" applyFill="1" applyAlignment="1">
      <alignment horizontal="center"/>
    </xf>
    <xf numFmtId="193" fontId="9" fillId="0" borderId="0" xfId="15" applyNumberFormat="1" applyFont="1" applyFill="1" applyAlignment="1" quotePrefix="1">
      <alignment horizontal="center"/>
    </xf>
    <xf numFmtId="193" fontId="10" fillId="0" borderId="0" xfId="15" applyNumberFormat="1" applyFont="1" applyFill="1" applyAlignment="1">
      <alignment/>
    </xf>
    <xf numFmtId="193" fontId="5" fillId="0" borderId="1" xfId="15" applyNumberFormat="1" applyFont="1" applyFill="1" applyBorder="1" applyAlignment="1">
      <alignment horizontal="center"/>
    </xf>
    <xf numFmtId="193" fontId="5" fillId="0" borderId="2" xfId="15" applyNumberFormat="1" applyFont="1" applyFill="1" applyBorder="1" applyAlignment="1">
      <alignment horizontal="center"/>
    </xf>
    <xf numFmtId="193" fontId="5" fillId="0" borderId="0" xfId="15" applyNumberFormat="1" applyFont="1" applyFill="1" applyAlignment="1">
      <alignment horizontal="right"/>
    </xf>
    <xf numFmtId="193" fontId="5" fillId="0" borderId="0" xfId="15" applyNumberFormat="1" applyFont="1" applyFill="1" applyAlignment="1" quotePrefix="1">
      <alignment horizontal="right"/>
    </xf>
    <xf numFmtId="43" fontId="5" fillId="0" borderId="0" xfId="15" applyFont="1" applyFill="1" applyAlignment="1">
      <alignment/>
    </xf>
    <xf numFmtId="43" fontId="5" fillId="0" borderId="3" xfId="15" applyFont="1" applyFill="1" applyBorder="1" applyAlignment="1" quotePrefix="1">
      <alignment horizontal="right"/>
    </xf>
    <xf numFmtId="43" fontId="5" fillId="0" borderId="3" xfId="15" applyFont="1" applyFill="1" applyBorder="1" applyAlignment="1">
      <alignment horizontal="right"/>
    </xf>
    <xf numFmtId="192" fontId="5" fillId="0" borderId="0" xfId="15" applyNumberFormat="1" applyFont="1" applyFill="1" applyAlignment="1">
      <alignment/>
    </xf>
    <xf numFmtId="193" fontId="5" fillId="0" borderId="0" xfId="15" applyNumberFormat="1" applyFont="1" applyAlignment="1">
      <alignment horizontal="right"/>
    </xf>
    <xf numFmtId="193" fontId="5" fillId="0" borderId="3" xfId="15" applyNumberFormat="1" applyFont="1" applyFill="1" applyBorder="1" applyAlignment="1" quotePrefix="1">
      <alignment horizontal="right"/>
    </xf>
    <xf numFmtId="193" fontId="9" fillId="0" borderId="0" xfId="15" applyNumberFormat="1" applyFont="1" applyFill="1" applyAlignment="1">
      <alignment/>
    </xf>
    <xf numFmtId="193" fontId="9" fillId="0" borderId="0" xfId="15" applyNumberFormat="1" applyFont="1" applyFill="1" applyAlignment="1">
      <alignment horizontal="right"/>
    </xf>
    <xf numFmtId="190" fontId="0" fillId="0" borderId="0" xfId="0" applyFont="1" applyFill="1" applyAlignment="1">
      <alignment horizontal="justify" vertical="top" wrapText="1"/>
    </xf>
    <xf numFmtId="193" fontId="12" fillId="0" borderId="0" xfId="15" applyNumberFormat="1" applyFont="1" applyFill="1" applyAlignment="1">
      <alignment/>
    </xf>
    <xf numFmtId="0" fontId="5" fillId="0" borderId="0" xfId="22" applyFont="1" applyFill="1">
      <alignment/>
      <protection/>
    </xf>
    <xf numFmtId="193" fontId="5" fillId="0" borderId="0" xfId="15" applyNumberFormat="1" applyFont="1" applyFill="1" applyBorder="1" applyAlignment="1">
      <alignment/>
    </xf>
    <xf numFmtId="193" fontId="13" fillId="0" borderId="0" xfId="15" applyNumberFormat="1" applyFont="1" applyFill="1" applyBorder="1" applyAlignment="1">
      <alignment/>
    </xf>
    <xf numFmtId="193" fontId="14" fillId="0" borderId="0" xfId="15" applyNumberFormat="1" applyFont="1" applyFill="1" applyAlignment="1">
      <alignment/>
    </xf>
    <xf numFmtId="193" fontId="14" fillId="0" borderId="0" xfId="15" applyNumberFormat="1" applyFont="1" applyFill="1" applyBorder="1" applyAlignment="1">
      <alignment/>
    </xf>
    <xf numFmtId="0" fontId="12" fillId="0" borderId="0" xfId="22" applyFont="1" applyFill="1">
      <alignment/>
      <protection/>
    </xf>
    <xf numFmtId="193" fontId="15" fillId="0" borderId="0" xfId="15" applyNumberFormat="1" applyFont="1" applyFill="1" applyBorder="1" applyAlignment="1">
      <alignment horizontal="center"/>
    </xf>
    <xf numFmtId="14" fontId="5" fillId="0" borderId="0" xfId="22" applyNumberFormat="1" applyFont="1" applyFill="1">
      <alignment/>
      <protection/>
    </xf>
    <xf numFmtId="193" fontId="15" fillId="0" borderId="0" xfId="15" applyNumberFormat="1" applyFont="1" applyFill="1" applyBorder="1" applyAlignment="1" quotePrefix="1">
      <alignment horizontal="center"/>
    </xf>
    <xf numFmtId="0" fontId="9" fillId="0" borderId="0" xfId="22" applyFont="1" applyFill="1">
      <alignment/>
      <protection/>
    </xf>
    <xf numFmtId="0" fontId="5" fillId="0" borderId="0" xfId="22" applyFont="1" applyFill="1" applyBorder="1" applyAlignment="1">
      <alignment horizontal="left"/>
      <protection/>
    </xf>
    <xf numFmtId="193" fontId="5" fillId="0" borderId="4" xfId="15" applyNumberFormat="1" applyFont="1" applyFill="1" applyBorder="1" applyAlignment="1">
      <alignment/>
    </xf>
    <xf numFmtId="193" fontId="5" fillId="0" borderId="4" xfId="15" applyNumberFormat="1" applyFont="1" applyFill="1" applyBorder="1" applyAlignment="1">
      <alignment horizontal="right"/>
    </xf>
    <xf numFmtId="193" fontId="5" fillId="0" borderId="0" xfId="15" applyNumberFormat="1" applyFont="1" applyFill="1" applyBorder="1" applyAlignment="1">
      <alignment horizontal="right"/>
    </xf>
    <xf numFmtId="193" fontId="13" fillId="0" borderId="0" xfId="15" applyNumberFormat="1" applyFont="1" applyFill="1" applyBorder="1" applyAlignment="1">
      <alignment horizontal="right"/>
    </xf>
    <xf numFmtId="0" fontId="10" fillId="0" borderId="0" xfId="22" applyFont="1" applyFill="1">
      <alignment/>
      <protection/>
    </xf>
    <xf numFmtId="193" fontId="5" fillId="0" borderId="1" xfId="15" applyNumberFormat="1" applyFont="1" applyFill="1" applyBorder="1" applyAlignment="1">
      <alignment horizontal="right"/>
    </xf>
    <xf numFmtId="193" fontId="5" fillId="0" borderId="2" xfId="15" applyNumberFormat="1" applyFont="1" applyFill="1" applyBorder="1" applyAlignment="1">
      <alignment horizontal="right"/>
    </xf>
    <xf numFmtId="193" fontId="13" fillId="0" borderId="0" xfId="15" applyNumberFormat="1" applyFont="1" applyFill="1" applyAlignment="1">
      <alignment/>
    </xf>
    <xf numFmtId="193" fontId="5" fillId="0" borderId="2" xfId="15" applyNumberFormat="1" applyFont="1" applyFill="1" applyBorder="1" applyAlignment="1">
      <alignment/>
    </xf>
    <xf numFmtId="194" fontId="5" fillId="0" borderId="0" xfId="15" applyNumberFormat="1" applyFont="1" applyFill="1" applyAlignment="1">
      <alignment/>
    </xf>
    <xf numFmtId="194" fontId="13" fillId="0" borderId="0" xfId="15" applyNumberFormat="1" applyFont="1" applyFill="1" applyAlignment="1">
      <alignment horizontal="center"/>
    </xf>
    <xf numFmtId="194" fontId="5" fillId="0" borderId="0" xfId="15" applyNumberFormat="1" applyFont="1" applyFill="1" applyAlignment="1">
      <alignment horizontal="center"/>
    </xf>
    <xf numFmtId="193" fontId="13" fillId="0" borderId="0" xfId="15" applyNumberFormat="1" applyFont="1" applyFill="1" applyAlignment="1">
      <alignment horizontal="right"/>
    </xf>
    <xf numFmtId="193" fontId="12" fillId="0" borderId="0" xfId="15" applyNumberFormat="1" applyFont="1" applyAlignment="1">
      <alignment/>
    </xf>
    <xf numFmtId="193" fontId="5" fillId="0" borderId="0" xfId="15" applyNumberFormat="1" applyFont="1" applyAlignment="1">
      <alignment/>
    </xf>
    <xf numFmtId="193" fontId="16" fillId="0" borderId="0" xfId="15" applyNumberFormat="1" applyFont="1" applyFill="1" applyAlignment="1">
      <alignment/>
    </xf>
    <xf numFmtId="193" fontId="14" fillId="0" borderId="0" xfId="15" applyNumberFormat="1" applyFont="1" applyAlignment="1">
      <alignment/>
    </xf>
    <xf numFmtId="0" fontId="5" fillId="0" borderId="0" xfId="23" applyFont="1">
      <alignment/>
      <protection/>
    </xf>
    <xf numFmtId="193" fontId="17" fillId="0" borderId="0" xfId="15" applyNumberFormat="1" applyFont="1" applyAlignment="1">
      <alignment/>
    </xf>
    <xf numFmtId="0" fontId="9" fillId="0" borderId="0" xfId="23" applyFont="1" applyFill="1" applyAlignment="1">
      <alignment horizontal="center"/>
      <protection/>
    </xf>
    <xf numFmtId="193" fontId="15" fillId="0" borderId="0" xfId="15" applyNumberFormat="1" applyFont="1" applyAlignment="1">
      <alignment horizontal="center"/>
    </xf>
    <xf numFmtId="193" fontId="9" fillId="0" borderId="0" xfId="15" applyNumberFormat="1" applyFont="1" applyAlignment="1">
      <alignment horizontal="center"/>
    </xf>
    <xf numFmtId="193" fontId="15" fillId="0" borderId="0" xfId="15" applyNumberFormat="1" applyFont="1" applyFill="1" applyAlignment="1" quotePrefix="1">
      <alignment horizontal="center"/>
    </xf>
    <xf numFmtId="193" fontId="14" fillId="0" borderId="0" xfId="15" applyNumberFormat="1" applyFont="1" applyAlignment="1">
      <alignment horizontal="center"/>
    </xf>
    <xf numFmtId="193" fontId="15" fillId="0" borderId="0" xfId="15" applyNumberFormat="1" applyFont="1" applyFill="1" applyAlignment="1">
      <alignment horizontal="center"/>
    </xf>
    <xf numFmtId="0" fontId="18" fillId="0" borderId="0" xfId="22" applyFont="1" applyAlignment="1">
      <alignment horizontal="center"/>
      <protection/>
    </xf>
    <xf numFmtId="193" fontId="13" fillId="0" borderId="1" xfId="15" applyNumberFormat="1" applyFont="1" applyFill="1" applyBorder="1" applyAlignment="1">
      <alignment horizontal="right"/>
    </xf>
    <xf numFmtId="193" fontId="5" fillId="0" borderId="1" xfId="15" applyNumberFormat="1" applyFont="1" applyFill="1" applyBorder="1" applyAlignment="1">
      <alignment/>
    </xf>
    <xf numFmtId="0" fontId="9" fillId="0" borderId="0" xfId="23" applyFont="1">
      <alignment/>
      <protection/>
    </xf>
    <xf numFmtId="193" fontId="9" fillId="0" borderId="0" xfId="15" applyNumberFormat="1" applyFont="1" applyAlignment="1">
      <alignment/>
    </xf>
    <xf numFmtId="193" fontId="13" fillId="0" borderId="4" xfId="15" applyNumberFormat="1" applyFont="1" applyFill="1" applyBorder="1" applyAlignment="1">
      <alignment horizontal="right"/>
    </xf>
    <xf numFmtId="193" fontId="5" fillId="0" borderId="5" xfId="15" applyNumberFormat="1" applyFont="1" applyFill="1" applyBorder="1" applyAlignment="1">
      <alignment horizontal="right"/>
    </xf>
    <xf numFmtId="193" fontId="13" fillId="0" borderId="5" xfId="15" applyNumberFormat="1" applyFont="1" applyFill="1" applyBorder="1" applyAlignment="1">
      <alignment horizontal="right"/>
    </xf>
    <xf numFmtId="193" fontId="14" fillId="0" borderId="0" xfId="15" applyNumberFormat="1" applyFont="1" applyFill="1" applyAlignment="1">
      <alignment horizontal="right"/>
    </xf>
    <xf numFmtId="193" fontId="14" fillId="0" borderId="0" xfId="15" applyNumberFormat="1" applyFont="1" applyAlignment="1">
      <alignment horizontal="right"/>
    </xf>
    <xf numFmtId="43" fontId="14" fillId="0" borderId="0" xfId="15" applyFont="1" applyAlignment="1">
      <alignment horizontal="right"/>
    </xf>
    <xf numFmtId="190" fontId="14" fillId="0" borderId="0" xfId="0" applyFont="1" applyAlignment="1">
      <alignment horizontal="justify" vertical="top" wrapText="1"/>
    </xf>
    <xf numFmtId="193" fontId="18" fillId="0" borderId="0" xfId="15" applyNumberFormat="1" applyFont="1" applyAlignment="1">
      <alignment/>
    </xf>
    <xf numFmtId="0" fontId="17" fillId="0" borderId="0" xfId="24" applyFont="1">
      <alignment/>
      <protection/>
    </xf>
    <xf numFmtId="193" fontId="17" fillId="0" borderId="0" xfId="24" applyNumberFormat="1" applyFont="1">
      <alignment/>
      <protection/>
    </xf>
    <xf numFmtId="0" fontId="12" fillId="0" borderId="0" xfId="24" applyFont="1">
      <alignment/>
      <protection/>
    </xf>
    <xf numFmtId="0" fontId="17" fillId="0" borderId="0" xfId="24" applyFont="1" applyFill="1">
      <alignment/>
      <protection/>
    </xf>
    <xf numFmtId="0" fontId="12" fillId="0" borderId="0" xfId="24" applyFont="1" applyFill="1">
      <alignment/>
      <protection/>
    </xf>
    <xf numFmtId="193" fontId="17" fillId="0" borderId="0" xfId="24" applyNumberFormat="1" applyFont="1" applyFill="1">
      <alignment/>
      <protection/>
    </xf>
    <xf numFmtId="0" fontId="5" fillId="0" borderId="0" xfId="24" applyFont="1">
      <alignment/>
      <protection/>
    </xf>
    <xf numFmtId="193" fontId="9" fillId="0" borderId="0" xfId="24" applyNumberFormat="1" applyFont="1">
      <alignment/>
      <protection/>
    </xf>
    <xf numFmtId="193" fontId="9" fillId="0" borderId="1" xfId="24" applyNumberFormat="1" applyFont="1" applyBorder="1" applyAlignment="1">
      <alignment horizontal="center"/>
      <protection/>
    </xf>
    <xf numFmtId="193" fontId="5" fillId="0" borderId="0" xfId="24" applyNumberFormat="1" applyFont="1">
      <alignment/>
      <protection/>
    </xf>
    <xf numFmtId="193" fontId="9" fillId="0" borderId="0" xfId="24" applyNumberFormat="1" applyFont="1" applyAlignment="1">
      <alignment horizontal="center"/>
      <protection/>
    </xf>
    <xf numFmtId="0" fontId="5" fillId="0" borderId="0" xfId="24" applyFont="1" applyBorder="1" applyAlignment="1">
      <alignment horizontal="center"/>
      <protection/>
    </xf>
    <xf numFmtId="193" fontId="9" fillId="0" borderId="0" xfId="24" applyNumberFormat="1" applyFont="1" applyBorder="1" applyAlignment="1">
      <alignment horizontal="center"/>
      <protection/>
    </xf>
    <xf numFmtId="0" fontId="8" fillId="0" borderId="0" xfId="24" applyFont="1">
      <alignment/>
      <protection/>
    </xf>
    <xf numFmtId="193" fontId="5" fillId="0" borderId="0" xfId="15" applyNumberFormat="1" applyFont="1" applyAlignment="1">
      <alignment horizontal="center"/>
    </xf>
    <xf numFmtId="0" fontId="9" fillId="0" borderId="0" xfId="24" applyFont="1">
      <alignment/>
      <protection/>
    </xf>
    <xf numFmtId="0" fontId="5" fillId="0" borderId="0" xfId="24" applyFont="1" applyFill="1" quotePrefix="1">
      <alignment/>
      <protection/>
    </xf>
    <xf numFmtId="0" fontId="9" fillId="0" borderId="0" xfId="24" applyFont="1" applyFill="1">
      <alignment/>
      <protection/>
    </xf>
    <xf numFmtId="0" fontId="5" fillId="0" borderId="0" xfId="24" applyFont="1" quotePrefix="1">
      <alignment/>
      <protection/>
    </xf>
    <xf numFmtId="0" fontId="5" fillId="0" borderId="0" xfId="24" applyFont="1" applyFill="1" applyAlignment="1">
      <alignment horizontal="left"/>
      <protection/>
    </xf>
    <xf numFmtId="0" fontId="5" fillId="0" borderId="0" xfId="24" applyFont="1" applyFill="1">
      <alignment/>
      <protection/>
    </xf>
    <xf numFmtId="193" fontId="5" fillId="0" borderId="6" xfId="15" applyNumberFormat="1" applyFont="1" applyFill="1" applyBorder="1" applyAlignment="1">
      <alignment horizontal="center"/>
    </xf>
    <xf numFmtId="193" fontId="5" fillId="0" borderId="7" xfId="15" applyNumberFormat="1" applyFont="1" applyFill="1" applyBorder="1" applyAlignment="1">
      <alignment horizontal="center"/>
    </xf>
    <xf numFmtId="193" fontId="5" fillId="0" borderId="8" xfId="15" applyNumberFormat="1" applyFont="1" applyFill="1" applyBorder="1" applyAlignment="1">
      <alignment horizontal="center"/>
    </xf>
    <xf numFmtId="0" fontId="5" fillId="0" borderId="0" xfId="24" applyFont="1" applyAlignment="1">
      <alignment vertical="top"/>
      <protection/>
    </xf>
    <xf numFmtId="193" fontId="5" fillId="0" borderId="9" xfId="15" applyNumberFormat="1" applyFont="1" applyFill="1" applyBorder="1" applyAlignment="1">
      <alignment horizontal="center" vertical="top"/>
    </xf>
    <xf numFmtId="193" fontId="5" fillId="0" borderId="0" xfId="15" applyNumberFormat="1" applyFont="1" applyFill="1" applyBorder="1" applyAlignment="1">
      <alignment horizontal="center" vertical="top"/>
    </xf>
    <xf numFmtId="193" fontId="5" fillId="0" borderId="10" xfId="15" applyNumberFormat="1" applyFont="1" applyFill="1" applyBorder="1" applyAlignment="1">
      <alignment horizontal="center" vertical="top"/>
    </xf>
    <xf numFmtId="193" fontId="5" fillId="0" borderId="0" xfId="15" applyNumberFormat="1" applyFont="1" applyAlignment="1">
      <alignment vertical="top"/>
    </xf>
    <xf numFmtId="193" fontId="5" fillId="0" borderId="9" xfId="15" applyNumberFormat="1" applyFont="1" applyBorder="1" applyAlignment="1">
      <alignment horizontal="center"/>
    </xf>
    <xf numFmtId="193" fontId="5" fillId="0" borderId="0" xfId="15" applyNumberFormat="1" applyFont="1" applyBorder="1" applyAlignment="1">
      <alignment horizontal="center"/>
    </xf>
    <xf numFmtId="193" fontId="5" fillId="0" borderId="10" xfId="15" applyNumberFormat="1" applyFont="1" applyBorder="1" applyAlignment="1">
      <alignment horizontal="center"/>
    </xf>
    <xf numFmtId="193" fontId="5" fillId="0" borderId="11" xfId="15" applyNumberFormat="1" applyFont="1" applyBorder="1" applyAlignment="1">
      <alignment/>
    </xf>
    <xf numFmtId="193" fontId="5" fillId="0" borderId="1" xfId="15" applyNumberFormat="1" applyFont="1" applyBorder="1" applyAlignment="1">
      <alignment/>
    </xf>
    <xf numFmtId="193" fontId="5" fillId="0" borderId="12" xfId="15" applyNumberFormat="1" applyFont="1" applyBorder="1" applyAlignment="1">
      <alignment horizontal="center"/>
    </xf>
    <xf numFmtId="193" fontId="5" fillId="0" borderId="13" xfId="15" applyNumberFormat="1" applyFont="1" applyBorder="1" applyAlignment="1">
      <alignment/>
    </xf>
    <xf numFmtId="193" fontId="5" fillId="0" borderId="4" xfId="15" applyNumberFormat="1" applyFont="1" applyBorder="1" applyAlignment="1">
      <alignment/>
    </xf>
    <xf numFmtId="193" fontId="5" fillId="0" borderId="14" xfId="15" applyNumberFormat="1" applyFont="1" applyBorder="1" applyAlignment="1">
      <alignment/>
    </xf>
    <xf numFmtId="193" fontId="5" fillId="0" borderId="0" xfId="15" applyNumberFormat="1" applyFont="1" applyBorder="1" applyAlignment="1">
      <alignment/>
    </xf>
    <xf numFmtId="193" fontId="5" fillId="0" borderId="5" xfId="15" applyNumberFormat="1" applyFont="1" applyFill="1" applyBorder="1" applyAlignment="1">
      <alignment/>
    </xf>
    <xf numFmtId="0" fontId="13" fillId="0" borderId="0" xfId="24" applyFont="1">
      <alignment/>
      <protection/>
    </xf>
    <xf numFmtId="0" fontId="15" fillId="0" borderId="0" xfId="24" applyFont="1">
      <alignment/>
      <protection/>
    </xf>
    <xf numFmtId="193" fontId="13" fillId="0" borderId="0" xfId="15" applyNumberFormat="1" applyFont="1" applyBorder="1" applyAlignment="1">
      <alignment/>
    </xf>
    <xf numFmtId="193" fontId="13" fillId="0" borderId="0" xfId="15" applyNumberFormat="1" applyFont="1" applyAlignment="1">
      <alignment/>
    </xf>
    <xf numFmtId="193" fontId="13" fillId="0" borderId="0" xfId="24" applyNumberFormat="1" applyFont="1">
      <alignment/>
      <protection/>
    </xf>
    <xf numFmtId="193" fontId="5" fillId="0" borderId="0" xfId="15" applyNumberFormat="1" applyFont="1" applyFill="1" applyBorder="1" applyAlignment="1">
      <alignment horizontal="center"/>
    </xf>
    <xf numFmtId="193" fontId="5" fillId="0" borderId="1" xfId="15" applyNumberFormat="1" applyFont="1" applyBorder="1" applyAlignment="1">
      <alignment horizontal="center"/>
    </xf>
    <xf numFmtId="193" fontId="5" fillId="0" borderId="6" xfId="15" applyNumberFormat="1" applyFont="1" applyBorder="1" applyAlignment="1">
      <alignment horizontal="center"/>
    </xf>
    <xf numFmtId="193" fontId="5" fillId="0" borderId="7" xfId="15" applyNumberFormat="1" applyFont="1" applyBorder="1" applyAlignment="1">
      <alignment/>
    </xf>
    <xf numFmtId="193" fontId="5" fillId="0" borderId="7" xfId="15" applyNumberFormat="1" applyFont="1" applyBorder="1" applyAlignment="1">
      <alignment horizontal="center"/>
    </xf>
    <xf numFmtId="193" fontId="5" fillId="0" borderId="8" xfId="15" applyNumberFormat="1" applyFont="1" applyBorder="1" applyAlignment="1">
      <alignment horizontal="center"/>
    </xf>
    <xf numFmtId="193" fontId="5" fillId="0" borderId="9" xfId="15" applyNumberFormat="1" applyFont="1" applyBorder="1" applyAlignment="1">
      <alignment horizontal="center" vertical="top"/>
    </xf>
    <xf numFmtId="193" fontId="5" fillId="0" borderId="0" xfId="15" applyNumberFormat="1" applyFont="1" applyBorder="1" applyAlignment="1">
      <alignment vertical="top"/>
    </xf>
    <xf numFmtId="193" fontId="5" fillId="0" borderId="0" xfId="15" applyNumberFormat="1" applyFont="1" applyBorder="1" applyAlignment="1">
      <alignment horizontal="center" vertical="top"/>
    </xf>
    <xf numFmtId="193" fontId="5" fillId="0" borderId="10" xfId="15" applyNumberFormat="1" applyFont="1" applyBorder="1" applyAlignment="1">
      <alignment horizontal="center" vertical="top"/>
    </xf>
    <xf numFmtId="193" fontId="5" fillId="0" borderId="11" xfId="15" applyNumberFormat="1" applyFont="1" applyBorder="1" applyAlignment="1">
      <alignment horizontal="center"/>
    </xf>
    <xf numFmtId="193" fontId="5" fillId="0" borderId="13" xfId="15" applyNumberFormat="1" applyFont="1" applyBorder="1" applyAlignment="1">
      <alignment horizontal="center"/>
    </xf>
    <xf numFmtId="193" fontId="5" fillId="0" borderId="4" xfId="15" applyNumberFormat="1" applyFont="1" applyBorder="1" applyAlignment="1">
      <alignment horizontal="center"/>
    </xf>
    <xf numFmtId="193" fontId="5" fillId="0" borderId="14" xfId="15" applyNumberFormat="1" applyFont="1" applyBorder="1" applyAlignment="1">
      <alignment horizontal="center"/>
    </xf>
    <xf numFmtId="0" fontId="5" fillId="0" borderId="0" xfId="24" applyFont="1" applyBorder="1">
      <alignment/>
      <protection/>
    </xf>
    <xf numFmtId="193" fontId="5" fillId="0" borderId="0" xfId="24" applyNumberFormat="1" applyFont="1" applyBorder="1">
      <alignment/>
      <protection/>
    </xf>
    <xf numFmtId="0" fontId="9" fillId="0" borderId="0" xfId="24" applyFont="1" applyBorder="1" quotePrefix="1">
      <alignment/>
      <protection/>
    </xf>
    <xf numFmtId="0" fontId="9" fillId="0" borderId="0" xfId="24" applyFont="1" applyBorder="1">
      <alignment/>
      <protection/>
    </xf>
    <xf numFmtId="190" fontId="12" fillId="0" borderId="0" xfId="0" applyFont="1" applyFill="1" applyAlignment="1">
      <alignment/>
    </xf>
    <xf numFmtId="190" fontId="14" fillId="0" borderId="0" xfId="0" applyFont="1" applyFill="1" applyAlignment="1">
      <alignment/>
    </xf>
    <xf numFmtId="0" fontId="19" fillId="0" borderId="0" xfId="22" applyFont="1" applyFill="1">
      <alignment/>
      <protection/>
    </xf>
    <xf numFmtId="0" fontId="14" fillId="0" borderId="0" xfId="22" applyFont="1" applyFill="1">
      <alignment/>
      <protection/>
    </xf>
    <xf numFmtId="190" fontId="18" fillId="0" borderId="0" xfId="0" applyFont="1" applyFill="1" applyAlignment="1">
      <alignment/>
    </xf>
    <xf numFmtId="190" fontId="14" fillId="0" borderId="0" xfId="0" applyFont="1" applyFill="1" applyAlignment="1">
      <alignment horizontal="justify" vertical="top" wrapText="1"/>
    </xf>
    <xf numFmtId="190" fontId="18" fillId="0" borderId="0" xfId="0" applyFont="1" applyFill="1" applyAlignment="1">
      <alignment horizontal="left" vertical="top"/>
    </xf>
    <xf numFmtId="190" fontId="14" fillId="0" borderId="0" xfId="0" applyFont="1" applyFill="1" applyAlignment="1">
      <alignment horizontal="left" vertical="top" wrapText="1"/>
    </xf>
    <xf numFmtId="190" fontId="14" fillId="0" borderId="0" xfId="0" applyFont="1" applyFill="1" applyAlignment="1">
      <alignment vertical="top" wrapText="1"/>
    </xf>
    <xf numFmtId="190" fontId="20" fillId="0" borderId="0" xfId="0" applyFont="1" applyFill="1" applyAlignment="1">
      <alignment/>
    </xf>
    <xf numFmtId="190" fontId="21" fillId="0" borderId="0" xfId="0" applyFont="1" applyFill="1" applyAlignment="1">
      <alignment horizontal="center" wrapText="1"/>
    </xf>
    <xf numFmtId="190" fontId="14" fillId="0" borderId="0" xfId="0" applyFont="1" applyFill="1" applyAlignment="1">
      <alignment horizontal="center" vertical="top" wrapText="1"/>
    </xf>
    <xf numFmtId="190" fontId="14" fillId="0" borderId="0" xfId="0" applyFont="1" applyFill="1" applyBorder="1" applyAlignment="1">
      <alignment horizontal="center" vertical="top" wrapText="1"/>
    </xf>
    <xf numFmtId="193" fontId="14" fillId="0" borderId="0" xfId="0" applyNumberFormat="1" applyFont="1" applyFill="1" applyAlignment="1">
      <alignment vertical="top" wrapText="1"/>
    </xf>
    <xf numFmtId="193" fontId="14" fillId="0" borderId="0" xfId="15" applyNumberFormat="1" applyFont="1" applyFill="1" applyBorder="1" applyAlignment="1">
      <alignment vertical="top" wrapText="1"/>
    </xf>
    <xf numFmtId="193" fontId="14" fillId="0" borderId="0" xfId="15" applyNumberFormat="1" applyFont="1" applyFill="1" applyAlignment="1">
      <alignment vertical="top" wrapText="1"/>
    </xf>
    <xf numFmtId="43" fontId="14" fillId="0" borderId="3" xfId="15" applyFont="1" applyFill="1" applyBorder="1" applyAlignment="1">
      <alignment vertical="top" wrapText="1"/>
    </xf>
    <xf numFmtId="193" fontId="14" fillId="0" borderId="3" xfId="15" applyNumberFormat="1" applyFont="1" applyFill="1" applyBorder="1" applyAlignment="1">
      <alignment vertical="top" wrapText="1"/>
    </xf>
    <xf numFmtId="190" fontId="18" fillId="0" borderId="0" xfId="0" applyFont="1" applyFill="1" applyAlignment="1">
      <alignment horizontal="justify" vertical="top" wrapText="1"/>
    </xf>
    <xf numFmtId="190" fontId="0" fillId="0" borderId="0" xfId="0" applyFont="1" applyFill="1" applyAlignment="1">
      <alignment/>
    </xf>
    <xf numFmtId="190" fontId="22" fillId="0" borderId="0" xfId="0" applyFont="1" applyFill="1" applyAlignment="1">
      <alignment horizontal="left" vertical="top"/>
    </xf>
    <xf numFmtId="190" fontId="21" fillId="0" borderId="0" xfId="0" applyFont="1" applyFill="1" applyAlignment="1">
      <alignment/>
    </xf>
    <xf numFmtId="190" fontId="14" fillId="0" borderId="0" xfId="0" applyFont="1" applyFill="1" applyBorder="1" applyAlignment="1">
      <alignment/>
    </xf>
    <xf numFmtId="193" fontId="14" fillId="0" borderId="3" xfId="15" applyNumberFormat="1" applyFont="1" applyFill="1" applyBorder="1" applyAlignment="1">
      <alignment/>
    </xf>
    <xf numFmtId="193" fontId="14" fillId="0" borderId="3" xfId="15" applyNumberFormat="1" applyFont="1" applyFill="1" applyBorder="1" applyAlignment="1" quotePrefix="1">
      <alignment horizontal="right" vertical="top" wrapText="1"/>
    </xf>
    <xf numFmtId="193" fontId="14" fillId="0" borderId="3" xfId="15" applyNumberFormat="1" applyFont="1" applyFill="1" applyBorder="1" applyAlignment="1" quotePrefix="1">
      <alignment horizontal="center" vertical="top" wrapText="1"/>
    </xf>
    <xf numFmtId="193" fontId="14" fillId="0" borderId="0" xfId="15" applyNumberFormat="1" applyFont="1" applyFill="1" applyAlignment="1">
      <alignment horizontal="left" vertical="top" wrapText="1"/>
    </xf>
    <xf numFmtId="193" fontId="14" fillId="0" borderId="0" xfId="15" applyNumberFormat="1" applyFont="1" applyFill="1" applyBorder="1" applyAlignment="1">
      <alignment horizontal="center" vertical="top" wrapText="1"/>
    </xf>
    <xf numFmtId="190" fontId="14" fillId="0" borderId="0" xfId="0" applyFont="1" applyFill="1" applyAlignment="1">
      <alignment horizontal="left" vertical="top"/>
    </xf>
    <xf numFmtId="193" fontId="14" fillId="0" borderId="1" xfId="15" applyNumberFormat="1" applyFont="1" applyFill="1" applyBorder="1" applyAlignment="1">
      <alignment horizontal="center" vertical="top" wrapText="1"/>
    </xf>
    <xf numFmtId="193" fontId="14" fillId="0" borderId="0" xfId="15" applyNumberFormat="1" applyFont="1" applyFill="1" applyAlignment="1">
      <alignment horizontal="justify" vertical="top" wrapText="1"/>
    </xf>
    <xf numFmtId="193" fontId="14" fillId="0" borderId="0" xfId="15" applyNumberFormat="1" applyFont="1" applyFill="1" applyBorder="1" applyAlignment="1">
      <alignment horizontal="right" vertical="top" wrapText="1"/>
    </xf>
    <xf numFmtId="193" fontId="14" fillId="0" borderId="5" xfId="15" applyNumberFormat="1" applyFont="1" applyFill="1" applyBorder="1" applyAlignment="1">
      <alignment horizontal="right" vertical="top" wrapText="1"/>
    </xf>
    <xf numFmtId="190" fontId="14" fillId="0" borderId="3" xfId="0" applyFont="1" applyFill="1" applyBorder="1" applyAlignment="1" quotePrefix="1">
      <alignment horizontal="right" vertical="top" wrapText="1"/>
    </xf>
    <xf numFmtId="193" fontId="14" fillId="0" borderId="3" xfId="15" applyNumberFormat="1" applyFont="1" applyFill="1" applyBorder="1" applyAlignment="1">
      <alignment horizontal="center" vertical="top" wrapText="1"/>
    </xf>
    <xf numFmtId="193" fontId="14" fillId="0" borderId="5" xfId="15" applyNumberFormat="1" applyFont="1" applyFill="1" applyBorder="1" applyAlignment="1">
      <alignment horizontal="center" vertical="top" wrapText="1"/>
    </xf>
    <xf numFmtId="190" fontId="22" fillId="0" borderId="0" xfId="0" applyFont="1" applyFill="1" applyAlignment="1">
      <alignment/>
    </xf>
    <xf numFmtId="43" fontId="18" fillId="0" borderId="0" xfId="15" applyFont="1" applyFill="1" applyAlignment="1">
      <alignment horizontal="justify"/>
    </xf>
    <xf numFmtId="190" fontId="18" fillId="0" borderId="0" xfId="0" applyFont="1" applyFill="1" applyAlignment="1">
      <alignment horizontal="left" vertical="top" wrapText="1"/>
    </xf>
    <xf numFmtId="190" fontId="14" fillId="0" borderId="0" xfId="0" applyFont="1" applyFill="1" applyAlignment="1">
      <alignment horizontal="right"/>
    </xf>
    <xf numFmtId="190" fontId="18" fillId="0" borderId="0" xfId="0" applyFont="1" applyFill="1" applyAlignment="1">
      <alignment horizontal="right"/>
    </xf>
    <xf numFmtId="193" fontId="14" fillId="0" borderId="3" xfId="15" applyNumberFormat="1" applyFont="1" applyFill="1" applyBorder="1" applyAlignment="1">
      <alignment horizontal="center"/>
    </xf>
    <xf numFmtId="190" fontId="14" fillId="0" borderId="0" xfId="0" applyFont="1" applyFill="1" applyAlignment="1" quotePrefix="1">
      <alignment horizontal="right"/>
    </xf>
    <xf numFmtId="190" fontId="23" fillId="0" borderId="0" xfId="0" applyFont="1" applyFill="1" applyAlignment="1">
      <alignment/>
    </xf>
    <xf numFmtId="190" fontId="19" fillId="0" borderId="0" xfId="0" applyFont="1" applyFill="1" applyAlignment="1">
      <alignment/>
    </xf>
    <xf numFmtId="190" fontId="14" fillId="0" borderId="0" xfId="0" applyFont="1" applyFill="1" applyAlignment="1" quotePrefix="1">
      <alignment/>
    </xf>
    <xf numFmtId="190" fontId="14" fillId="0" borderId="0" xfId="0" applyFont="1" applyFill="1" applyAlignment="1">
      <alignment horizontal="justify" vertical="center" wrapText="1"/>
    </xf>
    <xf numFmtId="9" fontId="14" fillId="0" borderId="0" xfId="25" applyFont="1" applyFill="1" applyAlignment="1">
      <alignment/>
    </xf>
    <xf numFmtId="190" fontId="14" fillId="0" borderId="0" xfId="0" applyFont="1" applyFill="1" applyAlignment="1">
      <alignment horizontal="center"/>
    </xf>
    <xf numFmtId="190" fontId="14" fillId="0" borderId="0" xfId="0" applyFont="1" applyFill="1" applyAlignment="1">
      <alignment horizontal="left"/>
    </xf>
    <xf numFmtId="193" fontId="14" fillId="0" borderId="0" xfId="0" applyNumberFormat="1" applyFont="1" applyFill="1" applyAlignment="1">
      <alignment/>
    </xf>
    <xf numFmtId="193" fontId="14" fillId="0" borderId="5" xfId="15" applyNumberFormat="1" applyFont="1" applyFill="1" applyBorder="1" applyAlignment="1">
      <alignment/>
    </xf>
    <xf numFmtId="190" fontId="14" fillId="0" borderId="5" xfId="0" applyFont="1" applyFill="1" applyBorder="1" applyAlignment="1">
      <alignment/>
    </xf>
    <xf numFmtId="190" fontId="14" fillId="0" borderId="0" xfId="0" applyFont="1" applyFill="1" applyAlignment="1">
      <alignment horizontal="justify"/>
    </xf>
    <xf numFmtId="190" fontId="14" fillId="0" borderId="0" xfId="0" applyFont="1" applyFill="1" applyBorder="1" applyAlignment="1" quotePrefix="1">
      <alignment/>
    </xf>
    <xf numFmtId="190" fontId="14" fillId="0" borderId="0" xfId="0" applyFont="1" applyFill="1" applyBorder="1" applyAlignment="1">
      <alignment horizontal="justify" vertical="top" wrapText="1"/>
    </xf>
    <xf numFmtId="191" fontId="14" fillId="0" borderId="0" xfId="0" applyNumberFormat="1" applyFont="1" applyFill="1" applyBorder="1" applyAlignment="1">
      <alignment/>
    </xf>
    <xf numFmtId="193" fontId="14" fillId="0" borderId="0" xfId="15" applyNumberFormat="1" applyFont="1" applyFill="1" applyBorder="1" applyAlignment="1">
      <alignment horizontal="justify"/>
    </xf>
    <xf numFmtId="190" fontId="14" fillId="0" borderId="8" xfId="0" applyFont="1" applyFill="1" applyBorder="1" applyAlignment="1">
      <alignment horizontal="center" vertical="top" wrapText="1"/>
    </xf>
    <xf numFmtId="190" fontId="14" fillId="0" borderId="12" xfId="0" applyFont="1" applyFill="1" applyBorder="1" applyAlignment="1">
      <alignment horizontal="center" vertical="top" wrapText="1"/>
    </xf>
    <xf numFmtId="193" fontId="14" fillId="0" borderId="12" xfId="15" applyNumberFormat="1" applyFont="1" applyFill="1" applyBorder="1" applyAlignment="1">
      <alignment horizontal="center" vertical="top" wrapText="1"/>
    </xf>
    <xf numFmtId="190" fontId="18" fillId="0" borderId="0" xfId="0" applyFont="1" applyFill="1" applyAlignment="1">
      <alignment vertical="top"/>
    </xf>
    <xf numFmtId="193" fontId="18" fillId="0" borderId="0" xfId="15" applyNumberFormat="1" applyFont="1" applyFill="1" applyAlignment="1">
      <alignment horizontal="center"/>
    </xf>
    <xf numFmtId="193" fontId="18" fillId="0" borderId="0" xfId="15" applyNumberFormat="1" applyFont="1" applyFill="1" applyAlignment="1" quotePrefix="1">
      <alignment horizontal="center"/>
    </xf>
    <xf numFmtId="193" fontId="14" fillId="0" borderId="15" xfId="15" applyNumberFormat="1" applyFont="1" applyFill="1" applyBorder="1" applyAlignment="1">
      <alignment horizontal="justify" wrapText="1"/>
    </xf>
    <xf numFmtId="193" fontId="14" fillId="0" borderId="0" xfId="15" applyNumberFormat="1" applyFont="1" applyFill="1" applyBorder="1" applyAlignment="1">
      <alignment horizontal="justify" wrapText="1"/>
    </xf>
    <xf numFmtId="193" fontId="14" fillId="0" borderId="5" xfId="15" applyNumberFormat="1" applyFont="1" applyFill="1" applyBorder="1" applyAlignment="1">
      <alignment horizontal="justify" wrapText="1"/>
    </xf>
    <xf numFmtId="193" fontId="18" fillId="0" borderId="0" xfId="15" applyNumberFormat="1" applyFont="1" applyFill="1" applyAlignment="1">
      <alignment/>
    </xf>
    <xf numFmtId="43" fontId="14" fillId="0" borderId="0" xfId="15" applyNumberFormat="1" applyFont="1" applyFill="1" applyAlignment="1">
      <alignment/>
    </xf>
    <xf numFmtId="43" fontId="14" fillId="0" borderId="15" xfId="15" applyFont="1" applyFill="1" applyBorder="1" applyAlignment="1">
      <alignment/>
    </xf>
    <xf numFmtId="43" fontId="18" fillId="0" borderId="0" xfId="15" applyFont="1" applyFill="1" applyAlignment="1">
      <alignment/>
    </xf>
    <xf numFmtId="192" fontId="14" fillId="0" borderId="0" xfId="15" applyNumberFormat="1" applyFont="1" applyFill="1" applyAlignment="1">
      <alignment/>
    </xf>
    <xf numFmtId="192" fontId="14" fillId="0" borderId="15" xfId="15" applyNumberFormat="1" applyFont="1" applyFill="1" applyBorder="1" applyAlignment="1" quotePrefix="1">
      <alignment horizontal="right"/>
    </xf>
    <xf numFmtId="43" fontId="14" fillId="0" borderId="15" xfId="15" applyNumberFormat="1" applyFont="1" applyFill="1" applyBorder="1" applyAlignment="1" quotePrefix="1">
      <alignment horizontal="right"/>
    </xf>
    <xf numFmtId="195" fontId="14" fillId="0" borderId="0" xfId="0" applyNumberFormat="1" applyFont="1" applyFill="1" applyAlignment="1">
      <alignment/>
    </xf>
    <xf numFmtId="192" fontId="14" fillId="0" borderId="0" xfId="15" applyNumberFormat="1" applyFont="1" applyFill="1" applyBorder="1" applyAlignment="1" quotePrefix="1">
      <alignment horizontal="right"/>
    </xf>
    <xf numFmtId="194" fontId="14" fillId="0" borderId="0" xfId="15" applyNumberFormat="1" applyFont="1" applyFill="1" applyBorder="1" applyAlignment="1" quotePrefix="1">
      <alignment horizontal="right"/>
    </xf>
    <xf numFmtId="190" fontId="6" fillId="0" borderId="0" xfId="0" applyFont="1" applyAlignment="1">
      <alignment/>
    </xf>
    <xf numFmtId="190" fontId="7" fillId="0" borderId="0" xfId="0" applyFont="1" applyAlignment="1">
      <alignment/>
    </xf>
    <xf numFmtId="190" fontId="25" fillId="0" borderId="0" xfId="0" applyFont="1" applyAlignment="1">
      <alignment/>
    </xf>
    <xf numFmtId="190" fontId="12" fillId="0" borderId="0" xfId="0" applyFont="1" applyAlignment="1">
      <alignment/>
    </xf>
    <xf numFmtId="190" fontId="17" fillId="0" borderId="0" xfId="0" applyFont="1" applyAlignment="1">
      <alignment/>
    </xf>
    <xf numFmtId="193" fontId="5" fillId="0" borderId="6" xfId="15" applyNumberFormat="1" applyFont="1" applyBorder="1" applyAlignment="1">
      <alignment/>
    </xf>
    <xf numFmtId="193" fontId="9" fillId="0" borderId="16" xfId="15" applyNumberFormat="1" applyFont="1" applyBorder="1" applyAlignment="1">
      <alignment horizontal="center"/>
    </xf>
    <xf numFmtId="193" fontId="9" fillId="0" borderId="17" xfId="15" applyNumberFormat="1" applyFont="1" applyBorder="1" applyAlignment="1">
      <alignment horizontal="center"/>
    </xf>
    <xf numFmtId="193" fontId="9" fillId="0" borderId="17" xfId="15" applyNumberFormat="1" applyFont="1" applyBorder="1" applyAlignment="1" quotePrefix="1">
      <alignment horizontal="center"/>
    </xf>
    <xf numFmtId="193" fontId="9" fillId="0" borderId="10" xfId="15" applyNumberFormat="1" applyFont="1" applyBorder="1" applyAlignment="1" quotePrefix="1">
      <alignment horizontal="center"/>
    </xf>
    <xf numFmtId="193" fontId="9" fillId="0" borderId="10" xfId="15" applyNumberFormat="1" applyFont="1" applyBorder="1" applyAlignment="1">
      <alignment horizontal="center"/>
    </xf>
    <xf numFmtId="193" fontId="5" fillId="0" borderId="18" xfId="15" applyNumberFormat="1" applyFont="1" applyBorder="1" applyAlignment="1">
      <alignment horizontal="center"/>
    </xf>
    <xf numFmtId="190" fontId="5" fillId="0" borderId="13" xfId="0" applyFont="1" applyBorder="1" applyAlignment="1">
      <alignment/>
    </xf>
    <xf numFmtId="193" fontId="5" fillId="0" borderId="18" xfId="15" applyNumberFormat="1" applyFont="1" applyBorder="1" applyAlignment="1">
      <alignment/>
    </xf>
    <xf numFmtId="190" fontId="5" fillId="0" borderId="18" xfId="0" applyFont="1" applyBorder="1" applyAlignment="1">
      <alignment/>
    </xf>
    <xf numFmtId="190" fontId="5" fillId="0" borderId="0" xfId="0" applyFont="1" applyAlignment="1">
      <alignment/>
    </xf>
    <xf numFmtId="190" fontId="5" fillId="0" borderId="0" xfId="0" applyFont="1" applyAlignment="1">
      <alignment wrapText="1"/>
    </xf>
    <xf numFmtId="43" fontId="5" fillId="0" borderId="18" xfId="15" applyNumberFormat="1" applyFont="1" applyBorder="1" applyAlignment="1">
      <alignment/>
    </xf>
    <xf numFmtId="43" fontId="5" fillId="0" borderId="18" xfId="15" applyFont="1" applyBorder="1" applyAlignment="1">
      <alignment/>
    </xf>
    <xf numFmtId="190" fontId="5" fillId="0" borderId="0" xfId="0" applyFont="1" applyBorder="1" applyAlignment="1">
      <alignment/>
    </xf>
    <xf numFmtId="43" fontId="5" fillId="0" borderId="0" xfId="15" applyFont="1" applyBorder="1" applyAlignment="1">
      <alignment/>
    </xf>
    <xf numFmtId="190" fontId="9" fillId="0" borderId="16" xfId="0" applyFont="1" applyBorder="1" applyAlignment="1">
      <alignment/>
    </xf>
    <xf numFmtId="190" fontId="9" fillId="0" borderId="7" xfId="0" applyFont="1" applyBorder="1" applyAlignment="1">
      <alignment/>
    </xf>
    <xf numFmtId="190" fontId="9" fillId="0" borderId="0" xfId="0" applyFont="1" applyAlignment="1">
      <alignment/>
    </xf>
    <xf numFmtId="190" fontId="5" fillId="0" borderId="17" xfId="0" applyFont="1" applyBorder="1" applyAlignment="1">
      <alignment/>
    </xf>
    <xf numFmtId="193" fontId="5" fillId="0" borderId="9" xfId="15" applyNumberFormat="1" applyFont="1" applyBorder="1" applyAlignment="1">
      <alignment/>
    </xf>
    <xf numFmtId="194" fontId="5" fillId="0" borderId="10" xfId="15" applyNumberFormat="1" applyFont="1" applyBorder="1" applyAlignment="1">
      <alignment/>
    </xf>
    <xf numFmtId="190" fontId="5" fillId="0" borderId="17" xfId="0" applyFont="1" applyFill="1" applyBorder="1" applyAlignment="1">
      <alignment/>
    </xf>
    <xf numFmtId="190" fontId="5" fillId="0" borderId="0" xfId="0" applyFont="1" applyFill="1" applyBorder="1" applyAlignment="1">
      <alignment/>
    </xf>
    <xf numFmtId="193" fontId="5" fillId="0" borderId="9" xfId="15" applyNumberFormat="1" applyFont="1" applyFill="1" applyBorder="1" applyAlignment="1">
      <alignment/>
    </xf>
    <xf numFmtId="194" fontId="5" fillId="0" borderId="10" xfId="15" applyNumberFormat="1" applyFont="1" applyFill="1" applyBorder="1" applyAlignment="1">
      <alignment/>
    </xf>
    <xf numFmtId="190" fontId="5" fillId="0" borderId="0" xfId="0" applyFont="1" applyFill="1" applyAlignment="1">
      <alignment/>
    </xf>
    <xf numFmtId="190" fontId="5" fillId="0" borderId="19" xfId="0" applyFont="1" applyBorder="1" applyAlignment="1">
      <alignment/>
    </xf>
    <xf numFmtId="190" fontId="5" fillId="0" borderId="1" xfId="0" applyFont="1" applyBorder="1" applyAlignment="1">
      <alignment/>
    </xf>
    <xf numFmtId="193" fontId="5" fillId="0" borderId="12" xfId="15" applyNumberFormat="1" applyFont="1" applyBorder="1" applyAlignment="1">
      <alignment/>
    </xf>
    <xf numFmtId="0" fontId="5" fillId="0" borderId="10" xfId="24" applyFont="1" applyFill="1" applyBorder="1" applyAlignment="1" quotePrefix="1">
      <alignment horizontal="left" vertical="top" wrapText="1"/>
      <protection/>
    </xf>
    <xf numFmtId="190" fontId="14" fillId="0" borderId="0" xfId="0" applyFont="1" applyFill="1" applyAlignment="1">
      <alignment horizontal="left" vertical="top" wrapText="1"/>
    </xf>
    <xf numFmtId="190" fontId="11" fillId="0" borderId="0" xfId="0" applyFont="1" applyFill="1" applyAlignment="1">
      <alignment horizontal="justify" vertical="top" wrapText="1"/>
    </xf>
    <xf numFmtId="190" fontId="0" fillId="0" borderId="0" xfId="0" applyFont="1" applyFill="1" applyAlignment="1">
      <alignment horizontal="justify" vertical="top" wrapText="1"/>
    </xf>
    <xf numFmtId="193" fontId="8" fillId="0" borderId="0" xfId="15" applyNumberFormat="1" applyFont="1" applyFill="1" applyAlignment="1">
      <alignment horizontal="center"/>
    </xf>
    <xf numFmtId="193" fontId="5" fillId="0" borderId="0" xfId="15" applyNumberFormat="1" applyFont="1" applyFill="1" applyAlignment="1">
      <alignment horizontal="left" wrapText="1"/>
    </xf>
    <xf numFmtId="190" fontId="9" fillId="0" borderId="0" xfId="0" applyFont="1" applyFill="1" applyAlignment="1">
      <alignment horizontal="justify" vertical="top" wrapText="1"/>
    </xf>
    <xf numFmtId="190" fontId="5" fillId="0" borderId="0" xfId="0" applyFont="1" applyFill="1" applyAlignment="1">
      <alignment horizontal="justify" vertical="top" wrapText="1"/>
    </xf>
    <xf numFmtId="0" fontId="5" fillId="0" borderId="0" xfId="22" applyFont="1" applyFill="1" applyAlignment="1">
      <alignment horizontal="left" wrapText="1"/>
      <protection/>
    </xf>
    <xf numFmtId="190" fontId="9" fillId="0" borderId="0" xfId="0" applyFont="1" applyAlignment="1">
      <alignment horizontal="justify" vertical="top" wrapText="1"/>
    </xf>
    <xf numFmtId="0" fontId="5" fillId="0" borderId="0" xfId="23" applyFont="1" applyAlignment="1">
      <alignment horizontal="left" vertical="top" wrapText="1"/>
      <protection/>
    </xf>
    <xf numFmtId="0" fontId="9" fillId="0" borderId="0" xfId="24" applyFont="1" applyAlignment="1">
      <alignment horizontal="justify" vertical="top" wrapText="1"/>
      <protection/>
    </xf>
    <xf numFmtId="0" fontId="5" fillId="0" borderId="0" xfId="24" applyFont="1" applyAlignment="1">
      <alignment horizontal="justify" vertical="top" wrapText="1"/>
      <protection/>
    </xf>
    <xf numFmtId="0" fontId="5" fillId="0" borderId="0" xfId="24" applyFont="1" applyAlignment="1">
      <alignment wrapText="1"/>
      <protection/>
    </xf>
    <xf numFmtId="193" fontId="9" fillId="0" borderId="1" xfId="24" applyNumberFormat="1" applyFont="1" applyBorder="1" applyAlignment="1">
      <alignment horizontal="center" wrapText="1"/>
      <protection/>
    </xf>
    <xf numFmtId="0" fontId="5" fillId="0" borderId="0" xfId="24" applyFont="1" applyFill="1" applyAlignment="1" quotePrefix="1">
      <alignment horizontal="left" vertical="top" wrapText="1"/>
      <protection/>
    </xf>
    <xf numFmtId="190" fontId="14" fillId="0" borderId="0" xfId="0" applyFont="1" applyFill="1" applyAlignment="1">
      <alignment horizontal="justify" vertical="top" wrapText="1"/>
    </xf>
    <xf numFmtId="190" fontId="14" fillId="0" borderId="0" xfId="0" applyFont="1" applyFill="1" applyAlignment="1">
      <alignment vertical="top" wrapText="1"/>
    </xf>
    <xf numFmtId="193" fontId="22" fillId="0" borderId="0" xfId="15" applyNumberFormat="1" applyFont="1" applyFill="1" applyAlignment="1">
      <alignment horizontal="center"/>
    </xf>
    <xf numFmtId="190" fontId="14" fillId="0" borderId="6" xfId="0" applyFont="1" applyFill="1" applyBorder="1" applyAlignment="1">
      <alignment horizontal="center" vertical="top" wrapText="1"/>
    </xf>
    <xf numFmtId="190" fontId="14" fillId="0" borderId="7" xfId="0" applyFont="1" applyFill="1" applyBorder="1" applyAlignment="1">
      <alignment horizontal="center" vertical="top" wrapText="1"/>
    </xf>
    <xf numFmtId="190" fontId="14" fillId="0" borderId="8" xfId="0" applyFont="1" applyFill="1" applyBorder="1" applyAlignment="1">
      <alignment horizontal="center" vertical="top" wrapText="1"/>
    </xf>
    <xf numFmtId="190" fontId="14" fillId="0" borderId="11" xfId="0" applyFont="1" applyFill="1" applyBorder="1" applyAlignment="1">
      <alignment horizontal="center" vertical="top" wrapText="1"/>
    </xf>
    <xf numFmtId="190" fontId="14" fillId="0" borderId="1" xfId="0" applyFont="1" applyFill="1" applyBorder="1" applyAlignment="1">
      <alignment horizontal="center" vertical="top" wrapText="1"/>
    </xf>
    <xf numFmtId="190" fontId="14" fillId="0" borderId="12" xfId="0" applyFont="1" applyFill="1" applyBorder="1" applyAlignment="1">
      <alignment horizontal="center" vertical="top" wrapText="1"/>
    </xf>
    <xf numFmtId="190" fontId="14" fillId="0" borderId="0" xfId="0" applyFont="1" applyFill="1" applyBorder="1" applyAlignment="1">
      <alignment horizontal="left" vertical="top" wrapText="1"/>
    </xf>
    <xf numFmtId="190" fontId="14" fillId="0" borderId="13" xfId="0" applyFont="1" applyFill="1" applyBorder="1" applyAlignment="1">
      <alignment horizontal="center" vertical="top" wrapText="1"/>
    </xf>
    <xf numFmtId="190" fontId="14" fillId="0" borderId="4" xfId="0" applyFont="1" applyFill="1" applyBorder="1" applyAlignment="1">
      <alignment horizontal="center" vertical="top" wrapText="1"/>
    </xf>
    <xf numFmtId="190" fontId="14" fillId="0" borderId="14" xfId="0" applyFont="1" applyFill="1" applyBorder="1" applyAlignment="1">
      <alignment horizontal="center" vertical="top" wrapText="1"/>
    </xf>
    <xf numFmtId="190" fontId="14" fillId="0" borderId="0" xfId="0" applyFont="1" applyFill="1" applyAlignment="1">
      <alignment horizontal="left" wrapText="1"/>
    </xf>
    <xf numFmtId="190" fontId="14" fillId="0" borderId="0" xfId="0" applyFont="1" applyFill="1" applyAlignment="1" quotePrefix="1">
      <alignment horizontal="left"/>
    </xf>
    <xf numFmtId="190" fontId="14" fillId="0" borderId="0" xfId="0" applyFont="1" applyFill="1" applyAlignment="1">
      <alignment horizontal="left"/>
    </xf>
    <xf numFmtId="190" fontId="0" fillId="0" borderId="0" xfId="0" applyFont="1" applyFill="1" applyAlignment="1">
      <alignment/>
    </xf>
    <xf numFmtId="190" fontId="18" fillId="0" borderId="0" xfId="0" applyFont="1" applyFill="1" applyAlignment="1">
      <alignment horizontal="left" vertical="top" wrapText="1"/>
    </xf>
    <xf numFmtId="190" fontId="24" fillId="0" borderId="0" xfId="0" applyFont="1" applyFill="1" applyAlignment="1">
      <alignment horizontal="justify" vertical="top" wrapText="1"/>
    </xf>
    <xf numFmtId="190" fontId="20" fillId="0" borderId="0" xfId="0" applyFont="1" applyFill="1" applyAlignment="1">
      <alignment horizontal="left"/>
    </xf>
    <xf numFmtId="193" fontId="14" fillId="0" borderId="0" xfId="15" applyNumberFormat="1" applyFont="1" applyFill="1" applyAlignment="1">
      <alignment horizontal="justify" vertical="top"/>
    </xf>
    <xf numFmtId="190" fontId="0" fillId="0" borderId="0" xfId="0" applyFill="1" applyAlignment="1">
      <alignment horizontal="justify" vertical="top"/>
    </xf>
    <xf numFmtId="193" fontId="8" fillId="0" borderId="18" xfId="15" applyNumberFormat="1" applyFont="1" applyBorder="1" applyAlignment="1">
      <alignment horizontal="center"/>
    </xf>
    <xf numFmtId="193" fontId="9" fillId="0" borderId="6" xfId="15" applyNumberFormat="1" applyFont="1" applyBorder="1" applyAlignment="1">
      <alignment horizontal="center"/>
    </xf>
    <xf numFmtId="193" fontId="9" fillId="0" borderId="8" xfId="15" applyNumberFormat="1" applyFont="1" applyBorder="1" applyAlignment="1">
      <alignment horizontal="center"/>
    </xf>
  </cellXfs>
  <cellStyles count="12">
    <cellStyle name="Normal" xfId="0"/>
    <cellStyle name="Comma" xfId="15"/>
    <cellStyle name="Comma [0]" xfId="16"/>
    <cellStyle name="Currency" xfId="17"/>
    <cellStyle name="Currency [0]" xfId="18"/>
    <cellStyle name="Followed Hyperlink" xfId="19"/>
    <cellStyle name="Hyperlink" xfId="20"/>
    <cellStyle name="Normal - Style1" xfId="21"/>
    <cellStyle name="Normal_announcement" xfId="22"/>
    <cellStyle name="Normal_CONSO CFS31-8-02" xfId="23"/>
    <cellStyle name="Normal_PN-conso-Sep-2002-KLSE"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c_casslyn\4TH%20QTR%202003\Consol&amp;Mgmt%20paper\Project%20margin@28.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shryn\LOCALS~1\Temp\conso-31-08-07(Fin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ccsbFEB'00audi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UWIndSB069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zwsb089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Ramlan\ramlan\Wan\PBarSB\PBarSB119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c_finance01\(azizah)\Central\FY2003\CCSB%20-%20FY03%20May'03-audi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Ramlan\ramlan\WINDOWS\Desktop\Samasys\LAYAR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 profi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0000"/>
      <sheetName val="100000"/>
      <sheetName val="200000"/>
      <sheetName val="300000"/>
      <sheetName val="400000"/>
      <sheetName val="500000"/>
      <sheetName val="600000"/>
      <sheetName val="700000"/>
      <sheetName val="SC-P&amp;L(pgA1)"/>
      <sheetName val="SC-BSheet(pgA2)"/>
      <sheetName val="SC-CFStm(pgA3)"/>
      <sheetName val="SC-equity(pgA4)"/>
      <sheetName val="Announce'm note(pgA5-9)"/>
      <sheetName val="SC-A2&amp;A3(pgA10)"/>
      <sheetName val="P&amp;L-sum(pgC1)"/>
      <sheetName val="CONSOL' P&amp;L(pgC2)"/>
      <sheetName val="CONSOL BS(pgC3)"/>
      <sheetName val="CFS(pgC4)"/>
      <sheetName val="inter -co"/>
      <sheetName val="Project expenses"/>
      <sheetName val="CONSOL'JE"/>
      <sheetName val="borrowings(D3)"/>
      <sheetName val=" depn(D4)"/>
      <sheetName val="Borrowings2-LT&amp;ST(E)"/>
      <sheetName val="exp (aftercap-P&amp;L)-(D5)"/>
      <sheetName val="xEXPENSES(D6)"/>
      <sheetName val="exp(before cap)(D7)"/>
      <sheetName val="Goodwill(D8)"/>
      <sheetName val="LAD(D9)"/>
      <sheetName val="RSLS(D10)"/>
      <sheetName val="Provision for tax(D11)"/>
      <sheetName val="PDE&amp;INVA(E1&amp;2)"/>
      <sheetName val="Dtor&amp;Ctor(E3&amp;4)"/>
      <sheetName val="Tax&amp;Gdwill(E5&amp;6)"/>
      <sheetName val="APPENDICES"/>
      <sheetName val="APPENDICES (2)"/>
      <sheetName val="xBorrowings-summary"/>
      <sheetName val="Pages"/>
      <sheetName val="Divider"/>
      <sheetName val="xAmt due to Director"/>
      <sheetName val="xDirector&amp;BDebt"/>
      <sheetName val="XLAD"/>
      <sheetName val="xLAD-VP"/>
      <sheetName val="xexp-Feb03"/>
      <sheetName val="xexp-Nov02"/>
      <sheetName val="xeXP-Aug02"/>
      <sheetName val="xretain profit-6 co"/>
      <sheetName val="xretain profit - ZW &amp; CC"/>
      <sheetName val="xDE"/>
      <sheetName val="xCONSOL' P&amp;L Analysis &amp; Segment"/>
      <sheetName val="XOver Valuation &amp; Defer Tax"/>
      <sheetName val="XCONSOL' P&amp;L"/>
      <sheetName val="XCONSOL BS"/>
      <sheetName val="XCONSOL'JE"/>
      <sheetName val="APPENDICES (3)"/>
    </sheetNames>
    <sheetDataSet>
      <sheetData sheetId="8">
        <row r="1">
          <cell r="B1" t="str">
            <v>TRIplc BERHAD </v>
          </cell>
        </row>
        <row r="10">
          <cell r="H10" t="str">
            <v>@31/08/06</v>
          </cell>
          <cell r="J10" t="str">
            <v>@31/08/06</v>
          </cell>
        </row>
        <row r="33">
          <cell r="I33">
            <v>118</v>
          </cell>
        </row>
        <row r="35">
          <cell r="G35">
            <v>764</v>
          </cell>
          <cell r="H35">
            <v>298</v>
          </cell>
          <cell r="I35">
            <v>764</v>
          </cell>
          <cell r="J35">
            <v>298</v>
          </cell>
        </row>
      </sheetData>
      <sheetData sheetId="9">
        <row r="10">
          <cell r="E10" t="str">
            <v>@31/08/07</v>
          </cell>
        </row>
        <row r="33">
          <cell r="E33">
            <v>142520</v>
          </cell>
        </row>
        <row r="38">
          <cell r="E38">
            <v>47602.24186000001</v>
          </cell>
        </row>
        <row r="44">
          <cell r="E44">
            <v>4676.527210000001</v>
          </cell>
        </row>
      </sheetData>
      <sheetData sheetId="14">
        <row r="4">
          <cell r="B4" t="str">
            <v>FOR THE 1ST QUARTER ENDED 31 AUGUST 2007</v>
          </cell>
        </row>
        <row r="12">
          <cell r="F12">
            <v>40553</v>
          </cell>
          <cell r="J12">
            <v>40553</v>
          </cell>
        </row>
        <row r="14">
          <cell r="F14">
            <v>-38134</v>
          </cell>
          <cell r="J14">
            <v>-38134</v>
          </cell>
        </row>
        <row r="18">
          <cell r="F18">
            <v>616</v>
          </cell>
          <cell r="J18">
            <v>616</v>
          </cell>
        </row>
        <row r="20">
          <cell r="F20">
            <v>-4</v>
          </cell>
          <cell r="J20">
            <v>-4</v>
          </cell>
        </row>
        <row r="22">
          <cell r="F22">
            <v>-249</v>
          </cell>
          <cell r="J22">
            <v>-249</v>
          </cell>
        </row>
        <row r="24">
          <cell r="F24">
            <v>-609</v>
          </cell>
          <cell r="J24">
            <v>-609</v>
          </cell>
        </row>
        <row r="26">
          <cell r="F26">
            <v>-1527</v>
          </cell>
          <cell r="J26">
            <v>-1527</v>
          </cell>
        </row>
        <row r="30">
          <cell r="F30">
            <v>118</v>
          </cell>
          <cell r="J30">
            <v>118</v>
          </cell>
        </row>
      </sheetData>
      <sheetData sheetId="15">
        <row r="7">
          <cell r="E7">
            <v>38143954.82</v>
          </cell>
        </row>
        <row r="10">
          <cell r="C10">
            <v>778448.0600000024</v>
          </cell>
        </row>
        <row r="49">
          <cell r="X49">
            <v>-1041458.3700000006</v>
          </cell>
        </row>
        <row r="51">
          <cell r="X51">
            <v>750529.441515628</v>
          </cell>
        </row>
        <row r="52">
          <cell r="X52">
            <v>408866.1199999999</v>
          </cell>
        </row>
        <row r="112">
          <cell r="X112">
            <v>225000</v>
          </cell>
        </row>
        <row r="123">
          <cell r="X123">
            <v>-15790.470000000001</v>
          </cell>
        </row>
        <row r="160">
          <cell r="C160">
            <v>79500</v>
          </cell>
          <cell r="G160">
            <v>1325564.92</v>
          </cell>
        </row>
        <row r="165">
          <cell r="C165">
            <v>-59218.72999999998</v>
          </cell>
          <cell r="D165">
            <v>-22718.51</v>
          </cell>
          <cell r="E165">
            <v>2302950.034704958</v>
          </cell>
          <cell r="G165">
            <v>-31749.659999999887</v>
          </cell>
        </row>
        <row r="166">
          <cell r="H166">
            <v>-1527340.6500000001</v>
          </cell>
        </row>
        <row r="168">
          <cell r="H168">
            <v>117937.19151562732</v>
          </cell>
        </row>
      </sheetData>
      <sheetData sheetId="16">
        <row r="8">
          <cell r="D8">
            <v>9000000</v>
          </cell>
          <cell r="Y8">
            <v>19644659.909999996</v>
          </cell>
        </row>
        <row r="9">
          <cell r="Y9">
            <v>6374008.504825582</v>
          </cell>
        </row>
        <row r="13">
          <cell r="Y13">
            <v>84763076.54999998</v>
          </cell>
        </row>
        <row r="16">
          <cell r="Y16">
            <v>15225116.89019332</v>
          </cell>
        </row>
        <row r="29">
          <cell r="Y29">
            <v>55255363.059999995</v>
          </cell>
        </row>
        <row r="31">
          <cell r="Y31">
            <v>67451786.93859683</v>
          </cell>
        </row>
        <row r="36">
          <cell r="Y36">
            <v>38203983.89000001</v>
          </cell>
        </row>
        <row r="37">
          <cell r="D37">
            <v>56726.31</v>
          </cell>
          <cell r="Y37">
            <v>15197214.45</v>
          </cell>
        </row>
        <row r="38">
          <cell r="Y38">
            <v>22562.17</v>
          </cell>
        </row>
        <row r="39">
          <cell r="Y39">
            <v>78788000</v>
          </cell>
        </row>
        <row r="40">
          <cell r="D40">
            <v>173140.49</v>
          </cell>
          <cell r="Y40">
            <v>580290.1500000013</v>
          </cell>
        </row>
        <row r="45">
          <cell r="Y45">
            <v>750529.1115156279</v>
          </cell>
        </row>
        <row r="54">
          <cell r="D54">
            <v>52691.53</v>
          </cell>
          <cell r="Y54">
            <v>142882079.55</v>
          </cell>
        </row>
        <row r="55">
          <cell r="Y55">
            <v>0</v>
          </cell>
        </row>
        <row r="56">
          <cell r="D56">
            <v>235443.28</v>
          </cell>
          <cell r="Y56">
            <v>127735910.90000002</v>
          </cell>
        </row>
        <row r="58">
          <cell r="Y58">
            <v>1179280.0300000003</v>
          </cell>
        </row>
        <row r="59">
          <cell r="D59">
            <v>348</v>
          </cell>
          <cell r="Y59">
            <v>1125253.6490000007</v>
          </cell>
        </row>
        <row r="60">
          <cell r="Y60">
            <v>18209688.54</v>
          </cell>
        </row>
        <row r="64">
          <cell r="Y64">
            <v>3497247.18</v>
          </cell>
        </row>
        <row r="82">
          <cell r="Y82">
            <v>142520000</v>
          </cell>
        </row>
        <row r="84">
          <cell r="Y84">
            <v>79687499</v>
          </cell>
        </row>
        <row r="85">
          <cell r="Y85">
            <v>4355303</v>
          </cell>
        </row>
        <row r="91">
          <cell r="Y91">
            <v>-203452506.72980672</v>
          </cell>
        </row>
        <row r="99">
          <cell r="Y99">
            <v>764069.1262205886</v>
          </cell>
        </row>
        <row r="110">
          <cell r="D110">
            <v>212590</v>
          </cell>
          <cell r="Y110">
            <v>14539304.579999998</v>
          </cell>
        </row>
        <row r="111">
          <cell r="Y111">
            <v>1564275</v>
          </cell>
        </row>
        <row r="112">
          <cell r="Y112">
            <v>869722.03</v>
          </cell>
        </row>
        <row r="113">
          <cell r="Y113">
            <v>45933984.650000006</v>
          </cell>
        </row>
        <row r="114">
          <cell r="Y114">
            <v>798535.1799999999</v>
          </cell>
        </row>
        <row r="469">
          <cell r="H469">
            <v>6392591.62</v>
          </cell>
        </row>
        <row r="681">
          <cell r="Y681">
            <v>4394274.55</v>
          </cell>
        </row>
      </sheetData>
      <sheetData sheetId="17">
        <row r="8">
          <cell r="X8">
            <v>51175037.00000001</v>
          </cell>
        </row>
        <row r="9">
          <cell r="W9">
            <v>155557.78</v>
          </cell>
        </row>
        <row r="11">
          <cell r="X11">
            <v>-14908973.848195873</v>
          </cell>
        </row>
        <row r="14">
          <cell r="W14">
            <v>1720821</v>
          </cell>
        </row>
        <row r="15">
          <cell r="W15">
            <v>121381.96</v>
          </cell>
        </row>
        <row r="17">
          <cell r="W17">
            <v>287308.07</v>
          </cell>
        </row>
        <row r="18">
          <cell r="W18">
            <v>30600</v>
          </cell>
        </row>
        <row r="19">
          <cell r="W19">
            <v>-75694</v>
          </cell>
        </row>
        <row r="20">
          <cell r="W20">
            <v>2423554</v>
          </cell>
        </row>
        <row r="21">
          <cell r="W21">
            <v>-1162272.403296128</v>
          </cell>
        </row>
        <row r="28">
          <cell r="W28">
            <v>983</v>
          </cell>
        </row>
        <row r="29">
          <cell r="W29">
            <v>295008.69</v>
          </cell>
        </row>
        <row r="30">
          <cell r="W30">
            <v>-483195.6122333333</v>
          </cell>
        </row>
        <row r="38">
          <cell r="W38">
            <v>199840.90999999852</v>
          </cell>
        </row>
        <row r="47">
          <cell r="W47">
            <v>-113872.01064516125</v>
          </cell>
        </row>
        <row r="48">
          <cell r="W48">
            <v>-26001.99</v>
          </cell>
        </row>
        <row r="49">
          <cell r="W49">
            <v>-8299</v>
          </cell>
        </row>
        <row r="50">
          <cell r="W50">
            <v>-16799</v>
          </cell>
        </row>
        <row r="51">
          <cell r="W51">
            <v>-199875</v>
          </cell>
        </row>
        <row r="54">
          <cell r="W54">
            <v>0</v>
          </cell>
        </row>
        <row r="55">
          <cell r="W55">
            <v>6810855</v>
          </cell>
        </row>
        <row r="56">
          <cell r="W56">
            <v>-11754308</v>
          </cell>
        </row>
        <row r="58">
          <cell r="W58">
            <v>0</v>
          </cell>
        </row>
        <row r="59">
          <cell r="W59">
            <v>0</v>
          </cell>
        </row>
        <row r="71">
          <cell r="W71">
            <v>44896633.72</v>
          </cell>
        </row>
        <row r="79">
          <cell r="W79">
            <v>79368290.15</v>
          </cell>
        </row>
      </sheetData>
      <sheetData sheetId="52">
        <row r="688">
          <cell r="Y688">
            <v>-255343711.76000002</v>
          </cell>
        </row>
        <row r="690">
          <cell r="C690">
            <v>195127853.38</v>
          </cell>
          <cell r="D690">
            <v>30861818.06</v>
          </cell>
          <cell r="H690">
            <v>24026243.480000004</v>
          </cell>
          <cell r="P690">
            <v>261644595.35849506</v>
          </cell>
        </row>
        <row r="693">
          <cell r="Y693">
            <v>-243191484.52</v>
          </cell>
        </row>
        <row r="695">
          <cell r="C695">
            <v>68737856.15</v>
          </cell>
          <cell r="D695">
            <v>57380389.1</v>
          </cell>
          <cell r="H695">
            <v>-9304019.529999997</v>
          </cell>
          <cell r="P695">
            <v>284926709.7080643</v>
          </cell>
        </row>
        <row r="697">
          <cell r="C697">
            <v>150426.36</v>
          </cell>
          <cell r="D697">
            <v>0</v>
          </cell>
          <cell r="E697">
            <v>13018</v>
          </cell>
          <cell r="J697">
            <v>90895.3</v>
          </cell>
        </row>
        <row r="698">
          <cell r="C698">
            <v>118709.37</v>
          </cell>
          <cell r="D698">
            <v>613527.11</v>
          </cell>
          <cell r="H698">
            <v>88171.99999999996</v>
          </cell>
          <cell r="I698">
            <v>1285.08</v>
          </cell>
          <cell r="J698">
            <v>554869.62</v>
          </cell>
        </row>
        <row r="700">
          <cell r="C700">
            <v>48308421</v>
          </cell>
        </row>
        <row r="709">
          <cell r="D709">
            <v>0</v>
          </cell>
          <cell r="H709">
            <v>10299</v>
          </cell>
        </row>
        <row r="710">
          <cell r="C710">
            <v>0</v>
          </cell>
          <cell r="P710" t="e">
            <v>#REF!</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
      <sheetName val="GL"/>
      <sheetName val="BS"/>
      <sheetName val="000000"/>
      <sheetName val="****01"/>
      <sheetName val="laroux"/>
      <sheetName val="PL"/>
      <sheetName val="AUDIT"/>
      <sheetName val="NOTE"/>
      <sheetName val="FA"/>
      <sheetName val="SC"/>
    </sheetNames>
    <sheetDataSet>
      <sheetData sheetId="2">
        <row r="2">
          <cell r="B2" t="str">
            <v>U-WOOD INDUSTRIES SDN BHD (291434-D)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00"/>
      <sheetName val="****01"/>
      <sheetName val="laroux"/>
      <sheetName val="TB"/>
      <sheetName val="PL"/>
      <sheetName val="BS"/>
      <sheetName val="GL"/>
      <sheetName val="FA"/>
      <sheetName val="NOTE"/>
      <sheetName val="SC"/>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L"/>
      <sheetName val="000000"/>
      <sheetName val="****01"/>
      <sheetName val="100000"/>
      <sheetName val="TB"/>
      <sheetName val="PL"/>
      <sheetName val="BS"/>
      <sheetName val="AUDIT"/>
      <sheetName val="NOTE"/>
      <sheetName val="FA"/>
      <sheetName val="SC"/>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000000"/>
      <sheetName val="****01"/>
      <sheetName val="100000"/>
      <sheetName val="TB"/>
      <sheetName val="GL"/>
      <sheetName val="PL"/>
      <sheetName val="BS"/>
      <sheetName val="AUDIT"/>
      <sheetName val="NOTES"/>
      <sheetName val="note"/>
      <sheetName val="FAR"/>
      <sheetName val="jv01"/>
      <sheetName val="jv09"/>
      <sheetName val="JV"/>
      <sheetName val="FA (5)"/>
      <sheetName val="creditors"/>
      <sheetName val="accrual"/>
      <sheetName val="prepayment"/>
      <sheetName val="HP interest"/>
      <sheetName val="debtor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0000"/>
      <sheetName val="TB"/>
      <sheetName val="PL"/>
      <sheetName val="BS"/>
      <sheetName val="BS_report"/>
      <sheetName val="BS_report (2)"/>
      <sheetName val="DetailPL"/>
      <sheetName val="Journal (2)"/>
      <sheetName val="NTA"/>
      <sheetName val="Cover"/>
      <sheetName val="Audit PL"/>
      <sheetName val="Audit BS"/>
      <sheetName val="Note"/>
      <sheetName val="j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J59"/>
  <sheetViews>
    <sheetView tabSelected="1" zoomScale="80" zoomScaleNormal="80" workbookViewId="0" topLeftCell="A1">
      <selection activeCell="I55" sqref="I55"/>
    </sheetView>
  </sheetViews>
  <sheetFormatPr defaultColWidth="8.88671875" defaultRowHeight="15"/>
  <cols>
    <col min="1" max="1" width="3.88671875" style="1" customWidth="1"/>
    <col min="2" max="2" width="3.10546875" style="1" customWidth="1"/>
    <col min="3" max="3" width="2.77734375" style="1" customWidth="1"/>
    <col min="4" max="4" width="5.77734375" style="1" customWidth="1"/>
    <col min="5" max="5" width="11.21484375" style="1" customWidth="1"/>
    <col min="6" max="6" width="8.88671875" style="1" customWidth="1"/>
    <col min="7" max="7" width="11.77734375" style="1" customWidth="1"/>
    <col min="8" max="8" width="14.21484375" style="1" customWidth="1"/>
    <col min="9" max="9" width="13.3359375" style="1" customWidth="1"/>
    <col min="10" max="10" width="14.5546875" style="1" customWidth="1"/>
    <col min="11" max="16384" width="7.10546875" style="1" customWidth="1"/>
  </cols>
  <sheetData>
    <row r="1" spans="2:6" ht="18">
      <c r="B1" s="2" t="s">
        <v>320</v>
      </c>
      <c r="C1" s="3"/>
      <c r="F1" s="1" t="s">
        <v>0</v>
      </c>
    </row>
    <row r="2" spans="2:3" ht="9.75" customHeight="1">
      <c r="B2" s="3"/>
      <c r="C2" s="3"/>
    </row>
    <row r="3" spans="2:3" ht="18">
      <c r="B3" s="2" t="s">
        <v>1</v>
      </c>
      <c r="C3" s="3"/>
    </row>
    <row r="4" spans="2:3" ht="18">
      <c r="B4" s="2" t="str">
        <f>+'[2]P&amp;L-sum(pgC1)'!B4</f>
        <v>FOR THE 1ST QUARTER ENDED 31 AUGUST 2007</v>
      </c>
      <c r="C4" s="3"/>
    </row>
    <row r="5" spans="2:3" ht="18">
      <c r="B5" s="2"/>
      <c r="C5" s="3"/>
    </row>
    <row r="6" spans="7:10" ht="24.75" customHeight="1">
      <c r="G6" s="250" t="s">
        <v>2</v>
      </c>
      <c r="H6" s="250"/>
      <c r="I6" s="250" t="s">
        <v>3</v>
      </c>
      <c r="J6" s="250"/>
    </row>
    <row r="7" spans="7:10" s="4" customFormat="1" ht="12.75">
      <c r="G7" s="5" t="s">
        <v>4</v>
      </c>
      <c r="H7" s="5" t="s">
        <v>5</v>
      </c>
      <c r="I7" s="5" t="s">
        <v>4</v>
      </c>
      <c r="J7" s="5" t="s">
        <v>5</v>
      </c>
    </row>
    <row r="8" spans="7:10" s="4" customFormat="1" ht="12.75">
      <c r="G8" s="5" t="s">
        <v>6</v>
      </c>
      <c r="H8" s="5" t="s">
        <v>7</v>
      </c>
      <c r="I8" s="5" t="s">
        <v>6</v>
      </c>
      <c r="J8" s="5" t="s">
        <v>7</v>
      </c>
    </row>
    <row r="9" spans="7:10" s="4" customFormat="1" ht="12.75">
      <c r="G9" s="5" t="s">
        <v>8</v>
      </c>
      <c r="H9" s="5" t="s">
        <v>8</v>
      </c>
      <c r="I9" s="5" t="s">
        <v>9</v>
      </c>
      <c r="J9" s="5" t="s">
        <v>10</v>
      </c>
    </row>
    <row r="10" spans="7:10" s="4" customFormat="1" ht="12.75">
      <c r="G10" s="6" t="s">
        <v>11</v>
      </c>
      <c r="H10" s="6" t="s">
        <v>12</v>
      </c>
      <c r="I10" s="5" t="str">
        <f>+G10</f>
        <v>@31/08/07</v>
      </c>
      <c r="J10" s="5" t="str">
        <f>+H10</f>
        <v>@31/08/06</v>
      </c>
    </row>
    <row r="11" spans="7:10" s="4" customFormat="1" ht="12.75">
      <c r="G11" s="6"/>
      <c r="H11" s="5" t="s">
        <v>13</v>
      </c>
      <c r="I11" s="5"/>
      <c r="J11" s="5" t="s">
        <v>13</v>
      </c>
    </row>
    <row r="12" spans="7:10" s="4" customFormat="1" ht="12.75">
      <c r="G12" s="5" t="s">
        <v>14</v>
      </c>
      <c r="H12" s="5" t="s">
        <v>14</v>
      </c>
      <c r="I12" s="5" t="s">
        <v>14</v>
      </c>
      <c r="J12" s="5" t="s">
        <v>14</v>
      </c>
    </row>
    <row r="13" spans="7:10" s="4" customFormat="1" ht="6.75" customHeight="1">
      <c r="G13" s="5"/>
      <c r="H13" s="5"/>
      <c r="I13" s="5"/>
      <c r="J13" s="5"/>
    </row>
    <row r="14" spans="7:10" s="4" customFormat="1" ht="12.75">
      <c r="G14" s="5"/>
      <c r="H14" s="5"/>
      <c r="I14" s="5"/>
      <c r="J14" s="5"/>
    </row>
    <row r="15" spans="2:10" ht="13.5" customHeight="1">
      <c r="B15" s="1" t="s">
        <v>15</v>
      </c>
      <c r="G15" s="4">
        <f>+'[2]P&amp;L-sum(pgC1)'!F12</f>
        <v>40553</v>
      </c>
      <c r="H15" s="4">
        <v>20812</v>
      </c>
      <c r="I15" s="4">
        <f>'[2]P&amp;L-sum(pgC1)'!J12</f>
        <v>40553</v>
      </c>
      <c r="J15" s="4">
        <v>20812</v>
      </c>
    </row>
    <row r="16" spans="5:10" ht="13.5" customHeight="1">
      <c r="E16" s="7"/>
      <c r="F16" s="7"/>
      <c r="G16" s="4"/>
      <c r="H16" s="4"/>
      <c r="I16" s="4"/>
      <c r="J16" s="4"/>
    </row>
    <row r="17" spans="2:10" ht="13.5" customHeight="1">
      <c r="B17" s="1" t="s">
        <v>16</v>
      </c>
      <c r="E17" s="7"/>
      <c r="F17" s="7"/>
      <c r="G17" s="4">
        <f>+'[2]P&amp;L-sum(pgC1)'!F14</f>
        <v>-38134</v>
      </c>
      <c r="H17" s="4">
        <v>-16456</v>
      </c>
      <c r="I17" s="4">
        <f>'[2]P&amp;L-sum(pgC1)'!J14</f>
        <v>-38134</v>
      </c>
      <c r="J17" s="4">
        <v>-16456</v>
      </c>
    </row>
    <row r="18" spans="5:10" ht="13.5" customHeight="1">
      <c r="E18" s="7"/>
      <c r="F18" s="7"/>
      <c r="G18" s="8"/>
      <c r="H18" s="8"/>
      <c r="I18" s="8"/>
      <c r="J18" s="8"/>
    </row>
    <row r="19" spans="2:10" ht="13.5" customHeight="1">
      <c r="B19" s="1" t="s">
        <v>17</v>
      </c>
      <c r="E19" s="7"/>
      <c r="F19" s="7"/>
      <c r="G19" s="4">
        <f>SUM(G15:G18)</f>
        <v>2419</v>
      </c>
      <c r="H19" s="4">
        <v>4356</v>
      </c>
      <c r="I19" s="4">
        <f>SUM(I15:I18)</f>
        <v>2419</v>
      </c>
      <c r="J19" s="4">
        <v>4356</v>
      </c>
    </row>
    <row r="20" spans="5:10" ht="13.5" customHeight="1">
      <c r="E20" s="7"/>
      <c r="F20" s="7"/>
      <c r="G20" s="4"/>
      <c r="H20" s="4"/>
      <c r="I20" s="4"/>
      <c r="J20" s="4"/>
    </row>
    <row r="21" spans="2:10" ht="13.5" customHeight="1">
      <c r="B21" s="1" t="s">
        <v>18</v>
      </c>
      <c r="E21" s="7"/>
      <c r="F21" s="7"/>
      <c r="G21" s="4">
        <f>+'[2]P&amp;L-sum(pgC1)'!F18</f>
        <v>616</v>
      </c>
      <c r="H21" s="4">
        <v>505</v>
      </c>
      <c r="I21" s="4">
        <f>'[2]P&amp;L-sum(pgC1)'!J18</f>
        <v>616</v>
      </c>
      <c r="J21" s="4">
        <v>505</v>
      </c>
    </row>
    <row r="22" spans="5:10" ht="12.75">
      <c r="E22" s="7"/>
      <c r="F22" s="7"/>
      <c r="G22" s="4">
        <f>+'[2]P&amp;L-sum(pgC1)'!F19</f>
        <v>0</v>
      </c>
      <c r="H22" s="4"/>
      <c r="I22" s="4"/>
      <c r="J22" s="4"/>
    </row>
    <row r="23" spans="2:10" ht="12.75">
      <c r="B23" s="1" t="s">
        <v>19</v>
      </c>
      <c r="E23" s="7"/>
      <c r="F23" s="7"/>
      <c r="G23" s="4">
        <f>+'[2]P&amp;L-sum(pgC1)'!F20</f>
        <v>-4</v>
      </c>
      <c r="H23" s="4">
        <v>-6</v>
      </c>
      <c r="I23" s="4">
        <f>'[2]P&amp;L-sum(pgC1)'!J20</f>
        <v>-4</v>
      </c>
      <c r="J23" s="4">
        <v>-6</v>
      </c>
    </row>
    <row r="24" spans="5:10" ht="12.75">
      <c r="E24" s="7"/>
      <c r="F24" s="7"/>
      <c r="G24" s="4">
        <f>+'[2]P&amp;L-sum(pgC1)'!F21</f>
        <v>0</v>
      </c>
      <c r="H24" s="4"/>
      <c r="I24" s="4"/>
      <c r="J24" s="4"/>
    </row>
    <row r="25" spans="2:10" ht="13.5" customHeight="1">
      <c r="B25" s="1" t="s">
        <v>20</v>
      </c>
      <c r="G25" s="4">
        <f>+'[2]P&amp;L-sum(pgC1)'!F22</f>
        <v>-249</v>
      </c>
      <c r="H25" s="4">
        <v>-306</v>
      </c>
      <c r="I25" s="4">
        <f>'[2]P&amp;L-sum(pgC1)'!J22</f>
        <v>-249</v>
      </c>
      <c r="J25" s="4">
        <v>-306</v>
      </c>
    </row>
    <row r="26" spans="5:10" ht="12.75">
      <c r="E26" s="7"/>
      <c r="F26" s="7"/>
      <c r="G26" s="4">
        <f>+'[2]P&amp;L-sum(pgC1)'!F23</f>
        <v>0</v>
      </c>
      <c r="H26" s="4"/>
      <c r="I26" s="4"/>
      <c r="J26" s="4"/>
    </row>
    <row r="27" spans="2:10" ht="13.5" customHeight="1">
      <c r="B27" s="1" t="s">
        <v>21</v>
      </c>
      <c r="G27" s="4">
        <f>+'[2]P&amp;L-sum(pgC1)'!F24</f>
        <v>-609</v>
      </c>
      <c r="H27" s="4">
        <f>-1195-17</f>
        <v>-1212</v>
      </c>
      <c r="I27" s="4">
        <f>'[2]P&amp;L-sum(pgC1)'!J24</f>
        <v>-609</v>
      </c>
      <c r="J27" s="4">
        <f>-1195-17</f>
        <v>-1212</v>
      </c>
    </row>
    <row r="28" spans="7:10" ht="13.5" customHeight="1">
      <c r="G28" s="4">
        <f>+'[2]P&amp;L-sum(pgC1)'!F25</f>
        <v>0</v>
      </c>
      <c r="H28" s="4"/>
      <c r="I28" s="4"/>
      <c r="J28" s="4"/>
    </row>
    <row r="29" spans="2:10" ht="12.75">
      <c r="B29" s="1" t="s">
        <v>22</v>
      </c>
      <c r="G29" s="4">
        <f>+'[2]P&amp;L-sum(pgC1)'!F26</f>
        <v>-1527</v>
      </c>
      <c r="H29" s="4">
        <v>-2293</v>
      </c>
      <c r="I29" s="4">
        <f>'[2]P&amp;L-sum(pgC1)'!J26</f>
        <v>-1527</v>
      </c>
      <c r="J29" s="4">
        <v>-2293</v>
      </c>
    </row>
    <row r="30" spans="7:10" ht="12.75">
      <c r="G30" s="8"/>
      <c r="H30" s="8"/>
      <c r="I30" s="8"/>
      <c r="J30" s="8"/>
    </row>
    <row r="31" spans="2:10" ht="12.75">
      <c r="B31" s="1" t="s">
        <v>23</v>
      </c>
      <c r="G31" s="4">
        <f>SUM(G19:G29)</f>
        <v>646</v>
      </c>
      <c r="H31" s="4">
        <f>SUM(H19:H30)</f>
        <v>1044</v>
      </c>
      <c r="I31" s="4">
        <f>SUM(I19:I29)</f>
        <v>646</v>
      </c>
      <c r="J31" s="4">
        <f>SUM(J19:J30)</f>
        <v>1044</v>
      </c>
    </row>
    <row r="32" spans="7:10" ht="12.75">
      <c r="G32" s="4"/>
      <c r="H32" s="4"/>
      <c r="I32" s="4"/>
      <c r="J32" s="4"/>
    </row>
    <row r="33" spans="2:10" ht="12.75">
      <c r="B33" s="1" t="s">
        <v>24</v>
      </c>
      <c r="G33" s="4">
        <f>+'[2]P&amp;L-sum(pgC1)'!F30</f>
        <v>118</v>
      </c>
      <c r="H33" s="4">
        <v>-746</v>
      </c>
      <c r="I33" s="4">
        <f>'[2]P&amp;L-sum(pgC1)'!J30</f>
        <v>118</v>
      </c>
      <c r="J33" s="4">
        <v>-746</v>
      </c>
    </row>
    <row r="34" spans="7:10" ht="12.75">
      <c r="G34" s="4"/>
      <c r="H34" s="4"/>
      <c r="I34" s="4"/>
      <c r="J34" s="4"/>
    </row>
    <row r="35" spans="2:10" ht="30.75" customHeight="1" thickBot="1">
      <c r="B35" s="251" t="s">
        <v>25</v>
      </c>
      <c r="C35" s="251"/>
      <c r="D35" s="251"/>
      <c r="E35" s="251"/>
      <c r="G35" s="9">
        <f>+G33+G31</f>
        <v>764</v>
      </c>
      <c r="H35" s="9">
        <f>SUM(H31:H34)</f>
        <v>298</v>
      </c>
      <c r="I35" s="9">
        <f>+I33+I31</f>
        <v>764</v>
      </c>
      <c r="J35" s="9">
        <f>SUM(J31:J34)</f>
        <v>298</v>
      </c>
    </row>
    <row r="37" spans="8:10" ht="12.75">
      <c r="H37" s="10"/>
      <c r="J37" s="11"/>
    </row>
    <row r="38" spans="2:10" ht="12.75">
      <c r="B38" s="1" t="s">
        <v>26</v>
      </c>
      <c r="H38" s="10"/>
      <c r="J38" s="11"/>
    </row>
    <row r="39" spans="8:10" ht="12.75">
      <c r="H39" s="10"/>
      <c r="J39" s="11"/>
    </row>
    <row r="40" spans="2:10" s="12" customFormat="1" ht="13.5" thickBot="1">
      <c r="B40" s="12" t="s">
        <v>27</v>
      </c>
      <c r="C40" s="12" t="s">
        <v>28</v>
      </c>
      <c r="G40" s="13">
        <f>G35/142520*100</f>
        <v>0.536065113668257</v>
      </c>
      <c r="H40" s="13">
        <f>+H35/142520*100</f>
        <v>0.20909346056693798</v>
      </c>
      <c r="I40" s="13">
        <f>I35/142520*100</f>
        <v>0.536065113668257</v>
      </c>
      <c r="J40" s="14">
        <f>+J35/142520*100</f>
        <v>0.20909346056693798</v>
      </c>
    </row>
    <row r="41" spans="7:10" s="15" customFormat="1" ht="13.5" thickTop="1">
      <c r="G41" s="10"/>
      <c r="H41" s="10"/>
      <c r="I41" s="10"/>
      <c r="J41" s="16"/>
    </row>
    <row r="42" spans="2:10" s="15" customFormat="1" ht="13.5" thickBot="1">
      <c r="B42" s="15" t="s">
        <v>29</v>
      </c>
      <c r="C42" s="15" t="s">
        <v>30</v>
      </c>
      <c r="G42" s="17" t="s">
        <v>31</v>
      </c>
      <c r="H42" s="17" t="s">
        <v>31</v>
      </c>
      <c r="I42" s="17" t="s">
        <v>31</v>
      </c>
      <c r="J42" s="17" t="s">
        <v>31</v>
      </c>
    </row>
    <row r="43" spans="3:9" ht="13.5" thickTop="1">
      <c r="C43" s="18"/>
      <c r="D43" s="18"/>
      <c r="E43" s="18"/>
      <c r="F43" s="18"/>
      <c r="G43" s="18"/>
      <c r="H43" s="19"/>
      <c r="I43" s="18"/>
    </row>
    <row r="44" spans="3:9" ht="12.75">
      <c r="C44" s="18"/>
      <c r="D44" s="18"/>
      <c r="E44" s="18"/>
      <c r="F44" s="18"/>
      <c r="G44" s="18"/>
      <c r="H44" s="19"/>
      <c r="I44" s="18"/>
    </row>
    <row r="45" spans="3:9" ht="12.75">
      <c r="C45" s="18"/>
      <c r="D45" s="18"/>
      <c r="E45" s="18"/>
      <c r="F45" s="18"/>
      <c r="G45" s="18"/>
      <c r="H45" s="19"/>
      <c r="I45" s="18"/>
    </row>
    <row r="48" spans="2:10" ht="30" customHeight="1">
      <c r="B48" s="248" t="s">
        <v>32</v>
      </c>
      <c r="C48" s="249"/>
      <c r="D48" s="249"/>
      <c r="E48" s="249"/>
      <c r="F48" s="249"/>
      <c r="G48" s="249"/>
      <c r="H48" s="249"/>
      <c r="I48" s="249"/>
      <c r="J48" s="249"/>
    </row>
    <row r="51" ht="15">
      <c r="B51" s="21"/>
    </row>
    <row r="52" spans="6:10" ht="12.75">
      <c r="F52" s="23"/>
      <c r="G52" s="23"/>
      <c r="H52" s="23"/>
      <c r="I52" s="23"/>
      <c r="J52" s="23"/>
    </row>
    <row r="53" spans="6:10" ht="12.75">
      <c r="F53" s="23"/>
      <c r="G53" s="23"/>
      <c r="H53" s="23"/>
      <c r="I53" s="23"/>
      <c r="J53" s="23"/>
    </row>
    <row r="54" spans="6:10" ht="12.75">
      <c r="F54" s="23"/>
      <c r="G54" s="23"/>
      <c r="H54" s="23"/>
      <c r="I54" s="23"/>
      <c r="J54" s="23"/>
    </row>
    <row r="55" spans="6:10" ht="12.75">
      <c r="F55" s="23"/>
      <c r="G55" s="23"/>
      <c r="H55" s="23"/>
      <c r="I55" s="23"/>
      <c r="J55" s="23"/>
    </row>
    <row r="56" spans="6:10" ht="12.75">
      <c r="F56" s="23"/>
      <c r="G56" s="23"/>
      <c r="H56" s="23"/>
      <c r="I56" s="23"/>
      <c r="J56" s="23"/>
    </row>
    <row r="57" spans="6:10" ht="12.75">
      <c r="F57" s="23"/>
      <c r="G57" s="23"/>
      <c r="H57" s="23"/>
      <c r="I57" s="23"/>
      <c r="J57" s="23"/>
    </row>
    <row r="58" spans="6:10" ht="12.75">
      <c r="F58" s="23"/>
      <c r="G58" s="23"/>
      <c r="H58" s="23"/>
      <c r="I58" s="23"/>
      <c r="J58" s="23"/>
    </row>
    <row r="59" spans="6:10" ht="12.75">
      <c r="F59" s="23"/>
      <c r="G59" s="23"/>
      <c r="H59" s="23"/>
      <c r="I59" s="23"/>
      <c r="J59" s="23"/>
    </row>
  </sheetData>
  <mergeCells count="4">
    <mergeCell ref="B48:J48"/>
    <mergeCell ref="I6:J6"/>
    <mergeCell ref="G6:H6"/>
    <mergeCell ref="B35:E35"/>
  </mergeCells>
  <printOptions horizontalCentered="1"/>
  <pageMargins left="0.45" right="0.26" top="0.4" bottom="0.53" header="0.31" footer="0.25"/>
  <pageSetup fitToHeight="1" fitToWidth="1" horizontalDpi="600" verticalDpi="600" orientation="portrait" paperSize="9" scale="89" r:id="rId1"/>
  <headerFooter alignWithMargins="0">
    <oddHeader>&amp;R&amp;"Arial,Bold"&amp;10Page 1</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G387"/>
  <sheetViews>
    <sheetView workbookViewId="0" topLeftCell="A34">
      <selection activeCell="D61" sqref="D61"/>
    </sheetView>
  </sheetViews>
  <sheetFormatPr defaultColWidth="8.88671875" defaultRowHeight="15"/>
  <cols>
    <col min="1" max="1" width="2.4453125" style="22" customWidth="1"/>
    <col min="2" max="2" width="1.66796875" style="22" customWidth="1"/>
    <col min="3" max="3" width="17.6640625" style="22" customWidth="1"/>
    <col min="4" max="4" width="28.99609375" style="22" customWidth="1"/>
    <col min="5" max="5" width="12.5546875" style="1" customWidth="1"/>
    <col min="6" max="6" width="1.4375" style="23" customWidth="1"/>
    <col min="7" max="7" width="11.88671875" style="24" customWidth="1"/>
    <col min="8" max="16384" width="7.10546875" style="22" customWidth="1"/>
  </cols>
  <sheetData>
    <row r="1" spans="2:4" ht="15">
      <c r="B1" s="21" t="str">
        <f>'SC-P&amp;L(pgA1)'!B1</f>
        <v>TRIplc BERHAD </v>
      </c>
      <c r="D1" s="22" t="str">
        <f>'SC-P&amp;L(pgA1)'!F1</f>
        <v>Co. No. 242896-A</v>
      </c>
    </row>
    <row r="2" spans="5:6" ht="12.75">
      <c r="E2" s="25"/>
      <c r="F2" s="26"/>
    </row>
    <row r="3" ht="15">
      <c r="B3" s="27" t="s">
        <v>36</v>
      </c>
    </row>
    <row r="4" spans="2:7" ht="15">
      <c r="B4" s="27" t="str">
        <f>+'SC-P&amp;L(pgA1)'!B4</f>
        <v>FOR THE 1ST QUARTER ENDED 31 AUGUST 2007</v>
      </c>
      <c r="G4" s="23"/>
    </row>
    <row r="5" ht="12.75">
      <c r="G5" s="23"/>
    </row>
    <row r="6" spans="5:6" ht="12.75">
      <c r="E6" s="5" t="s">
        <v>37</v>
      </c>
      <c r="F6" s="28"/>
    </row>
    <row r="7" spans="5:6" ht="12.75">
      <c r="E7" s="5" t="s">
        <v>38</v>
      </c>
      <c r="F7" s="28"/>
    </row>
    <row r="8" spans="5:7" ht="12.75">
      <c r="E8" s="5" t="s">
        <v>4</v>
      </c>
      <c r="F8" s="28"/>
      <c r="G8" s="5" t="s">
        <v>39</v>
      </c>
    </row>
    <row r="9" spans="5:7" ht="12.75">
      <c r="E9" s="5" t="s">
        <v>8</v>
      </c>
      <c r="F9" s="28"/>
      <c r="G9" s="5" t="s">
        <v>40</v>
      </c>
    </row>
    <row r="10" spans="5:7" s="29" customFormat="1" ht="12.75">
      <c r="E10" s="6" t="str">
        <f>+'SC-P&amp;L(pgA1)'!I10</f>
        <v>@31/08/07</v>
      </c>
      <c r="F10" s="30"/>
      <c r="G10" s="6" t="s">
        <v>41</v>
      </c>
    </row>
    <row r="11" spans="5:7" s="29" customFormat="1" ht="12.75">
      <c r="E11" s="6"/>
      <c r="F11" s="30"/>
      <c r="G11" s="5" t="s">
        <v>13</v>
      </c>
    </row>
    <row r="12" spans="5:7" ht="12.75">
      <c r="E12" s="5" t="s">
        <v>14</v>
      </c>
      <c r="F12" s="28"/>
      <c r="G12" s="5" t="s">
        <v>14</v>
      </c>
    </row>
    <row r="13" spans="2:7" ht="12.75">
      <c r="B13" s="31" t="s">
        <v>42</v>
      </c>
      <c r="G13" s="5"/>
    </row>
    <row r="14" spans="3:7" ht="12.75">
      <c r="C14" s="22" t="s">
        <v>43</v>
      </c>
      <c r="E14" s="1">
        <f>'[2]CONSOL BS(pgC3)'!Y8/1000-'[2]CONSOL BS(pgC3)'!D8/1000</f>
        <v>10644.659909999995</v>
      </c>
      <c r="F14" s="24"/>
      <c r="G14" s="10">
        <f>15348755/1000-G15</f>
        <v>8956.163379999998</v>
      </c>
    </row>
    <row r="15" spans="3:7" ht="12.75">
      <c r="C15" s="22" t="s">
        <v>44</v>
      </c>
      <c r="E15" s="1">
        <f>+'[2]CONSOL BS(pgC3)'!Y9/1000</f>
        <v>6374.008504825581</v>
      </c>
      <c r="F15" s="24"/>
      <c r="G15" s="10">
        <f>+'[2]CONSOL BS(pgC3)'!H469/1000</f>
        <v>6392.59162</v>
      </c>
    </row>
    <row r="16" spans="3:7" ht="12.75">
      <c r="C16" s="22" t="s">
        <v>45</v>
      </c>
      <c r="E16" s="1">
        <f>+'[2]CONSOL BS(pgC3)'!Y16/1000</f>
        <v>15225.116890193322</v>
      </c>
      <c r="F16" s="24"/>
      <c r="G16" s="10">
        <v>15225</v>
      </c>
    </row>
    <row r="17" spans="3:7" ht="12.75">
      <c r="C17" s="22" t="s">
        <v>46</v>
      </c>
      <c r="E17" s="1">
        <f>+'[2]CONSOL BS(pgC3)'!Y13/1000</f>
        <v>84763.07654999998</v>
      </c>
      <c r="F17" s="24"/>
      <c r="G17" s="10">
        <f>84763077/1000</f>
        <v>84763.077</v>
      </c>
    </row>
    <row r="18" spans="3:7" ht="12.75">
      <c r="C18" s="32" t="s">
        <v>47</v>
      </c>
      <c r="E18" s="1">
        <f>'[2]CONSOL BS(pgC3)'!Y45/1000</f>
        <v>750.529111515628</v>
      </c>
      <c r="F18" s="24"/>
      <c r="G18" s="10">
        <f>839355/1000</f>
        <v>839.355</v>
      </c>
    </row>
    <row r="19" spans="2:7" ht="12.75">
      <c r="B19" s="31" t="s">
        <v>48</v>
      </c>
      <c r="E19" s="33">
        <f>SUM(E14:E18)+1</f>
        <v>117758.39096653451</v>
      </c>
      <c r="F19" s="24"/>
      <c r="G19" s="34">
        <f>SUM(G14:G18)</f>
        <v>116176.18699999999</v>
      </c>
    </row>
    <row r="20" spans="6:7" ht="12.75">
      <c r="F20" s="24"/>
      <c r="G20" s="10"/>
    </row>
    <row r="21" spans="2:7" ht="12.75">
      <c r="B21" s="31"/>
      <c r="C21" s="22" t="s">
        <v>49</v>
      </c>
      <c r="E21" s="1">
        <f>('[2]CONSOL BS(pgC3)'!Y29)/1000</f>
        <v>55255.363059999996</v>
      </c>
      <c r="F21" s="24"/>
      <c r="G21" s="10">
        <f>56424255/1000</f>
        <v>56424.255</v>
      </c>
    </row>
    <row r="22" spans="2:7" ht="12.75">
      <c r="B22" s="31"/>
      <c r="C22" s="22" t="s">
        <v>50</v>
      </c>
      <c r="E22" s="1">
        <f>+('[2]CONSOL BS(pgC3)'!Y31+'[2]CONSOL BS(pgC3)'!Y36+'[2]CONSOL BS(pgC3)'!Y37-'[2]CONSOL BS(pgC3)'!Y55-'[2]CONSOL BS(pgC3)'!D37)/1000-E23</f>
        <v>116401.98441859682</v>
      </c>
      <c r="F22" s="24"/>
      <c r="G22" s="10">
        <v>140580</v>
      </c>
    </row>
    <row r="23" spans="3:7" ht="12.75">
      <c r="C23" s="32" t="s">
        <v>51</v>
      </c>
      <c r="E23" s="35">
        <f>'[2]CONSOL BS(pgC3)'!Y681/1000</f>
        <v>4394.27455</v>
      </c>
      <c r="F23" s="36"/>
      <c r="G23" s="10">
        <v>6058</v>
      </c>
    </row>
    <row r="24" spans="3:7" ht="12.75">
      <c r="C24" s="32" t="s">
        <v>52</v>
      </c>
      <c r="E24" s="10">
        <f>'[2]CONSOL BS(pgC3)'!Y40/1000-'[2]CONSOL BS(pgC3)'!D40/1000+'[2]CONSOL BS(pgC3)'!Y39/1000+'[2]CONSOL BS(pgC3)'!Y38/1000</f>
        <v>79217.71183</v>
      </c>
      <c r="F24" s="36"/>
      <c r="G24" s="10">
        <v>44721</v>
      </c>
    </row>
    <row r="25" spans="4:7" ht="12.75">
      <c r="D25" s="37"/>
      <c r="E25" s="34">
        <f>SUM(E21:E24)</f>
        <v>255269.3338585968</v>
      </c>
      <c r="F25" s="36"/>
      <c r="G25" s="34">
        <f>SUM(G21:G24)</f>
        <v>247783.255</v>
      </c>
    </row>
    <row r="26" spans="2:7" ht="12.75">
      <c r="B26" s="31"/>
      <c r="D26" s="37"/>
      <c r="E26" s="35"/>
      <c r="F26" s="36"/>
      <c r="G26" s="35"/>
    </row>
    <row r="27" spans="2:7" ht="12.75">
      <c r="B27" s="22" t="s">
        <v>53</v>
      </c>
      <c r="D27" s="37"/>
      <c r="E27" s="38">
        <f>('[2]CONSOL BS(pgC3)'!D8+'[2]CONSOL BS(pgC3)'!D37+'[2]CONSOL BS(pgC3)'!D40)/1000</f>
        <v>9229.866800000002</v>
      </c>
      <c r="F27" s="36"/>
      <c r="G27" s="38">
        <f>9275707/1000</f>
        <v>9275.707</v>
      </c>
    </row>
    <row r="28" spans="2:7" ht="12.75">
      <c r="B28" s="31" t="s">
        <v>54</v>
      </c>
      <c r="D28" s="37"/>
      <c r="E28" s="35">
        <f>E25+E27</f>
        <v>264499.2006585968</v>
      </c>
      <c r="F28" s="36"/>
      <c r="G28" s="35">
        <f>G25+G27</f>
        <v>257058.962</v>
      </c>
    </row>
    <row r="29" spans="2:7" ht="13.5" thickBot="1">
      <c r="B29" s="31" t="s">
        <v>55</v>
      </c>
      <c r="D29" s="37"/>
      <c r="E29" s="39">
        <f>E19+E28-1</f>
        <v>382256.5916251313</v>
      </c>
      <c r="F29" s="36"/>
      <c r="G29" s="39">
        <f>+G28+G19</f>
        <v>373235.149</v>
      </c>
    </row>
    <row r="30" spans="4:7" ht="12.75">
      <c r="D30" s="37"/>
      <c r="E30" s="36"/>
      <c r="F30" s="36"/>
      <c r="G30" s="35"/>
    </row>
    <row r="31" spans="4:7" ht="12.75">
      <c r="D31" s="37"/>
      <c r="E31" s="36"/>
      <c r="F31" s="36"/>
      <c r="G31" s="35"/>
    </row>
    <row r="32" spans="2:7" ht="12.75">
      <c r="B32" s="31" t="s">
        <v>56</v>
      </c>
      <c r="D32" s="37"/>
      <c r="E32" s="36"/>
      <c r="F32" s="36"/>
      <c r="G32" s="35"/>
    </row>
    <row r="33" spans="3:7" ht="12.75">
      <c r="C33" s="22" t="s">
        <v>57</v>
      </c>
      <c r="E33" s="1">
        <f>+'[2]CONSOL BS(pgC3)'!Y82/1000</f>
        <v>142520</v>
      </c>
      <c r="F33" s="24"/>
      <c r="G33" s="10">
        <f>142520000/1000</f>
        <v>142520</v>
      </c>
    </row>
    <row r="34" spans="3:7" ht="12.75">
      <c r="C34" s="22" t="s">
        <v>58</v>
      </c>
      <c r="E34" s="38">
        <f>SUM('[2]CONSOL BS(pgC3)'!Y84:Y85)/1000+47696/1000+'[2]CONSOL BS(pgC3)'!Y91/1000+'[2]CONSOL BS(pgC3)'!Y99/1000</f>
        <v>-118597.93960358613</v>
      </c>
      <c r="F34" s="36"/>
      <c r="G34" s="38">
        <v>-119399</v>
      </c>
    </row>
    <row r="35" spans="3:7" ht="15" customHeight="1">
      <c r="C35" s="254" t="s">
        <v>59</v>
      </c>
      <c r="D35" s="254"/>
      <c r="E35" s="33">
        <f>E33+E34</f>
        <v>23922.06039641387</v>
      </c>
      <c r="F35" s="24"/>
      <c r="G35" s="33">
        <f>G33+G34</f>
        <v>23121</v>
      </c>
    </row>
    <row r="36" spans="5:7" ht="12.75">
      <c r="E36" s="24"/>
      <c r="F36" s="24"/>
      <c r="G36" s="35"/>
    </row>
    <row r="37" spans="2:7" ht="12.75">
      <c r="B37" s="31" t="s">
        <v>60</v>
      </c>
      <c r="E37" s="40"/>
      <c r="F37" s="40"/>
      <c r="G37" s="1"/>
    </row>
    <row r="38" spans="2:7" ht="12.75">
      <c r="B38" s="31"/>
      <c r="C38" s="22" t="s">
        <v>61</v>
      </c>
      <c r="E38" s="1">
        <f>+('[2]CONSOL BS(pgC3)'!Y112+'[2]CONSOL BS(pgC3)'!Y113+'[2]CONSOL BS(pgC3)'!Y114)/1000</f>
        <v>47602.24186000001</v>
      </c>
      <c r="F38" s="40"/>
      <c r="G38" s="1">
        <v>46373</v>
      </c>
    </row>
    <row r="39" spans="3:7" ht="12.75">
      <c r="C39" s="22" t="s">
        <v>62</v>
      </c>
      <c r="E39" s="1">
        <f>+'[2]CONSOL BS(pgC3)'!Y110/1000-'[2]CONSOL BS(pgC3)'!D110/1000</f>
        <v>14326.714579999998</v>
      </c>
      <c r="F39" s="24"/>
      <c r="G39" s="10">
        <v>15611</v>
      </c>
    </row>
    <row r="40" spans="3:7" ht="12.75">
      <c r="C40" s="254" t="s">
        <v>63</v>
      </c>
      <c r="D40" s="254"/>
      <c r="E40" s="1">
        <f>+'[2]CONSOL BS(pgC3)'!Y111/1000</f>
        <v>1564.275</v>
      </c>
      <c r="F40" s="24"/>
      <c r="G40" s="10">
        <v>1564</v>
      </c>
    </row>
    <row r="41" spans="2:7" ht="12.75">
      <c r="B41" s="31" t="s">
        <v>64</v>
      </c>
      <c r="E41" s="33">
        <f>SUM(E37:E40)</f>
        <v>63493.23144000001</v>
      </c>
      <c r="F41" s="24"/>
      <c r="G41" s="33">
        <f>SUM(G37:G40)</f>
        <v>63548</v>
      </c>
    </row>
    <row r="42" spans="4:7" ht="12.75">
      <c r="D42" s="37"/>
      <c r="E42" s="36"/>
      <c r="F42" s="36"/>
      <c r="G42" s="35"/>
    </row>
    <row r="43" spans="3:7" ht="12.75">
      <c r="C43" s="22" t="s">
        <v>65</v>
      </c>
      <c r="D43" s="37"/>
      <c r="E43" s="35">
        <f>+'[2]CONSOL BS(pgC3)'!Y54/1000+'[2]CONSOL BS(pgC3)'!Y56/1000+'[2]CONSOL BS(pgC3)'!Y60/1000-'[2]CONSOL BS(pgC3)'!D54/1000-'[2]CONSOL BS(pgC3)'!D56/1000-1</f>
        <v>288538.54418</v>
      </c>
      <c r="F43" s="36"/>
      <c r="G43" s="35">
        <v>269782</v>
      </c>
    </row>
    <row r="44" spans="3:7" ht="12.75">
      <c r="C44" s="22" t="s">
        <v>61</v>
      </c>
      <c r="D44" s="37"/>
      <c r="E44" s="35">
        <f>+('[2]CONSOL BS(pgC3)'!Y58+'[2]CONSOL BS(pgC3)'!Y64)/1000</f>
        <v>4676.527210000001</v>
      </c>
      <c r="F44" s="36"/>
      <c r="G44" s="35">
        <v>15634</v>
      </c>
    </row>
    <row r="45" spans="3:7" ht="12.75">
      <c r="C45" s="254" t="s">
        <v>66</v>
      </c>
      <c r="D45" s="254"/>
      <c r="E45" s="10">
        <f>+('[2]CONSOL BS(pgC3)'!Y59)/1000-'[2]CONSOL BS(pgC3)'!D59/1000</f>
        <v>1124.9056490000007</v>
      </c>
      <c r="F45" s="36"/>
      <c r="G45" s="10">
        <f>625690/1000</f>
        <v>625.69</v>
      </c>
    </row>
    <row r="46" spans="5:7" ht="12.75">
      <c r="E46" s="34">
        <f>SUM(E43:E45)+1</f>
        <v>294340.9770390001</v>
      </c>
      <c r="F46" s="36"/>
      <c r="G46" s="34">
        <f>SUM(G43:G45)</f>
        <v>286041.69</v>
      </c>
    </row>
    <row r="47" spans="2:7" ht="12.75">
      <c r="B47" s="31"/>
      <c r="E47" s="35"/>
      <c r="F47" s="36"/>
      <c r="G47" s="35"/>
    </row>
    <row r="48" spans="2:7" ht="23.25" customHeight="1">
      <c r="B48" s="254" t="s">
        <v>67</v>
      </c>
      <c r="C48" s="254"/>
      <c r="D48" s="254"/>
      <c r="E48" s="35">
        <f>('[2]CONSOL BS(pgC3)'!D110+'[2]CONSOL BS(pgC3)'!D59+'[2]CONSOL BS(pgC3)'!D56+'[2]CONSOL BS(pgC3)'!D54)/1000</f>
        <v>501.07281000000006</v>
      </c>
      <c r="F48" s="36"/>
      <c r="G48" s="35">
        <f>524135/1000</f>
        <v>524.135</v>
      </c>
    </row>
    <row r="49" spans="2:7" ht="12.75">
      <c r="B49" s="31" t="s">
        <v>68</v>
      </c>
      <c r="E49" s="34">
        <f>E46+E48</f>
        <v>294842.04984900006</v>
      </c>
      <c r="F49" s="36"/>
      <c r="G49" s="34">
        <f>G46+G48</f>
        <v>286565.825</v>
      </c>
    </row>
    <row r="50" spans="2:7" ht="12.75">
      <c r="B50" s="31" t="s">
        <v>69</v>
      </c>
      <c r="E50" s="33">
        <f>E41+E49</f>
        <v>358335.28128900006</v>
      </c>
      <c r="F50" s="24"/>
      <c r="G50" s="33">
        <f>G41+G49</f>
        <v>350113.825</v>
      </c>
    </row>
    <row r="51" spans="2:7" ht="13.5" thickBot="1">
      <c r="B51" s="31" t="s">
        <v>70</v>
      </c>
      <c r="E51" s="41">
        <f>E35+E50</f>
        <v>382257.34168541397</v>
      </c>
      <c r="F51" s="24"/>
      <c r="G51" s="41">
        <f>G35+G50</f>
        <v>373234.825</v>
      </c>
    </row>
    <row r="52" spans="5:7" ht="12.75">
      <c r="E52" s="40"/>
      <c r="F52" s="24"/>
      <c r="G52" s="10"/>
    </row>
    <row r="53" spans="5:7" ht="12.75">
      <c r="E53" s="24"/>
      <c r="F53" s="24"/>
      <c r="G53" s="23"/>
    </row>
    <row r="54" spans="2:7" s="42" customFormat="1" ht="12.75">
      <c r="B54" s="22" t="s">
        <v>71</v>
      </c>
      <c r="E54" s="43"/>
      <c r="F54" s="24"/>
      <c r="G54" s="44"/>
    </row>
    <row r="55" spans="2:7" s="42" customFormat="1" ht="12.75">
      <c r="B55" s="22" t="s">
        <v>72</v>
      </c>
      <c r="E55" s="44">
        <f>+E35/E33</f>
        <v>0.16785055007306954</v>
      </c>
      <c r="F55" s="24"/>
      <c r="G55" s="44">
        <f>+G35/G33</f>
        <v>0.16222986247544205</v>
      </c>
    </row>
    <row r="56" spans="2:7" ht="12.75">
      <c r="B56" s="22" t="s">
        <v>73</v>
      </c>
      <c r="E56" s="23">
        <f>E35</f>
        <v>23922.06039641387</v>
      </c>
      <c r="F56" s="24"/>
      <c r="G56" s="23">
        <f>G35</f>
        <v>23121</v>
      </c>
    </row>
    <row r="57" spans="5:7" ht="12.75">
      <c r="E57" s="40"/>
      <c r="F57" s="24"/>
      <c r="G57" s="45"/>
    </row>
    <row r="58" spans="2:7" ht="44.25" customHeight="1">
      <c r="B58" s="252" t="s">
        <v>74</v>
      </c>
      <c r="C58" s="253"/>
      <c r="D58" s="253"/>
      <c r="E58" s="253"/>
      <c r="F58" s="253"/>
      <c r="G58" s="253"/>
    </row>
    <row r="59" spans="5:7" ht="12.75">
      <c r="E59" s="42"/>
      <c r="F59" s="1"/>
      <c r="G59" s="42"/>
    </row>
    <row r="60" spans="6:7" ht="12.75">
      <c r="F60" s="1"/>
      <c r="G60" s="1"/>
    </row>
    <row r="61" spans="6:7" ht="12.75">
      <c r="F61" s="1"/>
      <c r="G61" s="10"/>
    </row>
    <row r="62" ht="12.75">
      <c r="F62" s="1"/>
    </row>
    <row r="63" spans="6:7" ht="12.75">
      <c r="F63" s="1"/>
      <c r="G63" s="45"/>
    </row>
    <row r="75" spans="4:7" s="42" customFormat="1" ht="12.75">
      <c r="D75" s="31"/>
      <c r="E75" s="1"/>
      <c r="F75" s="23"/>
      <c r="G75" s="40"/>
    </row>
    <row r="76" ht="12.75">
      <c r="G76" s="36"/>
    </row>
    <row r="77" ht="12.75">
      <c r="G77" s="36"/>
    </row>
    <row r="78" ht="12.75">
      <c r="G78" s="36"/>
    </row>
    <row r="79" ht="12.75">
      <c r="G79" s="36"/>
    </row>
    <row r="80" ht="12.75">
      <c r="G80" s="36"/>
    </row>
    <row r="81" ht="12.75">
      <c r="G81" s="36"/>
    </row>
    <row r="82" ht="12.75">
      <c r="G82" s="36"/>
    </row>
    <row r="83" ht="12.75">
      <c r="G83" s="36"/>
    </row>
    <row r="84" ht="12.75">
      <c r="G84" s="36"/>
    </row>
    <row r="85" ht="12.75">
      <c r="G85" s="36"/>
    </row>
    <row r="86" ht="12.75">
      <c r="G86" s="36"/>
    </row>
    <row r="87" ht="12.75">
      <c r="G87" s="36"/>
    </row>
    <row r="88" ht="12.75">
      <c r="G88" s="36"/>
    </row>
    <row r="89" ht="12.75">
      <c r="G89" s="36"/>
    </row>
    <row r="90" ht="12.75">
      <c r="G90" s="36"/>
    </row>
    <row r="91" ht="12.75">
      <c r="G91" s="36"/>
    </row>
    <row r="92" ht="12.75">
      <c r="G92" s="36"/>
    </row>
    <row r="93" ht="12.75">
      <c r="G93" s="36"/>
    </row>
    <row r="94" ht="12.75">
      <c r="G94" s="36"/>
    </row>
    <row r="95" ht="12.75">
      <c r="G95" s="36"/>
    </row>
    <row r="96" ht="12.75">
      <c r="G96" s="36"/>
    </row>
    <row r="97" ht="12.75">
      <c r="G97" s="36"/>
    </row>
    <row r="98" ht="12.75">
      <c r="G98" s="36"/>
    </row>
    <row r="99" ht="12.75">
      <c r="G99" s="36"/>
    </row>
    <row r="100" ht="12.75">
      <c r="G100" s="36"/>
    </row>
    <row r="101" ht="12.75">
      <c r="G101" s="36"/>
    </row>
    <row r="102" ht="12.75">
      <c r="G102" s="36"/>
    </row>
    <row r="103" ht="12.75">
      <c r="G103" s="36"/>
    </row>
    <row r="104" ht="12.75">
      <c r="G104" s="36"/>
    </row>
    <row r="105" ht="12.75">
      <c r="G105" s="36"/>
    </row>
    <row r="106" ht="12.75">
      <c r="G106" s="36"/>
    </row>
    <row r="107" ht="12.75">
      <c r="G107" s="36"/>
    </row>
    <row r="108" ht="12.75">
      <c r="G108" s="36"/>
    </row>
    <row r="109" ht="12.75">
      <c r="G109" s="36"/>
    </row>
    <row r="110" ht="12.75">
      <c r="G110" s="36"/>
    </row>
    <row r="111" ht="12.75">
      <c r="G111" s="36"/>
    </row>
    <row r="112" ht="12.75">
      <c r="G112" s="36"/>
    </row>
    <row r="113" ht="12.75">
      <c r="G113" s="36"/>
    </row>
    <row r="114" ht="12.75">
      <c r="G114" s="36"/>
    </row>
    <row r="115" ht="12.75">
      <c r="G115" s="36"/>
    </row>
    <row r="116" ht="12.75">
      <c r="G116" s="36"/>
    </row>
    <row r="117" ht="12.75">
      <c r="G117" s="36"/>
    </row>
    <row r="118" ht="12.75">
      <c r="G118" s="36"/>
    </row>
    <row r="119" ht="12.75">
      <c r="G119" s="36"/>
    </row>
    <row r="120" ht="12.75">
      <c r="G120" s="36"/>
    </row>
    <row r="121" ht="12.75">
      <c r="G121" s="36"/>
    </row>
    <row r="122" ht="12.75">
      <c r="G122" s="36"/>
    </row>
    <row r="123" ht="12.75">
      <c r="G123" s="36"/>
    </row>
    <row r="124" ht="12.75">
      <c r="G124" s="36"/>
    </row>
    <row r="125" ht="12.75">
      <c r="G125" s="36"/>
    </row>
    <row r="126" ht="12.75">
      <c r="G126" s="36"/>
    </row>
    <row r="127" ht="12.75">
      <c r="G127" s="36"/>
    </row>
    <row r="128" ht="12.75">
      <c r="G128" s="36"/>
    </row>
    <row r="129" ht="12.75">
      <c r="G129" s="36"/>
    </row>
    <row r="130" ht="12.75">
      <c r="G130" s="36"/>
    </row>
    <row r="131" ht="12.75">
      <c r="G131" s="36"/>
    </row>
    <row r="132" ht="12.75">
      <c r="G132" s="36"/>
    </row>
    <row r="133" ht="12.75">
      <c r="G133" s="36"/>
    </row>
    <row r="134" ht="12.75">
      <c r="G134" s="36"/>
    </row>
    <row r="135" ht="12.75">
      <c r="G135" s="36"/>
    </row>
    <row r="136" ht="12.75">
      <c r="G136" s="36"/>
    </row>
    <row r="137" ht="12.75">
      <c r="G137" s="36"/>
    </row>
    <row r="138" ht="12.75">
      <c r="G138" s="36"/>
    </row>
    <row r="139" ht="12.75">
      <c r="G139" s="36"/>
    </row>
    <row r="140" ht="12.75">
      <c r="G140" s="36"/>
    </row>
    <row r="141" ht="12.75">
      <c r="G141" s="36"/>
    </row>
    <row r="142" ht="12.75">
      <c r="G142" s="36"/>
    </row>
    <row r="143" ht="12.75">
      <c r="G143" s="36"/>
    </row>
    <row r="144" ht="12.75">
      <c r="G144" s="36"/>
    </row>
    <row r="145" ht="12.75">
      <c r="G145" s="36"/>
    </row>
    <row r="146" ht="12.75">
      <c r="G146" s="36"/>
    </row>
    <row r="147" ht="12.75">
      <c r="G147" s="36"/>
    </row>
    <row r="148" ht="12.75">
      <c r="G148" s="36"/>
    </row>
    <row r="149" ht="12.75">
      <c r="G149" s="36"/>
    </row>
    <row r="150" ht="12.75">
      <c r="G150" s="36"/>
    </row>
    <row r="151" ht="12.75">
      <c r="G151" s="36"/>
    </row>
    <row r="152" ht="12.75">
      <c r="G152" s="36"/>
    </row>
    <row r="153" ht="12.75">
      <c r="G153" s="36"/>
    </row>
    <row r="154" ht="12.75">
      <c r="G154" s="36"/>
    </row>
    <row r="155" ht="12.75">
      <c r="G155" s="36"/>
    </row>
    <row r="156" ht="12.75">
      <c r="G156" s="36"/>
    </row>
    <row r="157" ht="12.75">
      <c r="G157" s="36"/>
    </row>
    <row r="158" ht="12.75">
      <c r="G158" s="36"/>
    </row>
    <row r="159" ht="12.75">
      <c r="G159" s="36"/>
    </row>
    <row r="160" ht="12.75">
      <c r="G160" s="36"/>
    </row>
    <row r="161" ht="12.75">
      <c r="G161" s="36"/>
    </row>
    <row r="162" ht="12.75">
      <c r="G162" s="36"/>
    </row>
    <row r="163" ht="12.75">
      <c r="G163" s="36"/>
    </row>
    <row r="164" ht="12.75">
      <c r="G164" s="36"/>
    </row>
    <row r="165" ht="12.75">
      <c r="G165" s="36"/>
    </row>
    <row r="166" ht="12.75">
      <c r="G166" s="36"/>
    </row>
    <row r="167" ht="12.75">
      <c r="G167" s="36"/>
    </row>
    <row r="168" ht="12.75">
      <c r="G168" s="36"/>
    </row>
    <row r="169" ht="12.75">
      <c r="G169" s="36"/>
    </row>
    <row r="170" ht="12.75">
      <c r="G170" s="36"/>
    </row>
    <row r="171" ht="12.75">
      <c r="G171" s="36"/>
    </row>
    <row r="172" ht="12.75">
      <c r="G172" s="36"/>
    </row>
    <row r="173" ht="12.75">
      <c r="G173" s="36"/>
    </row>
    <row r="174" ht="12.75">
      <c r="G174" s="36"/>
    </row>
    <row r="175" ht="12.75">
      <c r="G175" s="36"/>
    </row>
    <row r="176" ht="12.75">
      <c r="G176" s="36"/>
    </row>
    <row r="177" ht="12.75">
      <c r="G177" s="36"/>
    </row>
    <row r="178" ht="12.75">
      <c r="G178" s="36"/>
    </row>
    <row r="179" ht="12.75">
      <c r="G179" s="36"/>
    </row>
    <row r="180" ht="12.75">
      <c r="G180" s="36"/>
    </row>
    <row r="181" ht="12.75">
      <c r="G181" s="36"/>
    </row>
    <row r="182" ht="12.75">
      <c r="G182" s="36"/>
    </row>
    <row r="183" ht="12.75">
      <c r="G183" s="36"/>
    </row>
    <row r="184" ht="12.75">
      <c r="G184" s="36"/>
    </row>
    <row r="185" ht="12.75">
      <c r="G185" s="36"/>
    </row>
    <row r="186" ht="12.75">
      <c r="G186" s="36"/>
    </row>
    <row r="187" ht="12.75">
      <c r="G187" s="36"/>
    </row>
    <row r="188" ht="12.75">
      <c r="G188" s="36"/>
    </row>
    <row r="189" ht="12.75">
      <c r="G189" s="36"/>
    </row>
    <row r="190" ht="12.75">
      <c r="G190" s="36"/>
    </row>
    <row r="191" ht="12.75">
      <c r="G191" s="36"/>
    </row>
    <row r="192" ht="12.75">
      <c r="G192" s="36"/>
    </row>
    <row r="193" ht="12.75">
      <c r="G193" s="36"/>
    </row>
    <row r="194" ht="12.75">
      <c r="G194" s="36"/>
    </row>
    <row r="195" ht="12.75">
      <c r="G195" s="36"/>
    </row>
    <row r="196" ht="12.75">
      <c r="G196" s="36"/>
    </row>
    <row r="197" ht="12.75">
      <c r="G197" s="36"/>
    </row>
    <row r="198" ht="12.75">
      <c r="G198" s="36"/>
    </row>
    <row r="199" ht="12.75">
      <c r="G199" s="36"/>
    </row>
    <row r="200" ht="12.75">
      <c r="G200" s="36"/>
    </row>
    <row r="201" ht="12.75">
      <c r="G201" s="36"/>
    </row>
    <row r="202" ht="12.75">
      <c r="G202" s="36"/>
    </row>
    <row r="203" ht="12.75">
      <c r="G203" s="36"/>
    </row>
    <row r="204" ht="12.75">
      <c r="G204" s="36"/>
    </row>
    <row r="205" ht="12.75">
      <c r="G205" s="36"/>
    </row>
    <row r="206" ht="12.75">
      <c r="G206" s="36"/>
    </row>
    <row r="207" ht="12.75">
      <c r="G207" s="36"/>
    </row>
    <row r="208" ht="12.75">
      <c r="G208" s="36"/>
    </row>
    <row r="209" ht="12.75">
      <c r="G209" s="36"/>
    </row>
    <row r="210" ht="12.75">
      <c r="G210" s="36"/>
    </row>
    <row r="211" ht="12.75">
      <c r="G211" s="36"/>
    </row>
    <row r="212" ht="12.75">
      <c r="G212" s="36"/>
    </row>
    <row r="213" ht="12.75">
      <c r="G213" s="36"/>
    </row>
    <row r="214" ht="12.75">
      <c r="G214" s="36"/>
    </row>
    <row r="215" ht="12.75">
      <c r="G215" s="36"/>
    </row>
    <row r="216" ht="12.75">
      <c r="G216" s="36"/>
    </row>
    <row r="217" ht="12.75">
      <c r="G217" s="36"/>
    </row>
    <row r="218" ht="12.75">
      <c r="G218" s="36"/>
    </row>
    <row r="219" ht="12.75">
      <c r="G219" s="36"/>
    </row>
    <row r="220" ht="12.75">
      <c r="G220" s="36"/>
    </row>
    <row r="221" ht="12.75">
      <c r="G221" s="36"/>
    </row>
    <row r="222" ht="12.75">
      <c r="G222" s="36"/>
    </row>
    <row r="223" ht="12.75">
      <c r="G223" s="36"/>
    </row>
    <row r="224" ht="12.75">
      <c r="G224" s="36"/>
    </row>
    <row r="225" ht="12.75">
      <c r="G225" s="36"/>
    </row>
    <row r="226" ht="12.75">
      <c r="G226" s="36"/>
    </row>
    <row r="227" ht="12.75">
      <c r="G227" s="36"/>
    </row>
    <row r="228" ht="12.75">
      <c r="G228" s="36"/>
    </row>
    <row r="229" ht="12.75">
      <c r="G229" s="36"/>
    </row>
    <row r="230" ht="12.75">
      <c r="G230" s="36"/>
    </row>
    <row r="231" ht="12.75">
      <c r="G231" s="36"/>
    </row>
    <row r="232" ht="12.75">
      <c r="G232" s="36"/>
    </row>
    <row r="233" ht="12.75">
      <c r="G233" s="36"/>
    </row>
    <row r="234" ht="12.75">
      <c r="G234" s="36"/>
    </row>
    <row r="235" ht="12.75">
      <c r="G235" s="36"/>
    </row>
    <row r="236" ht="12.75">
      <c r="G236" s="36"/>
    </row>
    <row r="237" ht="12.75">
      <c r="G237" s="36"/>
    </row>
    <row r="238" ht="12.75">
      <c r="G238" s="36"/>
    </row>
    <row r="239" ht="12.75">
      <c r="G239" s="36"/>
    </row>
    <row r="240" ht="12.75">
      <c r="G240" s="36"/>
    </row>
    <row r="241" ht="12.75">
      <c r="G241" s="36"/>
    </row>
    <row r="242" ht="12.75">
      <c r="G242" s="36"/>
    </row>
    <row r="243" ht="12.75">
      <c r="G243" s="36"/>
    </row>
    <row r="244" ht="12.75">
      <c r="G244" s="36"/>
    </row>
    <row r="245" ht="12.75">
      <c r="G245" s="36"/>
    </row>
    <row r="246" ht="12.75">
      <c r="G246" s="36"/>
    </row>
    <row r="247" ht="12.75">
      <c r="G247" s="36"/>
    </row>
    <row r="248" ht="12.75">
      <c r="G248" s="36"/>
    </row>
    <row r="249" ht="12.75">
      <c r="G249" s="36"/>
    </row>
    <row r="250" ht="12.75">
      <c r="G250" s="36"/>
    </row>
    <row r="251" ht="12.75">
      <c r="G251" s="36"/>
    </row>
    <row r="252" ht="12.75">
      <c r="G252" s="36"/>
    </row>
    <row r="253" ht="12.75">
      <c r="G253" s="36"/>
    </row>
    <row r="254" ht="12.75">
      <c r="G254" s="36"/>
    </row>
    <row r="255" ht="12.75">
      <c r="G255" s="36"/>
    </row>
    <row r="256" ht="12.75">
      <c r="G256" s="36"/>
    </row>
    <row r="257" ht="12.75">
      <c r="G257" s="36"/>
    </row>
    <row r="258" ht="12.75">
      <c r="G258" s="36"/>
    </row>
    <row r="259" ht="12.75">
      <c r="G259" s="36"/>
    </row>
    <row r="260" ht="12.75">
      <c r="G260" s="36"/>
    </row>
    <row r="261" ht="12.75">
      <c r="G261" s="36"/>
    </row>
    <row r="262" ht="12.75">
      <c r="G262" s="36"/>
    </row>
    <row r="263" ht="12.75">
      <c r="G263" s="36"/>
    </row>
    <row r="264" ht="12.75">
      <c r="G264" s="36"/>
    </row>
    <row r="265" ht="12.75">
      <c r="G265" s="36"/>
    </row>
    <row r="266" ht="12.75">
      <c r="G266" s="36"/>
    </row>
    <row r="267" ht="12.75">
      <c r="G267" s="36"/>
    </row>
    <row r="268" ht="12.75">
      <c r="G268" s="36"/>
    </row>
    <row r="269" ht="12.75">
      <c r="G269" s="36"/>
    </row>
    <row r="270" ht="12.75">
      <c r="G270" s="36"/>
    </row>
    <row r="271" ht="12.75">
      <c r="G271" s="36"/>
    </row>
    <row r="272" ht="12.75">
      <c r="G272" s="36"/>
    </row>
    <row r="273" ht="12.75">
      <c r="G273" s="36"/>
    </row>
    <row r="274" ht="12.75">
      <c r="G274" s="36"/>
    </row>
    <row r="275" ht="12.75">
      <c r="G275" s="36"/>
    </row>
    <row r="276" ht="12.75">
      <c r="G276" s="36"/>
    </row>
    <row r="277" ht="12.75">
      <c r="G277" s="36"/>
    </row>
    <row r="278" ht="12.75">
      <c r="G278" s="36"/>
    </row>
    <row r="279" ht="12.75">
      <c r="G279" s="36"/>
    </row>
    <row r="280" ht="12.75">
      <c r="G280" s="36"/>
    </row>
    <row r="281" ht="12.75">
      <c r="G281" s="36"/>
    </row>
    <row r="282" ht="12.75">
      <c r="G282" s="36"/>
    </row>
    <row r="283" ht="12.75">
      <c r="G283" s="36"/>
    </row>
    <row r="284" ht="12.75">
      <c r="G284" s="36"/>
    </row>
    <row r="285" ht="12.75">
      <c r="G285" s="36"/>
    </row>
    <row r="286" ht="12.75">
      <c r="G286" s="36"/>
    </row>
    <row r="287" ht="12.75">
      <c r="G287" s="36"/>
    </row>
    <row r="288" ht="12.75">
      <c r="G288" s="36"/>
    </row>
    <row r="289" ht="12.75">
      <c r="G289" s="36"/>
    </row>
    <row r="290" ht="12.75">
      <c r="G290" s="36"/>
    </row>
    <row r="291" ht="12.75">
      <c r="G291" s="36"/>
    </row>
    <row r="292" ht="12.75">
      <c r="G292" s="36"/>
    </row>
    <row r="293" ht="12.75">
      <c r="G293" s="36"/>
    </row>
    <row r="294" ht="12.75">
      <c r="G294" s="36"/>
    </row>
    <row r="295" ht="12.75">
      <c r="G295" s="36"/>
    </row>
    <row r="296" ht="12.75">
      <c r="G296" s="36"/>
    </row>
    <row r="297" ht="12.75">
      <c r="G297" s="36"/>
    </row>
    <row r="298" ht="12.75">
      <c r="G298" s="36"/>
    </row>
    <row r="299" ht="12.75">
      <c r="G299" s="36"/>
    </row>
    <row r="300" ht="12.75">
      <c r="G300" s="36"/>
    </row>
    <row r="301" ht="12.75">
      <c r="G301" s="36"/>
    </row>
    <row r="302" ht="12.75">
      <c r="G302" s="36"/>
    </row>
    <row r="303" ht="12.75">
      <c r="G303" s="36"/>
    </row>
    <row r="304" ht="12.75">
      <c r="G304" s="36"/>
    </row>
    <row r="305" ht="12.75">
      <c r="G305" s="36"/>
    </row>
    <row r="306" ht="12.75">
      <c r="G306" s="36"/>
    </row>
    <row r="307" ht="12.75">
      <c r="G307" s="36"/>
    </row>
    <row r="308" ht="12.75">
      <c r="G308" s="36"/>
    </row>
    <row r="309" ht="12.75">
      <c r="G309" s="36"/>
    </row>
    <row r="310" ht="12.75">
      <c r="G310" s="36"/>
    </row>
    <row r="311" ht="12.75">
      <c r="G311" s="36"/>
    </row>
    <row r="312" ht="12.75">
      <c r="G312" s="36"/>
    </row>
    <row r="313" ht="12.75">
      <c r="G313" s="36"/>
    </row>
    <row r="314" ht="12.75">
      <c r="G314" s="36"/>
    </row>
    <row r="315" ht="12.75">
      <c r="G315" s="36"/>
    </row>
    <row r="316" ht="12.75">
      <c r="G316" s="36"/>
    </row>
    <row r="317" ht="12.75">
      <c r="G317" s="36"/>
    </row>
    <row r="318" ht="12.75">
      <c r="G318" s="36"/>
    </row>
    <row r="319" ht="12.75">
      <c r="G319" s="36"/>
    </row>
    <row r="320" ht="12.75">
      <c r="G320" s="36"/>
    </row>
    <row r="321" ht="12.75">
      <c r="G321" s="36"/>
    </row>
    <row r="322" ht="12.75">
      <c r="G322" s="36"/>
    </row>
    <row r="323" ht="12.75">
      <c r="G323" s="36"/>
    </row>
    <row r="324" ht="12.75">
      <c r="G324" s="36"/>
    </row>
    <row r="325" ht="12.75">
      <c r="G325" s="36"/>
    </row>
    <row r="326" ht="12.75">
      <c r="G326" s="36"/>
    </row>
    <row r="327" ht="12.75">
      <c r="G327" s="36"/>
    </row>
    <row r="328" ht="12.75">
      <c r="G328" s="36"/>
    </row>
    <row r="329" ht="12.75">
      <c r="G329" s="36"/>
    </row>
    <row r="330" ht="12.75">
      <c r="G330" s="36"/>
    </row>
    <row r="331" ht="12.75">
      <c r="G331" s="36"/>
    </row>
    <row r="332" ht="12.75">
      <c r="G332" s="36"/>
    </row>
    <row r="333" ht="12.75">
      <c r="G333" s="36"/>
    </row>
    <row r="334" ht="12.75">
      <c r="G334" s="36"/>
    </row>
    <row r="335" ht="12.75">
      <c r="G335" s="36"/>
    </row>
    <row r="336" ht="12.75">
      <c r="G336" s="36"/>
    </row>
    <row r="337" ht="12.75">
      <c r="G337" s="36"/>
    </row>
    <row r="338" ht="12.75">
      <c r="G338" s="36"/>
    </row>
    <row r="339" ht="12.75">
      <c r="G339" s="36"/>
    </row>
    <row r="340" ht="12.75">
      <c r="G340" s="36"/>
    </row>
    <row r="341" ht="12.75">
      <c r="G341" s="36"/>
    </row>
    <row r="342" ht="12.75">
      <c r="G342" s="36"/>
    </row>
    <row r="343" ht="12.75">
      <c r="G343" s="36"/>
    </row>
    <row r="344" ht="12.75">
      <c r="G344" s="36"/>
    </row>
    <row r="345" ht="12.75">
      <c r="G345" s="36"/>
    </row>
    <row r="346" ht="12.75">
      <c r="G346" s="36"/>
    </row>
    <row r="347" ht="12.75">
      <c r="G347" s="36"/>
    </row>
    <row r="348" ht="12.75">
      <c r="G348" s="36"/>
    </row>
    <row r="349" ht="12.75">
      <c r="G349" s="36"/>
    </row>
    <row r="350" ht="12.75">
      <c r="G350" s="36"/>
    </row>
    <row r="351" ht="12.75">
      <c r="G351" s="36"/>
    </row>
    <row r="352" ht="12.75">
      <c r="G352" s="36"/>
    </row>
    <row r="353" ht="12.75">
      <c r="G353" s="36"/>
    </row>
    <row r="354" ht="12.75">
      <c r="G354" s="36"/>
    </row>
    <row r="355" ht="12.75">
      <c r="G355" s="36"/>
    </row>
    <row r="356" ht="12.75">
      <c r="G356" s="36"/>
    </row>
    <row r="357" ht="12.75">
      <c r="G357" s="36"/>
    </row>
    <row r="358" ht="12.75">
      <c r="G358" s="36"/>
    </row>
    <row r="359" ht="12.75">
      <c r="G359" s="36"/>
    </row>
    <row r="360" ht="12.75">
      <c r="G360" s="36"/>
    </row>
    <row r="361" ht="12.75">
      <c r="G361" s="36"/>
    </row>
    <row r="362" ht="12.75">
      <c r="G362" s="36"/>
    </row>
    <row r="363" ht="12.75">
      <c r="G363" s="36"/>
    </row>
    <row r="364" ht="12.75">
      <c r="G364" s="36"/>
    </row>
    <row r="365" ht="12.75">
      <c r="G365" s="36"/>
    </row>
    <row r="366" ht="12.75">
      <c r="G366" s="36"/>
    </row>
    <row r="367" ht="12.75">
      <c r="G367" s="36"/>
    </row>
    <row r="368" ht="12.75">
      <c r="G368" s="36"/>
    </row>
    <row r="369" ht="12.75">
      <c r="G369" s="36"/>
    </row>
    <row r="370" ht="12.75">
      <c r="G370" s="36"/>
    </row>
    <row r="371" ht="12.75">
      <c r="G371" s="36"/>
    </row>
    <row r="372" ht="12.75">
      <c r="G372" s="36"/>
    </row>
    <row r="373" ht="12.75">
      <c r="G373" s="36"/>
    </row>
    <row r="374" ht="12.75">
      <c r="G374" s="36"/>
    </row>
    <row r="375" ht="12.75">
      <c r="G375" s="36"/>
    </row>
    <row r="376" ht="12.75">
      <c r="G376" s="36"/>
    </row>
    <row r="377" ht="12.75">
      <c r="G377" s="36"/>
    </row>
    <row r="378" ht="12.75">
      <c r="G378" s="36"/>
    </row>
    <row r="379" ht="12.75">
      <c r="G379" s="36"/>
    </row>
    <row r="380" ht="12.75">
      <c r="G380" s="36"/>
    </row>
    <row r="381" ht="12.75">
      <c r="G381" s="36"/>
    </row>
    <row r="382" ht="12.75">
      <c r="G382" s="36"/>
    </row>
    <row r="383" ht="12.75">
      <c r="G383" s="36"/>
    </row>
    <row r="384" ht="12.75">
      <c r="G384" s="36"/>
    </row>
    <row r="385" ht="12.75">
      <c r="G385" s="36"/>
    </row>
    <row r="386" ht="12.75">
      <c r="G386" s="36"/>
    </row>
    <row r="387" ht="12.75">
      <c r="G387" s="36"/>
    </row>
  </sheetData>
  <mergeCells count="5">
    <mergeCell ref="B58:G58"/>
    <mergeCell ref="C35:D35"/>
    <mergeCell ref="B48:D48"/>
    <mergeCell ref="C40:D40"/>
    <mergeCell ref="C45:D45"/>
  </mergeCells>
  <printOptions/>
  <pageMargins left="0.72" right="0.6" top="0.46" bottom="0.42" header="0.22" footer="0.27"/>
  <pageSetup fitToHeight="1" fitToWidth="1" horizontalDpi="600" verticalDpi="600" orientation="portrait" paperSize="9" scale="96" r:id="rId1"/>
  <headerFooter alignWithMargins="0">
    <oddHeader>&amp;R&amp;"Arial,Bold"&amp;10Page 2</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J70"/>
  <sheetViews>
    <sheetView zoomScale="85" zoomScaleNormal="85" workbookViewId="0" topLeftCell="A1">
      <selection activeCell="J32" sqref="J32"/>
    </sheetView>
  </sheetViews>
  <sheetFormatPr defaultColWidth="8.88671875" defaultRowHeight="15"/>
  <cols>
    <col min="1" max="1" width="3.10546875" style="50" customWidth="1"/>
    <col min="2" max="2" width="1.66796875" style="50" customWidth="1"/>
    <col min="3" max="3" width="14.88671875" style="50" customWidth="1"/>
    <col min="4" max="4" width="33.6640625" style="47" customWidth="1"/>
    <col min="5" max="5" width="13.21484375" style="10" customWidth="1"/>
    <col min="6" max="6" width="2.21484375" style="10" hidden="1" customWidth="1"/>
    <col min="7" max="7" width="15.3359375" style="1" customWidth="1"/>
    <col min="8" max="8" width="8.3359375" style="49" bestFit="1" customWidth="1"/>
    <col min="9" max="36" width="7.10546875" style="47" customWidth="1"/>
    <col min="37" max="16384" width="7.10546875" style="50" customWidth="1"/>
  </cols>
  <sheetData>
    <row r="1" spans="1:7" ht="19.5">
      <c r="A1" s="21" t="str">
        <f>'SC-P&amp;L(pgA1)'!B1</f>
        <v>TRIplc BERHAD </v>
      </c>
      <c r="B1" s="46"/>
      <c r="C1" s="47"/>
      <c r="D1" s="47" t="s">
        <v>0</v>
      </c>
      <c r="G1" s="48"/>
    </row>
    <row r="2" spans="1:3" ht="15">
      <c r="A2" s="51"/>
      <c r="B2" s="51"/>
      <c r="C2" s="47"/>
    </row>
    <row r="3" spans="1:3" ht="15">
      <c r="A3" s="46" t="s">
        <v>75</v>
      </c>
      <c r="B3" s="51"/>
      <c r="C3" s="47"/>
    </row>
    <row r="4" spans="1:7" ht="15">
      <c r="A4" s="46" t="str">
        <f>+'SC-BSheet(pgA2)'!B4</f>
        <v>FOR THE 1ST QUARTER ENDED 31 AUGUST 2007</v>
      </c>
      <c r="B4" s="51"/>
      <c r="C4" s="47"/>
      <c r="G4" s="5"/>
    </row>
    <row r="5" spans="2:7" ht="15">
      <c r="B5" s="51"/>
      <c r="C5" s="47"/>
      <c r="G5" s="5"/>
    </row>
    <row r="6" spans="1:7" ht="15">
      <c r="A6" s="46"/>
      <c r="B6" s="46"/>
      <c r="C6" s="47"/>
      <c r="E6" s="5"/>
      <c r="F6" s="5" t="s">
        <v>76</v>
      </c>
      <c r="G6" s="5"/>
    </row>
    <row r="7" spans="1:7" ht="15">
      <c r="A7" s="46"/>
      <c r="B7" s="46"/>
      <c r="C7" s="47"/>
      <c r="E7" s="52" t="s">
        <v>77</v>
      </c>
      <c r="F7" s="53" t="s">
        <v>78</v>
      </c>
      <c r="G7" s="52" t="str">
        <f>E7</f>
        <v>3 MONTHS</v>
      </c>
    </row>
    <row r="8" spans="1:7" ht="15">
      <c r="A8" s="46"/>
      <c r="B8" s="46"/>
      <c r="C8" s="47"/>
      <c r="E8" s="5" t="s">
        <v>78</v>
      </c>
      <c r="F8" s="53"/>
      <c r="G8" s="54" t="s">
        <v>78</v>
      </c>
    </row>
    <row r="9" spans="1:7" ht="15">
      <c r="A9" s="46"/>
      <c r="B9" s="46"/>
      <c r="C9" s="47"/>
      <c r="E9" s="6" t="s">
        <v>79</v>
      </c>
      <c r="F9" s="55" t="s">
        <v>80</v>
      </c>
      <c r="G9" s="6" t="s">
        <v>81</v>
      </c>
    </row>
    <row r="10" spans="1:8" ht="15" hidden="1">
      <c r="A10" s="46"/>
      <c r="B10" s="46"/>
      <c r="C10" s="47"/>
      <c r="F10" s="45"/>
      <c r="G10" s="5" t="s">
        <v>82</v>
      </c>
      <c r="H10" s="56"/>
    </row>
    <row r="11" spans="5:8" ht="14.25" customHeight="1">
      <c r="E11" s="5" t="s">
        <v>14</v>
      </c>
      <c r="F11" s="57" t="s">
        <v>14</v>
      </c>
      <c r="G11" s="5" t="s">
        <v>14</v>
      </c>
      <c r="H11" s="58"/>
    </row>
    <row r="12" spans="1:6" ht="12.75">
      <c r="A12" s="50" t="s">
        <v>83</v>
      </c>
      <c r="E12" s="45"/>
      <c r="F12" s="45"/>
    </row>
    <row r="13" spans="2:7" ht="12.75">
      <c r="B13" s="50" t="s">
        <v>84</v>
      </c>
      <c r="E13" s="10">
        <f>+'[2]CFS(pgC4)'!X8/1000</f>
        <v>51175.037000000004</v>
      </c>
      <c r="F13" s="45">
        <v>118002</v>
      </c>
      <c r="G13" s="1">
        <v>13914.719</v>
      </c>
    </row>
    <row r="14" spans="2:7" ht="12.75">
      <c r="B14" s="50" t="s">
        <v>85</v>
      </c>
      <c r="E14" s="10">
        <f>'[2]CFS(pgC4)'!W9/1000</f>
        <v>155.55778</v>
      </c>
      <c r="F14" s="45"/>
      <c r="G14" s="1">
        <v>225</v>
      </c>
    </row>
    <row r="15" spans="2:7" ht="28.5" customHeight="1">
      <c r="B15" s="256" t="s">
        <v>86</v>
      </c>
      <c r="C15" s="256"/>
      <c r="D15" s="256"/>
      <c r="E15" s="38">
        <f>(+'[2]CFS(pgC4)'!X11/1000)</f>
        <v>-14908.973848195874</v>
      </c>
      <c r="F15" s="59">
        <v>-134704</v>
      </c>
      <c r="G15" s="60">
        <v>-5136.17768</v>
      </c>
    </row>
    <row r="16" spans="2:7" ht="12.75">
      <c r="B16" s="50" t="s">
        <v>87</v>
      </c>
      <c r="E16" s="10">
        <f>SUM(E13:E15)</f>
        <v>36421.62093180414</v>
      </c>
      <c r="F16" s="45">
        <f>SUM(F13:F15)</f>
        <v>-16702</v>
      </c>
      <c r="G16" s="10">
        <v>9003.54132</v>
      </c>
    </row>
    <row r="17" ht="12.75">
      <c r="F17" s="45"/>
    </row>
    <row r="18" spans="3:7" ht="12.75">
      <c r="C18" s="50" t="s">
        <v>88</v>
      </c>
      <c r="E18" s="10">
        <f>+'[2]CFS(pgC4)'!W15/1000+'[2]CFS(pgC4)'!W38/1000</f>
        <v>321.2228699999985</v>
      </c>
      <c r="F18" s="45">
        <v>236</v>
      </c>
      <c r="G18" s="1">
        <v>340.98</v>
      </c>
    </row>
    <row r="19" spans="3:7" ht="12.75">
      <c r="C19" s="50" t="s">
        <v>89</v>
      </c>
      <c r="E19" s="10">
        <f>+'[2]CFS(pgC4)'!W17/1000</f>
        <v>287.30807</v>
      </c>
      <c r="F19" s="45">
        <v>24</v>
      </c>
      <c r="G19" s="1">
        <v>0</v>
      </c>
    </row>
    <row r="20" spans="3:7" ht="12.75">
      <c r="C20" s="50" t="s">
        <v>90</v>
      </c>
      <c r="E20" s="10">
        <f>'[2]CFS(pgC4)'!W18/1000+'[2]CFS(pgC4)'!W14/1000</f>
        <v>1751.4209999999998</v>
      </c>
      <c r="F20" s="45">
        <v>-722</v>
      </c>
      <c r="G20" s="1">
        <v>0</v>
      </c>
    </row>
    <row r="21" spans="3:7" ht="12.75">
      <c r="C21" s="50" t="s">
        <v>91</v>
      </c>
      <c r="E21" s="10">
        <f>+'[2]CFS(pgC4)'!W20/1000</f>
        <v>2423.554</v>
      </c>
      <c r="F21" s="45"/>
      <c r="G21" s="1">
        <v>0</v>
      </c>
    </row>
    <row r="22" spans="3:7" ht="12.75">
      <c r="C22" s="50" t="s">
        <v>92</v>
      </c>
      <c r="E22" s="10">
        <f>+'[2]CFS(pgC4)'!W19/1000</f>
        <v>-75.694</v>
      </c>
      <c r="F22" s="45">
        <v>-3107</v>
      </c>
      <c r="G22" s="1">
        <v>-2269.3238600000004</v>
      </c>
    </row>
    <row r="23" spans="3:7" ht="12.75">
      <c r="C23" s="50" t="s">
        <v>93</v>
      </c>
      <c r="E23" s="10">
        <f>+'[2]CFS(pgC4)'!W21/1000</f>
        <v>-1162.272403296128</v>
      </c>
      <c r="F23" s="45">
        <v>-4239</v>
      </c>
      <c r="G23" s="1">
        <v>-1062.498</v>
      </c>
    </row>
    <row r="24" spans="5:6" ht="12.75">
      <c r="E24" s="38"/>
      <c r="F24" s="36"/>
    </row>
    <row r="25" spans="2:36" s="61" customFormat="1" ht="12.75">
      <c r="B25" s="50" t="s">
        <v>94</v>
      </c>
      <c r="D25" s="62"/>
      <c r="E25" s="34">
        <f>SUM(E16:E24)</f>
        <v>39967.16046850801</v>
      </c>
      <c r="F25" s="63">
        <f>SUM(F16:F24)-2</f>
        <v>-24512</v>
      </c>
      <c r="G25" s="34">
        <v>6012.69946</v>
      </c>
      <c r="H25" s="49"/>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row>
    <row r="26" ht="12.75">
      <c r="F26" s="45"/>
    </row>
    <row r="27" spans="1:6" ht="12.75">
      <c r="A27" s="50" t="s">
        <v>95</v>
      </c>
      <c r="F27" s="45"/>
    </row>
    <row r="28" spans="3:7" ht="12.75">
      <c r="C28" s="50" t="s">
        <v>96</v>
      </c>
      <c r="E28" s="10">
        <f>+'[2]CFS(pgC4)'!W28/1000</f>
        <v>0.983</v>
      </c>
      <c r="F28" s="45">
        <v>-6</v>
      </c>
      <c r="G28" s="1">
        <v>0</v>
      </c>
    </row>
    <row r="29" spans="3:7" ht="12.75">
      <c r="C29" s="50" t="s">
        <v>97</v>
      </c>
      <c r="E29" s="10">
        <f>'[2]CFS(pgC4)'!W29/1000</f>
        <v>295.00869</v>
      </c>
      <c r="F29" s="45">
        <v>0</v>
      </c>
      <c r="G29" s="1">
        <v>90</v>
      </c>
    </row>
    <row r="30" spans="3:7" ht="12.75">
      <c r="C30" s="50" t="s">
        <v>98</v>
      </c>
      <c r="E30" s="10">
        <f>+'[2]CFS(pgC4)'!W30/1000</f>
        <v>-483.1956122333333</v>
      </c>
      <c r="F30" s="45">
        <v>-190</v>
      </c>
      <c r="G30" s="1">
        <v>0</v>
      </c>
    </row>
    <row r="31" ht="12.75">
      <c r="F31" s="45"/>
    </row>
    <row r="32" spans="2:36" s="61" customFormat="1" ht="12.75">
      <c r="B32" s="50" t="s">
        <v>99</v>
      </c>
      <c r="D32" s="62"/>
      <c r="E32" s="34">
        <f>+E29+E30+E28</f>
        <v>-187.2039222333333</v>
      </c>
      <c r="F32" s="63" t="e">
        <f>+F28+F29+F30+#REF!+#REF!</f>
        <v>#REF!</v>
      </c>
      <c r="G32" s="34">
        <v>89.717</v>
      </c>
      <c r="H32" s="49"/>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ht="12.75">
      <c r="F33" s="45"/>
    </row>
    <row r="34" spans="1:6" ht="12.75">
      <c r="A34" s="50" t="s">
        <v>100</v>
      </c>
      <c r="F34" s="45"/>
    </row>
    <row r="35" spans="3:7" ht="12.75">
      <c r="C35" s="50" t="s">
        <v>101</v>
      </c>
      <c r="E35" s="10">
        <f>+'[2]CFS(pgC4)'!W47/1000</f>
        <v>-113.87201064516125</v>
      </c>
      <c r="F35" s="45">
        <v>-1102</v>
      </c>
      <c r="G35" s="1">
        <v>-21.624</v>
      </c>
    </row>
    <row r="36" spans="3:7" ht="12.75">
      <c r="C36" s="50" t="s">
        <v>102</v>
      </c>
      <c r="E36" s="10">
        <f>+'[2]CFS(pgC4)'!W48/1000</f>
        <v>-26.001990000000003</v>
      </c>
      <c r="F36" s="45">
        <v>-116</v>
      </c>
      <c r="G36" s="1">
        <v>-1.812</v>
      </c>
    </row>
    <row r="37" spans="3:7" ht="12.75">
      <c r="C37" s="50" t="s">
        <v>103</v>
      </c>
      <c r="E37" s="10">
        <f>(+'[2]CFS(pgC4)'!W49)/1000</f>
        <v>-8.299</v>
      </c>
      <c r="F37" s="45">
        <v>-21402</v>
      </c>
      <c r="G37" s="1">
        <v>-3026.788</v>
      </c>
    </row>
    <row r="38" spans="3:7" ht="12.75" hidden="1">
      <c r="C38" s="50" t="s">
        <v>104</v>
      </c>
      <c r="E38" s="10">
        <f>'[2]CFS(pgC4)'!W58/1000</f>
        <v>0</v>
      </c>
      <c r="F38" s="45">
        <v>0</v>
      </c>
      <c r="G38" s="1">
        <v>0</v>
      </c>
    </row>
    <row r="39" spans="3:7" ht="12.75">
      <c r="C39" s="50" t="s">
        <v>105</v>
      </c>
      <c r="E39" s="10">
        <f>+('[2]CFS(pgC4)'!W50)/1000</f>
        <v>-16.799</v>
      </c>
      <c r="F39" s="45">
        <v>-280</v>
      </c>
      <c r="G39" s="1">
        <v>-17.45</v>
      </c>
    </row>
    <row r="40" spans="3:7" ht="12.75">
      <c r="C40" s="50" t="s">
        <v>106</v>
      </c>
      <c r="E40" s="10">
        <f>+'[2]CFS(pgC4)'!W51/1000</f>
        <v>-199.875</v>
      </c>
      <c r="F40" s="45">
        <v>0</v>
      </c>
      <c r="G40" s="1">
        <v>0</v>
      </c>
    </row>
    <row r="41" spans="3:7" ht="12.75" hidden="1">
      <c r="C41" s="50" t="s">
        <v>107</v>
      </c>
      <c r="E41" s="10">
        <f>'[2]CFS(pgC4)'!W59/1000</f>
        <v>0</v>
      </c>
      <c r="F41" s="45"/>
      <c r="G41" s="1">
        <v>0</v>
      </c>
    </row>
    <row r="42" spans="3:7" ht="12.75" hidden="1">
      <c r="C42" s="50" t="s">
        <v>108</v>
      </c>
      <c r="E42" s="10">
        <f>+'[2]CFS(pgC4)'!W54/1000</f>
        <v>0</v>
      </c>
      <c r="F42" s="45"/>
      <c r="G42" s="1">
        <v>0</v>
      </c>
    </row>
    <row r="43" spans="3:7" ht="12.75">
      <c r="C43" s="50" t="s">
        <v>109</v>
      </c>
      <c r="E43" s="10">
        <f>'[2]CFS(pgC4)'!W56/1000</f>
        <v>-11754.308</v>
      </c>
      <c r="F43" s="45"/>
      <c r="G43" s="1">
        <v>0</v>
      </c>
    </row>
    <row r="44" spans="3:7" ht="12.75">
      <c r="C44" s="50" t="s">
        <v>110</v>
      </c>
      <c r="E44" s="10">
        <f>+'[2]CFS(pgC4)'!W55/1000</f>
        <v>6810.855</v>
      </c>
      <c r="F44" s="45">
        <v>-5695</v>
      </c>
      <c r="G44" s="1">
        <v>2797.704</v>
      </c>
    </row>
    <row r="45" ht="12.75">
      <c r="F45" s="45"/>
    </row>
    <row r="46" spans="2:36" s="61" customFormat="1" ht="12.75">
      <c r="B46" s="50" t="s">
        <v>111</v>
      </c>
      <c r="D46" s="62"/>
      <c r="E46" s="34">
        <f>SUM(E35:E45)</f>
        <v>-5308.300000645162</v>
      </c>
      <c r="F46" s="63" t="e">
        <f>+#REF!+F35+F36+F37+F39+#REF!+F44</f>
        <v>#REF!</v>
      </c>
      <c r="G46" s="34">
        <f>-269.97-1</f>
        <v>-270.97</v>
      </c>
      <c r="H46" s="49"/>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row>
    <row r="47" ht="12.75">
      <c r="F47" s="45"/>
    </row>
    <row r="48" spans="1:7" ht="12.75">
      <c r="A48" s="50" t="s">
        <v>112</v>
      </c>
      <c r="E48" s="10">
        <f>+E46+E32+E25</f>
        <v>34471.656545629514</v>
      </c>
      <c r="F48" s="45" t="e">
        <f>+F46+F32+F25</f>
        <v>#REF!</v>
      </c>
      <c r="G48" s="10">
        <v>5832.44646</v>
      </c>
    </row>
    <row r="49" ht="12.75">
      <c r="F49" s="45"/>
    </row>
    <row r="50" spans="1:7" ht="12.75">
      <c r="A50" s="50" t="s">
        <v>113</v>
      </c>
      <c r="E50" s="10">
        <f>'[2]CFS(pgC4)'!W71/1000</f>
        <v>44896.63372</v>
      </c>
      <c r="F50" s="45">
        <v>3374</v>
      </c>
      <c r="G50" s="1">
        <v>49525.08875</v>
      </c>
    </row>
    <row r="51" ht="12.75">
      <c r="F51" s="45"/>
    </row>
    <row r="52" spans="1:36" s="61" customFormat="1" ht="13.5" thickBot="1">
      <c r="A52" s="50" t="s">
        <v>114</v>
      </c>
      <c r="B52" s="50"/>
      <c r="D52" s="62"/>
      <c r="E52" s="64">
        <f>SUM(E48:E51)</f>
        <v>79368.2902656295</v>
      </c>
      <c r="F52" s="65" t="e">
        <f>SUM(F48:F51)</f>
        <v>#REF!</v>
      </c>
      <c r="G52" s="64">
        <v>55357.53521</v>
      </c>
      <c r="H52" s="49"/>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row>
    <row r="53" spans="5:7" ht="13.5" thickTop="1">
      <c r="E53" s="45"/>
      <c r="F53" s="45"/>
      <c r="G53" s="40"/>
    </row>
    <row r="54" spans="5:6" ht="12.75">
      <c r="E54" s="66"/>
      <c r="F54" s="66"/>
    </row>
    <row r="55" spans="5:9" ht="12.75">
      <c r="E55" s="66"/>
      <c r="F55" s="66"/>
      <c r="H55" s="67"/>
      <c r="I55" s="68"/>
    </row>
    <row r="58" spans="1:8" ht="37.5" customHeight="1">
      <c r="A58" s="255" t="s">
        <v>115</v>
      </c>
      <c r="B58" s="255"/>
      <c r="C58" s="255"/>
      <c r="D58" s="255"/>
      <c r="E58" s="255"/>
      <c r="F58" s="255"/>
      <c r="G58" s="255"/>
      <c r="H58" s="69"/>
    </row>
    <row r="59" ht="12.75">
      <c r="E59" s="10">
        <f>+'[2]CFS(pgC4)'!W79/1000-E52</f>
        <v>-0.00011562950385268778</v>
      </c>
    </row>
    <row r="70" spans="4:36" s="61" customFormat="1" ht="12.75">
      <c r="D70" s="62"/>
      <c r="E70" s="19"/>
      <c r="F70" s="19"/>
      <c r="G70" s="18"/>
      <c r="H70" s="70"/>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row>
  </sheetData>
  <mergeCells count="2">
    <mergeCell ref="A58:G58"/>
    <mergeCell ref="B15:D15"/>
  </mergeCells>
  <printOptions/>
  <pageMargins left="0.76" right="0.62" top="0.5" bottom="0.4" header="0.42" footer="0.17"/>
  <pageSetup fitToHeight="1" fitToWidth="1" horizontalDpi="600" verticalDpi="600" orientation="portrait" paperSize="9" scale="89" r:id="rId1"/>
  <headerFooter alignWithMargins="0">
    <oddHeader>&amp;R&amp;"Arial,Bold"&amp;10Page 3</oddHeader>
  </headerFooter>
</worksheet>
</file>

<file path=xl/worksheets/sheet4.xml><?xml version="1.0" encoding="utf-8"?>
<worksheet xmlns="http://schemas.openxmlformats.org/spreadsheetml/2006/main" xmlns:r="http://schemas.openxmlformats.org/officeDocument/2006/relationships">
  <dimension ref="B1:U68"/>
  <sheetViews>
    <sheetView zoomScale="75" zoomScaleNormal="75" workbookViewId="0" topLeftCell="A13">
      <selection activeCell="J54" sqref="J54:J57"/>
    </sheetView>
  </sheetViews>
  <sheetFormatPr defaultColWidth="8.88671875" defaultRowHeight="15"/>
  <cols>
    <col min="1" max="1" width="7.10546875" style="77" customWidth="1"/>
    <col min="2" max="2" width="17.99609375" style="77" customWidth="1"/>
    <col min="3" max="3" width="11.77734375" style="77" customWidth="1"/>
    <col min="4" max="4" width="9.10546875" style="80" customWidth="1"/>
    <col min="5" max="5" width="1.1171875" style="80" customWidth="1"/>
    <col min="6" max="6" width="8.77734375" style="80" customWidth="1"/>
    <col min="7" max="7" width="1.2265625" style="80" customWidth="1"/>
    <col min="8" max="8" width="9.5546875" style="80" customWidth="1"/>
    <col min="9" max="9" width="0.9921875" style="80" customWidth="1"/>
    <col min="10" max="10" width="9.5546875" style="80" customWidth="1"/>
    <col min="11" max="11" width="1.2265625" style="80" customWidth="1"/>
    <col min="12" max="12" width="11.21484375" style="80" customWidth="1"/>
    <col min="13" max="13" width="0.88671875" style="80" customWidth="1"/>
    <col min="14" max="14" width="10.88671875" style="80" customWidth="1"/>
    <col min="15" max="15" width="0.671875" style="80" customWidth="1"/>
    <col min="16" max="16" width="8.21484375" style="80" customWidth="1"/>
    <col min="17" max="16384" width="7.10546875" style="77" customWidth="1"/>
  </cols>
  <sheetData>
    <row r="1" spans="2:16" s="71" customFormat="1" ht="15">
      <c r="B1" s="46" t="str">
        <f>'SC-P&amp;L(pgA1)'!B1</f>
        <v>TRIplc BERHAD </v>
      </c>
      <c r="C1" s="47" t="s">
        <v>0</v>
      </c>
      <c r="E1" s="72"/>
      <c r="F1" s="72"/>
      <c r="G1" s="72"/>
      <c r="H1" s="72"/>
      <c r="I1" s="72"/>
      <c r="J1" s="72"/>
      <c r="K1" s="72"/>
      <c r="L1" s="72"/>
      <c r="M1" s="72"/>
      <c r="N1" s="72"/>
      <c r="O1" s="72"/>
      <c r="P1" s="72"/>
    </row>
    <row r="2" spans="2:16" s="71" customFormat="1" ht="15">
      <c r="B2" s="46"/>
      <c r="C2" s="46"/>
      <c r="D2" s="47"/>
      <c r="E2" s="72"/>
      <c r="F2" s="72"/>
      <c r="G2" s="72"/>
      <c r="H2" s="72"/>
      <c r="I2" s="72"/>
      <c r="J2" s="72"/>
      <c r="K2" s="72"/>
      <c r="L2" s="72"/>
      <c r="M2" s="72"/>
      <c r="N2" s="72"/>
      <c r="O2" s="72"/>
      <c r="P2" s="72"/>
    </row>
    <row r="3" spans="2:16" s="71" customFormat="1" ht="15">
      <c r="B3" s="73" t="s">
        <v>116</v>
      </c>
      <c r="C3" s="73"/>
      <c r="D3" s="72"/>
      <c r="E3" s="72"/>
      <c r="F3" s="72"/>
      <c r="G3" s="72"/>
      <c r="H3" s="72"/>
      <c r="I3" s="72"/>
      <c r="J3" s="72"/>
      <c r="K3" s="72"/>
      <c r="L3" s="72"/>
      <c r="M3" s="72"/>
      <c r="N3" s="72"/>
      <c r="O3" s="72"/>
      <c r="P3" s="72"/>
    </row>
    <row r="4" spans="2:16" s="71" customFormat="1" ht="15">
      <c r="B4" s="73" t="str">
        <f>+'SC-BSheet(pgA2)'!B4</f>
        <v>FOR THE 1ST QUARTER ENDED 31 AUGUST 2007</v>
      </c>
      <c r="C4" s="73"/>
      <c r="D4" s="72"/>
      <c r="E4" s="72"/>
      <c r="F4" s="72"/>
      <c r="G4" s="72"/>
      <c r="H4" s="72"/>
      <c r="I4" s="72"/>
      <c r="J4" s="72"/>
      <c r="K4" s="72"/>
      <c r="L4" s="72"/>
      <c r="M4" s="72"/>
      <c r="N4" s="72"/>
      <c r="O4" s="72"/>
      <c r="P4" s="72"/>
    </row>
    <row r="5" spans="2:16" s="74" customFormat="1" ht="15">
      <c r="B5" s="75"/>
      <c r="C5" s="75"/>
      <c r="D5" s="76"/>
      <c r="E5" s="76"/>
      <c r="F5" s="76"/>
      <c r="G5" s="76"/>
      <c r="H5" s="76"/>
      <c r="I5" s="76"/>
      <c r="J5" s="76"/>
      <c r="K5" s="76"/>
      <c r="L5" s="76"/>
      <c r="M5" s="76"/>
      <c r="N5" s="76"/>
      <c r="O5" s="76"/>
      <c r="P5" s="76"/>
    </row>
    <row r="6" spans="2:16" s="71" customFormat="1" ht="15">
      <c r="B6" s="73"/>
      <c r="C6" s="73"/>
      <c r="D6" s="72"/>
      <c r="E6" s="72"/>
      <c r="F6" s="72"/>
      <c r="G6" s="72"/>
      <c r="H6" s="72"/>
      <c r="I6" s="72"/>
      <c r="J6" s="72"/>
      <c r="K6" s="72"/>
      <c r="L6" s="72"/>
      <c r="M6" s="72"/>
      <c r="N6" s="72"/>
      <c r="O6" s="72"/>
      <c r="P6" s="72"/>
    </row>
    <row r="8" spans="4:14" ht="12.75">
      <c r="D8" s="78"/>
      <c r="E8" s="78"/>
      <c r="F8" s="260" t="s">
        <v>117</v>
      </c>
      <c r="G8" s="260"/>
      <c r="H8" s="260"/>
      <c r="I8" s="260"/>
      <c r="J8" s="260"/>
      <c r="K8" s="260"/>
      <c r="L8" s="260"/>
      <c r="M8" s="78"/>
      <c r="N8" s="79" t="s">
        <v>118</v>
      </c>
    </row>
    <row r="9" spans="5:14" ht="12.75">
      <c r="E9" s="78"/>
      <c r="G9" s="78"/>
      <c r="H9" s="81" t="s">
        <v>119</v>
      </c>
      <c r="I9" s="81"/>
      <c r="J9" s="81" t="s">
        <v>120</v>
      </c>
      <c r="K9" s="81"/>
      <c r="L9" s="81" t="s">
        <v>121</v>
      </c>
      <c r="M9" s="78"/>
      <c r="N9" s="81"/>
    </row>
    <row r="10" spans="4:14" ht="12.75">
      <c r="D10" s="81" t="s">
        <v>122</v>
      </c>
      <c r="E10" s="78"/>
      <c r="F10" s="81" t="s">
        <v>122</v>
      </c>
      <c r="G10" s="78"/>
      <c r="H10" s="81" t="s">
        <v>123</v>
      </c>
      <c r="I10" s="81"/>
      <c r="J10" s="81" t="s">
        <v>124</v>
      </c>
      <c r="K10" s="81"/>
      <c r="L10" s="81" t="s">
        <v>125</v>
      </c>
      <c r="M10" s="78"/>
      <c r="N10" s="81" t="s">
        <v>126</v>
      </c>
    </row>
    <row r="11" spans="2:16" ht="12.75">
      <c r="B11" s="82"/>
      <c r="C11" s="82"/>
      <c r="D11" s="79" t="s">
        <v>127</v>
      </c>
      <c r="E11" s="78"/>
      <c r="F11" s="79" t="s">
        <v>128</v>
      </c>
      <c r="G11" s="78"/>
      <c r="H11" s="79" t="s">
        <v>129</v>
      </c>
      <c r="I11" s="83"/>
      <c r="J11" s="79" t="s">
        <v>130</v>
      </c>
      <c r="K11" s="83"/>
      <c r="L11" s="79" t="s">
        <v>131</v>
      </c>
      <c r="M11" s="78"/>
      <c r="N11" s="79" t="s">
        <v>132</v>
      </c>
      <c r="P11" s="79" t="s">
        <v>133</v>
      </c>
    </row>
    <row r="12" spans="4:16" ht="12.75">
      <c r="D12" s="81" t="s">
        <v>14</v>
      </c>
      <c r="E12" s="78"/>
      <c r="F12" s="81" t="s">
        <v>14</v>
      </c>
      <c r="G12" s="78"/>
      <c r="H12" s="81" t="s">
        <v>14</v>
      </c>
      <c r="I12" s="81"/>
      <c r="J12" s="81" t="s">
        <v>14</v>
      </c>
      <c r="K12" s="81"/>
      <c r="L12" s="81" t="s">
        <v>14</v>
      </c>
      <c r="M12" s="78"/>
      <c r="N12" s="81" t="s">
        <v>14</v>
      </c>
      <c r="P12" s="81" t="s">
        <v>14</v>
      </c>
    </row>
    <row r="13" spans="4:16" ht="12.75">
      <c r="D13" s="81"/>
      <c r="E13" s="78"/>
      <c r="F13" s="81"/>
      <c r="G13" s="78"/>
      <c r="H13" s="81"/>
      <c r="I13" s="81"/>
      <c r="J13" s="81"/>
      <c r="K13" s="81"/>
      <c r="L13" s="81"/>
      <c r="M13" s="78"/>
      <c r="N13" s="81"/>
      <c r="P13" s="81"/>
    </row>
    <row r="14" spans="2:21" ht="12.75">
      <c r="B14" s="84" t="s">
        <v>134</v>
      </c>
      <c r="C14" s="84"/>
      <c r="D14" s="85"/>
      <c r="E14" s="47"/>
      <c r="F14" s="47"/>
      <c r="G14" s="47"/>
      <c r="H14" s="85"/>
      <c r="I14" s="85"/>
      <c r="J14" s="85"/>
      <c r="K14" s="85"/>
      <c r="L14" s="85"/>
      <c r="M14" s="47"/>
      <c r="N14" s="85"/>
      <c r="O14" s="47"/>
      <c r="P14" s="85"/>
      <c r="Q14" s="47"/>
      <c r="R14" s="47"/>
      <c r="S14" s="47"/>
      <c r="T14" s="47"/>
      <c r="U14" s="47"/>
    </row>
    <row r="15" spans="4:19" ht="12.75">
      <c r="D15" s="85"/>
      <c r="E15" s="47"/>
      <c r="F15" s="47"/>
      <c r="G15" s="47"/>
      <c r="H15" s="85"/>
      <c r="I15" s="85"/>
      <c r="J15" s="85"/>
      <c r="K15" s="85"/>
      <c r="L15" s="85"/>
      <c r="M15" s="47"/>
      <c r="N15" s="85"/>
      <c r="O15" s="47"/>
      <c r="P15" s="85"/>
      <c r="Q15" s="47"/>
      <c r="R15" s="47"/>
      <c r="S15" s="47"/>
    </row>
    <row r="16" spans="4:19" ht="12.75">
      <c r="D16" s="85"/>
      <c r="E16" s="47"/>
      <c r="F16" s="47"/>
      <c r="G16" s="47"/>
      <c r="H16" s="85"/>
      <c r="I16" s="85"/>
      <c r="J16" s="85"/>
      <c r="K16" s="85"/>
      <c r="L16" s="85"/>
      <c r="M16" s="47"/>
      <c r="N16" s="85"/>
      <c r="O16" s="47"/>
      <c r="P16" s="85"/>
      <c r="Q16" s="47"/>
      <c r="R16" s="47"/>
      <c r="S16" s="47"/>
    </row>
    <row r="17" spans="2:19" ht="12" customHeight="1">
      <c r="B17" s="86" t="s">
        <v>135</v>
      </c>
      <c r="C17" s="86"/>
      <c r="D17" s="85"/>
      <c r="E17" s="85"/>
      <c r="F17" s="4"/>
      <c r="G17" s="4"/>
      <c r="H17" s="4"/>
      <c r="I17" s="4"/>
      <c r="J17" s="4"/>
      <c r="K17" s="4"/>
      <c r="L17" s="4"/>
      <c r="M17" s="4"/>
      <c r="N17" s="4"/>
      <c r="O17" s="85"/>
      <c r="P17" s="85"/>
      <c r="Q17" s="47"/>
      <c r="R17" s="47"/>
      <c r="S17" s="47"/>
    </row>
    <row r="18" spans="2:19" ht="12.75">
      <c r="B18" s="87" t="s">
        <v>136</v>
      </c>
      <c r="C18" s="88"/>
      <c r="D18" s="4">
        <v>142520</v>
      </c>
      <c r="E18" s="4">
        <v>0</v>
      </c>
      <c r="F18" s="4">
        <v>79687</v>
      </c>
      <c r="G18" s="4">
        <v>0</v>
      </c>
      <c r="H18" s="4">
        <v>280</v>
      </c>
      <c r="I18" s="4"/>
      <c r="J18" s="4">
        <v>47</v>
      </c>
      <c r="K18" s="4"/>
      <c r="L18" s="4">
        <v>4039</v>
      </c>
      <c r="M18" s="4">
        <v>0</v>
      </c>
      <c r="N18" s="4">
        <v>-203452</v>
      </c>
      <c r="O18" s="4">
        <v>0</v>
      </c>
      <c r="P18" s="4">
        <v>23121</v>
      </c>
      <c r="Q18" s="47"/>
      <c r="R18" s="47"/>
      <c r="S18" s="47"/>
    </row>
    <row r="19" spans="2:19" ht="12.75">
      <c r="B19" s="89"/>
      <c r="C19" s="86"/>
      <c r="D19" s="85"/>
      <c r="E19" s="85"/>
      <c r="F19" s="85"/>
      <c r="G19" s="85"/>
      <c r="H19" s="85"/>
      <c r="I19" s="85"/>
      <c r="J19" s="85"/>
      <c r="K19" s="85"/>
      <c r="L19" s="85"/>
      <c r="M19" s="85"/>
      <c r="N19" s="85"/>
      <c r="O19" s="85"/>
      <c r="P19" s="85"/>
      <c r="Q19" s="47"/>
      <c r="R19" s="47"/>
      <c r="S19" s="47"/>
    </row>
    <row r="20" spans="2:19" ht="12.75">
      <c r="B20" s="90" t="s">
        <v>137</v>
      </c>
      <c r="C20" s="91"/>
      <c r="D20" s="92"/>
      <c r="E20" s="93"/>
      <c r="F20" s="93"/>
      <c r="G20" s="93"/>
      <c r="H20" s="93"/>
      <c r="I20" s="93"/>
      <c r="J20" s="93"/>
      <c r="K20" s="93"/>
      <c r="L20" s="93"/>
      <c r="M20" s="93"/>
      <c r="N20" s="93"/>
      <c r="O20" s="93"/>
      <c r="P20" s="94"/>
      <c r="Q20" s="47"/>
      <c r="R20" s="47"/>
      <c r="S20" s="47"/>
    </row>
    <row r="21" spans="2:19" s="95" customFormat="1" ht="37.5" customHeight="1">
      <c r="B21" s="261" t="s">
        <v>138</v>
      </c>
      <c r="C21" s="246"/>
      <c r="D21" s="96">
        <v>0</v>
      </c>
      <c r="E21" s="97"/>
      <c r="F21" s="97">
        <v>0</v>
      </c>
      <c r="G21" s="97"/>
      <c r="H21" s="97">
        <v>37</v>
      </c>
      <c r="I21" s="97"/>
      <c r="J21" s="97">
        <v>0</v>
      </c>
      <c r="K21" s="97"/>
      <c r="L21" s="97">
        <v>0</v>
      </c>
      <c r="M21" s="97"/>
      <c r="N21" s="97">
        <v>0</v>
      </c>
      <c r="O21" s="97"/>
      <c r="P21" s="98">
        <f>SUM(D21:O21)</f>
        <v>37</v>
      </c>
      <c r="Q21" s="99"/>
      <c r="R21" s="99"/>
      <c r="S21" s="99"/>
    </row>
    <row r="22" spans="4:19" ht="12.75">
      <c r="D22" s="100"/>
      <c r="E22" s="101"/>
      <c r="F22" s="101"/>
      <c r="G22" s="101"/>
      <c r="H22" s="101"/>
      <c r="I22" s="101"/>
      <c r="J22" s="101"/>
      <c r="K22" s="101"/>
      <c r="L22" s="101"/>
      <c r="M22" s="101"/>
      <c r="N22" s="101"/>
      <c r="O22" s="101"/>
      <c r="P22" s="102"/>
      <c r="Q22" s="47"/>
      <c r="R22" s="47"/>
      <c r="S22" s="47"/>
    </row>
    <row r="23" spans="2:19" ht="12.75">
      <c r="B23" s="77" t="s">
        <v>139</v>
      </c>
      <c r="D23" s="103">
        <v>0</v>
      </c>
      <c r="E23" s="104"/>
      <c r="F23" s="60">
        <v>0</v>
      </c>
      <c r="G23" s="60"/>
      <c r="H23" s="60">
        <v>0</v>
      </c>
      <c r="I23" s="60"/>
      <c r="J23" s="60">
        <v>0</v>
      </c>
      <c r="K23" s="60"/>
      <c r="L23" s="60">
        <v>0</v>
      </c>
      <c r="M23" s="60"/>
      <c r="N23" s="60">
        <f>+'SC-P&amp;L(pgA1)'!I35</f>
        <v>764</v>
      </c>
      <c r="O23" s="104"/>
      <c r="P23" s="105">
        <f>SUM(D23:O23)</f>
        <v>764</v>
      </c>
      <c r="Q23" s="47"/>
      <c r="R23" s="47"/>
      <c r="S23" s="47"/>
    </row>
    <row r="24" spans="2:19" ht="12.75">
      <c r="B24" s="77" t="s">
        <v>140</v>
      </c>
      <c r="D24" s="106">
        <f aca="true" t="shared" si="0" ref="D24:P24">+D23+D21</f>
        <v>0</v>
      </c>
      <c r="E24" s="107">
        <f t="shared" si="0"/>
        <v>0</v>
      </c>
      <c r="F24" s="107">
        <f t="shared" si="0"/>
        <v>0</v>
      </c>
      <c r="G24" s="107">
        <f t="shared" si="0"/>
        <v>0</v>
      </c>
      <c r="H24" s="107">
        <f t="shared" si="0"/>
        <v>37</v>
      </c>
      <c r="I24" s="107">
        <f t="shared" si="0"/>
        <v>0</v>
      </c>
      <c r="J24" s="107">
        <f t="shared" si="0"/>
        <v>0</v>
      </c>
      <c r="K24" s="107">
        <f t="shared" si="0"/>
        <v>0</v>
      </c>
      <c r="L24" s="107">
        <f t="shared" si="0"/>
        <v>0</v>
      </c>
      <c r="M24" s="107">
        <f t="shared" si="0"/>
        <v>0</v>
      </c>
      <c r="N24" s="107">
        <f t="shared" si="0"/>
        <v>764</v>
      </c>
      <c r="O24" s="107">
        <f t="shared" si="0"/>
        <v>0</v>
      </c>
      <c r="P24" s="108">
        <f t="shared" si="0"/>
        <v>801</v>
      </c>
      <c r="Q24" s="47"/>
      <c r="R24" s="47"/>
      <c r="S24" s="47"/>
    </row>
    <row r="25" spans="2:19" ht="12.75">
      <c r="B25" s="86"/>
      <c r="D25" s="109"/>
      <c r="E25" s="109"/>
      <c r="F25" s="23"/>
      <c r="G25" s="23"/>
      <c r="H25" s="23"/>
      <c r="I25" s="23"/>
      <c r="J25" s="23"/>
      <c r="K25" s="23"/>
      <c r="L25" s="23"/>
      <c r="M25" s="23"/>
      <c r="N25" s="23"/>
      <c r="O25" s="109"/>
      <c r="P25" s="101"/>
      <c r="Q25" s="47"/>
      <c r="R25" s="47"/>
      <c r="S25" s="47"/>
    </row>
    <row r="26" spans="4:19" ht="12.75">
      <c r="D26" s="47"/>
      <c r="E26" s="47"/>
      <c r="F26" s="1"/>
      <c r="G26" s="1"/>
      <c r="H26" s="1"/>
      <c r="I26" s="1"/>
      <c r="J26" s="1"/>
      <c r="K26" s="1"/>
      <c r="L26" s="1"/>
      <c r="M26" s="1"/>
      <c r="N26" s="1"/>
      <c r="O26" s="47"/>
      <c r="P26" s="47"/>
      <c r="Q26" s="47"/>
      <c r="R26" s="47"/>
      <c r="S26" s="47"/>
    </row>
    <row r="27" spans="2:19" ht="13.5" thickBot="1">
      <c r="B27" s="86" t="s">
        <v>141</v>
      </c>
      <c r="C27" s="86"/>
      <c r="D27" s="110">
        <f aca="true" t="shared" si="1" ref="D27:P27">+D24+D18</f>
        <v>142520</v>
      </c>
      <c r="E27" s="110">
        <f t="shared" si="1"/>
        <v>0</v>
      </c>
      <c r="F27" s="110">
        <f t="shared" si="1"/>
        <v>79687</v>
      </c>
      <c r="G27" s="110">
        <f t="shared" si="1"/>
        <v>0</v>
      </c>
      <c r="H27" s="110">
        <f t="shared" si="1"/>
        <v>317</v>
      </c>
      <c r="I27" s="110">
        <f t="shared" si="1"/>
        <v>0</v>
      </c>
      <c r="J27" s="110">
        <f t="shared" si="1"/>
        <v>47</v>
      </c>
      <c r="K27" s="110">
        <f t="shared" si="1"/>
        <v>0</v>
      </c>
      <c r="L27" s="110">
        <f t="shared" si="1"/>
        <v>4039</v>
      </c>
      <c r="M27" s="110">
        <f t="shared" si="1"/>
        <v>0</v>
      </c>
      <c r="N27" s="110">
        <f t="shared" si="1"/>
        <v>-202688</v>
      </c>
      <c r="O27" s="110">
        <f t="shared" si="1"/>
        <v>0</v>
      </c>
      <c r="P27" s="110">
        <f t="shared" si="1"/>
        <v>23922</v>
      </c>
      <c r="Q27" s="47"/>
      <c r="R27" s="47"/>
      <c r="S27" s="47"/>
    </row>
    <row r="28" spans="2:19" s="111" customFormat="1" ht="13.5" thickTop="1">
      <c r="B28" s="112"/>
      <c r="C28" s="112"/>
      <c r="D28" s="113"/>
      <c r="E28" s="114"/>
      <c r="F28" s="113"/>
      <c r="G28" s="114"/>
      <c r="H28" s="113"/>
      <c r="I28" s="113"/>
      <c r="J28" s="113"/>
      <c r="K28" s="113"/>
      <c r="L28" s="113"/>
      <c r="M28" s="114"/>
      <c r="N28" s="113"/>
      <c r="O28" s="114"/>
      <c r="P28" s="115"/>
      <c r="Q28" s="113">
        <f>+P27-'SC-BSheet(pgA2)'!E35</f>
        <v>-0.060396413871785626</v>
      </c>
      <c r="R28" s="114"/>
      <c r="S28" s="114"/>
    </row>
    <row r="29" spans="2:19" ht="12.75">
      <c r="B29" s="86"/>
      <c r="C29" s="86"/>
      <c r="D29" s="109"/>
      <c r="E29" s="47"/>
      <c r="F29" s="109"/>
      <c r="G29" s="47"/>
      <c r="H29" s="109"/>
      <c r="I29" s="109"/>
      <c r="J29" s="109"/>
      <c r="K29" s="109"/>
      <c r="L29" s="109"/>
      <c r="M29" s="47"/>
      <c r="N29" s="109"/>
      <c r="O29" s="47"/>
      <c r="Q29" s="109"/>
      <c r="R29" s="47"/>
      <c r="S29" s="47"/>
    </row>
    <row r="30" spans="2:19" ht="12.75">
      <c r="B30" s="84" t="s">
        <v>142</v>
      </c>
      <c r="C30" s="84"/>
      <c r="D30" s="85"/>
      <c r="E30" s="47"/>
      <c r="F30" s="47"/>
      <c r="G30" s="47"/>
      <c r="H30" s="85"/>
      <c r="I30" s="85"/>
      <c r="J30" s="85"/>
      <c r="K30" s="85"/>
      <c r="L30" s="85"/>
      <c r="M30" s="47"/>
      <c r="N30" s="85"/>
      <c r="O30" s="47"/>
      <c r="P30" s="85"/>
      <c r="Q30" s="109"/>
      <c r="R30" s="47"/>
      <c r="S30" s="47"/>
    </row>
    <row r="31" spans="2:19" ht="12.75">
      <c r="B31" s="84"/>
      <c r="C31" s="84"/>
      <c r="D31" s="85"/>
      <c r="E31" s="47"/>
      <c r="F31" s="47"/>
      <c r="G31" s="47"/>
      <c r="H31" s="85"/>
      <c r="I31" s="85"/>
      <c r="J31" s="85"/>
      <c r="K31" s="85"/>
      <c r="L31" s="85"/>
      <c r="M31" s="47"/>
      <c r="N31" s="85"/>
      <c r="O31" s="47"/>
      <c r="P31" s="85"/>
      <c r="Q31" s="109"/>
      <c r="R31" s="47"/>
      <c r="S31" s="47"/>
    </row>
    <row r="32" spans="2:19" ht="12.75">
      <c r="B32" s="86" t="s">
        <v>143</v>
      </c>
      <c r="C32" s="86"/>
      <c r="D32" s="77"/>
      <c r="E32" s="77"/>
      <c r="F32" s="77"/>
      <c r="G32" s="77"/>
      <c r="H32" s="77"/>
      <c r="I32" s="77"/>
      <c r="J32" s="77"/>
      <c r="K32" s="77"/>
      <c r="L32" s="77"/>
      <c r="M32" s="77"/>
      <c r="N32" s="77"/>
      <c r="O32" s="77"/>
      <c r="P32" s="77"/>
      <c r="Q32" s="109"/>
      <c r="R32" s="47"/>
      <c r="S32" s="47"/>
    </row>
    <row r="33" spans="2:19" ht="12.75">
      <c r="B33" s="87" t="s">
        <v>136</v>
      </c>
      <c r="C33" s="86"/>
      <c r="D33" s="85">
        <v>142520</v>
      </c>
      <c r="E33" s="47"/>
      <c r="F33" s="47">
        <f>79687499/1000</f>
        <v>79687.499</v>
      </c>
      <c r="G33" s="47"/>
      <c r="H33" s="85">
        <v>4283</v>
      </c>
      <c r="I33" s="85"/>
      <c r="J33" s="85">
        <v>0</v>
      </c>
      <c r="K33" s="85"/>
      <c r="L33" s="85">
        <v>0</v>
      </c>
      <c r="M33" s="47"/>
      <c r="N33" s="85">
        <v>-206243</v>
      </c>
      <c r="O33" s="47"/>
      <c r="P33" s="85">
        <f>SUM(D33:O33)</f>
        <v>20247.49900000001</v>
      </c>
      <c r="Q33" s="109"/>
      <c r="R33" s="47"/>
      <c r="S33" s="47"/>
    </row>
    <row r="34" spans="2:19" ht="12.75">
      <c r="B34" s="87"/>
      <c r="C34" s="86"/>
      <c r="D34" s="85"/>
      <c r="E34" s="47"/>
      <c r="F34" s="47"/>
      <c r="G34" s="47"/>
      <c r="H34" s="85"/>
      <c r="I34" s="85"/>
      <c r="J34" s="85"/>
      <c r="K34" s="85"/>
      <c r="L34" s="85"/>
      <c r="M34" s="47"/>
      <c r="N34" s="85"/>
      <c r="O34" s="47"/>
      <c r="P34" s="85"/>
      <c r="Q34" s="109"/>
      <c r="R34" s="47"/>
      <c r="S34" s="47"/>
    </row>
    <row r="35" spans="2:19" ht="12.75">
      <c r="B35" s="89" t="s">
        <v>144</v>
      </c>
      <c r="C35" s="86"/>
      <c r="D35" s="101">
        <v>0</v>
      </c>
      <c r="E35" s="101"/>
      <c r="F35" s="116">
        <v>0</v>
      </c>
      <c r="G35" s="116"/>
      <c r="H35" s="116">
        <v>0</v>
      </c>
      <c r="I35" s="116"/>
      <c r="J35" s="116">
        <v>30</v>
      </c>
      <c r="K35" s="116"/>
      <c r="L35" s="116">
        <v>0</v>
      </c>
      <c r="M35" s="116"/>
      <c r="N35" s="116">
        <v>-30</v>
      </c>
      <c r="O35" s="101"/>
      <c r="P35" s="101">
        <f>SUM(D35:O35)</f>
        <v>0</v>
      </c>
      <c r="Q35" s="109"/>
      <c r="R35" s="47"/>
      <c r="S35" s="47"/>
    </row>
    <row r="36" spans="2:19" ht="12.75">
      <c r="B36" s="89"/>
      <c r="C36" s="86"/>
      <c r="D36" s="117"/>
      <c r="E36" s="117"/>
      <c r="F36" s="8"/>
      <c r="G36" s="8"/>
      <c r="H36" s="8"/>
      <c r="I36" s="8"/>
      <c r="J36" s="8"/>
      <c r="K36" s="8"/>
      <c r="L36" s="8"/>
      <c r="M36" s="8"/>
      <c r="N36" s="8"/>
      <c r="O36" s="117"/>
      <c r="P36" s="117"/>
      <c r="Q36" s="109"/>
      <c r="R36" s="47"/>
      <c r="S36" s="47"/>
    </row>
    <row r="37" spans="2:19" ht="12.75">
      <c r="B37" s="89" t="s">
        <v>145</v>
      </c>
      <c r="C37" s="86"/>
      <c r="D37" s="85">
        <f>SUM(D33:D35)</f>
        <v>142520</v>
      </c>
      <c r="E37" s="47"/>
      <c r="F37" s="85">
        <f>SUM(F33:F35)</f>
        <v>79687.499</v>
      </c>
      <c r="G37" s="47"/>
      <c r="H37" s="85">
        <f>SUM(H33:H35)</f>
        <v>4283</v>
      </c>
      <c r="I37" s="85"/>
      <c r="J37" s="85">
        <f>SUM(J33:J35)</f>
        <v>30</v>
      </c>
      <c r="K37" s="85"/>
      <c r="L37" s="85"/>
      <c r="M37" s="47"/>
      <c r="N37" s="85">
        <f>SUM(N33:N35)</f>
        <v>-206273</v>
      </c>
      <c r="O37" s="47"/>
      <c r="P37" s="85">
        <f>SUM(P33:P35)</f>
        <v>20247.49900000001</v>
      </c>
      <c r="Q37" s="109"/>
      <c r="R37" s="47"/>
      <c r="S37" s="47"/>
    </row>
    <row r="38" spans="2:19" ht="12.75">
      <c r="B38" s="86"/>
      <c r="C38" s="86"/>
      <c r="D38" s="85"/>
      <c r="E38" s="47"/>
      <c r="F38" s="85"/>
      <c r="G38" s="47"/>
      <c r="H38" s="85"/>
      <c r="I38" s="85"/>
      <c r="J38" s="85"/>
      <c r="K38" s="85"/>
      <c r="L38" s="85"/>
      <c r="M38" s="47"/>
      <c r="N38" s="85"/>
      <c r="O38" s="47"/>
      <c r="P38" s="85"/>
      <c r="Q38" s="109"/>
      <c r="R38" s="47"/>
      <c r="S38" s="47"/>
    </row>
    <row r="39" spans="2:19" ht="12.75">
      <c r="B39" s="91" t="s">
        <v>137</v>
      </c>
      <c r="C39" s="91"/>
      <c r="D39" s="118"/>
      <c r="E39" s="119"/>
      <c r="F39" s="120"/>
      <c r="G39" s="119"/>
      <c r="H39" s="120"/>
      <c r="I39" s="120"/>
      <c r="J39" s="120"/>
      <c r="K39" s="120"/>
      <c r="L39" s="120"/>
      <c r="M39" s="119"/>
      <c r="N39" s="120"/>
      <c r="O39" s="119"/>
      <c r="P39" s="121"/>
      <c r="Q39" s="109"/>
      <c r="R39" s="47"/>
      <c r="S39" s="47"/>
    </row>
    <row r="40" spans="2:19" s="95" customFormat="1" ht="31.5" customHeight="1">
      <c r="B40" s="261" t="s">
        <v>138</v>
      </c>
      <c r="C40" s="246"/>
      <c r="D40" s="122">
        <v>0</v>
      </c>
      <c r="E40" s="123"/>
      <c r="F40" s="124">
        <v>0</v>
      </c>
      <c r="G40" s="123"/>
      <c r="H40" s="124">
        <v>37</v>
      </c>
      <c r="I40" s="124"/>
      <c r="J40" s="124">
        <v>0</v>
      </c>
      <c r="K40" s="124"/>
      <c r="L40" s="124">
        <v>0</v>
      </c>
      <c r="M40" s="123"/>
      <c r="N40" s="124">
        <v>0</v>
      </c>
      <c r="O40" s="123"/>
      <c r="P40" s="125">
        <f>SUM(D40:O40)</f>
        <v>37</v>
      </c>
      <c r="Q40" s="123"/>
      <c r="R40" s="99"/>
      <c r="S40" s="99"/>
    </row>
    <row r="41" spans="4:19" ht="12.75">
      <c r="D41" s="100"/>
      <c r="E41" s="109"/>
      <c r="F41" s="101"/>
      <c r="G41" s="109"/>
      <c r="H41" s="101"/>
      <c r="I41" s="101"/>
      <c r="J41" s="101"/>
      <c r="K41" s="101"/>
      <c r="L41" s="101"/>
      <c r="M41" s="109"/>
      <c r="N41" s="101"/>
      <c r="O41" s="109"/>
      <c r="P41" s="102"/>
      <c r="Q41" s="109"/>
      <c r="R41" s="47"/>
      <c r="S41" s="47"/>
    </row>
    <row r="42" spans="2:19" ht="12.75">
      <c r="B42" s="77" t="s">
        <v>139</v>
      </c>
      <c r="D42" s="100"/>
      <c r="E42" s="109"/>
      <c r="F42" s="109"/>
      <c r="G42" s="109"/>
      <c r="H42" s="101"/>
      <c r="I42" s="101"/>
      <c r="J42" s="101"/>
      <c r="K42" s="101"/>
      <c r="L42" s="101"/>
      <c r="M42" s="109"/>
      <c r="N42" s="101"/>
      <c r="O42" s="109"/>
      <c r="P42" s="102"/>
      <c r="Q42" s="109"/>
      <c r="R42" s="47"/>
      <c r="S42" s="47"/>
    </row>
    <row r="43" spans="2:19" ht="12.75">
      <c r="B43" s="89" t="s">
        <v>136</v>
      </c>
      <c r="D43" s="100">
        <v>0</v>
      </c>
      <c r="E43" s="109"/>
      <c r="F43" s="109">
        <v>0</v>
      </c>
      <c r="G43" s="109"/>
      <c r="H43" s="101">
        <v>0</v>
      </c>
      <c r="I43" s="101"/>
      <c r="J43" s="101">
        <v>0</v>
      </c>
      <c r="K43" s="101"/>
      <c r="L43" s="101">
        <v>0</v>
      </c>
      <c r="M43" s="109"/>
      <c r="N43" s="101">
        <v>315</v>
      </c>
      <c r="O43" s="109"/>
      <c r="P43" s="102">
        <f>SUM(D43:O43)</f>
        <v>315</v>
      </c>
      <c r="Q43" s="109"/>
      <c r="R43" s="47"/>
      <c r="S43" s="47"/>
    </row>
    <row r="44" spans="2:19" ht="12.75">
      <c r="B44" s="89" t="s">
        <v>144</v>
      </c>
      <c r="D44" s="126">
        <v>0</v>
      </c>
      <c r="E44" s="104"/>
      <c r="F44" s="104">
        <v>0</v>
      </c>
      <c r="G44" s="104"/>
      <c r="H44" s="117">
        <v>0</v>
      </c>
      <c r="I44" s="117"/>
      <c r="J44" s="117">
        <v>0</v>
      </c>
      <c r="K44" s="117"/>
      <c r="L44" s="117">
        <v>0</v>
      </c>
      <c r="M44" s="104"/>
      <c r="N44" s="117">
        <v>-17</v>
      </c>
      <c r="O44" s="104"/>
      <c r="P44" s="105">
        <f>SUM(D44:O44)</f>
        <v>-17</v>
      </c>
      <c r="Q44" s="109"/>
      <c r="R44" s="47"/>
      <c r="S44" s="47"/>
    </row>
    <row r="45" spans="2:19" ht="12.75">
      <c r="B45" s="89" t="s">
        <v>145</v>
      </c>
      <c r="D45" s="126">
        <f>SUM(D43:D44)</f>
        <v>0</v>
      </c>
      <c r="E45" s="104"/>
      <c r="F45" s="117">
        <f>SUM(F43:F44)</f>
        <v>0</v>
      </c>
      <c r="G45" s="104"/>
      <c r="H45" s="117">
        <f>H43+H44</f>
        <v>0</v>
      </c>
      <c r="I45" s="117"/>
      <c r="J45" s="117">
        <f>J43+J44</f>
        <v>0</v>
      </c>
      <c r="K45" s="117"/>
      <c r="L45" s="117">
        <f>L43+L44</f>
        <v>0</v>
      </c>
      <c r="M45" s="104"/>
      <c r="N45" s="117">
        <f>N43+N44</f>
        <v>298</v>
      </c>
      <c r="O45" s="104"/>
      <c r="P45" s="105">
        <f>P43+P44</f>
        <v>298</v>
      </c>
      <c r="Q45" s="109"/>
      <c r="R45" s="47"/>
      <c r="S45" s="47"/>
    </row>
    <row r="46" spans="2:19" ht="12.75">
      <c r="B46" s="89"/>
      <c r="D46" s="118"/>
      <c r="E46" s="119"/>
      <c r="F46" s="120"/>
      <c r="G46" s="119"/>
      <c r="H46" s="120"/>
      <c r="I46" s="120"/>
      <c r="J46" s="120"/>
      <c r="K46" s="120"/>
      <c r="L46" s="120"/>
      <c r="M46" s="119"/>
      <c r="N46" s="120"/>
      <c r="O46" s="119"/>
      <c r="P46" s="121"/>
      <c r="Q46" s="109"/>
      <c r="R46" s="47"/>
      <c r="S46" s="47"/>
    </row>
    <row r="47" spans="2:19" ht="12.75">
      <c r="B47" s="77" t="s">
        <v>146</v>
      </c>
      <c r="D47" s="126">
        <v>0</v>
      </c>
      <c r="E47" s="104"/>
      <c r="F47" s="117">
        <v>0</v>
      </c>
      <c r="G47" s="104"/>
      <c r="H47" s="117">
        <v>0</v>
      </c>
      <c r="I47" s="117"/>
      <c r="J47" s="117">
        <v>17</v>
      </c>
      <c r="K47" s="117"/>
      <c r="L47" s="117">
        <v>0</v>
      </c>
      <c r="M47" s="104"/>
      <c r="N47" s="117">
        <v>0</v>
      </c>
      <c r="O47" s="104"/>
      <c r="P47" s="102">
        <f>SUM(D47:O47)</f>
        <v>17</v>
      </c>
      <c r="Q47" s="109"/>
      <c r="R47" s="47"/>
      <c r="S47" s="47"/>
    </row>
    <row r="48" spans="2:19" ht="12.75">
      <c r="B48" s="77" t="s">
        <v>140</v>
      </c>
      <c r="D48" s="127">
        <f>+D40+D45</f>
        <v>0</v>
      </c>
      <c r="E48" s="128">
        <f>+E40+E45</f>
        <v>0</v>
      </c>
      <c r="F48" s="128">
        <f>+F40+F45</f>
        <v>0</v>
      </c>
      <c r="G48" s="128">
        <f>+G40+G45</f>
        <v>0</v>
      </c>
      <c r="H48" s="128">
        <f>+H40+H45+H47</f>
        <v>37</v>
      </c>
      <c r="I48" s="128">
        <f>+I40+I45+I47</f>
        <v>0</v>
      </c>
      <c r="J48" s="128">
        <f>+J40+J45+J47</f>
        <v>17</v>
      </c>
      <c r="K48" s="128">
        <f>+K40+K45</f>
        <v>0</v>
      </c>
      <c r="L48" s="128">
        <f>+L40+L45</f>
        <v>0</v>
      </c>
      <c r="M48" s="128">
        <f>+M40+M45+M47</f>
        <v>0</v>
      </c>
      <c r="N48" s="128">
        <f>+N40+N45+N47</f>
        <v>298</v>
      </c>
      <c r="O48" s="128">
        <f>+O40+O45+O47</f>
        <v>0</v>
      </c>
      <c r="P48" s="129">
        <f>+P40+P45+P47</f>
        <v>352</v>
      </c>
      <c r="Q48" s="109"/>
      <c r="R48" s="47"/>
      <c r="S48" s="47"/>
    </row>
    <row r="49" spans="2:19" ht="12.75">
      <c r="B49" s="86"/>
      <c r="C49" s="86"/>
      <c r="D49" s="85"/>
      <c r="E49" s="47"/>
      <c r="F49" s="47"/>
      <c r="G49" s="47"/>
      <c r="H49" s="85"/>
      <c r="I49" s="85"/>
      <c r="J49" s="85"/>
      <c r="K49" s="85"/>
      <c r="L49" s="85"/>
      <c r="M49" s="47"/>
      <c r="N49" s="85"/>
      <c r="O49" s="47"/>
      <c r="P49" s="85"/>
      <c r="Q49" s="109"/>
      <c r="R49" s="47"/>
      <c r="S49" s="47"/>
    </row>
    <row r="50" spans="4:21" ht="12.75">
      <c r="D50" s="47"/>
      <c r="E50" s="47"/>
      <c r="F50" s="1"/>
      <c r="G50" s="1"/>
      <c r="H50" s="1"/>
      <c r="I50" s="1"/>
      <c r="J50" s="1"/>
      <c r="K50" s="1"/>
      <c r="L50" s="1"/>
      <c r="M50" s="1"/>
      <c r="N50" s="1"/>
      <c r="O50" s="47"/>
      <c r="P50" s="47"/>
      <c r="Q50" s="47"/>
      <c r="R50" s="47"/>
      <c r="S50" s="47"/>
      <c r="T50" s="47"/>
      <c r="U50" s="47"/>
    </row>
    <row r="51" spans="2:21" ht="13.5" thickBot="1">
      <c r="B51" s="86" t="s">
        <v>147</v>
      </c>
      <c r="C51" s="86"/>
      <c r="D51" s="110">
        <f aca="true" t="shared" si="2" ref="D51:P51">+D48+D37</f>
        <v>142520</v>
      </c>
      <c r="E51" s="110">
        <f t="shared" si="2"/>
        <v>0</v>
      </c>
      <c r="F51" s="110">
        <f t="shared" si="2"/>
        <v>79687.499</v>
      </c>
      <c r="G51" s="110">
        <f t="shared" si="2"/>
        <v>0</v>
      </c>
      <c r="H51" s="110">
        <f t="shared" si="2"/>
        <v>4320</v>
      </c>
      <c r="I51" s="110">
        <f t="shared" si="2"/>
        <v>0</v>
      </c>
      <c r="J51" s="110">
        <f t="shared" si="2"/>
        <v>47</v>
      </c>
      <c r="K51" s="110">
        <f t="shared" si="2"/>
        <v>0</v>
      </c>
      <c r="L51" s="110">
        <f t="shared" si="2"/>
        <v>0</v>
      </c>
      <c r="M51" s="110">
        <f t="shared" si="2"/>
        <v>0</v>
      </c>
      <c r="N51" s="110">
        <f t="shared" si="2"/>
        <v>-205975</v>
      </c>
      <c r="O51" s="110">
        <f t="shared" si="2"/>
        <v>0</v>
      </c>
      <c r="P51" s="110">
        <f t="shared" si="2"/>
        <v>20599.49900000001</v>
      </c>
      <c r="Q51" s="47"/>
      <c r="R51" s="47"/>
      <c r="S51" s="47"/>
      <c r="T51" s="47"/>
      <c r="U51" s="47"/>
    </row>
    <row r="52" spans="4:21" ht="13.5" thickTop="1">
      <c r="D52" s="85"/>
      <c r="E52" s="47"/>
      <c r="F52" s="47"/>
      <c r="G52" s="47"/>
      <c r="H52" s="85"/>
      <c r="I52" s="85"/>
      <c r="J52" s="85"/>
      <c r="K52" s="85"/>
      <c r="L52" s="85"/>
      <c r="M52" s="47"/>
      <c r="N52" s="85"/>
      <c r="O52" s="47"/>
      <c r="P52" s="85"/>
      <c r="Q52" s="47" t="s">
        <v>148</v>
      </c>
      <c r="R52" s="47"/>
      <c r="S52" s="47"/>
      <c r="T52" s="47"/>
      <c r="U52" s="47"/>
    </row>
    <row r="53" spans="4:21" ht="12.75">
      <c r="D53" s="85"/>
      <c r="E53" s="47"/>
      <c r="F53" s="47"/>
      <c r="G53" s="47"/>
      <c r="H53" s="85"/>
      <c r="I53" s="85"/>
      <c r="J53" s="85"/>
      <c r="K53" s="85"/>
      <c r="L53" s="85"/>
      <c r="M53" s="47"/>
      <c r="N53" s="85"/>
      <c r="O53" s="47"/>
      <c r="P53" s="85"/>
      <c r="Q53" s="47"/>
      <c r="R53" s="47"/>
      <c r="S53" s="47"/>
      <c r="T53" s="47"/>
      <c r="U53" s="47"/>
    </row>
    <row r="54" spans="4:21" ht="12.75">
      <c r="D54" s="85"/>
      <c r="E54" s="47"/>
      <c r="F54" s="47"/>
      <c r="G54" s="47"/>
      <c r="H54" s="85"/>
      <c r="I54" s="85"/>
      <c r="J54" s="85"/>
      <c r="K54" s="85"/>
      <c r="L54" s="85"/>
      <c r="M54" s="47"/>
      <c r="N54" s="85"/>
      <c r="O54" s="47"/>
      <c r="P54" s="85"/>
      <c r="Q54" s="47"/>
      <c r="R54" s="47"/>
      <c r="S54" s="47"/>
      <c r="T54" s="47"/>
      <c r="U54" s="47"/>
    </row>
    <row r="55" spans="4:21" ht="12.75">
      <c r="D55" s="85"/>
      <c r="E55" s="47"/>
      <c r="F55" s="47"/>
      <c r="G55" s="47"/>
      <c r="H55" s="85"/>
      <c r="I55" s="85"/>
      <c r="J55" s="85"/>
      <c r="K55" s="85"/>
      <c r="L55" s="85"/>
      <c r="M55" s="47"/>
      <c r="N55" s="85"/>
      <c r="O55" s="47"/>
      <c r="P55" s="85"/>
      <c r="Q55" s="47"/>
      <c r="R55" s="47"/>
      <c r="S55" s="47"/>
      <c r="T55" s="47"/>
      <c r="U55" s="47"/>
    </row>
    <row r="56" spans="2:19" ht="12.75">
      <c r="B56" s="86"/>
      <c r="C56" s="86"/>
      <c r="D56" s="109"/>
      <c r="E56" s="47"/>
      <c r="F56" s="109"/>
      <c r="G56" s="47"/>
      <c r="H56" s="109"/>
      <c r="I56" s="109"/>
      <c r="J56" s="109"/>
      <c r="K56" s="109"/>
      <c r="L56" s="109"/>
      <c r="M56" s="47"/>
      <c r="N56" s="109"/>
      <c r="O56" s="47"/>
      <c r="P56" s="109"/>
      <c r="Q56" s="47"/>
      <c r="R56" s="47"/>
      <c r="S56" s="47"/>
    </row>
    <row r="57" spans="2:19" ht="12.75">
      <c r="B57" s="86"/>
      <c r="C57" s="86"/>
      <c r="D57" s="109"/>
      <c r="E57" s="47"/>
      <c r="F57" s="109"/>
      <c r="G57" s="47"/>
      <c r="H57" s="109"/>
      <c r="I57" s="109"/>
      <c r="J57" s="109"/>
      <c r="K57" s="109"/>
      <c r="L57" s="109"/>
      <c r="M57" s="47"/>
      <c r="N57" s="109"/>
      <c r="O57" s="47"/>
      <c r="P57" s="109"/>
      <c r="Q57" s="47"/>
      <c r="R57" s="47"/>
      <c r="S57" s="47"/>
    </row>
    <row r="58" spans="4:19" ht="12.75">
      <c r="D58" s="47"/>
      <c r="E58" s="47"/>
      <c r="F58" s="47"/>
      <c r="G58" s="47"/>
      <c r="H58" s="47"/>
      <c r="I58" s="47"/>
      <c r="J58" s="47"/>
      <c r="K58" s="47"/>
      <c r="L58" s="47"/>
      <c r="M58" s="47"/>
      <c r="N58" s="47"/>
      <c r="O58" s="47"/>
      <c r="P58" s="47"/>
      <c r="Q58" s="47"/>
      <c r="R58" s="47"/>
      <c r="S58" s="47"/>
    </row>
    <row r="59" spans="2:16" ht="12.75">
      <c r="B59" s="130"/>
      <c r="C59" s="130"/>
      <c r="D59" s="131"/>
      <c r="E59" s="131"/>
      <c r="F59" s="131"/>
      <c r="G59" s="131"/>
      <c r="H59" s="131"/>
      <c r="I59" s="131"/>
      <c r="J59" s="131"/>
      <c r="K59" s="131"/>
      <c r="L59" s="131"/>
      <c r="M59" s="131"/>
      <c r="N59" s="131"/>
      <c r="O59" s="131"/>
      <c r="P59" s="131"/>
    </row>
    <row r="60" spans="2:16" ht="25.5" customHeight="1">
      <c r="B60" s="257" t="s">
        <v>149</v>
      </c>
      <c r="C60" s="257"/>
      <c r="D60" s="258"/>
      <c r="E60" s="258"/>
      <c r="F60" s="258"/>
      <c r="G60" s="258"/>
      <c r="H60" s="258"/>
      <c r="I60" s="258"/>
      <c r="J60" s="258"/>
      <c r="K60" s="258"/>
      <c r="L60" s="258"/>
      <c r="M60" s="259"/>
      <c r="N60" s="259"/>
      <c r="O60" s="259"/>
      <c r="P60" s="259"/>
    </row>
    <row r="61" spans="2:16" ht="12.75">
      <c r="B61" s="130"/>
      <c r="C61" s="130"/>
      <c r="D61" s="131"/>
      <c r="E61" s="131"/>
      <c r="F61" s="131"/>
      <c r="G61" s="131"/>
      <c r="H61" s="131"/>
      <c r="I61" s="131"/>
      <c r="J61" s="131"/>
      <c r="K61" s="131"/>
      <c r="L61" s="131"/>
      <c r="M61" s="131"/>
      <c r="N61" s="131"/>
      <c r="O61" s="131"/>
      <c r="P61" s="131"/>
    </row>
    <row r="62" spans="2:16" ht="12.75">
      <c r="B62" s="130"/>
      <c r="C62" s="130"/>
      <c r="D62" s="131"/>
      <c r="E62" s="131"/>
      <c r="F62" s="131"/>
      <c r="G62" s="131"/>
      <c r="H62" s="131"/>
      <c r="I62" s="131"/>
      <c r="J62" s="131"/>
      <c r="K62" s="131"/>
      <c r="L62" s="131"/>
      <c r="M62" s="131"/>
      <c r="N62" s="131"/>
      <c r="O62" s="131"/>
      <c r="P62" s="131"/>
    </row>
    <row r="63" spans="2:16" ht="12.75">
      <c r="B63" s="130"/>
      <c r="C63" s="130"/>
      <c r="D63" s="131"/>
      <c r="E63" s="131"/>
      <c r="F63" s="131"/>
      <c r="G63" s="131"/>
      <c r="H63" s="131"/>
      <c r="I63" s="131"/>
      <c r="J63" s="131"/>
      <c r="K63" s="131"/>
      <c r="L63" s="131"/>
      <c r="M63" s="131"/>
      <c r="N63" s="47"/>
      <c r="O63" s="131"/>
      <c r="P63" s="131"/>
    </row>
    <row r="64" spans="2:16" ht="12.75">
      <c r="B64" s="130"/>
      <c r="C64" s="130"/>
      <c r="D64" s="131"/>
      <c r="E64" s="131"/>
      <c r="F64" s="131"/>
      <c r="G64" s="131"/>
      <c r="H64" s="131"/>
      <c r="I64" s="131"/>
      <c r="J64" s="131"/>
      <c r="K64" s="131"/>
      <c r="L64" s="131"/>
      <c r="M64" s="131"/>
      <c r="N64" s="131"/>
      <c r="O64" s="131"/>
      <c r="P64" s="131"/>
    </row>
    <row r="65" spans="2:16" ht="12.75">
      <c r="B65" s="130"/>
      <c r="C65" s="130"/>
      <c r="D65" s="131"/>
      <c r="E65" s="131"/>
      <c r="F65" s="131"/>
      <c r="G65" s="131"/>
      <c r="H65" s="131"/>
      <c r="I65" s="131"/>
      <c r="J65" s="131"/>
      <c r="K65" s="131"/>
      <c r="L65" s="131"/>
      <c r="M65" s="131"/>
      <c r="N65" s="131"/>
      <c r="O65" s="131"/>
      <c r="P65" s="131"/>
    </row>
    <row r="66" spans="2:16" ht="12.75">
      <c r="B66" s="132"/>
      <c r="C66" s="132"/>
      <c r="D66" s="131"/>
      <c r="E66" s="131"/>
      <c r="F66" s="131"/>
      <c r="G66" s="131"/>
      <c r="H66" s="131"/>
      <c r="I66" s="131"/>
      <c r="J66" s="131"/>
      <c r="K66" s="131"/>
      <c r="L66" s="131"/>
      <c r="M66" s="131"/>
      <c r="N66" s="131"/>
      <c r="O66" s="131"/>
      <c r="P66" s="131"/>
    </row>
    <row r="67" spans="2:16" ht="12.75">
      <c r="B67" s="133"/>
      <c r="C67" s="133"/>
      <c r="D67" s="131"/>
      <c r="E67" s="131"/>
      <c r="F67" s="131"/>
      <c r="G67" s="131"/>
      <c r="H67" s="131"/>
      <c r="I67" s="131"/>
      <c r="J67" s="131"/>
      <c r="K67" s="131"/>
      <c r="L67" s="131"/>
      <c r="M67" s="131"/>
      <c r="N67" s="131"/>
      <c r="O67" s="131"/>
      <c r="P67" s="131"/>
    </row>
    <row r="68" spans="2:16" ht="12.75">
      <c r="B68" s="130"/>
      <c r="C68" s="130"/>
      <c r="D68" s="131"/>
      <c r="E68" s="131"/>
      <c r="F68" s="131"/>
      <c r="G68" s="131"/>
      <c r="H68" s="131"/>
      <c r="I68" s="131"/>
      <c r="J68" s="131"/>
      <c r="K68" s="131"/>
      <c r="L68" s="131"/>
      <c r="M68" s="131"/>
      <c r="N68" s="131"/>
      <c r="O68" s="131"/>
      <c r="P68" s="131"/>
    </row>
  </sheetData>
  <mergeCells count="4">
    <mergeCell ref="B60:P60"/>
    <mergeCell ref="F8:L8"/>
    <mergeCell ref="B21:C21"/>
    <mergeCell ref="B40:C40"/>
  </mergeCells>
  <printOptions horizontalCentered="1"/>
  <pageMargins left="0.5" right="0.5" top="0.5" bottom="0.5" header="0.5" footer="0.5"/>
  <pageSetup horizontalDpi="600" verticalDpi="600" orientation="portrait" paperSize="9" scale="74" r:id="rId1"/>
  <headerFooter alignWithMargins="0">
    <oddHeader>&amp;R&amp;"Arial,Bold"&amp;10Page 4</oddHeader>
  </headerFooter>
</worksheet>
</file>

<file path=xl/worksheets/sheet5.xml><?xml version="1.0" encoding="utf-8"?>
<worksheet xmlns="http://schemas.openxmlformats.org/spreadsheetml/2006/main" xmlns:r="http://schemas.openxmlformats.org/officeDocument/2006/relationships">
  <dimension ref="A1:U244"/>
  <sheetViews>
    <sheetView zoomScale="85" zoomScaleNormal="85" workbookViewId="0" topLeftCell="A1">
      <selection activeCell="D2" sqref="D2"/>
    </sheetView>
  </sheetViews>
  <sheetFormatPr defaultColWidth="8.88671875" defaultRowHeight="15"/>
  <cols>
    <col min="1" max="1" width="3.77734375" style="138" customWidth="1"/>
    <col min="2" max="2" width="2.4453125" style="135" customWidth="1"/>
    <col min="3" max="3" width="16.88671875" style="135" customWidth="1"/>
    <col min="4" max="4" width="9.21484375" style="135" customWidth="1"/>
    <col min="5" max="5" width="12.6640625" style="135" customWidth="1"/>
    <col min="6" max="6" width="12.3359375" style="135" customWidth="1"/>
    <col min="7" max="7" width="10.77734375" style="135" customWidth="1"/>
    <col min="8" max="8" width="12.99609375" style="135" customWidth="1"/>
    <col min="9" max="9" width="11.21484375" style="135" customWidth="1"/>
    <col min="10" max="10" width="10.4453125" style="135" bestFit="1" customWidth="1"/>
    <col min="11" max="11" width="9.77734375" style="135" bestFit="1" customWidth="1"/>
    <col min="12" max="12" width="10.10546875" style="135" bestFit="1" customWidth="1"/>
    <col min="13" max="16384" width="8.88671875" style="135" customWidth="1"/>
  </cols>
  <sheetData>
    <row r="1" spans="1:4" ht="15">
      <c r="A1" s="134" t="str">
        <f>'[2]SC-P&amp;L(pgA1)'!B1</f>
        <v>TRIplc BERHAD </v>
      </c>
      <c r="D1" s="136" t="s">
        <v>0</v>
      </c>
    </row>
    <row r="2" spans="1:4" ht="15">
      <c r="A2" s="134"/>
      <c r="D2" s="136"/>
    </row>
    <row r="3" spans="1:5" ht="12.75">
      <c r="A3" s="31" t="s">
        <v>150</v>
      </c>
      <c r="B3" s="137"/>
      <c r="C3" s="137"/>
      <c r="D3" s="137"/>
      <c r="E3" s="137"/>
    </row>
    <row r="4" ht="12.75">
      <c r="A4" s="31" t="s">
        <v>151</v>
      </c>
    </row>
    <row r="5" ht="15" customHeight="1">
      <c r="A5" s="31"/>
    </row>
    <row r="6" spans="1:2" ht="10.5">
      <c r="A6" s="138" t="s">
        <v>152</v>
      </c>
      <c r="B6" s="138" t="s">
        <v>153</v>
      </c>
    </row>
    <row r="7" ht="12" customHeight="1"/>
    <row r="8" spans="1:5" ht="10.5">
      <c r="A8" s="138" t="s">
        <v>154</v>
      </c>
      <c r="B8" s="138" t="s">
        <v>155</v>
      </c>
      <c r="C8" s="138"/>
      <c r="D8" s="138"/>
      <c r="E8" s="138"/>
    </row>
    <row r="9" ht="6.75" customHeight="1"/>
    <row r="10" spans="2:14" ht="33" customHeight="1">
      <c r="B10" s="262" t="s">
        <v>156</v>
      </c>
      <c r="C10" s="262"/>
      <c r="D10" s="262"/>
      <c r="E10" s="262"/>
      <c r="F10" s="262"/>
      <c r="G10" s="262"/>
      <c r="H10" s="262"/>
      <c r="I10" s="20"/>
      <c r="J10" s="20"/>
      <c r="K10" s="20"/>
      <c r="L10" s="20"/>
      <c r="M10" s="20"/>
      <c r="N10" s="20"/>
    </row>
    <row r="12" spans="2:8" ht="43.5" customHeight="1">
      <c r="B12" s="262" t="s">
        <v>321</v>
      </c>
      <c r="C12" s="262"/>
      <c r="D12" s="262"/>
      <c r="E12" s="262"/>
      <c r="F12" s="262"/>
      <c r="G12" s="262"/>
      <c r="H12" s="262"/>
    </row>
    <row r="13" spans="2:8" ht="10.5" customHeight="1">
      <c r="B13" s="139"/>
      <c r="C13" s="139"/>
      <c r="D13" s="139"/>
      <c r="E13" s="139"/>
      <c r="F13" s="139"/>
      <c r="G13" s="139"/>
      <c r="H13" s="139"/>
    </row>
    <row r="14" spans="1:8" ht="10.5" customHeight="1">
      <c r="A14" s="138" t="s">
        <v>157</v>
      </c>
      <c r="B14" s="140" t="s">
        <v>158</v>
      </c>
      <c r="C14" s="139"/>
      <c r="D14" s="139"/>
      <c r="E14" s="139"/>
      <c r="F14" s="139"/>
      <c r="G14" s="139"/>
      <c r="H14" s="139"/>
    </row>
    <row r="15" spans="2:8" ht="10.5" customHeight="1">
      <c r="B15" s="140"/>
      <c r="C15" s="139"/>
      <c r="D15" s="139"/>
      <c r="E15" s="139"/>
      <c r="F15" s="139"/>
      <c r="G15" s="139"/>
      <c r="H15" s="139"/>
    </row>
    <row r="16" spans="2:8" ht="32.25" customHeight="1">
      <c r="B16" s="262" t="s">
        <v>332</v>
      </c>
      <c r="C16" s="262"/>
      <c r="D16" s="262"/>
      <c r="E16" s="262"/>
      <c r="F16" s="262"/>
      <c r="G16" s="262"/>
      <c r="H16" s="262"/>
    </row>
    <row r="17" spans="2:8" ht="10.5" customHeight="1">
      <c r="B17" s="140"/>
      <c r="C17" s="139"/>
      <c r="D17" s="139"/>
      <c r="E17" s="139"/>
      <c r="F17" s="139"/>
      <c r="G17" s="139"/>
      <c r="H17" s="139"/>
    </row>
    <row r="18" spans="2:8" ht="11.25" customHeight="1">
      <c r="B18" s="140"/>
      <c r="C18" s="139" t="s">
        <v>159</v>
      </c>
      <c r="D18" s="247" t="s">
        <v>160</v>
      </c>
      <c r="E18" s="247"/>
      <c r="F18" s="247"/>
      <c r="G18" s="247"/>
      <c r="H18" s="247"/>
    </row>
    <row r="19" spans="2:8" ht="11.25" customHeight="1">
      <c r="B19" s="140"/>
      <c r="C19" s="139" t="s">
        <v>161</v>
      </c>
      <c r="D19" s="263" t="s">
        <v>162</v>
      </c>
      <c r="E19" s="263"/>
      <c r="F19" s="139"/>
      <c r="G19" s="139"/>
      <c r="H19" s="139"/>
    </row>
    <row r="20" spans="2:8" ht="11.25" customHeight="1">
      <c r="B20" s="140"/>
      <c r="C20" s="139" t="s">
        <v>163</v>
      </c>
      <c r="D20" s="263" t="s">
        <v>164</v>
      </c>
      <c r="E20" s="263"/>
      <c r="F20" s="263"/>
      <c r="G20" s="263"/>
      <c r="H20" s="139"/>
    </row>
    <row r="21" spans="2:8" ht="10.5" customHeight="1">
      <c r="B21" s="139"/>
      <c r="C21" s="139"/>
      <c r="D21" s="143"/>
      <c r="E21" s="139"/>
      <c r="F21" s="139"/>
      <c r="G21" s="139"/>
      <c r="H21" s="139"/>
    </row>
    <row r="22" spans="2:8" ht="12.75" customHeight="1">
      <c r="B22" s="247" t="s">
        <v>165</v>
      </c>
      <c r="C22" s="247"/>
      <c r="D22" s="247"/>
      <c r="E22" s="247"/>
      <c r="F22" s="247"/>
      <c r="G22" s="247"/>
      <c r="H22" s="247"/>
    </row>
    <row r="23" spans="2:8" ht="10.5" customHeight="1">
      <c r="B23" s="139"/>
      <c r="C23" s="139"/>
      <c r="D23" s="139"/>
      <c r="E23" s="139"/>
      <c r="F23" s="139"/>
      <c r="G23" s="139"/>
      <c r="H23" s="139"/>
    </row>
    <row r="24" spans="2:8" ht="10.5" customHeight="1">
      <c r="B24" s="263" t="s">
        <v>166</v>
      </c>
      <c r="C24" s="263"/>
      <c r="D24" s="263"/>
      <c r="E24" s="263"/>
      <c r="F24" s="263"/>
      <c r="G24" s="263"/>
      <c r="H24" s="263"/>
    </row>
    <row r="25" spans="2:8" ht="10.5" customHeight="1">
      <c r="B25" s="139" t="s">
        <v>167</v>
      </c>
      <c r="C25" s="263" t="s">
        <v>168</v>
      </c>
      <c r="D25" s="263"/>
      <c r="E25" s="263"/>
      <c r="F25" s="263"/>
      <c r="G25" s="263"/>
      <c r="H25" s="263"/>
    </row>
    <row r="26" spans="2:8" ht="50.25" customHeight="1">
      <c r="B26" s="139"/>
      <c r="C26" s="262" t="s">
        <v>322</v>
      </c>
      <c r="D26" s="262"/>
      <c r="E26" s="262"/>
      <c r="F26" s="262"/>
      <c r="G26" s="262"/>
      <c r="H26" s="262"/>
    </row>
    <row r="27" spans="2:8" ht="50.25" customHeight="1">
      <c r="B27" s="139"/>
      <c r="C27" s="262" t="s">
        <v>323</v>
      </c>
      <c r="D27" s="262"/>
      <c r="E27" s="262"/>
      <c r="F27" s="262"/>
      <c r="G27" s="262"/>
      <c r="H27" s="262"/>
    </row>
    <row r="28" spans="2:8" ht="30" customHeight="1">
      <c r="B28" s="139"/>
      <c r="C28" s="262" t="s">
        <v>169</v>
      </c>
      <c r="D28" s="262"/>
      <c r="E28" s="262"/>
      <c r="F28" s="262"/>
      <c r="G28" s="262"/>
      <c r="H28" s="262"/>
    </row>
    <row r="29" spans="2:8" ht="30" customHeight="1">
      <c r="B29" s="139"/>
      <c r="C29" s="262" t="s">
        <v>170</v>
      </c>
      <c r="D29" s="262"/>
      <c r="E29" s="262"/>
      <c r="F29" s="262"/>
      <c r="G29" s="262"/>
      <c r="H29" s="262"/>
    </row>
    <row r="30" spans="2:8" ht="13.5" customHeight="1">
      <c r="B30" s="139"/>
      <c r="C30" s="139"/>
      <c r="D30" s="139"/>
      <c r="E30" s="139"/>
      <c r="F30" s="139"/>
      <c r="G30" s="139"/>
      <c r="H30" s="139"/>
    </row>
    <row r="31" spans="2:8" ht="27" customHeight="1">
      <c r="B31" s="139"/>
      <c r="C31" s="139" t="s">
        <v>14</v>
      </c>
      <c r="D31" s="139"/>
      <c r="E31" s="144" t="s">
        <v>171</v>
      </c>
      <c r="F31" s="144" t="s">
        <v>172</v>
      </c>
      <c r="G31" s="144" t="s">
        <v>173</v>
      </c>
      <c r="H31" s="139"/>
    </row>
    <row r="32" spans="2:7" ht="10.5" customHeight="1">
      <c r="B32" s="139"/>
      <c r="C32" s="142" t="s">
        <v>174</v>
      </c>
      <c r="D32" s="142"/>
      <c r="E32" s="145"/>
      <c r="F32" s="146"/>
      <c r="G32" s="142"/>
    </row>
    <row r="33" spans="2:7" ht="10.5" customHeight="1">
      <c r="B33" s="139"/>
      <c r="C33" s="142" t="s">
        <v>175</v>
      </c>
      <c r="D33" s="142"/>
      <c r="E33" s="145"/>
      <c r="F33" s="146"/>
      <c r="G33" s="142"/>
    </row>
    <row r="34" spans="2:7" ht="10.5" customHeight="1">
      <c r="B34" s="139"/>
      <c r="C34" s="247" t="s">
        <v>176</v>
      </c>
      <c r="D34" s="247"/>
      <c r="E34" s="147">
        <v>15348.75387</v>
      </c>
      <c r="F34" s="148">
        <v>-6393</v>
      </c>
      <c r="G34" s="149">
        <f>+E34+F34:F34</f>
        <v>8955.75387</v>
      </c>
    </row>
    <row r="35" spans="2:7" ht="10.5" customHeight="1" thickBot="1">
      <c r="B35" s="139"/>
      <c r="C35" s="247" t="s">
        <v>177</v>
      </c>
      <c r="D35" s="247"/>
      <c r="E35" s="150">
        <v>0</v>
      </c>
      <c r="F35" s="151">
        <f>-F34</f>
        <v>6393</v>
      </c>
      <c r="G35" s="151">
        <f>+E35+F35</f>
        <v>6393</v>
      </c>
    </row>
    <row r="36" spans="2:8" ht="10.5" customHeight="1" thickTop="1">
      <c r="B36" s="139"/>
      <c r="C36" s="142"/>
      <c r="D36" s="142"/>
      <c r="E36" s="142"/>
      <c r="F36" s="142"/>
      <c r="G36" s="142"/>
      <c r="H36" s="142"/>
    </row>
    <row r="37" spans="2:8" ht="21" customHeight="1">
      <c r="B37" s="139"/>
      <c r="C37" s="262" t="s">
        <v>178</v>
      </c>
      <c r="D37" s="262"/>
      <c r="E37" s="262"/>
      <c r="F37" s="262"/>
      <c r="G37" s="262"/>
      <c r="H37" s="262"/>
    </row>
    <row r="38" spans="2:8" ht="10.5">
      <c r="B38" s="262"/>
      <c r="C38" s="262"/>
      <c r="D38" s="262"/>
      <c r="E38" s="262"/>
      <c r="F38" s="262"/>
      <c r="G38" s="262"/>
      <c r="H38" s="262"/>
    </row>
    <row r="39" spans="1:2" ht="10.5" customHeight="1">
      <c r="A39" s="138" t="s">
        <v>179</v>
      </c>
      <c r="B39" s="140" t="s">
        <v>180</v>
      </c>
    </row>
    <row r="40" ht="6.75" customHeight="1"/>
    <row r="41" ht="10.5">
      <c r="B41" s="135" t="s">
        <v>181</v>
      </c>
    </row>
    <row r="43" ht="7.5" customHeight="1"/>
    <row r="44" spans="1:15" ht="10.5">
      <c r="A44" s="152" t="s">
        <v>182</v>
      </c>
      <c r="B44" s="140" t="s">
        <v>183</v>
      </c>
      <c r="F44" s="139"/>
      <c r="G44" s="139"/>
      <c r="H44" s="139"/>
      <c r="I44" s="139"/>
      <c r="J44" s="139"/>
      <c r="K44" s="139"/>
      <c r="L44" s="139"/>
      <c r="M44" s="139"/>
      <c r="N44" s="139"/>
      <c r="O44" s="139"/>
    </row>
    <row r="45" spans="1:15" ht="6.75" customHeight="1">
      <c r="A45" s="135"/>
      <c r="C45" s="139"/>
      <c r="D45" s="139"/>
      <c r="E45" s="139"/>
      <c r="F45" s="139"/>
      <c r="G45" s="139"/>
      <c r="H45" s="139"/>
      <c r="I45" s="139"/>
      <c r="J45" s="139"/>
      <c r="K45" s="139"/>
      <c r="L45" s="139"/>
      <c r="M45" s="139"/>
      <c r="N45" s="139"/>
      <c r="O45" s="139"/>
    </row>
    <row r="46" spans="1:15" ht="24" customHeight="1">
      <c r="A46" s="135"/>
      <c r="B46" s="262" t="s">
        <v>184</v>
      </c>
      <c r="C46" s="278"/>
      <c r="D46" s="278"/>
      <c r="E46" s="278"/>
      <c r="F46" s="278"/>
      <c r="G46" s="278"/>
      <c r="H46" s="278"/>
      <c r="I46" s="139"/>
      <c r="J46" s="139"/>
      <c r="K46" s="139"/>
      <c r="L46" s="139"/>
      <c r="M46" s="139"/>
      <c r="N46" s="139"/>
      <c r="O46" s="139"/>
    </row>
    <row r="47" spans="1:15" ht="10.5" customHeight="1">
      <c r="A47" s="135"/>
      <c r="B47" s="139"/>
      <c r="C47" s="153"/>
      <c r="D47" s="153"/>
      <c r="E47" s="153"/>
      <c r="F47" s="153"/>
      <c r="G47" s="153"/>
      <c r="H47" s="153"/>
      <c r="I47" s="139"/>
      <c r="J47" s="139"/>
      <c r="K47" s="139"/>
      <c r="L47" s="139"/>
      <c r="M47" s="139"/>
      <c r="N47" s="139"/>
      <c r="O47" s="139"/>
    </row>
    <row r="48" spans="1:15" ht="7.5" customHeight="1">
      <c r="A48" s="135"/>
      <c r="C48" s="139"/>
      <c r="D48" s="139"/>
      <c r="E48" s="139"/>
      <c r="F48" s="139"/>
      <c r="G48" s="139"/>
      <c r="H48" s="139"/>
      <c r="I48" s="139"/>
      <c r="J48" s="139"/>
      <c r="K48" s="139"/>
      <c r="L48" s="139"/>
      <c r="M48" s="139"/>
      <c r="N48" s="139"/>
      <c r="O48" s="139"/>
    </row>
    <row r="49" spans="1:15" ht="10.5">
      <c r="A49" s="152" t="s">
        <v>185</v>
      </c>
      <c r="B49" s="140" t="s">
        <v>186</v>
      </c>
      <c r="F49" s="139"/>
      <c r="G49" s="139"/>
      <c r="H49" s="139"/>
      <c r="I49" s="139"/>
      <c r="J49" s="139"/>
      <c r="K49" s="139"/>
      <c r="L49" s="139"/>
      <c r="M49" s="139"/>
      <c r="N49" s="139"/>
      <c r="O49" s="139"/>
    </row>
    <row r="50" spans="1:15" ht="6.75" customHeight="1">
      <c r="A50" s="135"/>
      <c r="C50" s="139"/>
      <c r="D50" s="139"/>
      <c r="E50" s="139"/>
      <c r="F50" s="139"/>
      <c r="G50" s="139"/>
      <c r="H50" s="139"/>
      <c r="I50" s="139"/>
      <c r="J50" s="139"/>
      <c r="K50" s="139"/>
      <c r="L50" s="139"/>
      <c r="M50" s="139"/>
      <c r="N50" s="139"/>
      <c r="O50" s="139"/>
    </row>
    <row r="51" spans="1:15" ht="24.75" customHeight="1">
      <c r="A51" s="135"/>
      <c r="B51" s="262" t="s">
        <v>187</v>
      </c>
      <c r="C51" s="278"/>
      <c r="D51" s="278"/>
      <c r="E51" s="278"/>
      <c r="F51" s="278"/>
      <c r="G51" s="278"/>
      <c r="H51" s="278"/>
      <c r="I51" s="139"/>
      <c r="J51" s="139"/>
      <c r="K51" s="139"/>
      <c r="L51" s="139"/>
      <c r="M51" s="139"/>
      <c r="N51" s="139"/>
      <c r="O51" s="139"/>
    </row>
    <row r="52" spans="1:15" ht="10.5">
      <c r="A52" s="135"/>
      <c r="C52" s="139"/>
      <c r="D52" s="139"/>
      <c r="E52" s="139"/>
      <c r="F52" s="139"/>
      <c r="G52" s="139"/>
      <c r="H52" s="139"/>
      <c r="I52" s="139"/>
      <c r="J52" s="139"/>
      <c r="K52" s="139"/>
      <c r="L52" s="139"/>
      <c r="M52" s="139"/>
      <c r="N52" s="139"/>
      <c r="O52" s="139"/>
    </row>
    <row r="53" spans="1:15" ht="7.5" customHeight="1">
      <c r="A53" s="135"/>
      <c r="C53" s="139"/>
      <c r="D53" s="139"/>
      <c r="E53" s="139"/>
      <c r="F53" s="139"/>
      <c r="G53" s="139"/>
      <c r="H53" s="139"/>
      <c r="I53" s="139"/>
      <c r="J53" s="139"/>
      <c r="K53" s="139"/>
      <c r="L53" s="139"/>
      <c r="M53" s="139"/>
      <c r="N53" s="139"/>
      <c r="O53" s="139"/>
    </row>
    <row r="54" spans="1:15" ht="10.5">
      <c r="A54" s="152" t="s">
        <v>188</v>
      </c>
      <c r="B54" s="140" t="s">
        <v>189</v>
      </c>
      <c r="F54" s="141"/>
      <c r="G54" s="141"/>
      <c r="H54" s="141"/>
      <c r="I54" s="141"/>
      <c r="J54" s="141"/>
      <c r="K54" s="141"/>
      <c r="L54" s="141"/>
      <c r="M54" s="141"/>
      <c r="N54" s="141"/>
      <c r="O54" s="141"/>
    </row>
    <row r="55" spans="1:15" ht="6.75" customHeight="1">
      <c r="A55" s="152"/>
      <c r="C55" s="154"/>
      <c r="D55" s="154"/>
      <c r="E55" s="154"/>
      <c r="F55" s="139"/>
      <c r="G55" s="139"/>
      <c r="H55" s="139"/>
      <c r="I55" s="139"/>
      <c r="J55" s="139"/>
      <c r="K55" s="139"/>
      <c r="L55" s="139"/>
      <c r="M55" s="139"/>
      <c r="N55" s="139"/>
      <c r="O55" s="139"/>
    </row>
    <row r="56" spans="1:15" ht="24.75" customHeight="1">
      <c r="A56" s="152"/>
      <c r="B56" s="262" t="s">
        <v>190</v>
      </c>
      <c r="C56" s="278"/>
      <c r="D56" s="278"/>
      <c r="E56" s="278"/>
      <c r="F56" s="278"/>
      <c r="G56" s="278"/>
      <c r="H56" s="278"/>
      <c r="I56" s="139"/>
      <c r="J56" s="139"/>
      <c r="K56" s="139"/>
      <c r="L56" s="139"/>
      <c r="M56" s="139"/>
      <c r="N56" s="139"/>
      <c r="O56" s="139"/>
    </row>
    <row r="57" spans="1:15" ht="10.5">
      <c r="A57" s="152"/>
      <c r="C57" s="139"/>
      <c r="D57" s="139"/>
      <c r="E57" s="139"/>
      <c r="F57" s="139"/>
      <c r="G57" s="139"/>
      <c r="H57" s="139"/>
      <c r="I57" s="139"/>
      <c r="J57" s="139"/>
      <c r="K57" s="139"/>
      <c r="L57" s="139"/>
      <c r="M57" s="139"/>
      <c r="N57" s="139"/>
      <c r="O57" s="139"/>
    </row>
    <row r="58" spans="1:15" ht="6.75" customHeight="1">
      <c r="A58" s="152"/>
      <c r="C58" s="139"/>
      <c r="D58" s="139"/>
      <c r="E58" s="139"/>
      <c r="F58" s="139"/>
      <c r="G58" s="139"/>
      <c r="H58" s="139"/>
      <c r="I58" s="139"/>
      <c r="J58" s="139"/>
      <c r="K58" s="139"/>
      <c r="L58" s="139"/>
      <c r="M58" s="139"/>
      <c r="N58" s="139"/>
      <c r="O58" s="139"/>
    </row>
    <row r="59" spans="1:15" ht="10.5">
      <c r="A59" s="152" t="s">
        <v>191</v>
      </c>
      <c r="B59" s="140" t="s">
        <v>192</v>
      </c>
      <c r="C59" s="139"/>
      <c r="D59" s="139"/>
      <c r="E59" s="139"/>
      <c r="F59" s="139"/>
      <c r="G59" s="139"/>
      <c r="H59" s="139"/>
      <c r="I59" s="139"/>
      <c r="J59" s="139"/>
      <c r="K59" s="139"/>
      <c r="L59" s="139"/>
      <c r="M59" s="139"/>
      <c r="N59" s="139"/>
      <c r="O59" s="139"/>
    </row>
    <row r="60" spans="1:15" ht="6.75" customHeight="1">
      <c r="A60" s="152"/>
      <c r="C60" s="139"/>
      <c r="D60" s="139"/>
      <c r="E60" s="139"/>
      <c r="F60" s="139"/>
      <c r="G60" s="139"/>
      <c r="H60" s="139"/>
      <c r="I60" s="139"/>
      <c r="J60" s="139"/>
      <c r="K60" s="139"/>
      <c r="L60" s="139"/>
      <c r="M60" s="139"/>
      <c r="N60" s="139"/>
      <c r="O60" s="139"/>
    </row>
    <row r="61" spans="2:8" ht="36" customHeight="1">
      <c r="B61" s="262" t="s">
        <v>324</v>
      </c>
      <c r="C61" s="278"/>
      <c r="D61" s="278"/>
      <c r="E61" s="278"/>
      <c r="F61" s="278"/>
      <c r="G61" s="278"/>
      <c r="H61" s="278"/>
    </row>
    <row r="62" spans="2:8" ht="12" customHeight="1">
      <c r="B62" s="139"/>
      <c r="C62" s="153"/>
      <c r="D62" s="153"/>
      <c r="E62" s="153"/>
      <c r="F62" s="153"/>
      <c r="G62" s="153"/>
      <c r="H62" s="153"/>
    </row>
    <row r="63" spans="1:15" ht="6.75" customHeight="1">
      <c r="A63" s="152"/>
      <c r="C63" s="139"/>
      <c r="D63" s="139"/>
      <c r="E63" s="139"/>
      <c r="F63" s="139"/>
      <c r="G63" s="139"/>
      <c r="H63" s="139"/>
      <c r="I63" s="139"/>
      <c r="J63" s="139"/>
      <c r="K63" s="139"/>
      <c r="L63" s="139"/>
      <c r="M63" s="139"/>
      <c r="N63" s="139"/>
      <c r="O63" s="139"/>
    </row>
    <row r="64" spans="1:15" ht="10.5">
      <c r="A64" s="152" t="s">
        <v>193</v>
      </c>
      <c r="B64" s="140" t="s">
        <v>194</v>
      </c>
      <c r="C64" s="139"/>
      <c r="D64" s="139"/>
      <c r="E64" s="139"/>
      <c r="F64" s="139"/>
      <c r="G64" s="139"/>
      <c r="H64" s="139"/>
      <c r="I64" s="139"/>
      <c r="J64" s="139"/>
      <c r="K64" s="139"/>
      <c r="L64" s="139"/>
      <c r="M64" s="139"/>
      <c r="N64" s="139"/>
      <c r="O64" s="139"/>
    </row>
    <row r="65" spans="1:15" ht="6.75" customHeight="1">
      <c r="A65" s="152"/>
      <c r="B65" s="154"/>
      <c r="C65" s="139"/>
      <c r="D65" s="139"/>
      <c r="E65" s="139"/>
      <c r="F65" s="139"/>
      <c r="G65" s="139"/>
      <c r="H65" s="139"/>
      <c r="I65" s="139"/>
      <c r="J65" s="139"/>
      <c r="K65" s="139"/>
      <c r="L65" s="139"/>
      <c r="M65" s="139"/>
      <c r="N65" s="139"/>
      <c r="O65" s="139"/>
    </row>
    <row r="66" ht="10.5">
      <c r="B66" s="135" t="s">
        <v>195</v>
      </c>
    </row>
    <row r="67" spans="1:15" ht="10.5">
      <c r="A67" s="152"/>
      <c r="C67" s="139"/>
      <c r="D67" s="139"/>
      <c r="E67" s="139"/>
      <c r="F67" s="139"/>
      <c r="G67" s="139"/>
      <c r="H67" s="139"/>
      <c r="I67" s="139"/>
      <c r="J67" s="139"/>
      <c r="K67" s="139"/>
      <c r="L67" s="139"/>
      <c r="M67" s="139"/>
      <c r="N67" s="139"/>
      <c r="O67" s="139"/>
    </row>
    <row r="68" spans="1:15" ht="6.75" customHeight="1">
      <c r="A68" s="152"/>
      <c r="C68" s="139"/>
      <c r="D68" s="139"/>
      <c r="E68" s="139"/>
      <c r="F68" s="139"/>
      <c r="G68" s="139"/>
      <c r="H68" s="139"/>
      <c r="I68" s="139"/>
      <c r="J68" s="139"/>
      <c r="K68" s="139"/>
      <c r="L68" s="139"/>
      <c r="M68" s="139"/>
      <c r="N68" s="139"/>
      <c r="O68" s="139"/>
    </row>
    <row r="69" spans="1:5" ht="10.5">
      <c r="A69" s="138" t="s">
        <v>196</v>
      </c>
      <c r="B69" s="138" t="s">
        <v>197</v>
      </c>
      <c r="C69" s="138"/>
      <c r="D69" s="138"/>
      <c r="E69" s="138"/>
    </row>
    <row r="70" ht="6.75" customHeight="1"/>
    <row r="71" ht="10.5">
      <c r="B71" s="135" t="s">
        <v>198</v>
      </c>
    </row>
    <row r="72" spans="3:11" ht="33.75" customHeight="1">
      <c r="C72" s="145"/>
      <c r="D72" s="145" t="s">
        <v>199</v>
      </c>
      <c r="E72" s="145" t="s">
        <v>200</v>
      </c>
      <c r="F72" s="145" t="s">
        <v>201</v>
      </c>
      <c r="G72" s="145" t="s">
        <v>202</v>
      </c>
      <c r="H72" s="145" t="s">
        <v>133</v>
      </c>
      <c r="I72" s="145"/>
      <c r="J72" s="145"/>
      <c r="K72" s="145"/>
    </row>
    <row r="73" spans="2:8" ht="10.5">
      <c r="B73" s="155" t="s">
        <v>203</v>
      </c>
      <c r="D73" s="145" t="s">
        <v>204</v>
      </c>
      <c r="E73" s="145" t="s">
        <v>204</v>
      </c>
      <c r="F73" s="145" t="s">
        <v>204</v>
      </c>
      <c r="G73" s="145" t="s">
        <v>204</v>
      </c>
      <c r="H73" s="145" t="s">
        <v>204</v>
      </c>
    </row>
    <row r="74" spans="7:8" ht="3.75" customHeight="1">
      <c r="G74" s="145"/>
      <c r="H74" s="145"/>
    </row>
    <row r="75" spans="2:8" ht="10.5">
      <c r="B75" s="155" t="s">
        <v>205</v>
      </c>
      <c r="D75" s="156"/>
      <c r="E75" s="156"/>
      <c r="F75" s="156"/>
      <c r="G75" s="146"/>
      <c r="H75" s="146"/>
    </row>
    <row r="76" spans="2:8" ht="11.25" thickBot="1">
      <c r="B76" s="135" t="s">
        <v>206</v>
      </c>
      <c r="D76" s="157">
        <f>+'[2]CONSOL'' P&amp;L(pgC2)'!G160/1000</f>
        <v>1325.56492</v>
      </c>
      <c r="E76" s="157">
        <f>+('[2]CONSOL' P&amp;L(pgC2)'!E7+'[2]CONSOL' P&amp;L(pgC2)'!C10)/1000</f>
        <v>38922.40288</v>
      </c>
      <c r="F76" s="157">
        <f>+'[2]CONSOL'' P&amp;L(pgC2)'!X112/1000</f>
        <v>225</v>
      </c>
      <c r="G76" s="158">
        <f>+'[2]CONSOL'' P&amp;L(pgC2)'!C160/1000</f>
        <v>79.5</v>
      </c>
      <c r="H76" s="159">
        <f>SUM(D76:G76)+1</f>
        <v>40553.4678</v>
      </c>
    </row>
    <row r="77" spans="4:8" ht="6" customHeight="1" thickTop="1">
      <c r="D77" s="160"/>
      <c r="E77" s="160"/>
      <c r="F77" s="160"/>
      <c r="G77" s="161"/>
      <c r="H77" s="161"/>
    </row>
    <row r="78" spans="2:8" ht="11.25" customHeight="1">
      <c r="B78" s="155" t="s">
        <v>207</v>
      </c>
      <c r="C78" s="162"/>
      <c r="D78" s="160"/>
      <c r="E78" s="160"/>
      <c r="F78" s="160"/>
      <c r="G78" s="161"/>
      <c r="H78" s="161"/>
    </row>
    <row r="79" spans="2:11" ht="11.25" customHeight="1">
      <c r="B79" s="135" t="s">
        <v>208</v>
      </c>
      <c r="C79" s="162"/>
      <c r="D79" s="26">
        <f>+'[2]CONSOL'' P&amp;L(pgC2)'!G165/1000</f>
        <v>-31.74965999999989</v>
      </c>
      <c r="E79" s="26">
        <f>+'[2]CONSOL'' P&amp;L(pgC2)'!E165/1000</f>
        <v>2302.950034704958</v>
      </c>
      <c r="F79" s="26">
        <f>+'[2]CONSOL'' P&amp;L(pgC2)'!X123/1000</f>
        <v>-15.790470000000001</v>
      </c>
      <c r="G79" s="161">
        <f>+('[2]CONSOL' P&amp;L(pgC2)'!C165+'[2]CONSOL' P&amp;L(pgC2)'!D165)/1000</f>
        <v>-81.93723999999997</v>
      </c>
      <c r="H79" s="148">
        <f>SUM(D79:G79)</f>
        <v>2173.4726647049583</v>
      </c>
      <c r="I79" s="25"/>
      <c r="J79" s="25"/>
      <c r="K79" s="25"/>
    </row>
    <row r="80" spans="2:11" ht="11.25" customHeight="1">
      <c r="B80" s="135" t="s">
        <v>22</v>
      </c>
      <c r="C80" s="162"/>
      <c r="D80" s="160"/>
      <c r="E80" s="160"/>
      <c r="F80" s="160"/>
      <c r="G80" s="161"/>
      <c r="H80" s="163">
        <f>+'[2]CONSOL'' P&amp;L(pgC2)'!H166/1000</f>
        <v>-1527.34065</v>
      </c>
      <c r="I80" s="25"/>
      <c r="J80" s="25"/>
      <c r="K80" s="25"/>
    </row>
    <row r="81" spans="2:8" ht="11.25" customHeight="1">
      <c r="B81" s="135" t="s">
        <v>209</v>
      </c>
      <c r="C81" s="162"/>
      <c r="D81" s="160"/>
      <c r="E81" s="160"/>
      <c r="F81" s="160"/>
      <c r="G81" s="161"/>
      <c r="H81" s="161">
        <f>SUM(H79:H80)</f>
        <v>646.1320147049582</v>
      </c>
    </row>
    <row r="82" spans="2:10" ht="10.5">
      <c r="B82" s="162" t="s">
        <v>24</v>
      </c>
      <c r="C82" s="139"/>
      <c r="D82" s="164"/>
      <c r="E82" s="164"/>
      <c r="F82" s="164"/>
      <c r="G82" s="165"/>
      <c r="H82" s="161">
        <f>+'[2]CONSOL'' P&amp;L(pgC2)'!H168/1000</f>
        <v>117.93719151562732</v>
      </c>
      <c r="I82" s="25"/>
      <c r="J82" s="25"/>
    </row>
    <row r="83" spans="2:10" ht="11.25" thickBot="1">
      <c r="B83" s="162" t="s">
        <v>210</v>
      </c>
      <c r="C83" s="139"/>
      <c r="D83" s="164"/>
      <c r="E83" s="164"/>
      <c r="F83" s="164"/>
      <c r="G83" s="165"/>
      <c r="H83" s="166">
        <f>SUM(H81:H82)</f>
        <v>764.0692062205856</v>
      </c>
      <c r="I83" s="25"/>
      <c r="J83" s="25"/>
    </row>
    <row r="84" spans="2:9" ht="7.5" customHeight="1" thickTop="1">
      <c r="B84" s="162"/>
      <c r="C84" s="139"/>
      <c r="D84" s="164"/>
      <c r="E84" s="164"/>
      <c r="F84" s="164"/>
      <c r="G84" s="165"/>
      <c r="H84" s="161"/>
      <c r="I84" s="165"/>
    </row>
    <row r="85" spans="2:9" ht="10.5" hidden="1">
      <c r="B85" s="162"/>
      <c r="C85" s="139"/>
      <c r="D85" s="164"/>
      <c r="E85" s="164"/>
      <c r="F85" s="165"/>
      <c r="G85" s="161"/>
      <c r="H85" s="165"/>
      <c r="I85" s="25"/>
    </row>
    <row r="86" spans="1:5" ht="10.5" hidden="1">
      <c r="A86" s="138" t="s">
        <v>193</v>
      </c>
      <c r="B86" s="138" t="s">
        <v>211</v>
      </c>
      <c r="C86" s="138"/>
      <c r="D86" s="138"/>
      <c r="E86" s="138"/>
    </row>
    <row r="87" ht="6" customHeight="1" hidden="1"/>
    <row r="88" spans="4:8" ht="31.5" hidden="1">
      <c r="D88" s="145" t="s">
        <v>212</v>
      </c>
      <c r="E88" s="145" t="s">
        <v>213</v>
      </c>
      <c r="F88" s="145" t="s">
        <v>199</v>
      </c>
      <c r="G88" s="145" t="s">
        <v>214</v>
      </c>
      <c r="H88" s="145" t="s">
        <v>215</v>
      </c>
    </row>
    <row r="89" spans="2:8" ht="10.5" hidden="1">
      <c r="B89" s="155" t="s">
        <v>216</v>
      </c>
      <c r="D89" s="145" t="s">
        <v>204</v>
      </c>
      <c r="E89" s="145" t="s">
        <v>204</v>
      </c>
      <c r="F89" s="145" t="s">
        <v>204</v>
      </c>
      <c r="G89" s="145" t="s">
        <v>204</v>
      </c>
      <c r="H89" s="145" t="s">
        <v>204</v>
      </c>
    </row>
    <row r="90" spans="6:8" ht="3.75" customHeight="1" hidden="1">
      <c r="F90" s="145"/>
      <c r="G90" s="145"/>
      <c r="H90" s="145"/>
    </row>
    <row r="91" spans="2:9" ht="10.5" hidden="1">
      <c r="B91" s="155" t="s">
        <v>217</v>
      </c>
      <c r="C91" s="139"/>
      <c r="D91" s="164"/>
      <c r="E91" s="164"/>
      <c r="F91" s="165"/>
      <c r="G91" s="161"/>
      <c r="H91" s="165"/>
      <c r="I91" s="25"/>
    </row>
    <row r="92" spans="2:9" ht="10.5" hidden="1">
      <c r="B92" s="162" t="s">
        <v>218</v>
      </c>
      <c r="C92" s="139"/>
      <c r="D92" s="164">
        <f>+'[2]XCONSOL BS'!D690/1000</f>
        <v>30861.818059999998</v>
      </c>
      <c r="E92" s="164">
        <f>+'[2]XCONSOL BS'!C690/1000</f>
        <v>195127.85338</v>
      </c>
      <c r="F92" s="165">
        <f>+'[2]XCONSOL BS'!P690/1000</f>
        <v>261644.59535849505</v>
      </c>
      <c r="G92" s="161">
        <f>+'[2]XCONSOL BS'!H690/1000</f>
        <v>24026.243480000005</v>
      </c>
      <c r="H92" s="165">
        <f>SUM(D92:G92)</f>
        <v>511660.510278495</v>
      </c>
      <c r="I92" s="25"/>
    </row>
    <row r="93" spans="2:9" ht="10.5" hidden="1">
      <c r="B93" s="162" t="s">
        <v>219</v>
      </c>
      <c r="C93" s="139"/>
      <c r="D93" s="164"/>
      <c r="E93" s="164"/>
      <c r="F93" s="165"/>
      <c r="G93" s="161"/>
      <c r="H93" s="165">
        <f>+'[2]XCONSOL BS'!Y688/1000</f>
        <v>-255343.71176000003</v>
      </c>
      <c r="I93" s="25"/>
    </row>
    <row r="94" spans="2:9" ht="11.25" hidden="1" thickBot="1">
      <c r="B94" s="162" t="s">
        <v>220</v>
      </c>
      <c r="C94" s="139"/>
      <c r="D94" s="164"/>
      <c r="E94" s="164"/>
      <c r="F94" s="165"/>
      <c r="G94" s="161"/>
      <c r="H94" s="166">
        <f>SUM(H92:H93)</f>
        <v>256316.798518495</v>
      </c>
      <c r="I94" s="25"/>
    </row>
    <row r="95" spans="2:9" ht="10.5" hidden="1">
      <c r="B95" s="162"/>
      <c r="C95" s="139"/>
      <c r="D95" s="164"/>
      <c r="E95" s="164"/>
      <c r="F95" s="165"/>
      <c r="G95" s="161"/>
      <c r="H95" s="165"/>
      <c r="I95" s="25"/>
    </row>
    <row r="96" spans="2:9" ht="10.5" hidden="1">
      <c r="B96" s="162" t="s">
        <v>221</v>
      </c>
      <c r="C96" s="139"/>
      <c r="D96" s="164">
        <f>+'[2]XCONSOL BS'!D695/1000</f>
        <v>57380.3891</v>
      </c>
      <c r="E96" s="164">
        <f>+'[2]XCONSOL BS'!C695/1000</f>
        <v>68737.85615</v>
      </c>
      <c r="F96" s="165">
        <f>+'[2]XCONSOL BS'!P695/1000</f>
        <v>284926.7097080643</v>
      </c>
      <c r="G96" s="161">
        <f>+'[2]XCONSOL BS'!H695/1000</f>
        <v>-9304.019529999998</v>
      </c>
      <c r="H96" s="165">
        <f>SUM(D96:G96)</f>
        <v>401740.9354280644</v>
      </c>
      <c r="I96" s="25"/>
    </row>
    <row r="97" spans="2:9" ht="10.5" hidden="1">
      <c r="B97" s="162" t="s">
        <v>222</v>
      </c>
      <c r="C97" s="139"/>
      <c r="D97" s="164"/>
      <c r="E97" s="164"/>
      <c r="F97" s="165"/>
      <c r="G97" s="161"/>
      <c r="H97" s="165">
        <f>+'[2]XCONSOL BS'!Y693/1000</f>
        <v>-243191.48452</v>
      </c>
      <c r="I97" s="25"/>
    </row>
    <row r="98" spans="2:9" ht="11.25" hidden="1" thickBot="1">
      <c r="B98" s="162" t="s">
        <v>69</v>
      </c>
      <c r="C98" s="139"/>
      <c r="D98" s="164"/>
      <c r="E98" s="164"/>
      <c r="F98" s="165"/>
      <c r="G98" s="161"/>
      <c r="H98" s="166">
        <f>SUM(H96:H97)</f>
        <v>158549.45090806438</v>
      </c>
      <c r="I98" s="25"/>
    </row>
    <row r="99" spans="2:9" ht="10.5" hidden="1">
      <c r="B99" s="162"/>
      <c r="C99" s="139"/>
      <c r="D99" s="164"/>
      <c r="E99" s="164"/>
      <c r="F99" s="165"/>
      <c r="G99" s="161"/>
      <c r="H99" s="165"/>
      <c r="I99" s="25"/>
    </row>
    <row r="100" spans="2:9" ht="10.5" hidden="1">
      <c r="B100" s="135" t="s">
        <v>223</v>
      </c>
      <c r="C100" s="139"/>
      <c r="D100" s="164">
        <f>+'[2]XCONSOL BS'!D697</f>
        <v>0</v>
      </c>
      <c r="E100" s="164">
        <f>+'[2]XCONSOL BS'!C697</f>
        <v>150426.36</v>
      </c>
      <c r="F100" s="25">
        <f>+'[2]XCONSOL BS'!J697</f>
        <v>90895.3</v>
      </c>
      <c r="G100" s="164">
        <f>+'[2]XCONSOL BS'!E697</f>
        <v>13018</v>
      </c>
      <c r="H100" s="165">
        <f>SUM(D100:G100)</f>
        <v>254339.65999999997</v>
      </c>
      <c r="I100" s="25"/>
    </row>
    <row r="101" spans="2:9" ht="10.5" hidden="1">
      <c r="B101" s="135" t="s">
        <v>224</v>
      </c>
      <c r="C101" s="139"/>
      <c r="D101" s="164">
        <f>+'[2]XCONSOL BS'!D698</f>
        <v>613527.11</v>
      </c>
      <c r="E101" s="164">
        <f>+'[2]XCONSOL BS'!C698</f>
        <v>118709.37</v>
      </c>
      <c r="F101" s="165">
        <f>+'[2]XCONSOL BS'!I698+'[2]XCONSOL BS'!J698</f>
        <v>556154.7</v>
      </c>
      <c r="G101" s="161">
        <f>+'[2]XCONSOL BS'!H698</f>
        <v>88171.99999999996</v>
      </c>
      <c r="H101" s="165">
        <f>SUM(D101:G101)</f>
        <v>1376563.18</v>
      </c>
      <c r="I101" s="25"/>
    </row>
    <row r="102" spans="2:8" ht="10.5" hidden="1">
      <c r="B102" s="135" t="s">
        <v>225</v>
      </c>
      <c r="C102" s="139"/>
      <c r="D102" s="164"/>
      <c r="E102" s="164"/>
      <c r="F102" s="165"/>
      <c r="G102" s="161"/>
      <c r="H102" s="165"/>
    </row>
    <row r="103" spans="2:9" ht="10.5" hidden="1">
      <c r="B103" s="135" t="s">
        <v>226</v>
      </c>
      <c r="C103" s="139"/>
      <c r="D103" s="164">
        <v>0</v>
      </c>
      <c r="E103" s="164">
        <v>0</v>
      </c>
      <c r="F103" s="164">
        <v>0</v>
      </c>
      <c r="G103" s="164">
        <v>0</v>
      </c>
      <c r="H103" s="164">
        <v>0</v>
      </c>
      <c r="I103" s="25"/>
    </row>
    <row r="104" spans="2:9" ht="10.5" hidden="1">
      <c r="B104" s="135" t="s">
        <v>227</v>
      </c>
      <c r="C104" s="139"/>
      <c r="D104" s="164">
        <v>0</v>
      </c>
      <c r="E104" s="164">
        <f>+'[2]XCONSOL BS'!C700</f>
        <v>48308421</v>
      </c>
      <c r="F104" s="164">
        <v>0</v>
      </c>
      <c r="G104" s="164">
        <v>0</v>
      </c>
      <c r="H104" s="165">
        <f>SUM(D104:G104)</f>
        <v>48308421</v>
      </c>
      <c r="I104" s="25"/>
    </row>
    <row r="105" spans="2:9" ht="10.5" hidden="1">
      <c r="B105" s="135" t="s">
        <v>228</v>
      </c>
      <c r="C105" s="139"/>
      <c r="D105" s="164"/>
      <c r="E105" s="164"/>
      <c r="F105" s="165"/>
      <c r="G105" s="161"/>
      <c r="H105" s="165"/>
      <c r="I105" s="25"/>
    </row>
    <row r="106" spans="2:9" ht="10.5" hidden="1">
      <c r="B106" s="135" t="s">
        <v>229</v>
      </c>
      <c r="C106" s="139"/>
      <c r="D106" s="164">
        <f>+'[2]XCONSOL BS'!D709</f>
        <v>0</v>
      </c>
      <c r="E106" s="164">
        <f>+'[2]XCONSOL BS'!C710</f>
        <v>0</v>
      </c>
      <c r="F106" s="165" t="e">
        <f>+'[2]XCONSOL BS'!P710</f>
        <v>#REF!</v>
      </c>
      <c r="G106" s="164">
        <f>+'[2]XCONSOL BS'!H709</f>
        <v>10299</v>
      </c>
      <c r="H106" s="165" t="e">
        <f>SUM(D106:G106)</f>
        <v>#REF!</v>
      </c>
      <c r="I106" s="25"/>
    </row>
    <row r="107" spans="2:9" ht="10.5" hidden="1">
      <c r="B107" s="25"/>
      <c r="C107" s="139"/>
      <c r="D107" s="164"/>
      <c r="E107" s="164"/>
      <c r="F107" s="165"/>
      <c r="G107" s="161"/>
      <c r="H107" s="165"/>
      <c r="I107" s="25"/>
    </row>
    <row r="108" spans="2:9" ht="10.5" hidden="1">
      <c r="B108" s="25"/>
      <c r="C108" s="139"/>
      <c r="D108" s="164"/>
      <c r="E108" s="164"/>
      <c r="F108" s="165"/>
      <c r="G108" s="161"/>
      <c r="H108" s="165"/>
      <c r="I108" s="25"/>
    </row>
    <row r="109" spans="2:9" ht="10.5">
      <c r="B109" s="25"/>
      <c r="C109" s="139"/>
      <c r="D109" s="164"/>
      <c r="E109" s="164"/>
      <c r="F109" s="165"/>
      <c r="G109" s="161"/>
      <c r="H109" s="165"/>
      <c r="I109" s="25"/>
    </row>
    <row r="110" spans="2:9" ht="10.5">
      <c r="B110" s="155" t="s">
        <v>230</v>
      </c>
      <c r="C110" s="139"/>
      <c r="D110" s="164"/>
      <c r="E110" s="164"/>
      <c r="F110" s="165"/>
      <c r="G110" s="161"/>
      <c r="H110" s="165"/>
      <c r="I110" s="25"/>
    </row>
    <row r="111" spans="3:9" ht="4.5" customHeight="1">
      <c r="C111" s="139"/>
      <c r="D111" s="164"/>
      <c r="E111" s="164"/>
      <c r="F111" s="165"/>
      <c r="G111" s="161"/>
      <c r="H111" s="165"/>
      <c r="I111" s="25"/>
    </row>
    <row r="112" spans="2:9" ht="10.5">
      <c r="B112" s="155" t="s">
        <v>205</v>
      </c>
      <c r="C112" s="139"/>
      <c r="D112" s="164"/>
      <c r="E112" s="164"/>
      <c r="F112" s="165"/>
      <c r="G112" s="161"/>
      <c r="H112" s="165"/>
      <c r="I112" s="25"/>
    </row>
    <row r="113" spans="2:9" ht="11.25" thickBot="1">
      <c r="B113" s="135" t="s">
        <v>206</v>
      </c>
      <c r="C113" s="139"/>
      <c r="D113" s="157">
        <v>1293.75</v>
      </c>
      <c r="E113" s="157">
        <v>19292.60079191383</v>
      </c>
      <c r="F113" s="157">
        <v>225</v>
      </c>
      <c r="G113" s="167">
        <v>0</v>
      </c>
      <c r="H113" s="168">
        <f>SUM(D113:G113)+1</f>
        <v>20812.35079191383</v>
      </c>
      <c r="I113" s="25"/>
    </row>
    <row r="114" spans="2:9" ht="5.25" customHeight="1" thickTop="1">
      <c r="B114" s="25"/>
      <c r="C114" s="139"/>
      <c r="D114" s="160"/>
      <c r="E114" s="160"/>
      <c r="F114" s="160"/>
      <c r="G114" s="161"/>
      <c r="H114" s="161"/>
      <c r="I114" s="25"/>
    </row>
    <row r="115" spans="2:9" ht="10.5">
      <c r="B115" s="155" t="s">
        <v>207</v>
      </c>
      <c r="C115" s="139"/>
      <c r="D115" s="160"/>
      <c r="E115" s="160"/>
      <c r="F115" s="160"/>
      <c r="G115" s="161"/>
      <c r="H115" s="161"/>
      <c r="I115" s="25"/>
    </row>
    <row r="116" spans="2:9" ht="10.5">
      <c r="B116" s="135" t="s">
        <v>208</v>
      </c>
      <c r="C116" s="139"/>
      <c r="D116" s="26">
        <v>-646</v>
      </c>
      <c r="E116" s="26">
        <v>4307</v>
      </c>
      <c r="F116" s="26">
        <v>-4</v>
      </c>
      <c r="G116" s="161">
        <f>-307-17+4</f>
        <v>-320</v>
      </c>
      <c r="H116" s="161">
        <f>SUM(D116:G116)</f>
        <v>3337</v>
      </c>
      <c r="I116" s="25"/>
    </row>
    <row r="117" spans="2:9" ht="10.5">
      <c r="B117" s="135" t="s">
        <v>22</v>
      </c>
      <c r="C117" s="139"/>
      <c r="D117" s="164"/>
      <c r="E117" s="164"/>
      <c r="F117" s="164"/>
      <c r="G117" s="165"/>
      <c r="H117" s="163">
        <v>-2293</v>
      </c>
      <c r="I117" s="25"/>
    </row>
    <row r="118" spans="2:9" ht="10.5">
      <c r="B118" s="135" t="s">
        <v>209</v>
      </c>
      <c r="C118" s="139"/>
      <c r="D118" s="164"/>
      <c r="E118" s="164"/>
      <c r="F118" s="164"/>
      <c r="G118" s="165"/>
      <c r="H118" s="161">
        <f>H116+H117</f>
        <v>1044</v>
      </c>
      <c r="I118" s="25"/>
    </row>
    <row r="119" spans="2:9" ht="10.5">
      <c r="B119" s="162" t="s">
        <v>24</v>
      </c>
      <c r="C119" s="139"/>
      <c r="D119" s="164"/>
      <c r="E119" s="164"/>
      <c r="F119" s="164"/>
      <c r="G119" s="165"/>
      <c r="H119" s="161">
        <v>-746</v>
      </c>
      <c r="I119" s="25"/>
    </row>
    <row r="120" spans="2:9" ht="11.25" thickBot="1">
      <c r="B120" s="162" t="s">
        <v>210</v>
      </c>
      <c r="C120" s="139"/>
      <c r="D120" s="164"/>
      <c r="E120" s="164"/>
      <c r="F120" s="164"/>
      <c r="G120" s="165"/>
      <c r="H120" s="169">
        <f>H118+H119</f>
        <v>298</v>
      </c>
      <c r="I120" s="25"/>
    </row>
    <row r="121" spans="2:9" ht="6.75" customHeight="1" thickTop="1">
      <c r="B121" s="282"/>
      <c r="C121" s="283"/>
      <c r="D121" s="283"/>
      <c r="E121" s="283"/>
      <c r="F121" s="283"/>
      <c r="G121" s="283"/>
      <c r="H121" s="283"/>
      <c r="I121" s="25"/>
    </row>
    <row r="122" spans="2:9" ht="20.25" customHeight="1">
      <c r="B122" s="135" t="s">
        <v>231</v>
      </c>
      <c r="C122" s="139"/>
      <c r="D122" s="164"/>
      <c r="E122" s="164"/>
      <c r="F122" s="165"/>
      <c r="G122" s="161"/>
      <c r="H122" s="165"/>
      <c r="I122" s="25"/>
    </row>
    <row r="123" spans="3:9" ht="16.5" customHeight="1">
      <c r="C123" s="139"/>
      <c r="D123" s="164"/>
      <c r="E123" s="164"/>
      <c r="F123" s="165"/>
      <c r="G123" s="161"/>
      <c r="H123" s="165"/>
      <c r="I123" s="25"/>
    </row>
    <row r="124" spans="1:2" ht="12.75" customHeight="1">
      <c r="A124" s="152" t="s">
        <v>232</v>
      </c>
      <c r="B124" s="138" t="s">
        <v>233</v>
      </c>
    </row>
    <row r="125" spans="1:2" ht="6.75" customHeight="1">
      <c r="A125" s="152"/>
      <c r="B125" s="170"/>
    </row>
    <row r="126" spans="1:15" ht="24.75" customHeight="1">
      <c r="A126" s="135"/>
      <c r="B126" s="262" t="s">
        <v>234</v>
      </c>
      <c r="C126" s="262"/>
      <c r="D126" s="262"/>
      <c r="E126" s="262"/>
      <c r="F126" s="262"/>
      <c r="G126" s="262"/>
      <c r="H126" s="262"/>
      <c r="I126" s="139"/>
      <c r="J126" s="139"/>
      <c r="K126" s="139"/>
      <c r="L126" s="139"/>
      <c r="M126" s="139"/>
      <c r="N126" s="139"/>
      <c r="O126" s="139"/>
    </row>
    <row r="127" spans="1:15" ht="10.5">
      <c r="A127" s="152"/>
      <c r="C127" s="139"/>
      <c r="D127" s="139"/>
      <c r="E127" s="139"/>
      <c r="F127" s="139"/>
      <c r="G127" s="139"/>
      <c r="H127" s="139"/>
      <c r="I127" s="139"/>
      <c r="J127" s="139"/>
      <c r="K127" s="139"/>
      <c r="L127" s="139"/>
      <c r="M127" s="139"/>
      <c r="N127" s="139"/>
      <c r="O127" s="139"/>
    </row>
    <row r="128" spans="1:5" ht="11.25" customHeight="1">
      <c r="A128" s="138" t="s">
        <v>235</v>
      </c>
      <c r="B128" s="138" t="s">
        <v>236</v>
      </c>
      <c r="C128" s="138"/>
      <c r="D128" s="138"/>
      <c r="E128" s="138"/>
    </row>
    <row r="129" spans="2:8" ht="6.75" customHeight="1">
      <c r="B129" s="138"/>
      <c r="C129" s="138"/>
      <c r="D129" s="138"/>
      <c r="E129" s="138"/>
      <c r="H129" s="171"/>
    </row>
    <row r="130" spans="2:8" ht="22.5" customHeight="1">
      <c r="B130" s="247" t="s">
        <v>237</v>
      </c>
      <c r="C130" s="247"/>
      <c r="D130" s="247"/>
      <c r="E130" s="247"/>
      <c r="F130" s="247"/>
      <c r="G130" s="247"/>
      <c r="H130" s="247"/>
    </row>
    <row r="131" spans="3:9" ht="4.5" customHeight="1">
      <c r="C131" s="138"/>
      <c r="D131" s="138"/>
      <c r="E131" s="138"/>
      <c r="H131" s="171"/>
      <c r="I131" s="25"/>
    </row>
    <row r="132" spans="3:9" ht="6.75" customHeight="1">
      <c r="C132" s="138"/>
      <c r="D132" s="138"/>
      <c r="E132" s="138"/>
      <c r="H132" s="171"/>
      <c r="I132" s="25"/>
    </row>
    <row r="133" spans="1:14" ht="10.5" customHeight="1">
      <c r="A133" s="152" t="s">
        <v>238</v>
      </c>
      <c r="B133" s="279" t="s">
        <v>239</v>
      </c>
      <c r="C133" s="279"/>
      <c r="D133" s="279"/>
      <c r="E133" s="279"/>
      <c r="F133" s="279"/>
      <c r="G133" s="279"/>
      <c r="H133" s="279"/>
      <c r="I133" s="172"/>
      <c r="J133" s="172"/>
      <c r="K133" s="172"/>
      <c r="L133" s="172"/>
      <c r="M133" s="172"/>
      <c r="N133" s="172"/>
    </row>
    <row r="134" spans="1:15" ht="6.75" customHeight="1">
      <c r="A134" s="135"/>
      <c r="O134" s="139"/>
    </row>
    <row r="135" spans="1:15" ht="10.5">
      <c r="A135" s="135"/>
      <c r="B135" s="135" t="s">
        <v>240</v>
      </c>
      <c r="O135" s="139"/>
    </row>
    <row r="136" spans="1:15" ht="15" customHeight="1">
      <c r="A136" s="152"/>
      <c r="C136" s="139"/>
      <c r="D136" s="139"/>
      <c r="E136" s="139"/>
      <c r="F136" s="139"/>
      <c r="G136" s="139"/>
      <c r="H136" s="139"/>
      <c r="I136" s="139"/>
      <c r="J136" s="139"/>
      <c r="K136" s="139"/>
      <c r="L136" s="139"/>
      <c r="M136" s="139"/>
      <c r="N136" s="139"/>
      <c r="O136" s="139"/>
    </row>
    <row r="137" spans="1:5" ht="10.5">
      <c r="A137" s="138" t="s">
        <v>241</v>
      </c>
      <c r="B137" s="138" t="s">
        <v>242</v>
      </c>
      <c r="C137" s="170"/>
      <c r="D137" s="170"/>
      <c r="E137" s="170"/>
    </row>
    <row r="138" spans="2:5" ht="6.75" customHeight="1">
      <c r="B138" s="138"/>
      <c r="C138" s="138"/>
      <c r="D138" s="138"/>
      <c r="E138" s="138"/>
    </row>
    <row r="139" spans="2:5" ht="10.5">
      <c r="B139" s="135" t="s">
        <v>243</v>
      </c>
      <c r="C139" s="138"/>
      <c r="D139" s="138"/>
      <c r="E139" s="138"/>
    </row>
    <row r="140" spans="3:6" ht="10.5">
      <c r="C140" s="138"/>
      <c r="D140" s="138"/>
      <c r="E140" s="138"/>
      <c r="F140" s="173" t="s">
        <v>14</v>
      </c>
    </row>
    <row r="141" spans="2:6" ht="11.25" thickBot="1">
      <c r="B141" s="174" t="s">
        <v>244</v>
      </c>
      <c r="C141" s="135" t="s">
        <v>245</v>
      </c>
      <c r="F141" s="175">
        <v>203</v>
      </c>
    </row>
    <row r="142" ht="11.25" thickTop="1">
      <c r="F142" s="176"/>
    </row>
    <row r="143" spans="1:15" ht="10.5">
      <c r="A143" s="152"/>
      <c r="B143" s="135" t="s">
        <v>246</v>
      </c>
      <c r="C143" s="139"/>
      <c r="D143" s="139"/>
      <c r="E143" s="139"/>
      <c r="F143" s="139"/>
      <c r="G143" s="139"/>
      <c r="H143" s="139"/>
      <c r="I143" s="139"/>
      <c r="J143" s="139"/>
      <c r="K143" s="139"/>
      <c r="L143" s="139"/>
      <c r="M143" s="139"/>
      <c r="N143" s="139"/>
      <c r="O143" s="139"/>
    </row>
    <row r="144" spans="1:15" ht="10.5">
      <c r="A144" s="152"/>
      <c r="C144" s="139"/>
      <c r="D144" s="139"/>
      <c r="E144" s="139"/>
      <c r="F144" s="139"/>
      <c r="G144" s="139"/>
      <c r="H144" s="139"/>
      <c r="I144" s="139"/>
      <c r="J144" s="139"/>
      <c r="K144" s="139"/>
      <c r="L144" s="139"/>
      <c r="M144" s="139"/>
      <c r="N144" s="139"/>
      <c r="O144" s="139"/>
    </row>
    <row r="145" spans="1:15" ht="10.5">
      <c r="A145" s="152"/>
      <c r="C145" s="139"/>
      <c r="D145" s="139"/>
      <c r="E145" s="139"/>
      <c r="F145" s="139"/>
      <c r="G145" s="139"/>
      <c r="H145" s="139"/>
      <c r="I145" s="139"/>
      <c r="J145" s="139"/>
      <c r="K145" s="139"/>
      <c r="L145" s="139"/>
      <c r="M145" s="139"/>
      <c r="N145" s="139"/>
      <c r="O145" s="139"/>
    </row>
    <row r="146" spans="1:2" s="178" customFormat="1" ht="11.25">
      <c r="A146" s="177" t="s">
        <v>247</v>
      </c>
      <c r="B146" s="177" t="s">
        <v>248</v>
      </c>
    </row>
    <row r="147" spans="1:2" s="178" customFormat="1" ht="11.25">
      <c r="A147" s="177"/>
      <c r="B147" s="177" t="s">
        <v>249</v>
      </c>
    </row>
    <row r="148" ht="10.5">
      <c r="B148" s="138"/>
    </row>
    <row r="149" spans="1:11" ht="10.5">
      <c r="A149" s="138" t="s">
        <v>250</v>
      </c>
      <c r="B149" s="138" t="s">
        <v>251</v>
      </c>
      <c r="C149" s="179"/>
      <c r="D149" s="179"/>
      <c r="E149" s="179"/>
      <c r="J149" s="25"/>
      <c r="K149" s="25"/>
    </row>
    <row r="150" spans="10:11" ht="10.5" customHeight="1">
      <c r="J150" s="25"/>
      <c r="K150" s="25"/>
    </row>
    <row r="151" spans="2:11" ht="16.5" customHeight="1">
      <c r="B151" s="262" t="s">
        <v>252</v>
      </c>
      <c r="C151" s="262"/>
      <c r="D151" s="262"/>
      <c r="E151" s="262"/>
      <c r="F151" s="262"/>
      <c r="G151" s="262"/>
      <c r="H151" s="262"/>
      <c r="J151" s="25"/>
      <c r="K151" s="25"/>
    </row>
    <row r="152" spans="2:10" ht="44.25" customHeight="1">
      <c r="B152" s="262" t="s">
        <v>325</v>
      </c>
      <c r="C152" s="262"/>
      <c r="D152" s="262"/>
      <c r="E152" s="262"/>
      <c r="F152" s="262"/>
      <c r="G152" s="262"/>
      <c r="H152" s="262"/>
      <c r="J152" s="25"/>
    </row>
    <row r="153" spans="2:10" ht="10.5" customHeight="1">
      <c r="B153" s="180"/>
      <c r="C153" s="180"/>
      <c r="D153" s="180"/>
      <c r="E153" s="180"/>
      <c r="F153" s="180"/>
      <c r="G153" s="180"/>
      <c r="H153" s="180"/>
      <c r="J153" s="181"/>
    </row>
    <row r="154" spans="1:2" ht="10.5">
      <c r="A154" s="138" t="s">
        <v>253</v>
      </c>
      <c r="B154" s="138" t="s">
        <v>254</v>
      </c>
    </row>
    <row r="155" spans="2:17" ht="6.75" customHeight="1">
      <c r="B155" s="138"/>
      <c r="I155" s="25"/>
      <c r="K155" s="262"/>
      <c r="L155" s="262"/>
      <c r="M155" s="262"/>
      <c r="N155" s="262"/>
      <c r="O155" s="262"/>
      <c r="P155" s="262"/>
      <c r="Q155" s="262"/>
    </row>
    <row r="156" spans="2:12" ht="48" customHeight="1">
      <c r="B156" s="262" t="s">
        <v>326</v>
      </c>
      <c r="C156" s="262"/>
      <c r="D156" s="262"/>
      <c r="E156" s="262"/>
      <c r="F156" s="262"/>
      <c r="G156" s="262"/>
      <c r="H156" s="262"/>
      <c r="I156" s="25"/>
      <c r="J156" s="25"/>
      <c r="K156" s="25"/>
      <c r="L156" s="25"/>
    </row>
    <row r="157" spans="2:11" ht="11.25" customHeight="1">
      <c r="B157" s="262"/>
      <c r="C157" s="262"/>
      <c r="D157" s="262"/>
      <c r="E157" s="262"/>
      <c r="F157" s="262"/>
      <c r="G157" s="262"/>
      <c r="H157" s="262"/>
      <c r="I157" s="25"/>
      <c r="J157" s="25"/>
      <c r="K157" s="25"/>
    </row>
    <row r="158" spans="1:2" ht="10.5">
      <c r="A158" s="138" t="s">
        <v>255</v>
      </c>
      <c r="B158" s="138" t="s">
        <v>256</v>
      </c>
    </row>
    <row r="159" ht="6.75" customHeight="1"/>
    <row r="160" spans="2:21" ht="30" customHeight="1">
      <c r="B160" s="262" t="s">
        <v>257</v>
      </c>
      <c r="C160" s="262"/>
      <c r="D160" s="262"/>
      <c r="E160" s="262"/>
      <c r="F160" s="262"/>
      <c r="G160" s="262"/>
      <c r="H160" s="262"/>
      <c r="J160" s="280"/>
      <c r="K160" s="280"/>
      <c r="L160" s="280"/>
      <c r="M160" s="280"/>
      <c r="N160" s="280"/>
      <c r="O160" s="280"/>
      <c r="P160" s="280"/>
      <c r="Q160" s="280"/>
      <c r="R160" s="280"/>
      <c r="S160" s="280"/>
      <c r="T160" s="280"/>
      <c r="U160" s="280"/>
    </row>
    <row r="161" spans="2:21" ht="18" customHeight="1">
      <c r="B161" s="262"/>
      <c r="C161" s="262"/>
      <c r="D161" s="262"/>
      <c r="E161" s="262"/>
      <c r="F161" s="262"/>
      <c r="G161" s="262"/>
      <c r="H161" s="262"/>
      <c r="J161" s="281"/>
      <c r="K161" s="281"/>
      <c r="L161" s="281"/>
      <c r="M161" s="281"/>
      <c r="N161" s="281"/>
      <c r="O161" s="281"/>
      <c r="P161" s="281"/>
      <c r="Q161" s="281"/>
      <c r="R161" s="281"/>
      <c r="S161" s="281"/>
      <c r="T161" s="281"/>
      <c r="U161" s="281"/>
    </row>
    <row r="162" spans="1:21" ht="13.5">
      <c r="A162" s="138" t="s">
        <v>258</v>
      </c>
      <c r="B162" s="138" t="s">
        <v>259</v>
      </c>
      <c r="J162" s="281"/>
      <c r="K162" s="281"/>
      <c r="L162" s="281"/>
      <c r="M162" s="281"/>
      <c r="N162" s="281"/>
      <c r="O162" s="281"/>
      <c r="P162" s="281"/>
      <c r="Q162" s="281"/>
      <c r="R162" s="281"/>
      <c r="S162" s="281"/>
      <c r="T162" s="281"/>
      <c r="U162" s="281"/>
    </row>
    <row r="163" ht="6.75" customHeight="1"/>
    <row r="164" ht="10.5">
      <c r="B164" s="135" t="s">
        <v>260</v>
      </c>
    </row>
    <row r="166" spans="1:5" ht="10.5">
      <c r="A166" s="138" t="s">
        <v>261</v>
      </c>
      <c r="B166" s="138" t="s">
        <v>24</v>
      </c>
      <c r="C166" s="138"/>
      <c r="D166" s="138"/>
      <c r="E166" s="138"/>
    </row>
    <row r="168" spans="2:8" ht="10.5">
      <c r="B168" s="135" t="s">
        <v>262</v>
      </c>
      <c r="H168" s="182"/>
    </row>
    <row r="169" spans="6:14" ht="10.5">
      <c r="F169" s="182" t="s">
        <v>263</v>
      </c>
      <c r="G169" s="182" t="s">
        <v>264</v>
      </c>
      <c r="J169" s="135" t="s">
        <v>327</v>
      </c>
      <c r="K169" s="135" t="s">
        <v>328</v>
      </c>
      <c r="L169" s="135" t="s">
        <v>329</v>
      </c>
      <c r="M169" s="135" t="s">
        <v>330</v>
      </c>
      <c r="N169" s="135" t="s">
        <v>133</v>
      </c>
    </row>
    <row r="170" spans="6:7" ht="10.5">
      <c r="F170" s="182" t="s">
        <v>14</v>
      </c>
      <c r="G170" s="182" t="s">
        <v>14</v>
      </c>
    </row>
    <row r="171" spans="2:14" ht="10.5" customHeight="1">
      <c r="B171" s="277" t="s">
        <v>265</v>
      </c>
      <c r="C171" s="277"/>
      <c r="D171" s="183"/>
      <c r="E171" s="183"/>
      <c r="F171" s="25">
        <f>-J171</f>
        <v>1041.4583700000005</v>
      </c>
      <c r="G171" s="25">
        <f>-N171</f>
        <v>1041.4583700000005</v>
      </c>
      <c r="J171" s="25">
        <f>+'[2]CONSOL'' P&amp;L(pgC2)'!X49/1000</f>
        <v>-1041.4583700000005</v>
      </c>
      <c r="K171" s="25"/>
      <c r="L171" s="25"/>
      <c r="M171" s="184"/>
      <c r="N171" s="184">
        <f>J171+K171+L171+M171</f>
        <v>-1041.4583700000005</v>
      </c>
    </row>
    <row r="172" spans="2:14" ht="10.5" customHeight="1">
      <c r="B172" s="135" t="s">
        <v>266</v>
      </c>
      <c r="F172" s="25">
        <f>-J172</f>
        <v>-1159.3955615156278</v>
      </c>
      <c r="G172" s="25">
        <f>-N172</f>
        <v>-1159.3955615156278</v>
      </c>
      <c r="J172" s="25">
        <f>+('[2]CONSOL' P&amp;L(pgC2)'!X51+'[2]CONSOL' P&amp;L(pgC2)'!X52)/1000</f>
        <v>1159.3955615156278</v>
      </c>
      <c r="K172" s="25"/>
      <c r="L172" s="25"/>
      <c r="M172" s="184"/>
      <c r="N172" s="184">
        <f>J172+K172+L172+M172</f>
        <v>1159.3955615156278</v>
      </c>
    </row>
    <row r="173" spans="6:14" ht="10.5" customHeight="1" thickBot="1">
      <c r="F173" s="185">
        <f>SUM(F171:F172)</f>
        <v>-117.93719151562732</v>
      </c>
      <c r="G173" s="185">
        <f>SUM(G171:G172)</f>
        <v>-117.93719151562732</v>
      </c>
      <c r="I173" s="135">
        <f>+G173+'[2]SC-P&amp;L(pgA1)'!I33</f>
        <v>0.06280848437268105</v>
      </c>
      <c r="J173" s="185">
        <f>SUM(J171:J172)</f>
        <v>117.93719151562732</v>
      </c>
      <c r="K173" s="185">
        <f>SUM(K171:K172)</f>
        <v>0</v>
      </c>
      <c r="L173" s="185">
        <f>SUM(L171:L172)</f>
        <v>0</v>
      </c>
      <c r="M173" s="185">
        <f>SUM(M171:M172)</f>
        <v>0</v>
      </c>
      <c r="N173" s="186">
        <f>SUM(N171:N172)</f>
        <v>117.93719151562732</v>
      </c>
    </row>
    <row r="174" spans="2:11" ht="10.5" customHeight="1" thickTop="1">
      <c r="B174" s="187"/>
      <c r="C174" s="187"/>
      <c r="D174" s="187"/>
      <c r="E174" s="187"/>
      <c r="J174" s="25"/>
      <c r="K174" s="25"/>
    </row>
    <row r="175" spans="2:11" ht="37.5" customHeight="1">
      <c r="B175" s="262" t="s">
        <v>331</v>
      </c>
      <c r="C175" s="262"/>
      <c r="D175" s="262"/>
      <c r="E175" s="262"/>
      <c r="F175" s="262"/>
      <c r="G175" s="262"/>
      <c r="H175" s="262"/>
      <c r="J175" s="25"/>
      <c r="K175" s="25"/>
    </row>
    <row r="176" spans="3:11" ht="10.5">
      <c r="C176" s="187"/>
      <c r="D176" s="187"/>
      <c r="E176" s="187"/>
      <c r="J176" s="25"/>
      <c r="K176" s="25"/>
    </row>
    <row r="177" spans="1:11" ht="10.5">
      <c r="A177" s="138" t="s">
        <v>267</v>
      </c>
      <c r="B177" s="138" t="s">
        <v>268</v>
      </c>
      <c r="C177" s="138"/>
      <c r="D177" s="138"/>
      <c r="E177" s="138"/>
      <c r="J177" s="25"/>
      <c r="K177" s="25"/>
    </row>
    <row r="178" spans="10:11" ht="6.75" customHeight="1">
      <c r="J178" s="25"/>
      <c r="K178" s="25"/>
    </row>
    <row r="179" spans="2:11" ht="10.5">
      <c r="B179" s="135" t="s">
        <v>269</v>
      </c>
      <c r="J179" s="25"/>
      <c r="K179" s="25"/>
    </row>
    <row r="180" spans="10:11" ht="10.5">
      <c r="J180" s="25"/>
      <c r="K180" s="25"/>
    </row>
    <row r="181" spans="3:11" ht="6.75" customHeight="1">
      <c r="C181" s="187"/>
      <c r="D181" s="187"/>
      <c r="E181" s="187"/>
      <c r="J181" s="25"/>
      <c r="K181" s="25"/>
    </row>
    <row r="182" spans="1:5" ht="10.5">
      <c r="A182" s="138" t="s">
        <v>270</v>
      </c>
      <c r="B182" s="138" t="s">
        <v>271</v>
      </c>
      <c r="C182" s="138"/>
      <c r="D182" s="138"/>
      <c r="E182" s="138"/>
    </row>
    <row r="183" ht="6.75" customHeight="1"/>
    <row r="184" spans="1:2" ht="10.5">
      <c r="A184" s="173" t="s">
        <v>272</v>
      </c>
      <c r="B184" s="135" t="s">
        <v>273</v>
      </c>
    </row>
    <row r="185" spans="1:2" ht="10.5">
      <c r="A185" s="173" t="s">
        <v>274</v>
      </c>
      <c r="B185" s="135" t="s">
        <v>275</v>
      </c>
    </row>
    <row r="186" ht="10.5">
      <c r="A186" s="174"/>
    </row>
    <row r="188" spans="1:5" ht="10.5">
      <c r="A188" s="138" t="s">
        <v>276</v>
      </c>
      <c r="B188" s="138" t="s">
        <v>277</v>
      </c>
      <c r="C188" s="138"/>
      <c r="D188" s="138"/>
      <c r="E188" s="138"/>
    </row>
    <row r="189" ht="6.75" customHeight="1"/>
    <row r="190" spans="2:8" ht="10.5">
      <c r="B190" s="188"/>
      <c r="C190" s="189"/>
      <c r="D190" s="190"/>
      <c r="E190" s="191"/>
      <c r="F190" s="191"/>
      <c r="G190" s="191"/>
      <c r="H190" s="191"/>
    </row>
    <row r="191" spans="2:8" ht="60" customHeight="1">
      <c r="B191" s="262" t="s">
        <v>333</v>
      </c>
      <c r="C191" s="262"/>
      <c r="D191" s="262"/>
      <c r="E191" s="262"/>
      <c r="F191" s="262"/>
      <c r="G191" s="262"/>
      <c r="H191" s="262"/>
    </row>
    <row r="192" spans="2:8" ht="10.5">
      <c r="B192" s="139"/>
      <c r="C192" s="139"/>
      <c r="D192" s="139"/>
      <c r="E192" s="139"/>
      <c r="F192" s="139"/>
      <c r="G192" s="139"/>
      <c r="H192" s="139"/>
    </row>
    <row r="193" spans="1:5" ht="10.5">
      <c r="A193" s="138" t="s">
        <v>278</v>
      </c>
      <c r="B193" s="138" t="s">
        <v>279</v>
      </c>
      <c r="C193" s="138"/>
      <c r="D193" s="138"/>
      <c r="E193" s="138"/>
    </row>
    <row r="194" spans="2:5" ht="6.75" customHeight="1">
      <c r="B194" s="138"/>
      <c r="C194" s="138"/>
      <c r="D194" s="138"/>
      <c r="E194" s="138"/>
    </row>
    <row r="195" ht="10.5">
      <c r="B195" s="135" t="s">
        <v>280</v>
      </c>
    </row>
    <row r="197" spans="2:8" ht="10.5" customHeight="1">
      <c r="B197" s="265" t="s">
        <v>281</v>
      </c>
      <c r="C197" s="266"/>
      <c r="D197" s="266"/>
      <c r="E197" s="267"/>
      <c r="F197" s="192" t="s">
        <v>282</v>
      </c>
      <c r="G197" s="192" t="s">
        <v>283</v>
      </c>
      <c r="H197" s="192" t="s">
        <v>133</v>
      </c>
    </row>
    <row r="198" spans="2:8" ht="10.5">
      <c r="B198" s="268"/>
      <c r="C198" s="269"/>
      <c r="D198" s="269"/>
      <c r="E198" s="270"/>
      <c r="F198" s="193" t="s">
        <v>284</v>
      </c>
      <c r="G198" s="193" t="s">
        <v>284</v>
      </c>
      <c r="H198" s="193" t="s">
        <v>284</v>
      </c>
    </row>
    <row r="199" spans="2:8" ht="12.75" customHeight="1">
      <c r="B199" s="272" t="s">
        <v>285</v>
      </c>
      <c r="C199" s="273"/>
      <c r="D199" s="273"/>
      <c r="E199" s="274"/>
      <c r="F199" s="194">
        <f>+'[2]SC-BSheet(pgA2)'!E44</f>
        <v>4676.527210000001</v>
      </c>
      <c r="G199" s="194">
        <v>0</v>
      </c>
      <c r="H199" s="194">
        <f>+G199+F199</f>
        <v>4676.527210000001</v>
      </c>
    </row>
    <row r="200" spans="2:8" ht="14.25" customHeight="1">
      <c r="B200" s="272" t="s">
        <v>286</v>
      </c>
      <c r="C200" s="273"/>
      <c r="D200" s="273"/>
      <c r="E200" s="274"/>
      <c r="F200" s="194">
        <f>+'[2]SC-BSheet(pgA2)'!E38</f>
        <v>47602.24186000001</v>
      </c>
      <c r="G200" s="194">
        <v>0</v>
      </c>
      <c r="H200" s="194">
        <f>+G200+F200</f>
        <v>47602.24186000001</v>
      </c>
    </row>
    <row r="201" spans="2:8" ht="9.75" customHeight="1">
      <c r="B201" s="146"/>
      <c r="C201" s="146"/>
      <c r="D201" s="146"/>
      <c r="E201" s="146"/>
      <c r="F201" s="161"/>
      <c r="G201" s="161"/>
      <c r="H201" s="161"/>
    </row>
    <row r="202" spans="2:11" ht="9.75" customHeight="1">
      <c r="B202" s="271" t="s">
        <v>287</v>
      </c>
      <c r="C202" s="271"/>
      <c r="D202" s="271"/>
      <c r="E202" s="271"/>
      <c r="F202" s="271"/>
      <c r="G202" s="271"/>
      <c r="H202" s="271"/>
      <c r="I202" s="25"/>
      <c r="J202" s="25"/>
      <c r="K202" s="25"/>
    </row>
    <row r="203" spans="3:11" ht="9.75" customHeight="1">
      <c r="C203" s="146"/>
      <c r="D203" s="146"/>
      <c r="E203" s="146"/>
      <c r="F203" s="161"/>
      <c r="G203" s="161"/>
      <c r="H203" s="161"/>
      <c r="K203" s="25"/>
    </row>
    <row r="204" spans="2:8" ht="9.75" customHeight="1">
      <c r="B204" s="135" t="s">
        <v>288</v>
      </c>
      <c r="C204" s="146"/>
      <c r="D204" s="146"/>
      <c r="E204" s="146"/>
      <c r="F204" s="161"/>
      <c r="G204" s="161"/>
      <c r="H204" s="161"/>
    </row>
    <row r="205" spans="3:8" ht="9.75" customHeight="1">
      <c r="C205" s="146"/>
      <c r="D205" s="146"/>
      <c r="E205" s="146"/>
      <c r="F205" s="161"/>
      <c r="G205" s="161"/>
      <c r="H205" s="161"/>
    </row>
    <row r="206" spans="2:5" ht="10.5">
      <c r="B206" s="138"/>
      <c r="C206" s="138"/>
      <c r="D206" s="138"/>
      <c r="E206" s="138"/>
    </row>
    <row r="207" spans="1:5" ht="10.5">
      <c r="A207" s="138" t="s">
        <v>289</v>
      </c>
      <c r="B207" s="138" t="s">
        <v>290</v>
      </c>
      <c r="C207" s="138"/>
      <c r="D207" s="138"/>
      <c r="E207" s="138"/>
    </row>
    <row r="208" ht="6.75" customHeight="1"/>
    <row r="209" ht="10.5">
      <c r="B209" s="135" t="s">
        <v>291</v>
      </c>
    </row>
    <row r="212" spans="1:2" ht="10.5">
      <c r="A212" s="138" t="s">
        <v>292</v>
      </c>
      <c r="B212" s="138" t="s">
        <v>293</v>
      </c>
    </row>
    <row r="213" ht="6.75" customHeight="1">
      <c r="B213" s="138"/>
    </row>
    <row r="214" ht="10.5">
      <c r="B214" s="135" t="s">
        <v>294</v>
      </c>
    </row>
    <row r="217" spans="1:5" ht="10.5">
      <c r="A217" s="138" t="s">
        <v>295</v>
      </c>
      <c r="B217" s="138" t="s">
        <v>296</v>
      </c>
      <c r="C217" s="138"/>
      <c r="D217" s="138"/>
      <c r="E217" s="138"/>
    </row>
    <row r="218" spans="2:5" ht="6.75" customHeight="1">
      <c r="B218" s="170"/>
      <c r="C218" s="138"/>
      <c r="D218" s="138"/>
      <c r="E218" s="138"/>
    </row>
    <row r="219" spans="2:5" ht="10.5">
      <c r="B219" s="135" t="s">
        <v>297</v>
      </c>
      <c r="C219" s="138"/>
      <c r="D219" s="138"/>
      <c r="E219" s="138"/>
    </row>
    <row r="220" spans="2:5" ht="10.5">
      <c r="B220" s="170"/>
      <c r="C220" s="138"/>
      <c r="D220" s="138"/>
      <c r="E220" s="138"/>
    </row>
    <row r="221" spans="2:5" ht="10.5">
      <c r="B221" s="170"/>
      <c r="C221" s="138"/>
      <c r="D221" s="138"/>
      <c r="E221" s="138"/>
    </row>
    <row r="222" spans="1:5" ht="10.5">
      <c r="A222" s="195" t="s">
        <v>298</v>
      </c>
      <c r="B222" s="138" t="s">
        <v>299</v>
      </c>
      <c r="C222" s="138"/>
      <c r="D222" s="138"/>
      <c r="E222" s="138"/>
    </row>
    <row r="223" spans="2:8" ht="10.5">
      <c r="B223" s="170"/>
      <c r="C223" s="138"/>
      <c r="D223" s="138"/>
      <c r="E223" s="264" t="s">
        <v>2</v>
      </c>
      <c r="F223" s="264"/>
      <c r="G223" s="264" t="s">
        <v>3</v>
      </c>
      <c r="H223" s="264"/>
    </row>
    <row r="224" spans="2:8" ht="10.5">
      <c r="B224" s="170"/>
      <c r="C224" s="138"/>
      <c r="D224" s="138"/>
      <c r="E224" s="196" t="s">
        <v>4</v>
      </c>
      <c r="F224" s="196" t="s">
        <v>5</v>
      </c>
      <c r="G224" s="196" t="s">
        <v>4</v>
      </c>
      <c r="H224" s="196" t="s">
        <v>5</v>
      </c>
    </row>
    <row r="225" spans="2:8" ht="10.5">
      <c r="B225" s="170"/>
      <c r="C225" s="138"/>
      <c r="D225" s="138"/>
      <c r="E225" s="196" t="s">
        <v>6</v>
      </c>
      <c r="F225" s="196" t="s">
        <v>7</v>
      </c>
      <c r="G225" s="196" t="s">
        <v>6</v>
      </c>
      <c r="H225" s="196" t="s">
        <v>7</v>
      </c>
    </row>
    <row r="226" spans="2:8" ht="10.5">
      <c r="B226" s="170"/>
      <c r="C226" s="138"/>
      <c r="D226" s="138"/>
      <c r="E226" s="196" t="s">
        <v>8</v>
      </c>
      <c r="F226" s="196" t="s">
        <v>8</v>
      </c>
      <c r="G226" s="196" t="s">
        <v>9</v>
      </c>
      <c r="H226" s="196" t="s">
        <v>10</v>
      </c>
    </row>
    <row r="227" spans="2:8" ht="10.5">
      <c r="B227" s="170"/>
      <c r="C227" s="138"/>
      <c r="D227" s="138"/>
      <c r="E227" s="197" t="str">
        <f>+'[2]SC-BSheet(pgA2)'!E10</f>
        <v>@31/08/07</v>
      </c>
      <c r="F227" s="197" t="str">
        <f>+'[2]SC-P&amp;L(pgA1)'!H10</f>
        <v>@31/08/06</v>
      </c>
      <c r="G227" s="197" t="str">
        <f>+E227</f>
        <v>@31/08/07</v>
      </c>
      <c r="H227" s="197" t="str">
        <f>+'[2]SC-P&amp;L(pgA1)'!J10</f>
        <v>@31/08/06</v>
      </c>
    </row>
    <row r="228" spans="2:8" ht="10.5">
      <c r="B228" s="170"/>
      <c r="C228" s="138"/>
      <c r="D228" s="138"/>
      <c r="E228" s="197"/>
      <c r="F228" s="196" t="s">
        <v>13</v>
      </c>
      <c r="G228" s="197"/>
      <c r="H228" s="196" t="s">
        <v>13</v>
      </c>
    </row>
    <row r="229" spans="2:8" ht="10.5">
      <c r="B229" s="170"/>
      <c r="C229" s="138"/>
      <c r="D229" s="138"/>
      <c r="E229" s="196" t="s">
        <v>14</v>
      </c>
      <c r="F229" s="196" t="s">
        <v>14</v>
      </c>
      <c r="G229" s="196" t="s">
        <v>14</v>
      </c>
      <c r="H229" s="196" t="s">
        <v>14</v>
      </c>
    </row>
    <row r="230" spans="2:5" ht="10.5">
      <c r="B230" s="138" t="s">
        <v>27</v>
      </c>
      <c r="C230" s="138" t="s">
        <v>300</v>
      </c>
      <c r="E230" s="138"/>
    </row>
    <row r="231" spans="2:8" ht="32.25" customHeight="1" thickBot="1">
      <c r="B231" s="247" t="s">
        <v>301</v>
      </c>
      <c r="C231" s="247"/>
      <c r="D231" s="247"/>
      <c r="E231" s="198">
        <f>+'[2]SC-P&amp;L(pgA1)'!G35</f>
        <v>764</v>
      </c>
      <c r="F231" s="198">
        <f>+'[2]SC-P&amp;L(pgA1)'!H35</f>
        <v>298</v>
      </c>
      <c r="G231" s="198">
        <f>+'[2]SC-P&amp;L(pgA1)'!I35</f>
        <v>764</v>
      </c>
      <c r="H231" s="198">
        <f>+'[2]SC-P&amp;L(pgA1)'!J35</f>
        <v>298</v>
      </c>
    </row>
    <row r="232" spans="2:5" ht="10.5">
      <c r="B232" s="170"/>
      <c r="C232" s="138"/>
      <c r="D232" s="138"/>
      <c r="E232" s="138"/>
    </row>
    <row r="233" spans="2:5" ht="10.5">
      <c r="B233" s="170"/>
      <c r="C233" s="138"/>
      <c r="D233" s="138"/>
      <c r="E233" s="138"/>
    </row>
    <row r="234" spans="2:5" ht="10.5">
      <c r="B234" s="138" t="s">
        <v>29</v>
      </c>
      <c r="C234" s="138" t="s">
        <v>302</v>
      </c>
      <c r="E234" s="138"/>
    </row>
    <row r="235" spans="2:4" ht="33" customHeight="1">
      <c r="B235" s="247" t="s">
        <v>303</v>
      </c>
      <c r="C235" s="247"/>
      <c r="D235" s="247"/>
    </row>
    <row r="236" spans="2:8" ht="10.5">
      <c r="B236" s="276" t="s">
        <v>304</v>
      </c>
      <c r="C236" s="276"/>
      <c r="D236" s="276"/>
      <c r="E236" s="199">
        <f>+'[2]SC-BSheet(pgA2)'!E33</f>
        <v>142520</v>
      </c>
      <c r="F236" s="199">
        <v>142520</v>
      </c>
      <c r="G236" s="199">
        <f>+E236</f>
        <v>142520</v>
      </c>
      <c r="H236" s="199">
        <f>+F236</f>
        <v>142520</v>
      </c>
    </row>
    <row r="237" spans="2:8" ht="15.75" customHeight="1">
      <c r="B237" s="276" t="s">
        <v>305</v>
      </c>
      <c r="C237" s="276"/>
      <c r="D237" s="276"/>
      <c r="E237" s="199">
        <v>0</v>
      </c>
      <c r="F237" s="199">
        <v>0</v>
      </c>
      <c r="G237" s="199">
        <f>+E237</f>
        <v>0</v>
      </c>
      <c r="H237" s="199">
        <f>+F237</f>
        <v>0</v>
      </c>
    </row>
    <row r="238" spans="2:8" ht="32.25" customHeight="1" thickBot="1">
      <c r="B238" s="275" t="s">
        <v>306</v>
      </c>
      <c r="C238" s="275"/>
      <c r="D238" s="275"/>
      <c r="E238" s="200">
        <f>SUM(E236:E237)</f>
        <v>142520</v>
      </c>
      <c r="F238" s="200">
        <f>SUM(F236:F237)</f>
        <v>142520</v>
      </c>
      <c r="G238" s="200">
        <f>+E238</f>
        <v>142520</v>
      </c>
      <c r="H238" s="200">
        <f>SUM(H236:H237)</f>
        <v>142520</v>
      </c>
    </row>
    <row r="239" spans="2:5" ht="11.25" thickTop="1">
      <c r="B239" s="170"/>
      <c r="C239" s="138"/>
      <c r="D239" s="138"/>
      <c r="E239" s="138"/>
    </row>
    <row r="240" spans="2:5" ht="10.5">
      <c r="B240" s="201" t="s">
        <v>307</v>
      </c>
      <c r="C240" s="25"/>
      <c r="D240" s="138"/>
      <c r="E240" s="138"/>
    </row>
    <row r="241" spans="2:8" ht="11.25" thickBot="1">
      <c r="B241" s="202" t="s">
        <v>27</v>
      </c>
      <c r="C241" s="202" t="s">
        <v>28</v>
      </c>
      <c r="D241" s="138"/>
      <c r="E241" s="203">
        <f>+E231/E236*100</f>
        <v>0.536065113668257</v>
      </c>
      <c r="F241" s="203">
        <f>+F231/F236*100</f>
        <v>0.20909346056693798</v>
      </c>
      <c r="G241" s="203">
        <f>+G231/G236*100</f>
        <v>0.536065113668257</v>
      </c>
      <c r="H241" s="203">
        <f>+H231/H238*100</f>
        <v>0.20909346056693798</v>
      </c>
    </row>
    <row r="242" spans="4:5" ht="10.5">
      <c r="D242" s="138"/>
      <c r="E242" s="204"/>
    </row>
    <row r="243" spans="2:10" ht="10.5" customHeight="1" thickBot="1">
      <c r="B243" s="205" t="s">
        <v>29</v>
      </c>
      <c r="C243" s="205" t="s">
        <v>30</v>
      </c>
      <c r="E243" s="206" t="s">
        <v>308</v>
      </c>
      <c r="F243" s="206" t="s">
        <v>308</v>
      </c>
      <c r="G243" s="206" t="s">
        <v>308</v>
      </c>
      <c r="H243" s="207" t="str">
        <f>+F243</f>
        <v>-N/A-</v>
      </c>
      <c r="J243" s="208"/>
    </row>
    <row r="244" spans="2:10" ht="10.5" customHeight="1">
      <c r="B244" s="205"/>
      <c r="C244" s="205"/>
      <c r="E244" s="209"/>
      <c r="F244" s="209"/>
      <c r="G244" s="209"/>
      <c r="H244" s="210"/>
      <c r="J244" s="208"/>
    </row>
  </sheetData>
  <mergeCells count="49">
    <mergeCell ref="J160:U160"/>
    <mergeCell ref="J161:U161"/>
    <mergeCell ref="J162:U162"/>
    <mergeCell ref="C35:D35"/>
    <mergeCell ref="K155:Q155"/>
    <mergeCell ref="B121:H121"/>
    <mergeCell ref="B38:H38"/>
    <mergeCell ref="B130:H130"/>
    <mergeCell ref="B151:H151"/>
    <mergeCell ref="B157:H157"/>
    <mergeCell ref="B12:H12"/>
    <mergeCell ref="B61:H61"/>
    <mergeCell ref="B16:H16"/>
    <mergeCell ref="D19:E19"/>
    <mergeCell ref="D20:G20"/>
    <mergeCell ref="C37:H37"/>
    <mergeCell ref="B22:H22"/>
    <mergeCell ref="B24:H24"/>
    <mergeCell ref="C26:H26"/>
    <mergeCell ref="C34:D34"/>
    <mergeCell ref="B231:D231"/>
    <mergeCell ref="B10:H10"/>
    <mergeCell ref="B171:C171"/>
    <mergeCell ref="B46:H46"/>
    <mergeCell ref="B56:H56"/>
    <mergeCell ref="B51:H51"/>
    <mergeCell ref="B156:H156"/>
    <mergeCell ref="B126:H126"/>
    <mergeCell ref="B152:H152"/>
    <mergeCell ref="B133:H133"/>
    <mergeCell ref="B238:D238"/>
    <mergeCell ref="B235:D235"/>
    <mergeCell ref="B236:D236"/>
    <mergeCell ref="B237:D237"/>
    <mergeCell ref="G223:H223"/>
    <mergeCell ref="B197:E198"/>
    <mergeCell ref="B202:H202"/>
    <mergeCell ref="B200:E200"/>
    <mergeCell ref="B199:E199"/>
    <mergeCell ref="E223:F223"/>
    <mergeCell ref="B175:H175"/>
    <mergeCell ref="B160:H160"/>
    <mergeCell ref="B161:H161"/>
    <mergeCell ref="B191:H191"/>
    <mergeCell ref="D18:H18"/>
    <mergeCell ref="C29:H29"/>
    <mergeCell ref="C27:H27"/>
    <mergeCell ref="C28:H28"/>
    <mergeCell ref="C25:H25"/>
  </mergeCells>
  <printOptions/>
  <pageMargins left="0.7874015748031497" right="0.2755905511811024" top="0.5118110236220472" bottom="0.4724409448818898" header="0.15748031496062992" footer="0.1968503937007874"/>
  <pageSetup fitToHeight="4" horizontalDpi="600" verticalDpi="600" orientation="portrait" paperSize="9" scale="85" r:id="rId1"/>
  <headerFooter alignWithMargins="0">
    <oddHeader>&amp;R&amp;"Arial,Bold"&amp;9Page &amp;P+4
</oddHeader>
  </headerFooter>
  <rowBreaks count="3" manualBreakCount="3">
    <brk id="57" max="7" man="1"/>
    <brk id="144" max="7" man="1"/>
    <brk id="210" max="7" man="1"/>
  </rowBreaks>
</worksheet>
</file>

<file path=xl/worksheets/sheet6.xml><?xml version="1.0" encoding="utf-8"?>
<worksheet xmlns="http://schemas.openxmlformats.org/spreadsheetml/2006/main" xmlns:r="http://schemas.openxmlformats.org/officeDocument/2006/relationships">
  <dimension ref="A1:F40"/>
  <sheetViews>
    <sheetView zoomScale="80" zoomScaleNormal="80" workbookViewId="0" topLeftCell="A1">
      <selection activeCell="B13" sqref="B13"/>
    </sheetView>
  </sheetViews>
  <sheetFormatPr defaultColWidth="8.88671875" defaultRowHeight="15"/>
  <cols>
    <col min="1" max="1" width="2.88671875" style="226" customWidth="1"/>
    <col min="2" max="2" width="37.4453125" style="226" customWidth="1"/>
    <col min="3" max="3" width="14.10546875" style="226" customWidth="1"/>
    <col min="4" max="4" width="16.21484375" style="226" customWidth="1"/>
    <col min="5" max="5" width="14.6640625" style="226" customWidth="1"/>
    <col min="6" max="6" width="15.88671875" style="226" customWidth="1"/>
    <col min="7" max="16384" width="8.88671875" style="226" customWidth="1"/>
  </cols>
  <sheetData>
    <row r="1" spans="1:3" s="212" customFormat="1" ht="18">
      <c r="A1" s="211" t="str">
        <f>+'SC-P&amp;L(pgA1)'!B1</f>
        <v>TRIplc BERHAD </v>
      </c>
      <c r="C1" s="213" t="str">
        <f>+'Announce''m note(pgA5-9)'!D1</f>
        <v>Co. No. 242896-A</v>
      </c>
    </row>
    <row r="2" s="212" customFormat="1" ht="18">
      <c r="A2" s="211"/>
    </row>
    <row r="3" spans="1:4" s="212" customFormat="1" ht="18">
      <c r="A3" s="214" t="s">
        <v>309</v>
      </c>
      <c r="D3" s="212" t="s">
        <v>310</v>
      </c>
    </row>
    <row r="4" s="212" customFormat="1" ht="18"/>
    <row r="5" s="212" customFormat="1" ht="18">
      <c r="A5" s="215" t="s">
        <v>311</v>
      </c>
    </row>
    <row r="7" spans="1:6" s="47" customFormat="1" ht="24.75" customHeight="1">
      <c r="A7" s="216"/>
      <c r="B7" s="119"/>
      <c r="C7" s="284" t="s">
        <v>2</v>
      </c>
      <c r="D7" s="284"/>
      <c r="E7" s="284" t="s">
        <v>3</v>
      </c>
      <c r="F7" s="284"/>
    </row>
    <row r="8" spans="1:6" s="85" customFormat="1" ht="12.75">
      <c r="A8" s="100"/>
      <c r="B8" s="101"/>
      <c r="C8" s="217" t="s">
        <v>4</v>
      </c>
      <c r="D8" s="217" t="s">
        <v>5</v>
      </c>
      <c r="E8" s="217" t="s">
        <v>4</v>
      </c>
      <c r="F8" s="217" t="s">
        <v>5</v>
      </c>
    </row>
    <row r="9" spans="1:6" s="85" customFormat="1" ht="12.75">
      <c r="A9" s="100"/>
      <c r="B9" s="101"/>
      <c r="C9" s="218" t="s">
        <v>6</v>
      </c>
      <c r="D9" s="218" t="s">
        <v>7</v>
      </c>
      <c r="E9" s="218" t="s">
        <v>6</v>
      </c>
      <c r="F9" s="218" t="s">
        <v>7</v>
      </c>
    </row>
    <row r="10" spans="1:6" s="85" customFormat="1" ht="12.75">
      <c r="A10" s="100"/>
      <c r="B10" s="101"/>
      <c r="C10" s="218" t="s">
        <v>8</v>
      </c>
      <c r="D10" s="218" t="s">
        <v>8</v>
      </c>
      <c r="E10" s="218" t="s">
        <v>9</v>
      </c>
      <c r="F10" s="218" t="s">
        <v>10</v>
      </c>
    </row>
    <row r="11" spans="1:6" s="85" customFormat="1" ht="12.75">
      <c r="A11" s="100"/>
      <c r="B11" s="101"/>
      <c r="C11" s="219" t="str">
        <f>+'SC-P&amp;L(pgA1)'!G10</f>
        <v>@31/08/07</v>
      </c>
      <c r="D11" s="220" t="str">
        <f>+'SC-P&amp;L(pgA1)'!H10</f>
        <v>@31/08/06</v>
      </c>
      <c r="E11" s="218" t="str">
        <f>+C11</f>
        <v>@31/08/07</v>
      </c>
      <c r="F11" s="218" t="str">
        <f>+D11</f>
        <v>@31/08/06</v>
      </c>
    </row>
    <row r="12" spans="1:6" s="85" customFormat="1" ht="12.75">
      <c r="A12" s="100"/>
      <c r="B12" s="101"/>
      <c r="C12" s="219"/>
      <c r="D12" s="221" t="s">
        <v>13</v>
      </c>
      <c r="E12" s="218"/>
      <c r="F12" s="221" t="s">
        <v>13</v>
      </c>
    </row>
    <row r="13" spans="1:6" s="85" customFormat="1" ht="12.75">
      <c r="A13" s="100"/>
      <c r="B13" s="101"/>
      <c r="C13" s="218" t="s">
        <v>14</v>
      </c>
      <c r="D13" s="218" t="s">
        <v>14</v>
      </c>
      <c r="E13" s="218" t="s">
        <v>14</v>
      </c>
      <c r="F13" s="218" t="s">
        <v>14</v>
      </c>
    </row>
    <row r="14" spans="1:6" s="85" customFormat="1" ht="6.75" customHeight="1">
      <c r="A14" s="100"/>
      <c r="B14" s="117"/>
      <c r="C14" s="218"/>
      <c r="D14" s="218"/>
      <c r="E14" s="218"/>
      <c r="F14" s="218"/>
    </row>
    <row r="15" spans="1:6" s="85" customFormat="1" ht="21" customHeight="1">
      <c r="A15" s="222">
        <v>1</v>
      </c>
      <c r="B15" s="223" t="str">
        <f>+'SC-P&amp;L(pgA1)'!B15</f>
        <v>Revenue </v>
      </c>
      <c r="C15" s="224">
        <v>40553</v>
      </c>
      <c r="D15" s="224">
        <v>20812</v>
      </c>
      <c r="E15" s="224">
        <v>40553</v>
      </c>
      <c r="F15" s="224">
        <v>20812</v>
      </c>
    </row>
    <row r="16" spans="1:6" ht="21" customHeight="1">
      <c r="A16" s="225">
        <f>+A15+1</f>
        <v>2</v>
      </c>
      <c r="B16" s="225" t="str">
        <f>+'SC-P&amp;L(pgA1)'!B31</f>
        <v>Profit before tax</v>
      </c>
      <c r="C16" s="224">
        <v>646</v>
      </c>
      <c r="D16" s="224">
        <v>1044</v>
      </c>
      <c r="E16" s="224">
        <v>646</v>
      </c>
      <c r="F16" s="224">
        <v>1044</v>
      </c>
    </row>
    <row r="17" spans="1:6" ht="21" customHeight="1">
      <c r="A17" s="225">
        <f>+A16+1</f>
        <v>3</v>
      </c>
      <c r="B17" s="225" t="s">
        <v>312</v>
      </c>
      <c r="C17" s="224">
        <v>764</v>
      </c>
      <c r="D17" s="224">
        <v>298</v>
      </c>
      <c r="E17" s="224">
        <v>764</v>
      </c>
      <c r="F17" s="224">
        <v>298</v>
      </c>
    </row>
    <row r="18" spans="1:6" ht="25.5" customHeight="1">
      <c r="A18" s="225">
        <f>+A17+1</f>
        <v>4</v>
      </c>
      <c r="B18" s="227" t="s">
        <v>313</v>
      </c>
      <c r="C18" s="224">
        <v>764</v>
      </c>
      <c r="D18" s="224">
        <v>298</v>
      </c>
      <c r="E18" s="224">
        <v>764</v>
      </c>
      <c r="F18" s="224">
        <v>298</v>
      </c>
    </row>
    <row r="19" spans="1:6" ht="21" customHeight="1">
      <c r="A19" s="225">
        <f>+A18+1</f>
        <v>5</v>
      </c>
      <c r="B19" s="225" t="s">
        <v>314</v>
      </c>
      <c r="C19" s="228">
        <v>0.536065113668257</v>
      </c>
      <c r="D19" s="228">
        <v>0.20909346056693798</v>
      </c>
      <c r="E19" s="228">
        <v>0.536065113668257</v>
      </c>
      <c r="F19" s="228">
        <v>0.20909346056693798</v>
      </c>
    </row>
    <row r="20" spans="1:6" ht="21" customHeight="1">
      <c r="A20" s="225">
        <f>+A19+1</f>
        <v>6</v>
      </c>
      <c r="B20" s="225" t="s">
        <v>315</v>
      </c>
      <c r="C20" s="229">
        <v>0</v>
      </c>
      <c r="D20" s="229">
        <v>0</v>
      </c>
      <c r="E20" s="229">
        <v>0</v>
      </c>
      <c r="F20" s="229">
        <v>0</v>
      </c>
    </row>
    <row r="21" spans="1:6" ht="12.75">
      <c r="A21" s="230"/>
      <c r="B21" s="230"/>
      <c r="C21" s="231"/>
      <c r="D21" s="231"/>
      <c r="E21" s="231"/>
      <c r="F21" s="231"/>
    </row>
    <row r="22" spans="3:6" ht="12.75">
      <c r="C22" s="47"/>
      <c r="D22" s="47"/>
      <c r="E22" s="47"/>
      <c r="F22" s="47"/>
    </row>
    <row r="23" spans="1:6" s="234" customFormat="1" ht="21" customHeight="1">
      <c r="A23" s="232"/>
      <c r="B23" s="233"/>
      <c r="C23" s="285" t="s">
        <v>316</v>
      </c>
      <c r="D23" s="286"/>
      <c r="E23" s="285" t="s">
        <v>317</v>
      </c>
      <c r="F23" s="286"/>
    </row>
    <row r="24" spans="1:6" ht="21" customHeight="1">
      <c r="A24" s="235">
        <f>+A20+1</f>
        <v>7</v>
      </c>
      <c r="B24" s="230" t="s">
        <v>318</v>
      </c>
      <c r="C24" s="236"/>
      <c r="D24" s="237"/>
      <c r="E24" s="236"/>
      <c r="F24" s="237"/>
    </row>
    <row r="25" spans="1:6" s="242" customFormat="1" ht="21" customHeight="1">
      <c r="A25" s="238"/>
      <c r="B25" s="239" t="s">
        <v>319</v>
      </c>
      <c r="C25" s="240"/>
      <c r="D25" s="241">
        <f>'SC-BSheet(pgA2)'!E55</f>
        <v>0.16785055007306954</v>
      </c>
      <c r="E25" s="240"/>
      <c r="F25" s="241">
        <f>'SC-BSheet(pgA2)'!G55</f>
        <v>0.16222986247544205</v>
      </c>
    </row>
    <row r="26" spans="1:6" ht="12.75">
      <c r="A26" s="243"/>
      <c r="B26" s="244"/>
      <c r="C26" s="103"/>
      <c r="D26" s="245"/>
      <c r="E26" s="103"/>
      <c r="F26" s="245"/>
    </row>
    <row r="27" spans="3:6" ht="12.75">
      <c r="C27" s="47"/>
      <c r="D27" s="47"/>
      <c r="E27" s="47"/>
      <c r="F27" s="47"/>
    </row>
    <row r="29" s="47" customFormat="1" ht="15">
      <c r="A29" s="46" t="s">
        <v>33</v>
      </c>
    </row>
    <row r="30" s="47" customFormat="1" ht="12.75"/>
    <row r="31" spans="1:6" s="47" customFormat="1" ht="24.75" customHeight="1">
      <c r="A31" s="216"/>
      <c r="B31" s="119"/>
      <c r="C31" s="284" t="s">
        <v>2</v>
      </c>
      <c r="D31" s="284"/>
      <c r="E31" s="284" t="s">
        <v>3</v>
      </c>
      <c r="F31" s="284"/>
    </row>
    <row r="32" spans="1:6" s="85" customFormat="1" ht="12.75">
      <c r="A32" s="100"/>
      <c r="B32" s="101"/>
      <c r="C32" s="217" t="s">
        <v>4</v>
      </c>
      <c r="D32" s="217" t="s">
        <v>5</v>
      </c>
      <c r="E32" s="217" t="s">
        <v>4</v>
      </c>
      <c r="F32" s="217" t="s">
        <v>5</v>
      </c>
    </row>
    <row r="33" spans="1:6" s="85" customFormat="1" ht="12.75">
      <c r="A33" s="100"/>
      <c r="B33" s="101"/>
      <c r="C33" s="218" t="s">
        <v>6</v>
      </c>
      <c r="D33" s="218" t="s">
        <v>7</v>
      </c>
      <c r="E33" s="218" t="s">
        <v>6</v>
      </c>
      <c r="F33" s="218" t="s">
        <v>7</v>
      </c>
    </row>
    <row r="34" spans="1:6" s="85" customFormat="1" ht="12.75">
      <c r="A34" s="100"/>
      <c r="B34" s="101"/>
      <c r="C34" s="218" t="s">
        <v>8</v>
      </c>
      <c r="D34" s="218" t="s">
        <v>8</v>
      </c>
      <c r="E34" s="218" t="s">
        <v>9</v>
      </c>
      <c r="F34" s="218" t="s">
        <v>10</v>
      </c>
    </row>
    <row r="35" spans="1:6" s="85" customFormat="1" ht="12.75">
      <c r="A35" s="100"/>
      <c r="B35" s="101"/>
      <c r="C35" s="219" t="str">
        <f>+'SC-P&amp;L(pgA1)'!G10</f>
        <v>@31/08/07</v>
      </c>
      <c r="D35" s="219" t="str">
        <f>+D11</f>
        <v>@31/08/06</v>
      </c>
      <c r="E35" s="218" t="str">
        <f>+C35</f>
        <v>@31/08/07</v>
      </c>
      <c r="F35" s="218" t="str">
        <f>+D35</f>
        <v>@31/08/06</v>
      </c>
    </row>
    <row r="36" spans="1:6" s="85" customFormat="1" ht="12.75">
      <c r="A36" s="100"/>
      <c r="B36" s="101"/>
      <c r="C36" s="219"/>
      <c r="D36" s="219" t="str">
        <f>D12</f>
        <v>(Restated)</v>
      </c>
      <c r="E36" s="218"/>
      <c r="F36" s="218" t="str">
        <f>F12</f>
        <v>(Restated)</v>
      </c>
    </row>
    <row r="37" spans="1:6" s="85" customFormat="1" ht="12.75">
      <c r="A37" s="100"/>
      <c r="B37" s="101"/>
      <c r="C37" s="218" t="s">
        <v>14</v>
      </c>
      <c r="D37" s="218" t="s">
        <v>14</v>
      </c>
      <c r="E37" s="218" t="s">
        <v>14</v>
      </c>
      <c r="F37" s="218" t="s">
        <v>14</v>
      </c>
    </row>
    <row r="38" spans="1:6" s="85" customFormat="1" ht="6.75" customHeight="1">
      <c r="A38" s="100"/>
      <c r="B38" s="117"/>
      <c r="C38" s="218"/>
      <c r="D38" s="218"/>
      <c r="E38" s="218"/>
      <c r="F38" s="218"/>
    </row>
    <row r="39" spans="1:6" s="47" customFormat="1" ht="21" customHeight="1">
      <c r="A39" s="224">
        <v>1</v>
      </c>
      <c r="B39" s="106" t="s">
        <v>34</v>
      </c>
      <c r="C39" s="224">
        <v>314.8466999999997</v>
      </c>
      <c r="D39" s="224">
        <v>279</v>
      </c>
      <c r="E39" s="224">
        <v>314.8466999999997</v>
      </c>
      <c r="F39" s="224">
        <v>279</v>
      </c>
    </row>
    <row r="40" spans="1:6" s="47" customFormat="1" ht="21" customHeight="1">
      <c r="A40" s="224">
        <v>2</v>
      </c>
      <c r="B40" s="224" t="s">
        <v>35</v>
      </c>
      <c r="C40" s="224">
        <v>1527</v>
      </c>
      <c r="D40" s="224">
        <v>2293</v>
      </c>
      <c r="E40" s="224">
        <v>1527</v>
      </c>
      <c r="F40" s="224">
        <v>2293</v>
      </c>
    </row>
  </sheetData>
  <mergeCells count="6">
    <mergeCell ref="C31:D31"/>
    <mergeCell ref="E31:F31"/>
    <mergeCell ref="C7:D7"/>
    <mergeCell ref="E7:F7"/>
    <mergeCell ref="C23:D23"/>
    <mergeCell ref="E23:F23"/>
  </mergeCells>
  <printOptions/>
  <pageMargins left="0.75" right="0.23" top="0.72" bottom="1" header="0.5" footer="0.31"/>
  <pageSetup horizontalDpi="600" verticalDpi="600" orientation="portrait" paperSize="9" scale="75" r:id="rId1"/>
  <headerFooter alignWithMargins="0">
    <oddHeader>&amp;R&amp;"Arial,Bold"&amp;11Page 9</oddHead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2007-10-20T02:04:08Z</cp:lastPrinted>
  <dcterms:created xsi:type="dcterms:W3CDTF">2007-10-20T01:56:59Z</dcterms:created>
  <dcterms:modified xsi:type="dcterms:W3CDTF">2007-10-30T09:38:45Z</dcterms:modified>
  <cp:category/>
  <cp:version/>
  <cp:contentType/>
  <cp:contentStatus/>
</cp:coreProperties>
</file>