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990" windowHeight="4185" activeTab="0"/>
  </bookViews>
  <sheets>
    <sheet name="June" sheetId="1" r:id="rId1"/>
    <sheet name="cash.flows" sheetId="2" r:id="rId2"/>
    <sheet name="changes.equity" sheetId="3" r:id="rId3"/>
  </sheets>
  <definedNames>
    <definedName name="_xlnm.Print_Area" localSheetId="1">'cash.flows'!$A$1:$Q$74</definedName>
    <definedName name="_xlnm.Print_Area" localSheetId="2">'changes.equity'!$A$1:$Q$58</definedName>
    <definedName name="_xlnm.Print_Area" localSheetId="0">'June'!$A$1:$T$590</definedName>
    <definedName name="_xlnm.Print_Area">'June'!$A$1:$T$58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<sst xmlns="http://schemas.openxmlformats.org/spreadsheetml/2006/main" count="698" uniqueCount="422">
  <si>
    <t>INTEGRATED LOGISTICS BERHAD (229690 K)</t>
  </si>
  <si>
    <t>The figures have not been audited.</t>
  </si>
  <si>
    <t>CONDENSED CONSOLIDATED INCOME STATEMENTS</t>
  </si>
  <si>
    <t>OPERATING REVENUE</t>
  </si>
  <si>
    <t>DIRECT OPERATING COSTS</t>
  </si>
  <si>
    <t>GROSS PROFIT</t>
  </si>
  <si>
    <t>OTHER OPERATING REVENUE</t>
  </si>
  <si>
    <t>ADMINISTRATIVE COSTS</t>
  </si>
  <si>
    <t>OTHER OPERATING COSTS</t>
  </si>
  <si>
    <t>PROFIT FROM OPERATIONS</t>
  </si>
  <si>
    <t>FINANCE COSTS</t>
  </si>
  <si>
    <t>SHARE OF RESULTS OF</t>
  </si>
  <si>
    <t xml:space="preserve">  ASSOCIATED COMPANY</t>
  </si>
  <si>
    <t>PROFIT BEFORE TAXATION</t>
  </si>
  <si>
    <t>TAXATION</t>
  </si>
  <si>
    <t>PROFIT AFTER TAXATION</t>
  </si>
  <si>
    <t>MINORITY INTEREST</t>
  </si>
  <si>
    <t>PROFIT ATTRIBUTABLE</t>
  </si>
  <si>
    <t xml:space="preserve">  TO SHAREHOLDERS</t>
  </si>
  <si>
    <t>EARNINGS PER</t>
  </si>
  <si>
    <t xml:space="preserve">  ORDINARY SHARE</t>
  </si>
  <si>
    <t>Basic (based on ordinary shares) (sen) (Note 25)</t>
  </si>
  <si>
    <t>Fully diluted</t>
  </si>
  <si>
    <t>The Condensed Consolidated Income Statements should be read in conjunction with the Annual Audited Financial Statements of</t>
  </si>
  <si>
    <t>the Group for the year ended 31st December 2002.</t>
  </si>
  <si>
    <t>CONDENSED CONSOLIDATED BALANCE SHEET</t>
  </si>
  <si>
    <t>NON-CURRENT ASSETS</t>
  </si>
  <si>
    <t>Property, plant and equipment</t>
  </si>
  <si>
    <t>Capital work-in-progress</t>
  </si>
  <si>
    <t>Interest in associated companies</t>
  </si>
  <si>
    <t>Amounts owing by associated companies</t>
  </si>
  <si>
    <t>Other investments</t>
  </si>
  <si>
    <t>Lease and hire purchase receivables</t>
  </si>
  <si>
    <t>CURRENT ASSETS</t>
  </si>
  <si>
    <t>Trade receivables</t>
  </si>
  <si>
    <t>Other receivables, deposits and prepayments</t>
  </si>
  <si>
    <t>Tax recoverable</t>
  </si>
  <si>
    <t>Fixed deposits with licensed banks</t>
  </si>
  <si>
    <t>Cash and bank balances</t>
  </si>
  <si>
    <t>CURRENT LIABILITIES</t>
  </si>
  <si>
    <t>Block discounting payables</t>
  </si>
  <si>
    <t>Trade payables</t>
  </si>
  <si>
    <t>Other payables and accruals</t>
  </si>
  <si>
    <t>Finance lease and hire purchase payables</t>
  </si>
  <si>
    <t>Term loans</t>
  </si>
  <si>
    <t>Other bank borrowings - unsecured</t>
  </si>
  <si>
    <t>Bank overdrafts</t>
  </si>
  <si>
    <t>Taxation</t>
  </si>
  <si>
    <t>NET CURRENT (LIABILITIES)/ASSETS</t>
  </si>
  <si>
    <t>CAPITAL AND RESERVES</t>
  </si>
  <si>
    <t>Share capital</t>
  </si>
  <si>
    <t>Reserves</t>
  </si>
  <si>
    <t>SHAREHOLDERS' EQUITY</t>
  </si>
  <si>
    <t>MINORITY INTERESTS</t>
  </si>
  <si>
    <t>NON-CURRENT LIABILITIES</t>
  </si>
  <si>
    <t>Long-term loan</t>
  </si>
  <si>
    <t>Deferred taxation</t>
  </si>
  <si>
    <t>NET TANGIBLE ASSETS PER ORDINARY SHARE (sen)</t>
  </si>
  <si>
    <t>The Condensed Consolidated Balance Sheet should be read in conjunction with the Annual Audited Financial Statements of the</t>
  </si>
  <si>
    <t>Group for the year ended 31st December 2002.</t>
  </si>
  <si>
    <t>CONDENSED CONSOLIDATED CASH FLOW STATEMENT</t>
  </si>
  <si>
    <t>CASH FLOWS FROM OPERATING ACTIVITIES</t>
  </si>
  <si>
    <t>CASH FLOWS FROM INVESTING ACTIVITIES</t>
  </si>
  <si>
    <t>CASH FLOWS FROM FINANCING ACTIVITIES</t>
  </si>
  <si>
    <t>CASH AND CASH EQUIVALENTS AT BEGINNING OF THE YEAR</t>
  </si>
  <si>
    <t>CASH AND CASH EQUIVALENTS AT END OF THE YEAR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</si>
  <si>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</si>
  <si>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</si>
  <si>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</si>
  <si>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</si>
  <si>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</si>
  <si>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</si>
  <si>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</si>
  <si>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</si>
  <si>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</si>
  <si>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</si>
  <si>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</si>
  <si>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</si>
  <si>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</si>
  <si>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</si>
  <si>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</si>
  <si>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</si>
  <si>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</si>
  <si>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</si>
  <si>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</si>
  <si>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</si>
  <si>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</si>
  <si>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</si>
  <si>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</si>
  <si>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</si>
  <si>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</si>
  <si>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By Order of the Board</t>
  </si>
  <si>
    <t>Kee Thuan Kin</t>
  </si>
  <si>
    <t>Company Secretary</t>
  </si>
  <si>
    <t>Selangor</t>
  </si>
  <si>
    <t xml:space="preserve"> </t>
  </si>
  <si>
    <t>Profit before taxation but after minority interests</t>
  </si>
  <si>
    <t>Adjustments for :-</t>
  </si>
  <si>
    <t>Amortisation and depreciation of property, plant and equipment</t>
  </si>
  <si>
    <t>Sundry deposit written off</t>
  </si>
  <si>
    <t>Bad debt written off</t>
  </si>
  <si>
    <t>Gains on disposal of property, plant and equipment</t>
  </si>
  <si>
    <t>Minority interest share of profits</t>
  </si>
  <si>
    <t>Allowance for doubtful debts no longer required</t>
  </si>
  <si>
    <t>Unrealised gain on foreign exchange</t>
  </si>
  <si>
    <t>Interest revenue</t>
  </si>
  <si>
    <t>Interest expenses</t>
  </si>
  <si>
    <t>Operating Profit Before Working Capital Changes</t>
  </si>
  <si>
    <t>Increase in trade and other payables</t>
  </si>
  <si>
    <t>Cash Generated From Operations</t>
  </si>
  <si>
    <t>Interest paid</t>
  </si>
  <si>
    <t>Tax refund</t>
  </si>
  <si>
    <t>Tax paid</t>
  </si>
  <si>
    <t>Net Cash Generated From Operating Activities</t>
  </si>
  <si>
    <t>Capital work-in-progress incurred</t>
  </si>
  <si>
    <t>Withdrawal of fixed deposits</t>
  </si>
  <si>
    <t>Placement of fixed deposit</t>
  </si>
  <si>
    <t>Proceeds from disposal of property, plant and equipment</t>
  </si>
  <si>
    <t>Purchase of property, plant and equipment</t>
  </si>
  <si>
    <t>Repayments from associated companies</t>
  </si>
  <si>
    <t>Interest received</t>
  </si>
  <si>
    <t>Net Cash Used In Investing Activities</t>
  </si>
  <si>
    <t>Payments to hire purchase payables</t>
  </si>
  <si>
    <t>Proceeds from term loans</t>
  </si>
  <si>
    <t>Proceeds from long term loans</t>
  </si>
  <si>
    <t>Payments of lease obligations</t>
  </si>
  <si>
    <t>Redemption of bonds</t>
  </si>
  <si>
    <t>Repayments of short term borrowings</t>
  </si>
  <si>
    <t>Repayments of term loans</t>
  </si>
  <si>
    <t>Accounting Policies</t>
  </si>
  <si>
    <t>The interim financial report is unaudited and has been prepared in accordance with MASB 26, "Interim Financial</t>
  </si>
  <si>
    <t>Reporting" and Chapter 9 Part K of the Listing Requirements of Kuala Lumpur Stock Exchange and should be read in</t>
  </si>
  <si>
    <t>conjunction with the Group's annual audited financial statements for the year ended 31st December 2002. The</t>
  </si>
  <si>
    <t>accounting policies and methods of computation adopted in the interim financial statements are consistent with those</t>
  </si>
  <si>
    <t>adopted in the annual financial statements for the year ended 31st December 2002 except for the adoption of MASB 25,</t>
  </si>
  <si>
    <t>"Income Taxes".</t>
  </si>
  <si>
    <t>In accordance with MASB 25, "Income Taxes", the Group changed its accounting policy with respect to the provision</t>
  </si>
  <si>
    <t>for deferred tax to comply with MASB 25. This change has been accounted for retrospectively, and had the effect of</t>
  </si>
  <si>
    <t>decreasing the revaluation reserve and reserve on consolidation of the Group by RM2.025 million and RM9.441 million</t>
  </si>
  <si>
    <t>with a corresponding increase in retained profits brought forward and deferred tax liabilities by RM4.356 million and</t>
  </si>
  <si>
    <t>RM7.110 million.  Accordingly, the revaluation reserve, reserve on consolidation, retained profits brough forward and</t>
  </si>
  <si>
    <t>deferred tax liabilities have been restated to account for the cumulative effects of the change for the quarter ended</t>
  </si>
  <si>
    <t>Qualification of Preceding Annual Financial Statements</t>
  </si>
  <si>
    <t>The audit report of the most recent annual financial statements for the year ended 31st December 2002 was not qualified.</t>
  </si>
  <si>
    <t>Seasonal or Cyclical Factors</t>
  </si>
  <si>
    <t>The business operations of the Group were not materially affected by any seasonal or cyclical factors.</t>
  </si>
  <si>
    <t>Unusual Material Event</t>
  </si>
  <si>
    <t>under review.</t>
  </si>
  <si>
    <t>Material Changes in Estimates</t>
  </si>
  <si>
    <t>There were no material changes in estimates from either the prior interim period or prior financial years.</t>
  </si>
  <si>
    <t>Debts and Equity Securities</t>
  </si>
  <si>
    <t>Save as disclosed below, there were no issuances or repayments of debt and equity securities, share buy-back, share</t>
  </si>
  <si>
    <t>On 24 February 2003, the Company redeemed RM30,000,000 of its RM60,000,000 nominal amount of 5-year 4%</t>
  </si>
  <si>
    <t>Redeemable Bank Guaranteed Bonds 2001/2006 ("Bonds 2001/2006") on a pro-rata basis from the existing holders of</t>
  </si>
  <si>
    <t>the Bonds 2001/2006.</t>
  </si>
  <si>
    <t>Dividend Paid</t>
  </si>
  <si>
    <t>Segmental Reporting</t>
  </si>
  <si>
    <t>a.</t>
  </si>
  <si>
    <t>b.</t>
  </si>
  <si>
    <t>Valuations of Property, Plant and Equipment</t>
  </si>
  <si>
    <t>The  valuation of land and buildings has been brought forward without amendment from the previous audited Annual</t>
  </si>
  <si>
    <t>Financial Statements.</t>
  </si>
  <si>
    <t>Material Events Subsequent To The End of The Period</t>
  </si>
  <si>
    <t>Save as disclosed below, there were no material events subsequent to the end of the period under review :-</t>
  </si>
  <si>
    <t>i.</t>
  </si>
  <si>
    <t>Changes In The Composition of The Group</t>
  </si>
  <si>
    <t>Save as disclosed below, there were no changes in the composition of the Group during the financial period under</t>
  </si>
  <si>
    <t>review :-</t>
  </si>
  <si>
    <t>Contingent Liabilities and Contingent Assets</t>
  </si>
  <si>
    <t>There were no contingent liabilities or contingent assets as at the date of this report.</t>
  </si>
  <si>
    <t>Review of Performance</t>
  </si>
  <si>
    <t>Comparison With Immediate Preceding Quarter's Results</t>
  </si>
  <si>
    <t>Current Year Prospects</t>
  </si>
  <si>
    <t>Variance of Actual Profit from Forecast Profit</t>
  </si>
  <si>
    <t>This note is not applicable as no profit forecast was published.</t>
  </si>
  <si>
    <t>Taxation comprises :-</t>
  </si>
  <si>
    <t>Current taxation</t>
  </si>
  <si>
    <t>Under/(Over) provision in prior year</t>
  </si>
  <si>
    <t>Share of associated company's taxation</t>
  </si>
  <si>
    <t>The effective tax rate for the current quarter and financial period to date is higher than the statutory tax rate due to :-</t>
  </si>
  <si>
    <t>c.</t>
  </si>
  <si>
    <t>Profit/(Loss)  on Sale of Unquoted Investments and/or Properties</t>
  </si>
  <si>
    <t>Purchase or Disposal of Quoted Securities</t>
  </si>
  <si>
    <t>Status of Corporate Proposals</t>
  </si>
  <si>
    <t>There were no corporate proposals announced but not completed as at the date of this report.</t>
  </si>
  <si>
    <t>Off Balance Sheet Financial Instruments</t>
  </si>
  <si>
    <t>The Group does not have any financial instruments with off balance sheet risk as at the date of this report.</t>
  </si>
  <si>
    <t>Material Litigation</t>
  </si>
  <si>
    <t>There were no material litigation pending as at the date of this report.</t>
  </si>
  <si>
    <t>Dividends</t>
  </si>
  <si>
    <t>The directors do not recommend any dividend for the financial period under review.</t>
  </si>
  <si>
    <t>Basic Earnings Per Share</t>
  </si>
  <si>
    <t>Net profit/(loss) attributable to</t>
  </si>
  <si>
    <t>ordinary shareholders</t>
  </si>
  <si>
    <t>Weighted average number</t>
  </si>
  <si>
    <t>of ordinary shares in issue</t>
  </si>
  <si>
    <t>Earnings per share (sen)</t>
  </si>
  <si>
    <t>By Activity</t>
  </si>
  <si>
    <t>Revenue :-</t>
  </si>
  <si>
    <t>External</t>
  </si>
  <si>
    <t>revenue</t>
  </si>
  <si>
    <t>Inter-</t>
  </si>
  <si>
    <t>segment</t>
  </si>
  <si>
    <t>Total</t>
  </si>
  <si>
    <t>Revenue</t>
  </si>
  <si>
    <t>Result :-</t>
  </si>
  <si>
    <t>Segment</t>
  </si>
  <si>
    <t>result</t>
  </si>
  <si>
    <t>Unallocated</t>
  </si>
  <si>
    <t>corporate</t>
  </si>
  <si>
    <t>expenses</t>
  </si>
  <si>
    <t>Share of</t>
  </si>
  <si>
    <t>results of</t>
  </si>
  <si>
    <t>associated</t>
  </si>
  <si>
    <t>companies</t>
  </si>
  <si>
    <t>Minority</t>
  </si>
  <si>
    <t>interest</t>
  </si>
  <si>
    <t>Net profit</t>
  </si>
  <si>
    <t>Other information :-</t>
  </si>
  <si>
    <t>assets</t>
  </si>
  <si>
    <t>Amount</t>
  </si>
  <si>
    <t>owing by</t>
  </si>
  <si>
    <t>Other</t>
  </si>
  <si>
    <t>investments</t>
  </si>
  <si>
    <t>Tax</t>
  </si>
  <si>
    <t>recoverable</t>
  </si>
  <si>
    <t>Investment</t>
  </si>
  <si>
    <t>in equity</t>
  </si>
  <si>
    <t>Consolidated</t>
  </si>
  <si>
    <t>total assets</t>
  </si>
  <si>
    <t>liabilities</t>
  </si>
  <si>
    <t>Deferred</t>
  </si>
  <si>
    <t>taxation</t>
  </si>
  <si>
    <t>total</t>
  </si>
  <si>
    <t>Capital</t>
  </si>
  <si>
    <t>expenditure</t>
  </si>
  <si>
    <t>Amortisation</t>
  </si>
  <si>
    <t>and</t>
  </si>
  <si>
    <t>depreciation</t>
  </si>
  <si>
    <t>of property,</t>
  </si>
  <si>
    <t>plant and</t>
  </si>
  <si>
    <t>equipment</t>
  </si>
  <si>
    <t>Non-cash</t>
  </si>
  <si>
    <t>other than</t>
  </si>
  <si>
    <t>By Geographical Location</t>
  </si>
  <si>
    <t>Total revenue</t>
  </si>
  <si>
    <t>from external</t>
  </si>
  <si>
    <t>customers</t>
  </si>
  <si>
    <t>Segment assets</t>
  </si>
  <si>
    <t>On 9 April 2003, the Company entered into a Sale of Shares Agreement to acquire 9,950,000 ordinary shares of</t>
  </si>
  <si>
    <t>RM1/- each representing 49.75% of the issued and paid-up share capital of Integrated Mits Sdn Bhd for a total</t>
  </si>
  <si>
    <t>cash consideration of RM10,945,000/- ("Proposed Acquisition"). The Proposed Acquisition was completed on</t>
  </si>
  <si>
    <t>21 July 2003.</t>
  </si>
  <si>
    <t>There were no purchase or disposal of quoted securities for the financial period under review.</t>
  </si>
  <si>
    <t>At cost</t>
  </si>
  <si>
    <t>Less : Impairment loss</t>
  </si>
  <si>
    <t>Carrying amount at end of period</t>
  </si>
  <si>
    <t>At market value</t>
  </si>
  <si>
    <t>Short term borrowings</t>
  </si>
  <si>
    <t>Secured :-</t>
  </si>
  <si>
    <t>Portion of term loans payable within 12 months</t>
  </si>
  <si>
    <t>Unsecured :-</t>
  </si>
  <si>
    <t>Revolving credits</t>
  </si>
  <si>
    <t>Long term borrowings</t>
  </si>
  <si>
    <t>Portion of term loans payable after 12 months</t>
  </si>
  <si>
    <t>Long term loan</t>
  </si>
  <si>
    <t>The long term loan represents a loan from the minority shareholder of the subsidiary companies to the said</t>
  </si>
  <si>
    <t>All the above borrowings are denominated in Ringgit Malaysia except for the following which is denominated in</t>
  </si>
  <si>
    <t>Hong Kong dollars :-</t>
  </si>
  <si>
    <t>Forwarding,</t>
  </si>
  <si>
    <t>shipping,</t>
  </si>
  <si>
    <t>transport,</t>
  </si>
  <si>
    <t>haulage &amp;</t>
  </si>
  <si>
    <t>air freight</t>
  </si>
  <si>
    <t>services</t>
  </si>
  <si>
    <t>RM'000</t>
  </si>
  <si>
    <t>Warehouse</t>
  </si>
  <si>
    <t>rental and</t>
  </si>
  <si>
    <t>-------Individual quarter-------</t>
  </si>
  <si>
    <t>Current</t>
  </si>
  <si>
    <t>year</t>
  </si>
  <si>
    <t>quarter</t>
  </si>
  <si>
    <t>N/A</t>
  </si>
  <si>
    <t>holding,</t>
  </si>
  <si>
    <t>property</t>
  </si>
  <si>
    <t>rental,</t>
  </si>
  <si>
    <t>management</t>
  </si>
  <si>
    <t>services,</t>
  </si>
  <si>
    <t>commission</t>
  </si>
  <si>
    <t>&amp; others</t>
  </si>
  <si>
    <t>-</t>
  </si>
  <si>
    <t>Malaysia</t>
  </si>
  <si>
    <t>------Individual  quarter----</t>
  </si>
  <si>
    <t>Preceding</t>
  </si>
  <si>
    <t>corresponding</t>
  </si>
  <si>
    <t>Leasing</t>
  </si>
  <si>
    <t>and hire</t>
  </si>
  <si>
    <t xml:space="preserve"> purchase</t>
  </si>
  <si>
    <t>Hong Kong</t>
  </si>
  <si>
    <t>------Cumulative quarter-------</t>
  </si>
  <si>
    <t>to date</t>
  </si>
  <si>
    <t>As at</t>
  </si>
  <si>
    <t>end of</t>
  </si>
  <si>
    <t>current</t>
  </si>
  <si>
    <t>Year</t>
  </si>
  <si>
    <t>ended</t>
  </si>
  <si>
    <t>Eliminations</t>
  </si>
  <si>
    <t>The</t>
  </si>
  <si>
    <t>People's</t>
  </si>
  <si>
    <t xml:space="preserve"> Republic</t>
  </si>
  <si>
    <t>of China</t>
  </si>
  <si>
    <t>------Cumulative quarter----</t>
  </si>
  <si>
    <t>period</t>
  </si>
  <si>
    <t>preceding</t>
  </si>
  <si>
    <t>financial</t>
  </si>
  <si>
    <t>year end</t>
  </si>
  <si>
    <t>31.12.02</t>
  </si>
  <si>
    <t>1/1/02-9/6/02</t>
  </si>
  <si>
    <t>10/6/02-31/12/02</t>
  </si>
  <si>
    <t>=</t>
  </si>
  <si>
    <t>CONDENSED CONSOLIDATED STATEMENTS OF CHANGES IN EQUITY</t>
  </si>
  <si>
    <t>At 1.1.02</t>
  </si>
  <si>
    <t>As previously reported</t>
  </si>
  <si>
    <t>Rights issue of shares</t>
  </si>
  <si>
    <t>Losses not recognised in the income statement :-</t>
  </si>
  <si>
    <t>Rights issue and ESOS expenses</t>
  </si>
  <si>
    <t>Gains not recognised in the income statement :-</t>
  </si>
  <si>
    <t>Net Profit for the period</t>
  </si>
  <si>
    <t>At 1.1.03</t>
  </si>
  <si>
    <t>Prior year adjustment :-</t>
  </si>
  <si>
    <t>Change in accounting policy on deferred taxation</t>
  </si>
  <si>
    <t>from the partial basis to the comprehensive basis (Note 1)</t>
  </si>
  <si>
    <t>As restated</t>
  </si>
  <si>
    <t>Net profit for the period</t>
  </si>
  <si>
    <t>The condensed Consolidated Statements of Changes in Equity should be read in conjunction with the Annual Audited Financial Statements of the Group for the year ended 31st December 2002.</t>
  </si>
  <si>
    <t>SHARE</t>
  </si>
  <si>
    <t>CAPITAL</t>
  </si>
  <si>
    <t>PREMIUM</t>
  </si>
  <si>
    <t>PROPERTY</t>
  </si>
  <si>
    <t>REVALUATION</t>
  </si>
  <si>
    <t>RESERVE</t>
  </si>
  <si>
    <t>FOREIGN</t>
  </si>
  <si>
    <t>EXCHANGE</t>
  </si>
  <si>
    <t>TRANSLATION</t>
  </si>
  <si>
    <t>RESERVE ON</t>
  </si>
  <si>
    <t>RETAINED</t>
  </si>
  <si>
    <t>PROFITS</t>
  </si>
  <si>
    <t>TOTAL</t>
  </si>
  <si>
    <t>SHAREHOLDERS</t>
  </si>
  <si>
    <t>EQUITY</t>
  </si>
  <si>
    <t>Change in accounting policy on deferred</t>
  </si>
  <si>
    <t>taxation from the partial basis to the comprehensive</t>
  </si>
  <si>
    <t>basis (Note 1)</t>
  </si>
  <si>
    <t xml:space="preserve">              -</t>
  </si>
  <si>
    <t xml:space="preserve">               -</t>
  </si>
  <si>
    <t xml:space="preserve">                    -</t>
  </si>
  <si>
    <t>30.09.03</t>
  </si>
  <si>
    <t>30.09.02</t>
  </si>
  <si>
    <t>Quarterly report on consolidated results for the third quarter ended 30th September 2003.</t>
  </si>
  <si>
    <t>Notes to the interim financial report - 30th September 2003</t>
  </si>
  <si>
    <t>21st November 2003</t>
  </si>
  <si>
    <t>Total investments in quoted securities as at 30.09.03 :-</t>
  </si>
  <si>
    <t>Group Borrowings and Debt Securities as at 30.09.03</t>
  </si>
  <si>
    <t>Interest</t>
  </si>
  <si>
    <t>30th September 2003.</t>
  </si>
  <si>
    <t>There were no unusual material events affecting assets, liabilities, equity, net income or cash flows during the periods</t>
  </si>
  <si>
    <t>cancellations, shares held as treasury shares and resale of treasury shares during the financial periods under review :-</t>
  </si>
  <si>
    <t>(i)</t>
  </si>
  <si>
    <t>(ii)</t>
  </si>
  <si>
    <t>(iii)</t>
  </si>
  <si>
    <t>During the financial period, the Company issued the following Commercial Papers ("CP") :-</t>
  </si>
  <si>
    <t>Date of issue</t>
  </si>
  <si>
    <t>22.08.2003</t>
  </si>
  <si>
    <t>15.09.2003</t>
  </si>
  <si>
    <t>26.09.2003</t>
  </si>
  <si>
    <t>Amount of CP (RM)</t>
  </si>
  <si>
    <t>30,000,000</t>
  </si>
  <si>
    <t>15,000,000</t>
  </si>
  <si>
    <t>5,000,000</t>
  </si>
  <si>
    <t>50,000,000</t>
  </si>
  <si>
    <t>On 22 August 2003, the Company redeemed the remaining RM30,000,000 of its Bonds 2001/2006.</t>
  </si>
  <si>
    <t>There were no dividend paid during  the financial periods under review.</t>
  </si>
  <si>
    <t>CONSOLIDATION</t>
  </si>
  <si>
    <t>9 month ended 30th Sept 2002</t>
  </si>
  <si>
    <t>9 month ended 30th Sept 2003</t>
  </si>
  <si>
    <t>At 30.09.02</t>
  </si>
  <si>
    <t>At 30.09.03</t>
  </si>
  <si>
    <t>The Group's turnover increased by 5.28% to RM124.01 million (2002 : RM117.79 million) for the period under review.</t>
  </si>
  <si>
    <t>The Group achieved an increase of 20.8% in turnover to RM47.6 million from RM39.4 million in the preceeding</t>
  </si>
  <si>
    <t>quarter. However, profit before taxation decreased by 29% to RM1.67 million from RM2.36 million as a result of</t>
  </si>
  <si>
    <t>method for</t>
  </si>
  <si>
    <t>lower operating margin from the haulage operations.</t>
  </si>
  <si>
    <t>There were no disposal of unquoted investments and/or properties during the financial period under review.</t>
  </si>
  <si>
    <t>subsidiary companies and is unsecured, non-interest bearing and has no fixed term of repayment.</t>
  </si>
  <si>
    <t>On 14 October 2003, the Company issued RM10.0 million of 3 months Commercial Papers.</t>
  </si>
  <si>
    <t>Share of profit of associated companies</t>
  </si>
  <si>
    <t>Acquisition of share in associated company</t>
  </si>
  <si>
    <t>Proceeds from commercial papers</t>
  </si>
  <si>
    <t>NET INCREASE IN CASH AND CASH EQUIVALENTS</t>
  </si>
  <si>
    <t>Statements of the Group for the year ended 31st December 2002.</t>
  </si>
  <si>
    <t>The Condensed Consolidated Cash Flow Statements should be read in conjunction with the Annual Audited Financial</t>
  </si>
  <si>
    <t>no group relief for losses suffered by certain subsidiary companies; and</t>
  </si>
  <si>
    <t>certain expenses were disallowed for tax purposes.</t>
  </si>
  <si>
    <t>Bonds</t>
  </si>
  <si>
    <t xml:space="preserve">Despite the higher recorded turnover, the Group's profit before taxation decreased to RM6.73 million from </t>
  </si>
  <si>
    <t>RM7.39 million in 2002. This is mainly due to the lower operating margin from the haulage operations.</t>
  </si>
  <si>
    <t>This is mainly due to a 60.87% increase in the turnover of the Group's warehouse operations in China to RM17.84</t>
  </si>
  <si>
    <t>million from RM11.09 million in 2002.</t>
  </si>
  <si>
    <t xml:space="preserve">The Group's Malaysian operations recorded a marginal increase of RM0.24 million in turnover to RM102.24 </t>
  </si>
  <si>
    <t xml:space="preserve">million from RM102.01 million in 2002. Significantly higher turnover were achieved in the warehouse and haulage  </t>
  </si>
  <si>
    <t>operations. However, the Group also experienced an equivalent decrease in the transport and airfreight operations</t>
  </si>
  <si>
    <t>turnover.</t>
  </si>
  <si>
    <t>The Group does not expect any significant improvement in the revenue of its Malaysian operations. However, the</t>
  </si>
  <si>
    <t xml:space="preserve">Group expects continuing strong demand for logistics services in China due to the country's robust economic </t>
  </si>
  <si>
    <t>growth.</t>
  </si>
  <si>
    <t>On the back of this scenario and barring any unforeseen circumstances, the Group expects to achieve satisfactory</t>
  </si>
  <si>
    <t>results for the year ending 31st December 2003.</t>
  </si>
  <si>
    <t>Commercial papers (note)</t>
  </si>
  <si>
    <t>Note  : The Commercial Papers were issued under a 7 years underwritten Commercial Papers programme.</t>
  </si>
  <si>
    <t>Decrease in trade and other receivables</t>
  </si>
  <si>
    <t>Net Cash Generated From Financing Activities</t>
  </si>
  <si>
    <t>Commercial Papers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</si>
</sst>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u val="single"/>
      <sz val="12"/>
      <name val="Times New Roman"/>
      <family val="0"/>
    </font>
    <font>
      <sz val="12"/>
      <color indexed="8"/>
      <name val="Times New Roman"/>
      <family val="0"/>
    </font>
    <font>
      <u val="single"/>
      <sz val="12"/>
      <name val="Times New Roman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3" fontId="4" fillId="0" borderId="1" xfId="0" applyNumberFormat="1" applyFont="1" applyAlignment="1">
      <alignment/>
    </xf>
    <xf numFmtId="3" fontId="4" fillId="0" borderId="2" xfId="0" applyNumberFormat="1" applyFont="1" applyAlignment="1">
      <alignment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/>
    </xf>
    <xf numFmtId="37" fontId="4" fillId="0" borderId="3" xfId="0" applyNumberFormat="1" applyFont="1" applyAlignment="1">
      <alignment/>
    </xf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justify"/>
    </xf>
    <xf numFmtId="3" fontId="5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 wrapText="1"/>
    </xf>
    <xf numFmtId="3" fontId="4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justify" wrapText="1"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 wrapText="1"/>
    </xf>
    <xf numFmtId="3" fontId="4" fillId="0" borderId="0" xfId="0" applyNumberFormat="1" applyFont="1" applyAlignment="1">
      <alignment horizontal="left"/>
    </xf>
    <xf numFmtId="37" fontId="4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7" fillId="0" borderId="0" xfId="0" applyNumberFormat="1" applyFont="1" applyAlignment="1">
      <alignment horizontal="right"/>
    </xf>
    <xf numFmtId="37" fontId="7" fillId="0" borderId="3" xfId="0" applyNumberFormat="1" applyFont="1" applyAlignment="1">
      <alignment/>
    </xf>
    <xf numFmtId="37" fontId="7" fillId="0" borderId="4" xfId="0" applyNumberFormat="1" applyFont="1" applyAlignment="1">
      <alignment/>
    </xf>
    <xf numFmtId="37" fontId="7" fillId="0" borderId="1" xfId="0" applyNumberFormat="1" applyFont="1" applyAlignment="1">
      <alignment/>
    </xf>
    <xf numFmtId="37" fontId="4" fillId="0" borderId="2" xfId="0" applyNumberFormat="1" applyFont="1" applyAlignment="1">
      <alignment/>
    </xf>
    <xf numFmtId="37" fontId="4" fillId="0" borderId="4" xfId="0" applyNumberFormat="1" applyFont="1" applyAlignment="1">
      <alignment/>
    </xf>
    <xf numFmtId="37" fontId="4" fillId="0" borderId="1" xfId="0" applyNumberFormat="1" applyFont="1" applyAlignment="1">
      <alignment/>
    </xf>
    <xf numFmtId="37" fontId="4" fillId="0" borderId="2" xfId="0" applyNumberFormat="1" applyFont="1" applyAlignment="1">
      <alignment/>
    </xf>
    <xf numFmtId="37" fontId="4" fillId="0" borderId="2" xfId="0" applyNumberFormat="1" applyFont="1" applyAlignment="1">
      <alignment/>
    </xf>
    <xf numFmtId="37" fontId="4" fillId="0" borderId="0" xfId="0" applyNumberFormat="1" applyFont="1" applyAlignment="1">
      <alignment horizontal="justify"/>
    </xf>
    <xf numFmtId="37" fontId="4" fillId="0" borderId="3" xfId="0" applyNumberFormat="1" applyFont="1" applyAlignment="1">
      <alignment/>
    </xf>
    <xf numFmtId="37" fontId="4" fillId="0" borderId="4" xfId="0" applyNumberFormat="1" applyFont="1" applyAlignment="1">
      <alignment/>
    </xf>
    <xf numFmtId="37" fontId="4" fillId="0" borderId="1" xfId="0" applyNumberFormat="1" applyFont="1" applyAlignment="1">
      <alignment/>
    </xf>
    <xf numFmtId="37" fontId="4" fillId="0" borderId="0" xfId="0" applyNumberFormat="1" applyFont="1" applyAlignment="1">
      <alignment horizontal="centerContinuous" wrapText="1"/>
    </xf>
    <xf numFmtId="37" fontId="4" fillId="0" borderId="0" xfId="0" applyNumberFormat="1" applyFont="1" applyAlignment="1">
      <alignment horizontal="centerContinuous"/>
    </xf>
    <xf numFmtId="37" fontId="7" fillId="0" borderId="0" xfId="0" applyNumberFormat="1" applyFont="1" applyAlignment="1">
      <alignment/>
    </xf>
    <xf numFmtId="37" fontId="7" fillId="0" borderId="0" xfId="0" applyNumberFormat="1" applyFont="1" applyAlignment="1">
      <alignment horizontal="right"/>
    </xf>
    <xf numFmtId="37" fontId="7" fillId="0" borderId="0" xfId="0" applyNumberFormat="1" applyFont="1" applyAlignment="1">
      <alignment horizontal="center"/>
    </xf>
    <xf numFmtId="37" fontId="7" fillId="0" borderId="3" xfId="0" applyNumberFormat="1" applyFont="1" applyAlignment="1">
      <alignment/>
    </xf>
    <xf numFmtId="37" fontId="7" fillId="0" borderId="2" xfId="0" applyNumberFormat="1" applyFont="1" applyAlignment="1">
      <alignment/>
    </xf>
    <xf numFmtId="37" fontId="4" fillId="0" borderId="0" xfId="0" applyNumberFormat="1" applyFont="1" applyAlignment="1">
      <alignment horizontal="justify" wrapText="1"/>
    </xf>
    <xf numFmtId="39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 quotePrefix="1">
      <alignment/>
    </xf>
    <xf numFmtId="37" fontId="8" fillId="0" borderId="0" xfId="0" applyNumberFormat="1" applyFont="1" applyAlignment="1">
      <alignment/>
    </xf>
    <xf numFmtId="37" fontId="4" fillId="0" borderId="0" xfId="0" applyNumberFormat="1" applyFont="1" applyAlignment="1" quotePrefix="1">
      <alignment horizontal="right"/>
    </xf>
    <xf numFmtId="37" fontId="4" fillId="0" borderId="5" xfId="0" applyNumberFormat="1" applyFont="1" applyBorder="1" applyAlignment="1" quotePrefix="1">
      <alignment/>
    </xf>
    <xf numFmtId="37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9" fillId="0" borderId="0" xfId="0" applyNumberFormat="1" applyFont="1" applyAlignment="1">
      <alignment horizontal="center"/>
    </xf>
    <xf numFmtId="37" fontId="4" fillId="0" borderId="6" xfId="0" applyNumberFormat="1" applyFont="1" applyBorder="1" applyAlignment="1">
      <alignment/>
    </xf>
    <xf numFmtId="3" fontId="4" fillId="0" borderId="0" xfId="0" applyNumberFormat="1" applyFont="1" applyAlignment="1" quotePrefix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05"/>
  <sheetViews>
    <sheetView tabSelected="1" showOutlineSymbols="0" zoomScale="87" zoomScaleNormal="87" workbookViewId="0" topLeftCell="A508">
      <selection activeCell="P522" sqref="P522"/>
    </sheetView>
  </sheetViews>
  <sheetFormatPr defaultColWidth="8.88671875" defaultRowHeight="15"/>
  <cols>
    <col min="1" max="4" width="3.6640625" style="2" customWidth="1"/>
    <col min="5" max="5" width="6.6640625" style="2" customWidth="1"/>
    <col min="6" max="6" width="8.6640625" style="2" customWidth="1"/>
    <col min="7" max="7" width="2.6640625" style="2" customWidth="1"/>
    <col min="8" max="8" width="8.6640625" style="2" customWidth="1"/>
    <col min="9" max="9" width="2.6640625" style="2" customWidth="1"/>
    <col min="10" max="10" width="8.6640625" style="2" customWidth="1"/>
    <col min="11" max="11" width="4.6640625" style="2" customWidth="1"/>
    <col min="12" max="12" width="1.66796875" style="2" customWidth="1"/>
    <col min="13" max="13" width="9.6640625" style="2" customWidth="1"/>
    <col min="14" max="14" width="4.6640625" style="2" customWidth="1"/>
    <col min="15" max="15" width="2.6640625" style="2" customWidth="1"/>
    <col min="16" max="16" width="8.6640625" style="2" customWidth="1"/>
    <col min="17" max="17" width="4.6640625" style="2" customWidth="1"/>
    <col min="18" max="18" width="1.66796875" style="2" customWidth="1"/>
    <col min="19" max="19" width="8.6640625" style="2" customWidth="1"/>
    <col min="20" max="20" width="4.6640625" style="2" customWidth="1"/>
    <col min="21" max="21" width="3.6640625" style="2" customWidth="1"/>
    <col min="22" max="22" width="10.6640625" style="2" customWidth="1"/>
    <col min="23" max="23" width="3.6640625" style="2" customWidth="1"/>
    <col min="24" max="24" width="9.6640625" style="2" customWidth="1"/>
    <col min="25" max="25" width="5.6640625" style="2" customWidth="1"/>
    <col min="26" max="26" width="10.6640625" style="2" customWidth="1"/>
    <col min="27" max="27" width="3.6640625" style="2" customWidth="1"/>
    <col min="28" max="16384" width="9.6640625" style="2" customWidth="1"/>
  </cols>
  <sheetData>
    <row r="1" ht="15.75">
      <c r="A1" s="2" t="s">
        <v>0</v>
      </c>
    </row>
    <row r="3" ht="15.75">
      <c r="A3" s="3" t="s">
        <v>358</v>
      </c>
    </row>
    <row r="4" ht="15.75">
      <c r="A4" s="2" t="s">
        <v>1</v>
      </c>
    </row>
    <row r="6" ht="15.75">
      <c r="A6" s="4" t="s">
        <v>2</v>
      </c>
    </row>
    <row r="8" spans="5:20" ht="15.75">
      <c r="E8" s="21"/>
      <c r="F8" s="21"/>
      <c r="G8" s="21"/>
      <c r="H8" s="21"/>
      <c r="I8" s="21"/>
      <c r="J8" s="22" t="s">
        <v>278</v>
      </c>
      <c r="K8" s="22"/>
      <c r="L8" s="22"/>
      <c r="M8" s="22"/>
      <c r="N8" s="21"/>
      <c r="O8" s="21"/>
      <c r="P8" s="22" t="s">
        <v>299</v>
      </c>
      <c r="Q8" s="22"/>
      <c r="R8" s="22"/>
      <c r="S8" s="22"/>
      <c r="T8" s="21"/>
    </row>
    <row r="9" spans="5:20" ht="15.75">
      <c r="E9" s="21"/>
      <c r="F9" s="21"/>
      <c r="G9" s="21"/>
      <c r="H9" s="21"/>
      <c r="I9" s="21"/>
      <c r="J9" s="9"/>
      <c r="K9" s="21"/>
      <c r="L9" s="21"/>
      <c r="M9" s="9" t="s">
        <v>293</v>
      </c>
      <c r="N9" s="9"/>
      <c r="O9" s="9"/>
      <c r="P9" s="9"/>
      <c r="Q9" s="9"/>
      <c r="R9" s="9"/>
      <c r="S9" s="9" t="s">
        <v>293</v>
      </c>
      <c r="T9" s="21"/>
    </row>
    <row r="10" spans="5:20" ht="15.75">
      <c r="E10" s="21"/>
      <c r="F10" s="21"/>
      <c r="G10" s="21"/>
      <c r="H10" s="21"/>
      <c r="I10" s="21"/>
      <c r="J10" s="9" t="s">
        <v>279</v>
      </c>
      <c r="K10" s="21"/>
      <c r="L10" s="21"/>
      <c r="M10" s="9" t="s">
        <v>280</v>
      </c>
      <c r="N10" s="21"/>
      <c r="O10" s="21"/>
      <c r="P10" s="9" t="s">
        <v>279</v>
      </c>
      <c r="Q10" s="9"/>
      <c r="R10" s="9"/>
      <c r="S10" s="9" t="s">
        <v>280</v>
      </c>
      <c r="T10" s="21"/>
    </row>
    <row r="11" spans="5:20" ht="15.75">
      <c r="E11" s="21"/>
      <c r="F11" s="21"/>
      <c r="G11" s="21"/>
      <c r="H11" s="21"/>
      <c r="I11" s="21"/>
      <c r="J11" s="9" t="s">
        <v>280</v>
      </c>
      <c r="K11" s="21"/>
      <c r="L11" s="21"/>
      <c r="M11" s="10" t="s">
        <v>294</v>
      </c>
      <c r="N11" s="21"/>
      <c r="O11" s="21"/>
      <c r="P11" s="9" t="s">
        <v>280</v>
      </c>
      <c r="Q11" s="9"/>
      <c r="R11" s="9"/>
      <c r="S11" s="10" t="s">
        <v>294</v>
      </c>
      <c r="T11" s="21"/>
    </row>
    <row r="12" spans="5:20" ht="15.75">
      <c r="E12" s="21"/>
      <c r="F12" s="21"/>
      <c r="G12" s="21"/>
      <c r="H12" s="21"/>
      <c r="I12" s="21"/>
      <c r="J12" s="9" t="s">
        <v>281</v>
      </c>
      <c r="K12" s="21"/>
      <c r="L12" s="21"/>
      <c r="M12" s="9" t="s">
        <v>281</v>
      </c>
      <c r="N12" s="21"/>
      <c r="O12" s="21"/>
      <c r="P12" s="9" t="s">
        <v>300</v>
      </c>
      <c r="Q12" s="9"/>
      <c r="R12" s="9"/>
      <c r="S12" s="9" t="s">
        <v>312</v>
      </c>
      <c r="T12" s="21"/>
    </row>
    <row r="13" spans="5:20" ht="15.75">
      <c r="E13" s="21"/>
      <c r="F13" s="21"/>
      <c r="G13" s="21"/>
      <c r="H13" s="21"/>
      <c r="I13" s="21"/>
      <c r="J13" s="9" t="s">
        <v>356</v>
      </c>
      <c r="K13" s="21"/>
      <c r="L13" s="9"/>
      <c r="M13" s="9" t="s">
        <v>357</v>
      </c>
      <c r="N13" s="21"/>
      <c r="O13" s="21"/>
      <c r="P13" s="9" t="s">
        <v>356</v>
      </c>
      <c r="Q13" s="21"/>
      <c r="R13" s="21"/>
      <c r="S13" s="9" t="s">
        <v>357</v>
      </c>
      <c r="T13" s="21"/>
    </row>
    <row r="14" spans="5:20" ht="15.75">
      <c r="E14" s="21"/>
      <c r="F14" s="21"/>
      <c r="G14" s="21"/>
      <c r="H14" s="21"/>
      <c r="I14" s="21"/>
      <c r="J14" s="9" t="s">
        <v>275</v>
      </c>
      <c r="K14" s="21"/>
      <c r="L14" s="21"/>
      <c r="M14" s="9" t="s">
        <v>275</v>
      </c>
      <c r="N14" s="21"/>
      <c r="O14" s="21"/>
      <c r="P14" s="9" t="s">
        <v>275</v>
      </c>
      <c r="Q14" s="21"/>
      <c r="R14" s="9"/>
      <c r="S14" s="9" t="s">
        <v>275</v>
      </c>
      <c r="T14" s="21"/>
    </row>
    <row r="15" spans="5:20" ht="15.75"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5.75">
      <c r="A16" s="3" t="s">
        <v>3</v>
      </c>
      <c r="B16" s="3"/>
      <c r="E16" s="21"/>
      <c r="F16" s="21"/>
      <c r="G16" s="21"/>
      <c r="H16" s="21"/>
      <c r="I16" s="21"/>
      <c r="J16" s="21">
        <f>+P16-76403</f>
        <v>47607</v>
      </c>
      <c r="K16" s="21"/>
      <c r="L16" s="21"/>
      <c r="M16" s="21">
        <f>+S16-79672</f>
        <v>38114</v>
      </c>
      <c r="N16" s="21"/>
      <c r="O16" s="21"/>
      <c r="P16" s="21">
        <f>124130-120</f>
        <v>124010</v>
      </c>
      <c r="Q16" s="21"/>
      <c r="R16" s="21"/>
      <c r="S16" s="21">
        <v>117786</v>
      </c>
      <c r="T16" s="21"/>
    </row>
    <row r="17" spans="5:20" ht="15.75"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1:20" ht="15.75">
      <c r="A18" s="2" t="s">
        <v>4</v>
      </c>
      <c r="B18" s="3"/>
      <c r="E18" s="21"/>
      <c r="F18" s="21"/>
      <c r="G18" s="21"/>
      <c r="H18" s="21"/>
      <c r="I18" s="21"/>
      <c r="J18" s="21">
        <f>+P18+50771</f>
        <v>-29751</v>
      </c>
      <c r="K18" s="21"/>
      <c r="L18" s="9"/>
      <c r="M18" s="21">
        <v>-17048</v>
      </c>
      <c r="N18" s="21"/>
      <c r="O18" s="9"/>
      <c r="P18" s="10">
        <v>-80522</v>
      </c>
      <c r="Q18" s="21"/>
      <c r="R18" s="21"/>
      <c r="S18" s="10">
        <v>-69097</v>
      </c>
      <c r="T18" s="21"/>
    </row>
    <row r="19" spans="5:20" ht="15.75">
      <c r="E19" s="21"/>
      <c r="F19" s="21"/>
      <c r="G19" s="21"/>
      <c r="H19" s="21"/>
      <c r="I19" s="21"/>
      <c r="J19" s="11"/>
      <c r="K19" s="21"/>
      <c r="L19" s="21"/>
      <c r="M19" s="11"/>
      <c r="N19" s="21"/>
      <c r="O19" s="21"/>
      <c r="P19" s="11"/>
      <c r="Q19" s="21"/>
      <c r="R19" s="21"/>
      <c r="S19" s="11"/>
      <c r="T19" s="21"/>
    </row>
    <row r="20" spans="1:20" ht="15.75">
      <c r="A20" s="3" t="s">
        <v>5</v>
      </c>
      <c r="B20" s="3"/>
      <c r="E20" s="21"/>
      <c r="F20" s="21"/>
      <c r="G20" s="21"/>
      <c r="H20" s="21"/>
      <c r="I20" s="21" t="s">
        <v>95</v>
      </c>
      <c r="J20" s="21">
        <f>+J16+J18</f>
        <v>17856</v>
      </c>
      <c r="K20" s="21"/>
      <c r="L20" s="21"/>
      <c r="M20" s="21">
        <f>+M16+M18</f>
        <v>21066</v>
      </c>
      <c r="N20" s="21"/>
      <c r="O20" s="21"/>
      <c r="P20" s="21">
        <f>+P16+P18</f>
        <v>43488</v>
      </c>
      <c r="Q20" s="21"/>
      <c r="R20" s="21"/>
      <c r="S20" s="21">
        <f>+S16+S18</f>
        <v>48689</v>
      </c>
      <c r="T20" s="21"/>
    </row>
    <row r="21" spans="5:20" ht="15.75"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5.75">
      <c r="A22" s="3" t="s">
        <v>6</v>
      </c>
      <c r="B22" s="3"/>
      <c r="E22" s="21"/>
      <c r="F22" s="21"/>
      <c r="G22" s="21"/>
      <c r="H22" s="21"/>
      <c r="I22" s="21"/>
      <c r="J22" s="21">
        <f>854-853</f>
        <v>1</v>
      </c>
      <c r="K22" s="21"/>
      <c r="L22" s="21"/>
      <c r="M22" s="21">
        <v>97</v>
      </c>
      <c r="N22" s="21"/>
      <c r="O22" s="21"/>
      <c r="P22" s="21">
        <v>854</v>
      </c>
      <c r="Q22" s="21"/>
      <c r="R22" s="21"/>
      <c r="S22" s="21">
        <v>898</v>
      </c>
      <c r="T22" s="21"/>
    </row>
    <row r="23" spans="5:20" ht="15.75"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spans="1:20" ht="15.75">
      <c r="A24" s="3" t="s">
        <v>7</v>
      </c>
      <c r="B24" s="3"/>
      <c r="E24" s="21"/>
      <c r="F24" s="21"/>
      <c r="G24" s="21"/>
      <c r="H24" s="12" t="s">
        <v>95</v>
      </c>
      <c r="I24" s="21"/>
      <c r="J24" s="41">
        <f>+P24+16821</f>
        <v>-13911</v>
      </c>
      <c r="K24" s="42"/>
      <c r="L24" s="9"/>
      <c r="M24" s="41">
        <v>-15978</v>
      </c>
      <c r="N24" s="42"/>
      <c r="O24" s="9"/>
      <c r="P24" s="41">
        <f>-30683-45-4</f>
        <v>-30732</v>
      </c>
      <c r="Q24" s="42"/>
      <c r="R24" s="21"/>
      <c r="S24" s="41">
        <v>-32541</v>
      </c>
      <c r="T24" s="42"/>
    </row>
    <row r="25" spans="5:20" ht="15.75">
      <c r="E25" s="21"/>
      <c r="F25" s="21"/>
      <c r="G25" s="21"/>
      <c r="H25" s="12" t="s">
        <v>95</v>
      </c>
      <c r="I25" s="21"/>
      <c r="J25" s="42"/>
      <c r="K25" s="42"/>
      <c r="L25" s="21"/>
      <c r="M25" s="42"/>
      <c r="N25" s="42"/>
      <c r="O25" s="21"/>
      <c r="P25" s="42"/>
      <c r="Q25" s="42"/>
      <c r="R25" s="21"/>
      <c r="S25" s="42"/>
      <c r="T25" s="42"/>
    </row>
    <row r="26" spans="1:22" ht="15.75">
      <c r="A26" s="2" t="s">
        <v>8</v>
      </c>
      <c r="B26" s="3"/>
      <c r="E26" s="21"/>
      <c r="F26" s="21"/>
      <c r="G26" s="21"/>
      <c r="H26" s="21" t="s">
        <v>95</v>
      </c>
      <c r="I26" s="21"/>
      <c r="J26" s="42">
        <v>-49</v>
      </c>
      <c r="K26" s="42"/>
      <c r="L26" s="9"/>
      <c r="M26" s="42">
        <v>-26</v>
      </c>
      <c r="N26" s="42"/>
      <c r="O26" s="9"/>
      <c r="P26" s="42">
        <f>-65-49</f>
        <v>-114</v>
      </c>
      <c r="Q26" s="42"/>
      <c r="R26" s="21"/>
      <c r="S26" s="42">
        <v>-664</v>
      </c>
      <c r="T26" s="42"/>
      <c r="V26" s="3" t="s">
        <v>95</v>
      </c>
    </row>
    <row r="27" spans="5:20" ht="15.75">
      <c r="E27" s="21"/>
      <c r="F27" s="21"/>
      <c r="G27" s="21"/>
      <c r="H27" s="21"/>
      <c r="I27" s="21"/>
      <c r="J27" s="11">
        <f>+J24+J26</f>
        <v>-13960</v>
      </c>
      <c r="K27" s="21"/>
      <c r="L27" s="21"/>
      <c r="M27" s="11">
        <f>+M24+M26</f>
        <v>-16004</v>
      </c>
      <c r="N27" s="21"/>
      <c r="O27" s="21"/>
      <c r="P27" s="11">
        <f>+P24+P26</f>
        <v>-30846</v>
      </c>
      <c r="Q27" s="21"/>
      <c r="R27" s="21"/>
      <c r="S27" s="11">
        <f>+S24+S26</f>
        <v>-33205</v>
      </c>
      <c r="T27" s="21"/>
    </row>
    <row r="28" spans="5:20" ht="15.75">
      <c r="E28" s="21"/>
      <c r="F28" s="21"/>
      <c r="G28" s="21"/>
      <c r="H28" s="21"/>
      <c r="I28" s="21"/>
      <c r="J28" s="11"/>
      <c r="K28" s="21"/>
      <c r="L28" s="21"/>
      <c r="M28" s="11"/>
      <c r="N28" s="21"/>
      <c r="O28" s="21"/>
      <c r="P28" s="11"/>
      <c r="Q28" s="21"/>
      <c r="R28" s="21"/>
      <c r="S28" s="11"/>
      <c r="T28" s="21"/>
    </row>
    <row r="29" spans="1:20" ht="15.75">
      <c r="A29" s="3" t="s">
        <v>9</v>
      </c>
      <c r="B29" s="3"/>
      <c r="E29" s="21"/>
      <c r="F29" s="21"/>
      <c r="G29" s="21"/>
      <c r="H29" s="21"/>
      <c r="I29" s="21"/>
      <c r="J29" s="10">
        <f>+J20+J22+J27</f>
        <v>3897</v>
      </c>
      <c r="K29" s="21"/>
      <c r="L29" s="21"/>
      <c r="M29" s="10">
        <f>+M20+M22+M27</f>
        <v>5159</v>
      </c>
      <c r="N29" s="21"/>
      <c r="O29" s="21"/>
      <c r="P29" s="10">
        <f>+P20+P22+P27</f>
        <v>13496</v>
      </c>
      <c r="Q29" s="21"/>
      <c r="R29" s="21"/>
      <c r="S29" s="10">
        <f>+S20+S22+S27</f>
        <v>16382</v>
      </c>
      <c r="T29" s="21"/>
    </row>
    <row r="30" spans="5:20" ht="15.75">
      <c r="E30" s="21"/>
      <c r="F30" s="21"/>
      <c r="G30" s="21"/>
      <c r="H30" s="21"/>
      <c r="I30" s="21"/>
      <c r="J30" s="21" t="s">
        <v>95</v>
      </c>
      <c r="K30" s="21"/>
      <c r="L30" s="21"/>
      <c r="M30" s="21" t="s">
        <v>95</v>
      </c>
      <c r="N30" s="21"/>
      <c r="O30" s="21"/>
      <c r="P30" s="21" t="s">
        <v>95</v>
      </c>
      <c r="Q30" s="21"/>
      <c r="R30" s="21"/>
      <c r="S30" s="21" t="s">
        <v>95</v>
      </c>
      <c r="T30" s="21"/>
    </row>
    <row r="31" spans="1:20" ht="15.75">
      <c r="A31" s="3" t="s">
        <v>10</v>
      </c>
      <c r="B31" s="3"/>
      <c r="E31" s="21"/>
      <c r="F31" s="21"/>
      <c r="G31" s="21"/>
      <c r="H31" s="21"/>
      <c r="I31" s="21"/>
      <c r="J31" s="21">
        <f>+P31+4593</f>
        <v>-2373</v>
      </c>
      <c r="K31" s="21"/>
      <c r="L31" s="21"/>
      <c r="M31" s="21">
        <v>-2338</v>
      </c>
      <c r="N31" s="21"/>
      <c r="O31" s="21"/>
      <c r="P31" s="21">
        <v>-6966</v>
      </c>
      <c r="Q31" s="21"/>
      <c r="R31" s="21"/>
      <c r="S31" s="21">
        <v>-8905</v>
      </c>
      <c r="T31" s="21"/>
    </row>
    <row r="32" spans="5:20" ht="15.75">
      <c r="E32" s="21"/>
      <c r="F32" s="21"/>
      <c r="G32" s="21"/>
      <c r="H32" s="21"/>
      <c r="I32" s="21"/>
      <c r="J32" s="21" t="s">
        <v>95</v>
      </c>
      <c r="K32" s="21"/>
      <c r="L32" s="21"/>
      <c r="M32" s="21" t="s">
        <v>95</v>
      </c>
      <c r="N32" s="21"/>
      <c r="O32" s="21"/>
      <c r="P32" s="21" t="s">
        <v>95</v>
      </c>
      <c r="Q32" s="21"/>
      <c r="R32" s="21"/>
      <c r="S32" s="21"/>
      <c r="T32" s="21"/>
    </row>
    <row r="33" spans="1:20" ht="15.75">
      <c r="A33" s="3" t="s">
        <v>11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 t="s">
        <v>95</v>
      </c>
      <c r="Q33" s="21"/>
      <c r="R33" s="21"/>
      <c r="S33" s="21"/>
      <c r="T33" s="21"/>
    </row>
    <row r="34" spans="1:20" ht="15.75">
      <c r="A34" s="3" t="s">
        <v>12</v>
      </c>
      <c r="B34" s="3"/>
      <c r="E34" s="21"/>
      <c r="F34" s="21"/>
      <c r="G34" s="21"/>
      <c r="H34" s="21"/>
      <c r="I34" s="21"/>
      <c r="J34" s="21">
        <f>+P34-56</f>
        <v>143</v>
      </c>
      <c r="K34" s="21"/>
      <c r="L34" s="21"/>
      <c r="M34" s="21">
        <v>-32</v>
      </c>
      <c r="N34" s="21"/>
      <c r="O34" s="21"/>
      <c r="P34" s="21">
        <f>148+51</f>
        <v>199</v>
      </c>
      <c r="Q34" s="21"/>
      <c r="R34" s="21"/>
      <c r="S34" s="21">
        <v>-90</v>
      </c>
      <c r="T34" s="21"/>
    </row>
    <row r="35" spans="5:20" ht="15.75">
      <c r="E35" s="21"/>
      <c r="F35" s="21"/>
      <c r="G35" s="21"/>
      <c r="H35" s="21"/>
      <c r="I35" s="21"/>
      <c r="J35" s="11"/>
      <c r="K35" s="21"/>
      <c r="L35" s="21"/>
      <c r="M35" s="11"/>
      <c r="N35" s="21"/>
      <c r="O35" s="21"/>
      <c r="P35" s="11"/>
      <c r="Q35" s="21"/>
      <c r="R35" s="21"/>
      <c r="S35" s="11"/>
      <c r="T35" s="21"/>
    </row>
    <row r="36" spans="1:20" ht="15.75">
      <c r="A36" s="3" t="s">
        <v>13</v>
      </c>
      <c r="B36" s="3"/>
      <c r="E36" s="21"/>
      <c r="F36" s="21"/>
      <c r="G36" s="21"/>
      <c r="H36" s="21"/>
      <c r="I36" s="21"/>
      <c r="J36" s="21">
        <f>+J29+J31+J34</f>
        <v>1667</v>
      </c>
      <c r="K36" s="21"/>
      <c r="L36" s="21"/>
      <c r="M36" s="21">
        <f>+M29+M31+M34</f>
        <v>2789</v>
      </c>
      <c r="N36" s="21"/>
      <c r="O36" s="21"/>
      <c r="P36" s="21">
        <f>+P29+P31+P34</f>
        <v>6729</v>
      </c>
      <c r="Q36" s="21"/>
      <c r="R36" s="21"/>
      <c r="S36" s="21">
        <f>+S29+S31+S34</f>
        <v>7387</v>
      </c>
      <c r="T36" s="21"/>
    </row>
    <row r="37" spans="5:20" ht="15.75">
      <c r="E37" s="21"/>
      <c r="F37" s="21"/>
      <c r="G37" s="21"/>
      <c r="H37" s="21"/>
      <c r="I37" s="21"/>
      <c r="J37" s="21"/>
      <c r="K37" s="21"/>
      <c r="L37" s="21"/>
      <c r="M37" s="21" t="s">
        <v>95</v>
      </c>
      <c r="N37" s="21"/>
      <c r="O37" s="21"/>
      <c r="P37" s="21"/>
      <c r="Q37" s="21"/>
      <c r="R37" s="21"/>
      <c r="S37" s="21"/>
      <c r="T37" s="21"/>
    </row>
    <row r="38" spans="1:22" ht="15.75">
      <c r="A38" s="2" t="s">
        <v>14</v>
      </c>
      <c r="B38" s="3"/>
      <c r="E38" s="21"/>
      <c r="F38" s="21"/>
      <c r="G38" s="21"/>
      <c r="H38" s="21"/>
      <c r="I38" s="21"/>
      <c r="J38" s="21">
        <f>+P38+2071</f>
        <v>-1011</v>
      </c>
      <c r="K38" s="21"/>
      <c r="L38" s="21"/>
      <c r="M38" s="21">
        <f>+S38+3562</f>
        <v>-1011</v>
      </c>
      <c r="N38" s="21"/>
      <c r="O38" s="21"/>
      <c r="P38" s="21">
        <f>-3031-51</f>
        <v>-3082</v>
      </c>
      <c r="Q38" s="21"/>
      <c r="R38" s="21"/>
      <c r="S38" s="21">
        <v>-4573</v>
      </c>
      <c r="T38" s="21" t="s">
        <v>95</v>
      </c>
      <c r="V38" s="2">
        <f>4573-3562</f>
        <v>1011</v>
      </c>
    </row>
    <row r="39" spans="5:22" ht="15.75">
      <c r="E39" s="21"/>
      <c r="F39" s="21"/>
      <c r="G39" s="21"/>
      <c r="H39" s="21"/>
      <c r="I39" s="21"/>
      <c r="J39" s="11"/>
      <c r="K39" s="21"/>
      <c r="L39" s="21"/>
      <c r="M39" s="11"/>
      <c r="N39" s="21"/>
      <c r="O39" s="21"/>
      <c r="P39" s="11"/>
      <c r="Q39" s="21"/>
      <c r="R39" s="21"/>
      <c r="S39" s="11"/>
      <c r="T39" s="21"/>
      <c r="V39" s="2">
        <f>3082-2071</f>
        <v>1011</v>
      </c>
    </row>
    <row r="40" spans="1:20" ht="15.75">
      <c r="A40" s="3" t="s">
        <v>15</v>
      </c>
      <c r="B40" s="3"/>
      <c r="D40" s="3"/>
      <c r="E40" s="10"/>
      <c r="F40" s="10"/>
      <c r="G40" s="10"/>
      <c r="H40" s="21"/>
      <c r="I40" s="21"/>
      <c r="J40" s="21">
        <f>+J36+J38</f>
        <v>656</v>
      </c>
      <c r="K40" s="21"/>
      <c r="L40" s="21"/>
      <c r="M40" s="21">
        <f>+M36+M38</f>
        <v>1778</v>
      </c>
      <c r="N40" s="21"/>
      <c r="O40" s="21"/>
      <c r="P40" s="21">
        <f>+P36+P38</f>
        <v>3647</v>
      </c>
      <c r="Q40" s="21"/>
      <c r="R40" s="21"/>
      <c r="S40" s="21">
        <f>+S36+S38</f>
        <v>2814</v>
      </c>
      <c r="T40" s="21"/>
    </row>
    <row r="41" spans="4:20" ht="15.75">
      <c r="D41" s="3"/>
      <c r="E41" s="10"/>
      <c r="F41" s="10"/>
      <c r="G41" s="10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 spans="1:20" ht="15.75">
      <c r="A42" s="3" t="s">
        <v>16</v>
      </c>
      <c r="D42" s="3"/>
      <c r="E42" s="10"/>
      <c r="F42" s="10"/>
      <c r="G42" s="10"/>
      <c r="H42" s="21"/>
      <c r="I42" s="21"/>
      <c r="J42" s="21">
        <f>+P42+1014</f>
        <v>-281</v>
      </c>
      <c r="K42" s="21"/>
      <c r="L42" s="21"/>
      <c r="M42" s="21">
        <v>-303</v>
      </c>
      <c r="N42" s="21"/>
      <c r="O42" s="21"/>
      <c r="P42" s="21">
        <v>-1295</v>
      </c>
      <c r="Q42" s="21"/>
      <c r="R42" s="21"/>
      <c r="S42" s="21">
        <v>-1022</v>
      </c>
      <c r="T42" s="21"/>
    </row>
    <row r="43" spans="5:20" ht="15.75">
      <c r="E43" s="21"/>
      <c r="F43" s="21"/>
      <c r="G43" s="21"/>
      <c r="H43" s="21"/>
      <c r="I43" s="21"/>
      <c r="J43" s="11"/>
      <c r="K43" s="21"/>
      <c r="L43" s="21"/>
      <c r="M43" s="11"/>
      <c r="N43" s="21"/>
      <c r="O43" s="21"/>
      <c r="P43" s="11"/>
      <c r="Q43" s="21"/>
      <c r="R43" s="21"/>
      <c r="S43" s="11"/>
      <c r="T43" s="21"/>
    </row>
    <row r="44" spans="1:20" ht="15.75">
      <c r="A44" s="3" t="s">
        <v>17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</row>
    <row r="45" spans="1:20" ht="15.75">
      <c r="A45" s="3" t="s">
        <v>18</v>
      </c>
      <c r="B45" s="3"/>
      <c r="E45" s="21"/>
      <c r="F45" s="21"/>
      <c r="G45" s="21"/>
      <c r="H45" s="21"/>
      <c r="I45" s="21"/>
      <c r="J45" s="21">
        <f>+J40+J42</f>
        <v>375</v>
      </c>
      <c r="K45" s="21"/>
      <c r="L45" s="21"/>
      <c r="M45" s="21">
        <f>+M40+M42</f>
        <v>1475</v>
      </c>
      <c r="N45" s="21"/>
      <c r="O45" s="21"/>
      <c r="P45" s="21">
        <f>+P40+P42</f>
        <v>2352</v>
      </c>
      <c r="Q45" s="21"/>
      <c r="R45" s="21"/>
      <c r="S45" s="21">
        <f>+S40+S42</f>
        <v>1792</v>
      </c>
      <c r="T45" s="21"/>
    </row>
    <row r="46" spans="5:20" ht="15.75">
      <c r="E46" s="21"/>
      <c r="F46" s="21"/>
      <c r="G46" s="21"/>
      <c r="H46" s="21"/>
      <c r="I46" s="21"/>
      <c r="J46" s="43" t="s">
        <v>95</v>
      </c>
      <c r="K46" s="21"/>
      <c r="L46" s="21"/>
      <c r="M46" s="43"/>
      <c r="N46" s="21"/>
      <c r="O46" s="21"/>
      <c r="P46" s="43"/>
      <c r="Q46" s="21"/>
      <c r="R46" s="21"/>
      <c r="S46" s="43"/>
      <c r="T46" s="21"/>
    </row>
    <row r="47" spans="1:20" ht="15.75">
      <c r="A47" s="3" t="s">
        <v>19</v>
      </c>
      <c r="E47" s="21"/>
      <c r="F47" s="21"/>
      <c r="G47" s="21"/>
      <c r="H47" s="21"/>
      <c r="I47" s="21"/>
      <c r="J47" s="21" t="s">
        <v>95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</row>
    <row r="48" spans="1:20" ht="15.75">
      <c r="A48" s="3" t="s">
        <v>20</v>
      </c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</row>
    <row r="49" spans="1:20" ht="15.75">
      <c r="A49" s="3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</row>
    <row r="50" spans="1:20" ht="15.75">
      <c r="A50" s="3" t="s">
        <v>21</v>
      </c>
      <c r="E50" s="21"/>
      <c r="F50" s="21"/>
      <c r="G50" s="21"/>
      <c r="H50" s="21"/>
      <c r="I50" s="21"/>
      <c r="J50" s="57">
        <f>+J45/130675*100</f>
        <v>0.28697149416491297</v>
      </c>
      <c r="K50" s="57"/>
      <c r="L50" s="57"/>
      <c r="M50" s="57">
        <f>1475/130675*100</f>
        <v>1.1287545437153241</v>
      </c>
      <c r="N50" s="57"/>
      <c r="O50" s="57"/>
      <c r="P50" s="57">
        <f>2352/130675*100</f>
        <v>1.7998852114023343</v>
      </c>
      <c r="Q50" s="57"/>
      <c r="R50" s="57"/>
      <c r="S50" s="57">
        <f>+S45/108794*100</f>
        <v>1.6471496589885473</v>
      </c>
      <c r="T50" s="21"/>
    </row>
    <row r="51" spans="5:20" ht="15.75">
      <c r="E51" s="21"/>
      <c r="F51" s="21"/>
      <c r="G51" s="21"/>
      <c r="H51" s="21"/>
      <c r="I51" s="21"/>
      <c r="J51" s="43"/>
      <c r="K51" s="21"/>
      <c r="L51" s="21"/>
      <c r="M51" s="43"/>
      <c r="N51" s="21"/>
      <c r="O51" s="21"/>
      <c r="P51" s="43"/>
      <c r="Q51" s="21"/>
      <c r="R51" s="21"/>
      <c r="S51" s="43"/>
      <c r="T51" s="21"/>
    </row>
    <row r="52" spans="1:20" ht="15.75">
      <c r="A52" s="3" t="s">
        <v>22</v>
      </c>
      <c r="E52" s="21"/>
      <c r="F52" s="21"/>
      <c r="G52" s="21"/>
      <c r="H52" s="21"/>
      <c r="I52" s="21"/>
      <c r="J52" s="9" t="s">
        <v>282</v>
      </c>
      <c r="K52" s="21"/>
      <c r="L52" s="21"/>
      <c r="M52" s="9" t="s">
        <v>282</v>
      </c>
      <c r="N52" s="21"/>
      <c r="O52" s="21"/>
      <c r="P52" s="9" t="s">
        <v>282</v>
      </c>
      <c r="Q52" s="21"/>
      <c r="R52" s="21"/>
      <c r="S52" s="9" t="s">
        <v>282</v>
      </c>
      <c r="T52" s="21"/>
    </row>
    <row r="53" spans="1:20" ht="15.75">
      <c r="A53" s="3"/>
      <c r="E53" s="21"/>
      <c r="F53" s="21"/>
      <c r="G53" s="21"/>
      <c r="H53" s="21"/>
      <c r="I53" s="21"/>
      <c r="J53" s="44"/>
      <c r="K53" s="21"/>
      <c r="L53" s="21"/>
      <c r="M53" s="44"/>
      <c r="N53" s="21"/>
      <c r="O53" s="21"/>
      <c r="P53" s="44"/>
      <c r="Q53" s="21"/>
      <c r="R53" s="21"/>
      <c r="S53" s="44"/>
      <c r="T53" s="21"/>
    </row>
    <row r="54" spans="5:20" ht="15.75"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</row>
    <row r="55" spans="5:20" ht="15.75"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</row>
    <row r="56" spans="5:20" ht="15.75"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</row>
    <row r="57" spans="1:20" ht="15.75">
      <c r="A57" s="26" t="s">
        <v>23</v>
      </c>
      <c r="B57" s="13"/>
      <c r="C57" s="13"/>
      <c r="D57" s="13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21"/>
    </row>
    <row r="58" spans="1:20" ht="15.75">
      <c r="A58" s="26" t="s">
        <v>24</v>
      </c>
      <c r="B58" s="13"/>
      <c r="C58" s="13"/>
      <c r="D58" s="13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21"/>
    </row>
    <row r="59" spans="1:20" ht="15.75">
      <c r="A59" s="3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</row>
    <row r="60" spans="1:20" ht="15.75">
      <c r="A60" s="2" t="s">
        <v>0</v>
      </c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</row>
    <row r="61" spans="5:20" ht="15.75"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</row>
    <row r="62" spans="1:20" ht="15.75">
      <c r="A62" s="3" t="s">
        <v>358</v>
      </c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</row>
    <row r="63" spans="1:20" ht="15.75">
      <c r="A63" s="3" t="s">
        <v>1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</row>
    <row r="64" spans="5:20" ht="15.75"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</row>
    <row r="65" spans="1:20" ht="15.75">
      <c r="A65" s="4" t="s">
        <v>25</v>
      </c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</row>
    <row r="66" spans="1:20" ht="15.75">
      <c r="A66" s="4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75">
      <c r="A67" s="4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</row>
    <row r="68" spans="5:20" ht="15.75"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9" t="s">
        <v>301</v>
      </c>
      <c r="Q68" s="9"/>
      <c r="R68" s="9"/>
      <c r="S68" s="9" t="s">
        <v>301</v>
      </c>
      <c r="T68" s="21"/>
    </row>
    <row r="69" spans="5:20" ht="15.75"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9" t="s">
        <v>302</v>
      </c>
      <c r="Q69" s="9"/>
      <c r="R69" s="9"/>
      <c r="S69" s="9" t="s">
        <v>313</v>
      </c>
      <c r="T69" s="21"/>
    </row>
    <row r="70" spans="5:20" ht="15.75"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9" t="s">
        <v>303</v>
      </c>
      <c r="Q70" s="9"/>
      <c r="R70" s="9"/>
      <c r="S70" s="9" t="s">
        <v>314</v>
      </c>
      <c r="T70" s="21"/>
    </row>
    <row r="71" spans="5:20" ht="15.75"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9" t="s">
        <v>281</v>
      </c>
      <c r="Q71" s="9"/>
      <c r="R71" s="9"/>
      <c r="S71" s="9" t="s">
        <v>315</v>
      </c>
      <c r="T71" s="21"/>
    </row>
    <row r="72" spans="5:20" ht="15.75"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9" t="s">
        <v>356</v>
      </c>
      <c r="Q72" s="9"/>
      <c r="R72" s="9"/>
      <c r="S72" s="9" t="s">
        <v>316</v>
      </c>
      <c r="T72" s="21"/>
    </row>
    <row r="73" spans="5:20" ht="15.75"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9" t="s">
        <v>275</v>
      </c>
      <c r="Q73" s="9"/>
      <c r="R73" s="9"/>
      <c r="S73" s="9" t="s">
        <v>275</v>
      </c>
      <c r="T73" s="21"/>
    </row>
    <row r="74" spans="1:20" ht="15.75">
      <c r="A74" s="3" t="s">
        <v>26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</row>
    <row r="75" spans="5:20" ht="15.75"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</row>
    <row r="76" spans="1:20" ht="15.75">
      <c r="A76" s="3" t="s">
        <v>27</v>
      </c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>
        <v>343999</v>
      </c>
      <c r="Q76" s="21"/>
      <c r="R76" s="21"/>
      <c r="S76" s="10">
        <v>346620</v>
      </c>
      <c r="T76" s="21"/>
    </row>
    <row r="77" spans="1:20" ht="15.75">
      <c r="A77" s="2" t="s">
        <v>28</v>
      </c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>
        <v>45692</v>
      </c>
      <c r="Q77" s="21"/>
      <c r="R77" s="21"/>
      <c r="S77" s="10">
        <v>5979</v>
      </c>
      <c r="T77" s="21"/>
    </row>
    <row r="78" spans="1:20" ht="15.75">
      <c r="A78" s="3" t="s">
        <v>29</v>
      </c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>
        <v>13605</v>
      </c>
      <c r="Q78" s="21"/>
      <c r="R78" s="21"/>
      <c r="S78" s="10">
        <v>2512</v>
      </c>
      <c r="T78" s="21"/>
    </row>
    <row r="79" spans="1:20" ht="15.75">
      <c r="A79" s="3" t="s">
        <v>30</v>
      </c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>
        <v>3592</v>
      </c>
      <c r="Q79" s="21"/>
      <c r="R79" s="21"/>
      <c r="S79" s="10">
        <v>4599</v>
      </c>
      <c r="T79" s="21"/>
    </row>
    <row r="80" spans="1:20" ht="15.75">
      <c r="A80" s="3" t="s">
        <v>31</v>
      </c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>
        <v>705</v>
      </c>
      <c r="Q80" s="21"/>
      <c r="R80" s="21"/>
      <c r="S80" s="10">
        <v>705</v>
      </c>
      <c r="T80" s="21"/>
    </row>
    <row r="81" spans="1:20" ht="15.75">
      <c r="A81" s="3" t="s">
        <v>32</v>
      </c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>
        <v>2</v>
      </c>
      <c r="Q81" s="21"/>
      <c r="R81" s="21"/>
      <c r="S81" s="10">
        <v>24</v>
      </c>
      <c r="T81" s="21"/>
    </row>
    <row r="82" spans="1:20" ht="15.75">
      <c r="A82" s="3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10"/>
      <c r="T82" s="21"/>
    </row>
    <row r="83" spans="5:20" ht="15.75"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46">
        <f>SUM(P76:P81)</f>
        <v>407595</v>
      </c>
      <c r="Q83" s="21"/>
      <c r="R83" s="21"/>
      <c r="S83" s="46">
        <f>SUM(S76:S81)</f>
        <v>360439</v>
      </c>
      <c r="T83" s="21"/>
    </row>
    <row r="84" spans="5:20" ht="15.75"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10"/>
      <c r="T84" s="21"/>
    </row>
    <row r="85" spans="1:20" ht="15.75">
      <c r="A85" s="3" t="s">
        <v>33</v>
      </c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10"/>
      <c r="T85" s="21"/>
    </row>
    <row r="86" spans="1:20" ht="15.75">
      <c r="A86" s="3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10"/>
      <c r="T86" s="21"/>
    </row>
    <row r="87" spans="1:22" ht="15.75">
      <c r="A87" s="3" t="s">
        <v>34</v>
      </c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41">
        <f>35574+850</f>
        <v>36424</v>
      </c>
      <c r="Q87" s="42"/>
      <c r="R87" s="21"/>
      <c r="S87" s="47">
        <v>39652</v>
      </c>
      <c r="T87" s="42"/>
      <c r="V87" s="2" t="s">
        <v>95</v>
      </c>
    </row>
    <row r="88" spans="1:22" ht="15.75">
      <c r="A88" s="3" t="s">
        <v>35</v>
      </c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42">
        <f>13184+2841-626</f>
        <v>15399</v>
      </c>
      <c r="Q88" s="42"/>
      <c r="R88" s="21"/>
      <c r="S88" s="48">
        <v>14853</v>
      </c>
      <c r="T88" s="42"/>
      <c r="V88" s="2" t="s">
        <v>95</v>
      </c>
    </row>
    <row r="89" spans="1:20" ht="15.75">
      <c r="A89" s="3" t="s">
        <v>36</v>
      </c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42">
        <v>626</v>
      </c>
      <c r="Q89" s="42"/>
      <c r="R89" s="21"/>
      <c r="S89" s="48">
        <v>626</v>
      </c>
      <c r="T89" s="42"/>
    </row>
    <row r="90" spans="1:20" ht="15.75">
      <c r="A90" s="3" t="s">
        <v>32</v>
      </c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42">
        <f>596+114</f>
        <v>710</v>
      </c>
      <c r="Q90" s="42"/>
      <c r="R90" s="21"/>
      <c r="S90" s="48">
        <v>620</v>
      </c>
      <c r="T90" s="42"/>
    </row>
    <row r="91" spans="1:20" ht="15.75">
      <c r="A91" s="3" t="s">
        <v>37</v>
      </c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42">
        <v>1140</v>
      </c>
      <c r="Q91" s="42"/>
      <c r="R91" s="21"/>
      <c r="S91" s="48">
        <v>32089</v>
      </c>
      <c r="T91" s="42"/>
    </row>
    <row r="92" spans="1:20" ht="15.75">
      <c r="A92" s="3" t="s">
        <v>38</v>
      </c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42">
        <v>14896</v>
      </c>
      <c r="Q92" s="42"/>
      <c r="R92" s="21"/>
      <c r="S92" s="48">
        <v>15151</v>
      </c>
      <c r="T92" s="42"/>
    </row>
    <row r="93" spans="1:20" ht="15.75">
      <c r="A93" s="3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42"/>
      <c r="Q93" s="42"/>
      <c r="R93" s="21"/>
      <c r="S93" s="48"/>
      <c r="T93" s="42"/>
    </row>
    <row r="94" spans="5:20" ht="15.75"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41">
        <f>SUM(P87:P92)</f>
        <v>69195</v>
      </c>
      <c r="Q94" s="42"/>
      <c r="R94" s="21"/>
      <c r="S94" s="41">
        <f>SUM(S87:S92)</f>
        <v>102991</v>
      </c>
      <c r="T94" s="42"/>
    </row>
    <row r="95" spans="5:20" ht="15.75"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11"/>
      <c r="Q95" s="21"/>
      <c r="R95" s="21"/>
      <c r="S95" s="46"/>
      <c r="T95" s="21"/>
    </row>
    <row r="96" spans="1:20" ht="15.75">
      <c r="A96" s="3" t="s">
        <v>39</v>
      </c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10" t="s">
        <v>95</v>
      </c>
      <c r="Q96" s="21"/>
      <c r="R96" s="21"/>
      <c r="S96" s="10" t="s">
        <v>95</v>
      </c>
      <c r="T96" s="21"/>
    </row>
    <row r="97" spans="1:20" ht="15.75">
      <c r="A97" s="3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10"/>
      <c r="T97" s="21"/>
    </row>
    <row r="98" spans="1:20" ht="15.75">
      <c r="A98" s="3" t="s">
        <v>40</v>
      </c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41">
        <v>617</v>
      </c>
      <c r="Q98" s="42"/>
      <c r="R98" s="21"/>
      <c r="S98" s="47">
        <v>688</v>
      </c>
      <c r="T98" s="42"/>
    </row>
    <row r="99" spans="1:20" ht="15.75">
      <c r="A99" s="3" t="s">
        <v>41</v>
      </c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42">
        <f>5036+6</f>
        <v>5042</v>
      </c>
      <c r="Q99" s="42"/>
      <c r="R99" s="21"/>
      <c r="S99" s="48">
        <v>6811</v>
      </c>
      <c r="T99" s="42"/>
    </row>
    <row r="100" spans="1:20" ht="15.75">
      <c r="A100" s="3" t="s">
        <v>42</v>
      </c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42">
        <f>16172+182</f>
        <v>16354</v>
      </c>
      <c r="Q100" s="42"/>
      <c r="R100" s="21"/>
      <c r="S100" s="48">
        <v>25218</v>
      </c>
      <c r="T100" s="42"/>
    </row>
    <row r="101" spans="1:20" ht="15.75">
      <c r="A101" s="3" t="s">
        <v>43</v>
      </c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42">
        <v>12</v>
      </c>
      <c r="Q101" s="42"/>
      <c r="R101" s="21"/>
      <c r="S101" s="48">
        <v>234</v>
      </c>
      <c r="T101" s="42"/>
    </row>
    <row r="102" spans="1:20" ht="15.75">
      <c r="A102" s="3" t="s">
        <v>44</v>
      </c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42">
        <v>12503</v>
      </c>
      <c r="Q102" s="42"/>
      <c r="R102" s="21"/>
      <c r="S102" s="48">
        <v>17592</v>
      </c>
      <c r="T102" s="42"/>
    </row>
    <row r="103" spans="1:22" ht="15.75">
      <c r="A103" s="3" t="s">
        <v>45</v>
      </c>
      <c r="E103" s="21"/>
      <c r="F103" s="21"/>
      <c r="G103" s="21"/>
      <c r="H103" s="21"/>
      <c r="I103" s="21"/>
      <c r="J103" s="21"/>
      <c r="K103" s="21"/>
      <c r="L103" s="21"/>
      <c r="M103" s="21" t="s">
        <v>95</v>
      </c>
      <c r="N103" s="21"/>
      <c r="O103" s="21"/>
      <c r="P103" s="42">
        <f>14000</f>
        <v>14000</v>
      </c>
      <c r="Q103" s="42"/>
      <c r="R103" s="21"/>
      <c r="S103" s="48">
        <v>16200</v>
      </c>
      <c r="T103" s="42"/>
      <c r="V103" s="2" t="s">
        <v>95</v>
      </c>
    </row>
    <row r="104" spans="1:20" ht="15.75">
      <c r="A104" s="3" t="s">
        <v>46</v>
      </c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42">
        <v>10756</v>
      </c>
      <c r="Q104" s="42"/>
      <c r="R104" s="21"/>
      <c r="S104" s="48">
        <v>17957</v>
      </c>
      <c r="T104" s="42"/>
    </row>
    <row r="105" spans="1:20" ht="15.75">
      <c r="A105" s="3" t="s">
        <v>47</v>
      </c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42">
        <v>724</v>
      </c>
      <c r="Q105" s="42"/>
      <c r="R105" s="21"/>
      <c r="S105" s="48">
        <v>227</v>
      </c>
      <c r="T105" s="42"/>
    </row>
    <row r="106" spans="1:20" ht="15.75">
      <c r="A106" s="3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42"/>
      <c r="Q106" s="42"/>
      <c r="R106" s="21"/>
      <c r="S106" s="48"/>
      <c r="T106" s="42"/>
    </row>
    <row r="107" spans="5:20" ht="15.75"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41">
        <f>SUM(P98:P105)</f>
        <v>60008</v>
      </c>
      <c r="Q107" s="42"/>
      <c r="R107" s="21"/>
      <c r="S107" s="41">
        <f>SUM(S98:S105)</f>
        <v>84927</v>
      </c>
      <c r="T107" s="42"/>
    </row>
    <row r="108" spans="5:20" ht="15.75"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11"/>
      <c r="Q108" s="21"/>
      <c r="R108" s="21"/>
      <c r="S108" s="46"/>
      <c r="T108" s="21"/>
    </row>
    <row r="109" spans="1:20" ht="15.75">
      <c r="A109" s="3" t="s">
        <v>48</v>
      </c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>
        <f>+P94-P107</f>
        <v>9187</v>
      </c>
      <c r="Q109" s="21"/>
      <c r="R109" s="21"/>
      <c r="S109" s="21">
        <f>+S94-S107</f>
        <v>18064</v>
      </c>
      <c r="T109" s="21"/>
    </row>
    <row r="110" spans="5:20" ht="15.75"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10"/>
      <c r="T110" s="21"/>
    </row>
    <row r="111" spans="5:20" ht="15.75"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11">
        <f>+P83+P109</f>
        <v>416782</v>
      </c>
      <c r="Q111" s="21"/>
      <c r="R111" s="21"/>
      <c r="S111" s="11">
        <f>+S83+S109</f>
        <v>378503</v>
      </c>
      <c r="T111" s="21"/>
    </row>
    <row r="112" spans="5:20" ht="15.75"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43"/>
      <c r="Q112" s="21"/>
      <c r="R112" s="21"/>
      <c r="S112" s="44"/>
      <c r="T112" s="21"/>
    </row>
    <row r="113" spans="5:20" ht="15.75"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10"/>
      <c r="T113" s="21"/>
    </row>
    <row r="114" spans="5:20" ht="15.75"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10"/>
      <c r="T114" s="21"/>
    </row>
    <row r="115" spans="5:20" ht="15.75"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9" t="s">
        <v>301</v>
      </c>
      <c r="Q115" s="9"/>
      <c r="R115" s="9"/>
      <c r="S115" s="9" t="s">
        <v>301</v>
      </c>
      <c r="T115" s="21"/>
    </row>
    <row r="116" spans="5:20" ht="15.75"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9" t="s">
        <v>302</v>
      </c>
      <c r="Q116" s="9"/>
      <c r="R116" s="9"/>
      <c r="S116" s="9" t="s">
        <v>313</v>
      </c>
      <c r="T116" s="21"/>
    </row>
    <row r="117" spans="5:20" ht="15.75"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9" t="s">
        <v>303</v>
      </c>
      <c r="Q117" s="9"/>
      <c r="R117" s="9"/>
      <c r="S117" s="9" t="s">
        <v>314</v>
      </c>
      <c r="T117" s="21"/>
    </row>
    <row r="118" spans="5:20" ht="15.75"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9" t="s">
        <v>281</v>
      </c>
      <c r="Q118" s="9"/>
      <c r="R118" s="9"/>
      <c r="S118" s="9" t="s">
        <v>315</v>
      </c>
      <c r="T118" s="21"/>
    </row>
    <row r="119" spans="5:20" ht="15.75"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9" t="s">
        <v>356</v>
      </c>
      <c r="Q119" s="9"/>
      <c r="R119" s="9"/>
      <c r="S119" s="9" t="s">
        <v>316</v>
      </c>
      <c r="T119" s="21"/>
    </row>
    <row r="120" spans="5:20" ht="15.75"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9" t="s">
        <v>275</v>
      </c>
      <c r="Q120" s="9"/>
      <c r="R120" s="9"/>
      <c r="S120" s="9" t="s">
        <v>275</v>
      </c>
      <c r="T120" s="21"/>
    </row>
    <row r="121" spans="5:20" ht="15.75"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10"/>
      <c r="T121" s="21"/>
    </row>
    <row r="122" spans="1:20" ht="15.75">
      <c r="A122" s="2" t="s">
        <v>49</v>
      </c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10"/>
      <c r="T122" s="21"/>
    </row>
    <row r="123" spans="5:20" ht="15.75"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10"/>
      <c r="T123" s="21"/>
    </row>
    <row r="124" spans="1:20" ht="15.75">
      <c r="A124" s="3" t="s">
        <v>50</v>
      </c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>
        <v>130675.304</v>
      </c>
      <c r="Q124" s="21"/>
      <c r="R124" s="21"/>
      <c r="S124" s="10">
        <v>130675</v>
      </c>
      <c r="T124" s="21"/>
    </row>
    <row r="125" spans="1:20" ht="15.75">
      <c r="A125" s="2" t="s">
        <v>51</v>
      </c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>
        <f>7071+2352+37314+1998+11225+3732+5</f>
        <v>63697</v>
      </c>
      <c r="Q125" s="21"/>
      <c r="R125" s="21"/>
      <c r="S125" s="10">
        <v>61345</v>
      </c>
      <c r="T125" s="21"/>
    </row>
    <row r="126" spans="1:20" ht="15.75">
      <c r="A126" s="3"/>
      <c r="B126" s="3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10"/>
      <c r="T126" s="21"/>
    </row>
    <row r="127" spans="1:20" ht="15.75">
      <c r="A127" s="3" t="s">
        <v>52</v>
      </c>
      <c r="B127" s="3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11">
        <f>+P124+P125</f>
        <v>194372.304</v>
      </c>
      <c r="Q127" s="21"/>
      <c r="R127" s="21"/>
      <c r="S127" s="11">
        <v>192020</v>
      </c>
      <c r="T127" s="21"/>
    </row>
    <row r="128" spans="5:20" ht="15.75"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10"/>
      <c r="T128" s="21"/>
    </row>
    <row r="129" spans="1:20" ht="15.75">
      <c r="A129" s="3" t="s">
        <v>53</v>
      </c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>
        <v>28643</v>
      </c>
      <c r="Q129" s="21"/>
      <c r="R129" s="21"/>
      <c r="S129" s="10">
        <v>27391</v>
      </c>
      <c r="T129" s="21"/>
    </row>
    <row r="130" spans="5:20" ht="15.75"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 t="s">
        <v>95</v>
      </c>
      <c r="Q130" s="21"/>
      <c r="R130" s="21"/>
      <c r="S130" s="10"/>
      <c r="T130" s="21"/>
    </row>
    <row r="131" spans="1:20" ht="15.75">
      <c r="A131" s="3" t="s">
        <v>54</v>
      </c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 t="s">
        <v>95</v>
      </c>
      <c r="Q131" s="21"/>
      <c r="R131" s="21"/>
      <c r="S131" s="10"/>
      <c r="T131" s="21"/>
    </row>
    <row r="132" spans="1:20" ht="15.75">
      <c r="A132" s="3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10"/>
      <c r="T132" s="21"/>
    </row>
    <row r="133" spans="1:20" ht="15.75">
      <c r="A133" s="3" t="s">
        <v>40</v>
      </c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41">
        <v>865</v>
      </c>
      <c r="Q133" s="42"/>
      <c r="R133" s="21"/>
      <c r="S133" s="47">
        <v>674</v>
      </c>
      <c r="T133" s="42"/>
    </row>
    <row r="134" spans="1:20" ht="15.75">
      <c r="A134" s="3" t="s">
        <v>43</v>
      </c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42">
        <f>187+209</f>
        <v>396</v>
      </c>
      <c r="Q134" s="42"/>
      <c r="R134" s="21"/>
      <c r="S134" s="48">
        <v>136</v>
      </c>
      <c r="T134" s="42"/>
    </row>
    <row r="135" spans="1:20" ht="15.75">
      <c r="A135" s="3" t="s">
        <v>44</v>
      </c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42">
        <f>38888+49984-2981</f>
        <v>85891</v>
      </c>
      <c r="Q135" s="42"/>
      <c r="R135" s="21"/>
      <c r="S135" s="48">
        <v>46132</v>
      </c>
      <c r="T135" s="42"/>
    </row>
    <row r="136" spans="1:20" ht="15.75">
      <c r="A136" s="3" t="s">
        <v>421</v>
      </c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42">
        <v>50000</v>
      </c>
      <c r="Q136" s="42"/>
      <c r="R136" s="21"/>
      <c r="S136" s="48">
        <v>0</v>
      </c>
      <c r="T136" s="42"/>
    </row>
    <row r="137" spans="1:20" ht="15.75">
      <c r="A137" s="3" t="s">
        <v>403</v>
      </c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42">
        <v>0</v>
      </c>
      <c r="Q137" s="42"/>
      <c r="R137" s="21"/>
      <c r="S137" s="48">
        <v>60000</v>
      </c>
      <c r="T137" s="42"/>
    </row>
    <row r="138" spans="1:20" ht="15.75">
      <c r="A138" s="3" t="s">
        <v>55</v>
      </c>
      <c r="E138" s="21"/>
      <c r="F138" s="21"/>
      <c r="G138" s="21"/>
      <c r="H138" s="21"/>
      <c r="I138" s="21"/>
      <c r="J138" s="21"/>
      <c r="K138" s="21"/>
      <c r="L138" s="21"/>
      <c r="M138" s="21" t="s">
        <v>95</v>
      </c>
      <c r="N138" s="21"/>
      <c r="O138" s="21"/>
      <c r="P138" s="42">
        <f>70017-49984+2981</f>
        <v>23014</v>
      </c>
      <c r="Q138" s="42"/>
      <c r="R138" s="21"/>
      <c r="S138" s="48">
        <v>20033</v>
      </c>
      <c r="T138" s="42"/>
    </row>
    <row r="139" spans="1:20" ht="15.75">
      <c r="A139" s="3" t="s">
        <v>56</v>
      </c>
      <c r="E139" s="21"/>
      <c r="F139" s="21"/>
      <c r="G139" s="21"/>
      <c r="H139" s="21"/>
      <c r="I139" s="21"/>
      <c r="J139" s="21"/>
      <c r="K139" s="21"/>
      <c r="L139" s="21"/>
      <c r="M139" s="21" t="s">
        <v>95</v>
      </c>
      <c r="N139" s="21"/>
      <c r="O139" s="21"/>
      <c r="P139" s="42">
        <v>33601</v>
      </c>
      <c r="Q139" s="42"/>
      <c r="R139" s="21"/>
      <c r="S139" s="48">
        <v>32117</v>
      </c>
      <c r="T139" s="42"/>
    </row>
    <row r="140" spans="1:22" ht="15.75">
      <c r="A140" s="3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42"/>
      <c r="Q140" s="42"/>
      <c r="R140" s="21"/>
      <c r="S140" s="48"/>
      <c r="T140" s="42"/>
      <c r="V140" s="2" t="s">
        <v>95</v>
      </c>
    </row>
    <row r="141" spans="1:20" ht="15.75">
      <c r="A141" s="3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41">
        <f>SUM(P133:P139)</f>
        <v>193767</v>
      </c>
      <c r="Q141" s="42"/>
      <c r="R141" s="21"/>
      <c r="S141" s="41">
        <f>SUM(S133:S139)</f>
        <v>159092</v>
      </c>
      <c r="T141" s="42"/>
    </row>
    <row r="142" spans="1:20" ht="15.75">
      <c r="A142" s="3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11" t="s">
        <v>95</v>
      </c>
      <c r="Q142" s="21"/>
      <c r="R142" s="21"/>
      <c r="S142" s="46"/>
      <c r="T142" s="21"/>
    </row>
    <row r="143" spans="5:20" ht="15.75"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11">
        <f>+P127+P129+P141</f>
        <v>416782.304</v>
      </c>
      <c r="Q143" s="21"/>
      <c r="R143" s="21"/>
      <c r="S143" s="11">
        <f>+S127+S129+S141</f>
        <v>378503</v>
      </c>
      <c r="T143" s="21"/>
    </row>
    <row r="144" spans="5:20" ht="15.75"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43"/>
      <c r="Q144" s="21"/>
      <c r="R144" s="21"/>
      <c r="S144" s="44"/>
      <c r="T144" s="21"/>
    </row>
    <row r="145" spans="5:20" ht="15.75"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 t="s">
        <v>95</v>
      </c>
      <c r="Q145" s="21"/>
      <c r="R145" s="21"/>
      <c r="S145" s="10" t="s">
        <v>95</v>
      </c>
      <c r="T145" s="21"/>
    </row>
    <row r="146" spans="5:20" ht="15.75"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10"/>
      <c r="T146" s="21"/>
    </row>
    <row r="147" spans="1:20" ht="15.75">
      <c r="A147" s="3" t="s">
        <v>57</v>
      </c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10">
        <f>194372/130675*100</f>
        <v>148.74459537019322</v>
      </c>
      <c r="Q147" s="21"/>
      <c r="R147" s="21"/>
      <c r="S147" s="10">
        <f>192092/130675*100</f>
        <v>146.99980868567056</v>
      </c>
      <c r="T147" s="21"/>
    </row>
    <row r="148" spans="5:20" ht="15.75"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43"/>
      <c r="Q148" s="21"/>
      <c r="R148" s="21"/>
      <c r="S148" s="44"/>
      <c r="T148" s="21"/>
    </row>
    <row r="149" spans="5:20" ht="15.75"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</row>
    <row r="150" spans="5:20" ht="15.75"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</row>
    <row r="151" spans="5:20" ht="15.75"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</row>
    <row r="152" spans="5:20" ht="15.75"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</row>
    <row r="153" spans="1:20" ht="15.75">
      <c r="A153" s="26" t="s">
        <v>58</v>
      </c>
      <c r="B153" s="13"/>
      <c r="C153" s="13"/>
      <c r="D153" s="13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21"/>
    </row>
    <row r="154" spans="1:20" ht="15.75">
      <c r="A154" s="26" t="s">
        <v>59</v>
      </c>
      <c r="B154" s="13"/>
      <c r="C154" s="13"/>
      <c r="D154" s="13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21"/>
    </row>
    <row r="155" spans="5:20" ht="15.75"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</row>
    <row r="156" spans="1:20" ht="15.75">
      <c r="A156" s="2" t="s">
        <v>0</v>
      </c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</row>
    <row r="157" spans="5:20" ht="15.75"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</row>
    <row r="158" spans="1:20" ht="15.75">
      <c r="A158" s="3" t="s">
        <v>359</v>
      </c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</row>
    <row r="159" spans="1:20" ht="15.75">
      <c r="A159" s="3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</row>
    <row r="160" spans="1:20" ht="15.75">
      <c r="A160" s="3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</row>
    <row r="161" spans="1:20" ht="15.75">
      <c r="A161" s="3" t="s">
        <v>66</v>
      </c>
      <c r="C161" s="2" t="s">
        <v>129</v>
      </c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</row>
    <row r="162" spans="3:20" ht="15.75">
      <c r="C162" s="3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</row>
    <row r="163" spans="3:20" ht="15.75">
      <c r="C163" s="26" t="s">
        <v>130</v>
      </c>
      <c r="D163" s="5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1"/>
    </row>
    <row r="164" spans="3:20" ht="15.75">
      <c r="C164" s="26" t="s">
        <v>131</v>
      </c>
      <c r="D164" s="5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1"/>
    </row>
    <row r="165" spans="3:20" ht="15.75">
      <c r="C165" s="26" t="s">
        <v>132</v>
      </c>
      <c r="D165" s="5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1"/>
    </row>
    <row r="166" spans="3:20" ht="15.75">
      <c r="C166" s="26" t="s">
        <v>133</v>
      </c>
      <c r="D166" s="5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1"/>
    </row>
    <row r="167" spans="3:20" ht="15.75">
      <c r="C167" s="26" t="s">
        <v>134</v>
      </c>
      <c r="D167" s="5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1"/>
    </row>
    <row r="168" spans="3:20" ht="15.75">
      <c r="C168" s="26" t="s">
        <v>135</v>
      </c>
      <c r="D168" s="5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1"/>
    </row>
    <row r="169" spans="3:20" ht="15.75">
      <c r="C169" s="3"/>
      <c r="D169" s="23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21"/>
    </row>
    <row r="170" spans="3:20" ht="15.75">
      <c r="C170" s="26" t="s">
        <v>136</v>
      </c>
      <c r="D170" s="5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1"/>
    </row>
    <row r="171" spans="3:20" ht="15.75">
      <c r="C171" s="26" t="s">
        <v>137</v>
      </c>
      <c r="D171" s="5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1"/>
    </row>
    <row r="172" spans="3:20" ht="15.75">
      <c r="C172" s="26" t="s">
        <v>138</v>
      </c>
      <c r="D172" s="5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1"/>
    </row>
    <row r="173" spans="3:20" ht="15.75">
      <c r="C173" s="26" t="s">
        <v>139</v>
      </c>
      <c r="D173" s="5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1"/>
    </row>
    <row r="174" spans="3:20" ht="15.75">
      <c r="C174" s="26" t="s">
        <v>140</v>
      </c>
      <c r="D174" s="5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1"/>
    </row>
    <row r="175" spans="3:20" ht="15.75">
      <c r="C175" s="26" t="s">
        <v>141</v>
      </c>
      <c r="D175" s="5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1"/>
    </row>
    <row r="176" spans="3:20" ht="15.75">
      <c r="C176" s="26" t="s">
        <v>364</v>
      </c>
      <c r="D176" s="5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1"/>
    </row>
    <row r="177" spans="3:20" ht="15.75">
      <c r="C177" s="3"/>
      <c r="D177" s="23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21"/>
    </row>
    <row r="178" spans="3:20" ht="15.75">
      <c r="C178" s="3"/>
      <c r="D178" s="23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21"/>
    </row>
    <row r="179" spans="1:20" ht="15.75">
      <c r="A179" s="3" t="s">
        <v>67</v>
      </c>
      <c r="C179" s="2" t="s">
        <v>142</v>
      </c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</row>
    <row r="180" spans="5:20" ht="15.75"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</row>
    <row r="181" spans="3:20" ht="15.75">
      <c r="C181" s="26" t="s">
        <v>143</v>
      </c>
      <c r="D181" s="5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1"/>
    </row>
    <row r="182" spans="3:20" ht="15.75">
      <c r="C182" s="5"/>
      <c r="D182" s="23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21"/>
    </row>
    <row r="183" spans="3:20" ht="15.75">
      <c r="C183" s="5"/>
      <c r="D183" s="23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21"/>
    </row>
    <row r="184" spans="1:20" ht="15.75">
      <c r="A184" s="3" t="s">
        <v>68</v>
      </c>
      <c r="C184" s="3" t="s">
        <v>144</v>
      </c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</row>
    <row r="185" spans="5:20" ht="15.75"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</row>
    <row r="186" spans="3:20" ht="15.75">
      <c r="C186" s="26" t="s">
        <v>145</v>
      </c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</row>
    <row r="187" spans="3:20" ht="15.75">
      <c r="C187" s="5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</row>
    <row r="188" spans="3:20" ht="15.75">
      <c r="C188" s="5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</row>
    <row r="189" spans="1:20" ht="15.75">
      <c r="A189" s="3" t="s">
        <v>69</v>
      </c>
      <c r="C189" s="2" t="s">
        <v>146</v>
      </c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</row>
    <row r="190" spans="5:20" ht="15.75"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</row>
    <row r="191" spans="3:20" ht="15.75">
      <c r="C191" s="26" t="s">
        <v>365</v>
      </c>
      <c r="D191" s="5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1"/>
    </row>
    <row r="192" spans="3:20" ht="15.75">
      <c r="C192" s="26" t="s">
        <v>147</v>
      </c>
      <c r="D192" s="5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1"/>
    </row>
    <row r="193" spans="3:20" ht="15.75">
      <c r="C193" s="32"/>
      <c r="D193" s="23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21"/>
    </row>
    <row r="194" spans="3:20" ht="15.75">
      <c r="C194" s="32"/>
      <c r="D194" s="23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21"/>
    </row>
    <row r="195" spans="1:20" ht="15.75">
      <c r="A195" s="3" t="s">
        <v>70</v>
      </c>
      <c r="C195" s="26" t="s">
        <v>148</v>
      </c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</row>
    <row r="196" spans="3:20" ht="15.75">
      <c r="C196" s="26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</row>
    <row r="197" spans="3:20" ht="15.75">
      <c r="C197" s="26" t="s">
        <v>149</v>
      </c>
      <c r="D197" s="24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21"/>
    </row>
    <row r="198" spans="3:20" ht="15.75">
      <c r="C198" s="26"/>
      <c r="D198" s="24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21"/>
    </row>
    <row r="199" spans="3:20" ht="15.75">
      <c r="C199" s="26"/>
      <c r="D199" s="24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21"/>
    </row>
    <row r="200" spans="1:20" ht="15.75">
      <c r="A200" s="3" t="s">
        <v>71</v>
      </c>
      <c r="C200" s="26" t="s">
        <v>150</v>
      </c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</row>
    <row r="201" spans="1:20" ht="15.75">
      <c r="A201" s="3"/>
      <c r="C201" s="33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</row>
    <row r="202" spans="1:20" ht="15.75">
      <c r="A202" s="3"/>
      <c r="C202" s="26" t="s">
        <v>151</v>
      </c>
      <c r="D202" s="5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1"/>
    </row>
    <row r="203" spans="1:20" ht="15.75">
      <c r="A203" s="3"/>
      <c r="C203" s="26" t="s">
        <v>366</v>
      </c>
      <c r="D203" s="13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21"/>
    </row>
    <row r="204" spans="3:20" ht="15.75">
      <c r="C204" s="5"/>
      <c r="D204" s="5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1"/>
    </row>
    <row r="205" spans="3:20" ht="15.75">
      <c r="C205" s="2" t="s">
        <v>367</v>
      </c>
      <c r="D205" s="26" t="s">
        <v>152</v>
      </c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1"/>
    </row>
    <row r="206" spans="4:20" ht="15.75">
      <c r="D206" s="26" t="s">
        <v>153</v>
      </c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1"/>
    </row>
    <row r="207" spans="4:20" ht="15.75">
      <c r="D207" s="26" t="s">
        <v>154</v>
      </c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</row>
    <row r="208" spans="5:20" ht="15.75"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</row>
    <row r="209" spans="3:20" ht="15.75">
      <c r="C209" s="59" t="s">
        <v>368</v>
      </c>
      <c r="D209" s="2" t="s">
        <v>380</v>
      </c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</row>
    <row r="210" spans="5:20" ht="15.75"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</row>
    <row r="211" spans="3:20" ht="15.75">
      <c r="C211" s="59" t="s">
        <v>369</v>
      </c>
      <c r="D211" s="2" t="s">
        <v>370</v>
      </c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</row>
    <row r="212" spans="3:20" ht="15.75">
      <c r="C212" s="59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</row>
    <row r="213" spans="3:20" ht="15.75">
      <c r="C213" s="59"/>
      <c r="D213" s="58" t="s">
        <v>371</v>
      </c>
      <c r="E213" s="21"/>
      <c r="F213" s="21"/>
      <c r="G213" s="21"/>
      <c r="H213" s="60" t="s">
        <v>375</v>
      </c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</row>
    <row r="214" spans="3:20" ht="15.75">
      <c r="C214" s="59"/>
      <c r="D214" s="58"/>
      <c r="E214" s="21"/>
      <c r="F214" s="21"/>
      <c r="G214" s="21"/>
      <c r="H214" s="60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</row>
    <row r="215" spans="3:20" ht="15.75">
      <c r="C215" s="59"/>
      <c r="D215" s="2" t="s">
        <v>372</v>
      </c>
      <c r="E215" s="21"/>
      <c r="F215" s="21"/>
      <c r="G215" s="21"/>
      <c r="H215" s="61" t="s">
        <v>376</v>
      </c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</row>
    <row r="216" spans="4:20" ht="15.75">
      <c r="D216" s="59" t="s">
        <v>373</v>
      </c>
      <c r="E216" s="21"/>
      <c r="F216" s="21"/>
      <c r="G216" s="21"/>
      <c r="H216" s="61" t="s">
        <v>377</v>
      </c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</row>
    <row r="217" spans="4:20" ht="15.75">
      <c r="D217" s="59" t="s">
        <v>374</v>
      </c>
      <c r="E217" s="21"/>
      <c r="F217" s="21"/>
      <c r="G217" s="21"/>
      <c r="H217" s="61" t="s">
        <v>378</v>
      </c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</row>
    <row r="218" spans="5:20" ht="15.75">
      <c r="E218" s="21"/>
      <c r="F218" s="21"/>
      <c r="G218" s="21"/>
      <c r="H218" s="62" t="s">
        <v>379</v>
      </c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</row>
    <row r="219" spans="1:20" ht="15.75">
      <c r="A219" s="3" t="s">
        <v>72</v>
      </c>
      <c r="C219" s="3" t="s">
        <v>155</v>
      </c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</row>
    <row r="220" spans="3:20" ht="15.75">
      <c r="C220" s="3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</row>
    <row r="221" spans="3:20" ht="15.75">
      <c r="C221" s="3" t="s">
        <v>381</v>
      </c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</row>
    <row r="222" spans="3:20" ht="15.75">
      <c r="C222" s="3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</row>
    <row r="223" spans="3:20" ht="15.75">
      <c r="C223" s="3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</row>
    <row r="224" spans="1:20" ht="15.75">
      <c r="A224" s="3" t="s">
        <v>73</v>
      </c>
      <c r="C224" s="25" t="s">
        <v>156</v>
      </c>
      <c r="D224" s="25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21"/>
    </row>
    <row r="225" spans="1:20" ht="15.75">
      <c r="A225" s="3"/>
      <c r="C225" s="25"/>
      <c r="D225" s="25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21"/>
    </row>
    <row r="226" spans="1:20" ht="15.75">
      <c r="A226" s="3"/>
      <c r="C226" s="25" t="s">
        <v>157</v>
      </c>
      <c r="D226" s="25" t="s">
        <v>197</v>
      </c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21"/>
    </row>
    <row r="227" spans="1:20" ht="15.75">
      <c r="A227" s="3"/>
      <c r="C227" s="25"/>
      <c r="D227" s="25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21"/>
    </row>
    <row r="228" spans="1:20" ht="15.75">
      <c r="A228" s="3"/>
      <c r="C228" s="25"/>
      <c r="D228" s="25"/>
      <c r="E228" s="51"/>
      <c r="F228" s="52"/>
      <c r="G228" s="52"/>
      <c r="H228" s="52"/>
      <c r="I228" s="52"/>
      <c r="J228" s="52" t="s">
        <v>226</v>
      </c>
      <c r="K228" s="52"/>
      <c r="L228" s="52"/>
      <c r="M228" s="52"/>
      <c r="N228" s="52"/>
      <c r="O228" s="52"/>
      <c r="P228" s="52"/>
      <c r="Q228" s="52"/>
      <c r="R228" s="52"/>
      <c r="S228" s="52"/>
      <c r="T228" s="21"/>
    </row>
    <row r="229" spans="1:20" ht="15.75">
      <c r="A229" s="3"/>
      <c r="C229" s="25"/>
      <c r="D229" s="25"/>
      <c r="E229" s="51"/>
      <c r="F229" s="52"/>
      <c r="G229" s="52"/>
      <c r="H229" s="52"/>
      <c r="I229" s="52"/>
      <c r="J229" s="52" t="s">
        <v>283</v>
      </c>
      <c r="K229" s="52"/>
      <c r="L229" s="52"/>
      <c r="M229" s="52"/>
      <c r="N229" s="52"/>
      <c r="O229" s="52"/>
      <c r="P229" s="52" t="s">
        <v>95</v>
      </c>
      <c r="Q229" s="52"/>
      <c r="R229" s="52"/>
      <c r="S229" s="52"/>
      <c r="T229" s="21"/>
    </row>
    <row r="230" spans="1:20" ht="15.75">
      <c r="A230" s="3"/>
      <c r="C230" s="25"/>
      <c r="D230" s="25"/>
      <c r="E230" s="51"/>
      <c r="F230" s="52" t="s">
        <v>269</v>
      </c>
      <c r="G230" s="52"/>
      <c r="H230" s="52"/>
      <c r="I230" s="52"/>
      <c r="J230" s="52" t="s">
        <v>284</v>
      </c>
      <c r="K230" s="52"/>
      <c r="L230" s="52"/>
      <c r="M230" s="52"/>
      <c r="N230" s="52"/>
      <c r="O230" s="52"/>
      <c r="P230" s="52"/>
      <c r="Q230" s="52"/>
      <c r="R230" s="52"/>
      <c r="S230" s="52"/>
      <c r="T230" s="21"/>
    </row>
    <row r="231" spans="1:20" ht="15.75">
      <c r="A231" s="3"/>
      <c r="C231" s="25"/>
      <c r="D231" s="25"/>
      <c r="E231" s="51"/>
      <c r="F231" s="52" t="s">
        <v>270</v>
      </c>
      <c r="G231" s="52"/>
      <c r="H231" s="52"/>
      <c r="I231" s="52"/>
      <c r="J231" s="52" t="s">
        <v>285</v>
      </c>
      <c r="K231" s="52"/>
      <c r="L231" s="52"/>
      <c r="M231" s="52"/>
      <c r="N231" s="52"/>
      <c r="O231" s="52"/>
      <c r="P231" s="52"/>
      <c r="Q231" s="52"/>
      <c r="R231" s="52"/>
      <c r="S231" s="52"/>
      <c r="T231" s="21"/>
    </row>
    <row r="232" spans="1:20" ht="15.75">
      <c r="A232" s="3"/>
      <c r="C232" s="25"/>
      <c r="D232" s="25"/>
      <c r="E232" s="51"/>
      <c r="F232" s="52" t="s">
        <v>271</v>
      </c>
      <c r="G232" s="52"/>
      <c r="H232" s="52"/>
      <c r="I232" s="52"/>
      <c r="J232" s="52" t="s">
        <v>286</v>
      </c>
      <c r="K232" s="52"/>
      <c r="L232" s="52"/>
      <c r="M232" s="52"/>
      <c r="N232" s="52"/>
      <c r="O232" s="52"/>
      <c r="P232" s="52"/>
      <c r="Q232" s="52"/>
      <c r="R232" s="52"/>
      <c r="S232" s="52"/>
      <c r="T232" s="21"/>
    </row>
    <row r="233" spans="1:20" ht="15.75">
      <c r="A233" s="3"/>
      <c r="C233" s="25"/>
      <c r="D233" s="25"/>
      <c r="E233" s="51"/>
      <c r="F233" s="52" t="s">
        <v>272</v>
      </c>
      <c r="G233" s="52"/>
      <c r="H233" s="52" t="s">
        <v>276</v>
      </c>
      <c r="I233" s="52"/>
      <c r="J233" s="52" t="s">
        <v>287</v>
      </c>
      <c r="K233" s="52"/>
      <c r="L233" s="52"/>
      <c r="M233" s="52" t="s">
        <v>295</v>
      </c>
      <c r="N233" s="52"/>
      <c r="O233" s="52"/>
      <c r="P233" s="52"/>
      <c r="Q233" s="52"/>
      <c r="R233" s="52"/>
      <c r="S233" s="52"/>
      <c r="T233" s="21"/>
    </row>
    <row r="234" spans="1:20" ht="15.75">
      <c r="A234" s="3"/>
      <c r="C234" s="25"/>
      <c r="D234" s="25"/>
      <c r="E234" s="51"/>
      <c r="F234" s="52" t="s">
        <v>273</v>
      </c>
      <c r="G234" s="52"/>
      <c r="H234" s="52" t="s">
        <v>277</v>
      </c>
      <c r="I234" s="52"/>
      <c r="J234" s="52" t="s">
        <v>288</v>
      </c>
      <c r="K234" s="52"/>
      <c r="L234" s="52"/>
      <c r="M234" s="52" t="s">
        <v>296</v>
      </c>
      <c r="N234" s="52"/>
      <c r="O234" s="52"/>
      <c r="P234" s="52"/>
      <c r="Q234" s="52"/>
      <c r="R234" s="52"/>
      <c r="S234" s="52"/>
      <c r="T234" s="21"/>
    </row>
    <row r="235" spans="1:20" ht="15.75">
      <c r="A235" s="3"/>
      <c r="C235" s="25"/>
      <c r="D235" s="25"/>
      <c r="E235" s="51"/>
      <c r="F235" s="52" t="s">
        <v>274</v>
      </c>
      <c r="G235" s="52"/>
      <c r="H235" s="52" t="s">
        <v>274</v>
      </c>
      <c r="I235" s="52"/>
      <c r="J235" s="52" t="s">
        <v>289</v>
      </c>
      <c r="K235" s="52"/>
      <c r="L235" s="52"/>
      <c r="M235" s="52" t="s">
        <v>297</v>
      </c>
      <c r="N235" s="52"/>
      <c r="O235" s="52"/>
      <c r="P235" s="52" t="s">
        <v>306</v>
      </c>
      <c r="Q235" s="52"/>
      <c r="R235" s="52"/>
      <c r="S235" s="52" t="s">
        <v>228</v>
      </c>
      <c r="T235" s="21"/>
    </row>
    <row r="236" spans="1:20" ht="15.75">
      <c r="A236" s="3"/>
      <c r="C236" s="25"/>
      <c r="D236" s="25"/>
      <c r="E236" s="51"/>
      <c r="F236" s="52" t="s">
        <v>275</v>
      </c>
      <c r="G236" s="51"/>
      <c r="H236" s="52" t="s">
        <v>275</v>
      </c>
      <c r="I236" s="51"/>
      <c r="J236" s="52" t="s">
        <v>275</v>
      </c>
      <c r="K236" s="51"/>
      <c r="L236" s="51"/>
      <c r="M236" s="52" t="s">
        <v>275</v>
      </c>
      <c r="N236" s="51"/>
      <c r="O236" s="51"/>
      <c r="P236" s="52" t="s">
        <v>275</v>
      </c>
      <c r="Q236" s="51"/>
      <c r="R236" s="51"/>
      <c r="S236" s="52" t="s">
        <v>275</v>
      </c>
      <c r="T236" s="21"/>
    </row>
    <row r="237" spans="1:20" ht="15.75">
      <c r="A237" s="3"/>
      <c r="C237" s="25"/>
      <c r="D237" s="25"/>
      <c r="E237" s="51"/>
      <c r="F237" s="52"/>
      <c r="G237" s="51"/>
      <c r="H237" s="52"/>
      <c r="I237" s="51"/>
      <c r="J237" s="52"/>
      <c r="K237" s="51"/>
      <c r="L237" s="51"/>
      <c r="M237" s="52"/>
      <c r="N237" s="51"/>
      <c r="O237" s="51"/>
      <c r="P237" s="52"/>
      <c r="Q237" s="51"/>
      <c r="R237" s="51"/>
      <c r="S237" s="52"/>
      <c r="T237" s="21"/>
    </row>
    <row r="238" spans="1:20" ht="15.75">
      <c r="A238" s="3"/>
      <c r="C238" s="25"/>
      <c r="D238" s="25" t="s">
        <v>198</v>
      </c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21"/>
    </row>
    <row r="239" spans="1:20" ht="15.75">
      <c r="A239" s="3"/>
      <c r="C239" s="25"/>
      <c r="D239" s="25" t="s">
        <v>95</v>
      </c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21"/>
    </row>
    <row r="240" spans="1:20" ht="15.75">
      <c r="A240" s="3"/>
      <c r="C240" s="25"/>
      <c r="D240" s="25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21"/>
    </row>
    <row r="241" spans="1:20" ht="15.75">
      <c r="A241" s="3"/>
      <c r="C241" s="25"/>
      <c r="D241" s="25" t="s">
        <v>199</v>
      </c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21"/>
    </row>
    <row r="242" spans="1:20" ht="15.75">
      <c r="A242" s="3"/>
      <c r="C242" s="25"/>
      <c r="D242" s="25" t="s">
        <v>200</v>
      </c>
      <c r="E242" s="51"/>
      <c r="F242" s="51">
        <v>73775</v>
      </c>
      <c r="G242" s="51"/>
      <c r="H242" s="51">
        <v>50191</v>
      </c>
      <c r="I242" s="51"/>
      <c r="J242" s="53" t="s">
        <v>290</v>
      </c>
      <c r="K242" s="51"/>
      <c r="L242" s="51"/>
      <c r="M242" s="52">
        <v>44</v>
      </c>
      <c r="N242" s="51"/>
      <c r="O242" s="51"/>
      <c r="P242" s="53" t="s">
        <v>290</v>
      </c>
      <c r="Q242" s="51"/>
      <c r="R242" s="51"/>
      <c r="S242" s="51">
        <f>SUM(F242:P242)</f>
        <v>124010</v>
      </c>
      <c r="T242" s="21"/>
    </row>
    <row r="243" spans="1:20" ht="15.75">
      <c r="A243" s="3"/>
      <c r="C243" s="25"/>
      <c r="D243" s="25" t="s">
        <v>95</v>
      </c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21"/>
    </row>
    <row r="244" spans="1:20" ht="15.75">
      <c r="A244" s="3"/>
      <c r="C244" s="25"/>
      <c r="D244" s="25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21"/>
    </row>
    <row r="245" spans="1:20" ht="15.75">
      <c r="A245" s="3"/>
      <c r="C245" s="25"/>
      <c r="D245" s="25" t="s">
        <v>201</v>
      </c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21"/>
    </row>
    <row r="246" spans="1:20" ht="15.75">
      <c r="A246" s="3"/>
      <c r="C246" s="25"/>
      <c r="D246" s="25" t="s">
        <v>202</v>
      </c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21"/>
    </row>
    <row r="247" spans="1:20" ht="15.75">
      <c r="A247" s="3"/>
      <c r="C247" s="25"/>
      <c r="D247" s="25" t="s">
        <v>200</v>
      </c>
      <c r="E247" s="51"/>
      <c r="F247" s="51">
        <v>899</v>
      </c>
      <c r="G247" s="51"/>
      <c r="H247" s="51">
        <v>1304</v>
      </c>
      <c r="I247" s="51"/>
      <c r="J247" s="53" t="s">
        <v>290</v>
      </c>
      <c r="K247" s="51"/>
      <c r="L247" s="51"/>
      <c r="M247" s="51">
        <v>275</v>
      </c>
      <c r="N247" s="51"/>
      <c r="O247" s="51"/>
      <c r="P247" s="53">
        <v>-2478</v>
      </c>
      <c r="Q247" s="51"/>
      <c r="R247" s="51"/>
      <c r="S247" s="53" t="s">
        <v>290</v>
      </c>
      <c r="T247" s="21"/>
    </row>
    <row r="248" spans="1:20" ht="15.75">
      <c r="A248" s="3"/>
      <c r="C248" s="25"/>
      <c r="D248" s="25"/>
      <c r="E248" s="51"/>
      <c r="F248" s="51"/>
      <c r="G248" s="51"/>
      <c r="H248" s="51"/>
      <c r="I248" s="51"/>
      <c r="J248" s="53"/>
      <c r="K248" s="51"/>
      <c r="L248" s="51"/>
      <c r="M248" s="51"/>
      <c r="N248" s="51"/>
      <c r="O248" s="51"/>
      <c r="P248" s="51"/>
      <c r="Q248" s="51"/>
      <c r="R248" s="51"/>
      <c r="S248" s="53"/>
      <c r="T248" s="21"/>
    </row>
    <row r="249" spans="1:20" ht="15.75">
      <c r="A249" s="3"/>
      <c r="C249" s="25"/>
      <c r="D249" s="25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21"/>
    </row>
    <row r="250" spans="1:20" ht="15.75">
      <c r="A250" s="3"/>
      <c r="C250" s="25"/>
      <c r="D250" s="25" t="s">
        <v>203</v>
      </c>
      <c r="E250" s="51"/>
      <c r="F250" s="54"/>
      <c r="G250" s="51"/>
      <c r="H250" s="54"/>
      <c r="I250" s="51"/>
      <c r="J250" s="54"/>
      <c r="K250" s="51"/>
      <c r="L250" s="51"/>
      <c r="M250" s="54"/>
      <c r="N250" s="51"/>
      <c r="O250" s="51"/>
      <c r="P250" s="54"/>
      <c r="Q250" s="51"/>
      <c r="R250" s="51"/>
      <c r="S250" s="54"/>
      <c r="T250" s="21"/>
    </row>
    <row r="251" spans="1:20" ht="16.5" thickBot="1">
      <c r="A251" s="3"/>
      <c r="C251" s="25"/>
      <c r="D251" s="25" t="s">
        <v>204</v>
      </c>
      <c r="E251" s="51"/>
      <c r="F251" s="51">
        <f>SUM(F242:F247)</f>
        <v>74674</v>
      </c>
      <c r="G251" s="51"/>
      <c r="H251" s="51">
        <f>SUM(H242:H247)</f>
        <v>51495</v>
      </c>
      <c r="I251" s="51"/>
      <c r="J251" s="53" t="s">
        <v>290</v>
      </c>
      <c r="K251" s="51"/>
      <c r="L251" s="51"/>
      <c r="M251" s="51">
        <f>SUM(M242:M248)</f>
        <v>319</v>
      </c>
      <c r="N251" s="51"/>
      <c r="O251" s="51"/>
      <c r="P251" s="53">
        <f>SUM(P242:P249)</f>
        <v>-2478</v>
      </c>
      <c r="Q251" s="51"/>
      <c r="R251" s="51"/>
      <c r="S251" s="51">
        <f>SUM(S242:S247)</f>
        <v>124010</v>
      </c>
      <c r="T251" s="21"/>
    </row>
    <row r="252" spans="1:20" ht="16.5" thickTop="1">
      <c r="A252" s="3"/>
      <c r="C252" s="25"/>
      <c r="D252" s="25"/>
      <c r="E252" s="51"/>
      <c r="F252" s="55"/>
      <c r="G252" s="51"/>
      <c r="H252" s="55"/>
      <c r="I252" s="51"/>
      <c r="J252" s="55"/>
      <c r="K252" s="51"/>
      <c r="L252" s="51"/>
      <c r="M252" s="55"/>
      <c r="N252" s="51"/>
      <c r="O252" s="51"/>
      <c r="P252" s="55"/>
      <c r="Q252" s="51"/>
      <c r="R252" s="51"/>
      <c r="S252" s="55"/>
      <c r="T252" s="21"/>
    </row>
    <row r="253" spans="1:20" ht="15.75">
      <c r="A253" s="3"/>
      <c r="C253" s="25"/>
      <c r="D253" s="25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21"/>
    </row>
    <row r="254" spans="1:20" ht="15.75">
      <c r="A254" s="3"/>
      <c r="C254" s="25"/>
      <c r="D254" s="25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21"/>
    </row>
    <row r="255" spans="1:20" ht="15.75">
      <c r="A255" s="3"/>
      <c r="C255" s="25"/>
      <c r="D255" s="25" t="s">
        <v>205</v>
      </c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21"/>
    </row>
    <row r="256" spans="1:20" ht="15.75">
      <c r="A256" s="3"/>
      <c r="C256" s="25"/>
      <c r="D256" s="25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21"/>
    </row>
    <row r="257" spans="1:20" ht="15.75">
      <c r="A257" s="3"/>
      <c r="C257" s="25"/>
      <c r="D257" s="25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21"/>
    </row>
    <row r="258" spans="1:20" ht="15.75">
      <c r="A258" s="3"/>
      <c r="C258" s="25"/>
      <c r="D258" s="25" t="s">
        <v>206</v>
      </c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21"/>
    </row>
    <row r="259" spans="1:20" ht="15.75">
      <c r="A259" s="3"/>
      <c r="C259" s="25"/>
      <c r="D259" s="25" t="s">
        <v>207</v>
      </c>
      <c r="E259" s="51"/>
      <c r="F259" s="51">
        <v>1565</v>
      </c>
      <c r="G259" s="51"/>
      <c r="H259" s="51">
        <v>9359</v>
      </c>
      <c r="I259" s="51"/>
      <c r="J259" s="51">
        <v>-2796</v>
      </c>
      <c r="K259" s="51"/>
      <c r="L259" s="51"/>
      <c r="M259" s="51">
        <v>-269</v>
      </c>
      <c r="N259" s="51"/>
      <c r="O259" s="51"/>
      <c r="P259" s="53" t="s">
        <v>290</v>
      </c>
      <c r="Q259" s="51"/>
      <c r="R259" s="51"/>
      <c r="S259" s="51">
        <f>SUM(F259:P259)</f>
        <v>7859</v>
      </c>
      <c r="T259" s="21"/>
    </row>
    <row r="260" spans="1:20" ht="15.75">
      <c r="A260" s="3"/>
      <c r="C260" s="25"/>
      <c r="D260" s="25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3"/>
      <c r="Q260" s="51"/>
      <c r="R260" s="51"/>
      <c r="S260" s="51"/>
      <c r="T260" s="21"/>
    </row>
    <row r="261" spans="1:20" ht="15.75">
      <c r="A261" s="3"/>
      <c r="C261" s="25"/>
      <c r="D261" s="25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21"/>
    </row>
    <row r="262" spans="1:20" ht="15.75">
      <c r="A262" s="3"/>
      <c r="C262" s="25"/>
      <c r="D262" s="25" t="s">
        <v>208</v>
      </c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21"/>
    </row>
    <row r="263" spans="1:20" ht="15.75">
      <c r="A263" s="3"/>
      <c r="C263" s="25"/>
      <c r="D263" s="25" t="s">
        <v>209</v>
      </c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21"/>
    </row>
    <row r="264" spans="1:20" ht="15.75">
      <c r="A264" s="3"/>
      <c r="C264" s="25"/>
      <c r="D264" s="25" t="s">
        <v>210</v>
      </c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 t="s">
        <v>95</v>
      </c>
      <c r="Q264" s="51"/>
      <c r="R264" s="51"/>
      <c r="S264" s="51">
        <v>-420</v>
      </c>
      <c r="T264" s="21"/>
    </row>
    <row r="265" spans="1:20" ht="15.75">
      <c r="A265" s="3"/>
      <c r="C265" s="25"/>
      <c r="D265" s="25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21"/>
    </row>
    <row r="266" spans="1:20" ht="15.75">
      <c r="A266" s="3"/>
      <c r="C266" s="25"/>
      <c r="D266" s="25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21"/>
    </row>
    <row r="267" spans="1:20" ht="15.75">
      <c r="A267" s="3"/>
      <c r="C267" s="25"/>
      <c r="D267" s="25" t="s">
        <v>363</v>
      </c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21"/>
    </row>
    <row r="268" spans="1:20" ht="15.75">
      <c r="A268" s="3"/>
      <c r="C268" s="25"/>
      <c r="D268" s="25" t="s">
        <v>210</v>
      </c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>
        <v>-909</v>
      </c>
      <c r="T268" s="21"/>
    </row>
    <row r="269" spans="1:20" ht="15.75">
      <c r="A269" s="3"/>
      <c r="C269" s="25"/>
      <c r="D269" s="25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21"/>
    </row>
    <row r="270" spans="1:20" ht="15.75">
      <c r="A270" s="3"/>
      <c r="C270" s="25"/>
      <c r="D270" s="25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21"/>
    </row>
    <row r="271" spans="1:20" ht="15.75">
      <c r="A271" s="3"/>
      <c r="C271" s="25"/>
      <c r="D271" s="25" t="s">
        <v>211</v>
      </c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21"/>
    </row>
    <row r="272" spans="1:20" ht="15.75">
      <c r="A272" s="3"/>
      <c r="C272" s="25"/>
      <c r="D272" s="25" t="s">
        <v>212</v>
      </c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21"/>
    </row>
    <row r="273" spans="1:20" ht="15.75">
      <c r="A273" s="3"/>
      <c r="C273" s="25"/>
      <c r="D273" s="25" t="s">
        <v>213</v>
      </c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21"/>
    </row>
    <row r="274" spans="1:20" ht="15.75">
      <c r="A274" s="3"/>
      <c r="C274" s="25"/>
      <c r="D274" s="25" t="s">
        <v>214</v>
      </c>
      <c r="E274" s="51"/>
      <c r="F274" s="51"/>
      <c r="G274" s="51"/>
      <c r="H274" s="51">
        <f>148+51</f>
        <v>199</v>
      </c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>
        <f>+H274</f>
        <v>199</v>
      </c>
      <c r="T274" s="21"/>
    </row>
    <row r="275" spans="1:20" ht="15.75">
      <c r="A275" s="3"/>
      <c r="C275" s="25"/>
      <c r="D275" s="25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21"/>
    </row>
    <row r="276" spans="1:20" ht="15.75">
      <c r="A276" s="3"/>
      <c r="C276" s="25"/>
      <c r="D276" s="25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21"/>
    </row>
    <row r="277" spans="1:20" ht="15.75">
      <c r="A277" s="3"/>
      <c r="C277" s="25"/>
      <c r="D277" s="25" t="s">
        <v>47</v>
      </c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>
        <f>-3031-51</f>
        <v>-3082</v>
      </c>
      <c r="T277" s="21"/>
    </row>
    <row r="278" spans="1:20" ht="15.75">
      <c r="A278" s="3"/>
      <c r="C278" s="25"/>
      <c r="D278" s="25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21"/>
    </row>
    <row r="279" spans="1:20" ht="15.75">
      <c r="A279" s="3"/>
      <c r="C279" s="25"/>
      <c r="D279" s="25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21"/>
    </row>
    <row r="280" spans="1:20" ht="15.75">
      <c r="A280" s="3"/>
      <c r="C280" s="25"/>
      <c r="D280" s="25" t="s">
        <v>215</v>
      </c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21"/>
    </row>
    <row r="281" spans="1:20" ht="15.75">
      <c r="A281" s="3"/>
      <c r="C281" s="25"/>
      <c r="D281" s="25" t="s">
        <v>216</v>
      </c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>
        <v>-1295</v>
      </c>
      <c r="T281" s="21"/>
    </row>
    <row r="282" spans="1:20" ht="15.75">
      <c r="A282" s="3"/>
      <c r="C282" s="25"/>
      <c r="D282" s="25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21"/>
    </row>
    <row r="283" spans="1:20" ht="10.5" customHeight="1">
      <c r="A283" s="3"/>
      <c r="C283" s="25"/>
      <c r="D283" s="25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4"/>
      <c r="T283" s="21"/>
    </row>
    <row r="284" spans="1:20" ht="16.5" thickBot="1">
      <c r="A284" s="3"/>
      <c r="C284" s="25"/>
      <c r="D284" s="25" t="s">
        <v>217</v>
      </c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>
        <f>SUM(S259:S281)</f>
        <v>2352</v>
      </c>
      <c r="T284" s="21"/>
    </row>
    <row r="285" spans="1:20" ht="16.5" thickTop="1">
      <c r="A285" s="3"/>
      <c r="C285" s="25"/>
      <c r="D285" s="25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5"/>
      <c r="T285" s="21"/>
    </row>
    <row r="286" spans="1:20" ht="15.75">
      <c r="A286" s="3"/>
      <c r="C286" s="25"/>
      <c r="D286" s="25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21"/>
    </row>
    <row r="287" spans="1:20" ht="15.75">
      <c r="A287" s="3"/>
      <c r="C287" s="25"/>
      <c r="D287" s="25" t="s">
        <v>218</v>
      </c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21"/>
    </row>
    <row r="288" spans="1:20" ht="15.75">
      <c r="A288" s="3"/>
      <c r="C288" s="25"/>
      <c r="D288" s="25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21"/>
    </row>
    <row r="289" spans="1:20" ht="15.75">
      <c r="A289" s="3"/>
      <c r="C289" s="25"/>
      <c r="D289" s="25" t="s">
        <v>206</v>
      </c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21"/>
    </row>
    <row r="290" spans="1:20" ht="15.75">
      <c r="A290" s="3"/>
      <c r="C290" s="25"/>
      <c r="D290" s="25" t="s">
        <v>219</v>
      </c>
      <c r="E290" s="51"/>
      <c r="F290" s="51">
        <v>95327</v>
      </c>
      <c r="G290" s="51"/>
      <c r="H290" s="51">
        <v>347730</v>
      </c>
      <c r="I290" s="51"/>
      <c r="J290" s="51">
        <v>11283</v>
      </c>
      <c r="K290" s="51"/>
      <c r="L290" s="51"/>
      <c r="M290" s="51">
        <v>3922</v>
      </c>
      <c r="N290" s="51"/>
      <c r="O290" s="51"/>
      <c r="P290" s="53" t="s">
        <v>290</v>
      </c>
      <c r="Q290" s="51"/>
      <c r="R290" s="51"/>
      <c r="S290" s="51">
        <f>SUM(F290:P290)</f>
        <v>458262</v>
      </c>
      <c r="T290" s="21"/>
    </row>
    <row r="291" spans="1:20" ht="15.75">
      <c r="A291" s="3"/>
      <c r="C291" s="25"/>
      <c r="D291" s="25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21"/>
    </row>
    <row r="292" spans="1:20" ht="15.75">
      <c r="A292" s="3"/>
      <c r="C292" s="25"/>
      <c r="D292" s="25" t="s">
        <v>220</v>
      </c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21"/>
    </row>
    <row r="293" spans="1:20" ht="15.75">
      <c r="A293" s="3"/>
      <c r="C293" s="25"/>
      <c r="D293" s="25" t="s">
        <v>221</v>
      </c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21"/>
    </row>
    <row r="294" spans="1:20" ht="15.75">
      <c r="A294" s="3"/>
      <c r="C294" s="25"/>
      <c r="D294" s="25" t="s">
        <v>213</v>
      </c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21"/>
    </row>
    <row r="295" spans="1:20" ht="15.75">
      <c r="A295" s="3"/>
      <c r="C295" s="25"/>
      <c r="D295" s="25" t="s">
        <v>214</v>
      </c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>
        <v>3592</v>
      </c>
      <c r="T295" s="21"/>
    </row>
    <row r="296" spans="1:20" ht="15.75">
      <c r="A296" s="3"/>
      <c r="C296" s="25"/>
      <c r="D296" s="25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21"/>
    </row>
    <row r="297" spans="1:20" ht="15.75">
      <c r="A297" s="3"/>
      <c r="C297" s="25"/>
      <c r="D297" s="25" t="s">
        <v>222</v>
      </c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21"/>
    </row>
    <row r="298" spans="1:20" ht="15.75">
      <c r="A298" s="3"/>
      <c r="C298" s="25"/>
      <c r="D298" s="25" t="s">
        <v>223</v>
      </c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>
        <v>705</v>
      </c>
      <c r="T298" s="21"/>
    </row>
    <row r="299" spans="1:20" ht="15.75">
      <c r="A299" s="3"/>
      <c r="C299" s="25"/>
      <c r="D299" s="25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21"/>
    </row>
    <row r="300" spans="1:20" ht="15.75">
      <c r="A300" s="3"/>
      <c r="C300" s="25"/>
      <c r="D300" s="25" t="s">
        <v>224</v>
      </c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21"/>
    </row>
    <row r="301" spans="1:20" ht="15.75">
      <c r="A301" s="3"/>
      <c r="C301" s="25"/>
      <c r="D301" s="25" t="s">
        <v>225</v>
      </c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>
        <v>626</v>
      </c>
      <c r="T301" s="21"/>
    </row>
    <row r="302" spans="1:20" ht="15.75">
      <c r="A302" s="3"/>
      <c r="C302" s="25"/>
      <c r="D302" s="25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21"/>
    </row>
    <row r="303" spans="1:20" ht="15.75">
      <c r="A303" s="3"/>
      <c r="C303" s="25"/>
      <c r="D303" s="25" t="s">
        <v>226</v>
      </c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21"/>
    </row>
    <row r="304" spans="1:20" ht="15.75">
      <c r="A304" s="3"/>
      <c r="C304" s="25"/>
      <c r="D304" s="25" t="s">
        <v>227</v>
      </c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21"/>
    </row>
    <row r="305" spans="1:20" ht="15.75">
      <c r="A305" s="3"/>
      <c r="C305" s="25"/>
      <c r="D305" s="25" t="s">
        <v>390</v>
      </c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21"/>
    </row>
    <row r="306" spans="1:20" ht="15.75">
      <c r="A306" s="3"/>
      <c r="C306" s="25"/>
      <c r="D306" s="25" t="s">
        <v>213</v>
      </c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21"/>
    </row>
    <row r="307" spans="1:20" ht="15.75">
      <c r="A307" s="3"/>
      <c r="C307" s="25"/>
      <c r="D307" s="25" t="s">
        <v>214</v>
      </c>
      <c r="E307" s="51"/>
      <c r="F307" s="51"/>
      <c r="G307" s="51"/>
      <c r="H307" s="51"/>
      <c r="I307" s="51"/>
      <c r="J307" s="51">
        <v>13605</v>
      </c>
      <c r="K307" s="51"/>
      <c r="L307" s="51"/>
      <c r="M307" s="51"/>
      <c r="N307" s="51"/>
      <c r="O307" s="51"/>
      <c r="P307" s="51"/>
      <c r="Q307" s="51"/>
      <c r="R307" s="51"/>
      <c r="S307" s="51">
        <v>13605</v>
      </c>
      <c r="T307" s="21"/>
    </row>
    <row r="308" spans="1:20" ht="15.75">
      <c r="A308" s="3"/>
      <c r="C308" s="25"/>
      <c r="D308" s="25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21"/>
    </row>
    <row r="309" spans="1:20" ht="15.75">
      <c r="A309" s="3"/>
      <c r="C309" s="25"/>
      <c r="D309" s="25" t="s">
        <v>228</v>
      </c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4"/>
      <c r="T309" s="21"/>
    </row>
    <row r="310" spans="1:20" ht="16.5" thickBot="1">
      <c r="A310" s="3"/>
      <c r="C310" s="25"/>
      <c r="D310" s="25" t="s">
        <v>229</v>
      </c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>
        <f>SUM(S290:S307)</f>
        <v>476790</v>
      </c>
      <c r="T310" s="21"/>
    </row>
    <row r="311" spans="1:20" ht="16.5" thickTop="1">
      <c r="A311" s="3"/>
      <c r="C311" s="25"/>
      <c r="D311" s="25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5"/>
      <c r="T311" s="21"/>
    </row>
    <row r="312" spans="1:20" ht="15.75">
      <c r="A312" s="3"/>
      <c r="C312" s="25"/>
      <c r="D312" s="25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21"/>
    </row>
    <row r="313" spans="1:20" ht="15.75">
      <c r="A313" s="3"/>
      <c r="C313" s="25"/>
      <c r="D313" s="25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21"/>
    </row>
    <row r="314" spans="1:20" ht="15.75">
      <c r="A314" s="3"/>
      <c r="C314" s="25"/>
      <c r="D314" s="25" t="s">
        <v>206</v>
      </c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21"/>
    </row>
    <row r="315" spans="1:20" ht="15.75">
      <c r="A315" s="3"/>
      <c r="C315" s="25"/>
      <c r="D315" s="25" t="s">
        <v>230</v>
      </c>
      <c r="E315" s="51"/>
      <c r="F315" s="51">
        <v>56073</v>
      </c>
      <c r="G315" s="51"/>
      <c r="H315" s="51">
        <v>84919</v>
      </c>
      <c r="I315" s="51"/>
      <c r="J315" s="51">
        <v>842</v>
      </c>
      <c r="K315" s="51"/>
      <c r="L315" s="51"/>
      <c r="M315" s="51">
        <v>4602</v>
      </c>
      <c r="N315" s="51"/>
      <c r="O315" s="51"/>
      <c r="P315" s="53" t="s">
        <v>290</v>
      </c>
      <c r="Q315" s="51"/>
      <c r="R315" s="51"/>
      <c r="S315" s="51">
        <f>SUM(F315:P315)</f>
        <v>146436</v>
      </c>
      <c r="T315" s="21"/>
    </row>
    <row r="316" spans="1:20" ht="15.75">
      <c r="A316" s="3"/>
      <c r="C316" s="25"/>
      <c r="D316" s="25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3"/>
      <c r="Q316" s="51"/>
      <c r="R316" s="51"/>
      <c r="S316" s="51"/>
      <c r="T316" s="21"/>
    </row>
    <row r="317" spans="1:20" ht="15.75">
      <c r="A317" s="3"/>
      <c r="C317" s="25"/>
      <c r="D317" s="25" t="s">
        <v>208</v>
      </c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21"/>
    </row>
    <row r="318" spans="1:20" ht="15.75">
      <c r="A318" s="3"/>
      <c r="C318" s="25"/>
      <c r="D318" s="25" t="s">
        <v>209</v>
      </c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21"/>
    </row>
    <row r="319" spans="1:20" ht="15.75">
      <c r="A319" s="3"/>
      <c r="C319" s="25"/>
      <c r="D319" s="25" t="s">
        <v>230</v>
      </c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>
        <v>73014</v>
      </c>
      <c r="T319" s="21"/>
    </row>
    <row r="320" spans="1:20" ht="15.75">
      <c r="A320" s="3"/>
      <c r="C320" s="25"/>
      <c r="D320" s="25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21"/>
    </row>
    <row r="321" spans="1:20" ht="15.75">
      <c r="A321" s="3"/>
      <c r="C321" s="25"/>
      <c r="D321" s="25" t="s">
        <v>47</v>
      </c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>
        <v>724</v>
      </c>
      <c r="T321" s="21"/>
    </row>
    <row r="322" spans="1:20" ht="15.75">
      <c r="A322" s="3"/>
      <c r="C322" s="25"/>
      <c r="D322" s="25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21"/>
    </row>
    <row r="323" spans="1:20" ht="15.75">
      <c r="A323" s="3"/>
      <c r="C323" s="25"/>
      <c r="D323" s="25" t="s">
        <v>231</v>
      </c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21"/>
    </row>
    <row r="324" spans="1:20" ht="15.75">
      <c r="A324" s="3"/>
      <c r="C324" s="25"/>
      <c r="D324" s="25" t="s">
        <v>232</v>
      </c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>
        <v>33601</v>
      </c>
      <c r="T324" s="21"/>
    </row>
    <row r="325" spans="1:20" ht="15.75">
      <c r="A325" s="3"/>
      <c r="C325" s="25"/>
      <c r="D325" s="25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21"/>
    </row>
    <row r="326" spans="1:22" ht="15.75">
      <c r="A326" s="3"/>
      <c r="C326" s="25"/>
      <c r="D326" s="25" t="s">
        <v>228</v>
      </c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4"/>
      <c r="T326" s="21"/>
      <c r="V326" s="2" t="s">
        <v>95</v>
      </c>
    </row>
    <row r="327" spans="1:20" ht="15.75">
      <c r="A327" s="3"/>
      <c r="C327" s="25"/>
      <c r="D327" s="25" t="s">
        <v>233</v>
      </c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21"/>
    </row>
    <row r="328" spans="1:20" ht="16.5" thickBot="1">
      <c r="A328" s="3"/>
      <c r="C328" s="25"/>
      <c r="D328" s="25" t="s">
        <v>230</v>
      </c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>
        <f>SUM(S315:S325)</f>
        <v>253775</v>
      </c>
      <c r="T328" s="21"/>
    </row>
    <row r="329" spans="1:20" ht="16.5" thickTop="1">
      <c r="A329" s="3"/>
      <c r="C329" s="25"/>
      <c r="D329" s="25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5"/>
      <c r="T329" s="21"/>
    </row>
    <row r="330" spans="1:20" ht="15.75">
      <c r="A330" s="3"/>
      <c r="C330" s="25"/>
      <c r="D330" s="25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21"/>
    </row>
    <row r="331" spans="1:20" ht="15.75">
      <c r="A331" s="3"/>
      <c r="C331" s="25"/>
      <c r="D331" s="25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21"/>
    </row>
    <row r="332" spans="1:20" ht="15.75">
      <c r="A332" s="3"/>
      <c r="C332" s="25"/>
      <c r="D332" s="25" t="s">
        <v>234</v>
      </c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21"/>
    </row>
    <row r="333" spans="1:20" ht="15.75">
      <c r="A333" s="3"/>
      <c r="C333" s="25"/>
      <c r="D333" s="25" t="s">
        <v>235</v>
      </c>
      <c r="E333" s="51"/>
      <c r="F333" s="51">
        <v>9249</v>
      </c>
      <c r="G333" s="51"/>
      <c r="H333" s="51">
        <v>41568</v>
      </c>
      <c r="I333" s="51"/>
      <c r="J333" s="53" t="s">
        <v>290</v>
      </c>
      <c r="K333" s="51"/>
      <c r="L333" s="51"/>
      <c r="M333" s="53" t="s">
        <v>290</v>
      </c>
      <c r="N333" s="51"/>
      <c r="O333" s="51"/>
      <c r="P333" s="53" t="s">
        <v>290</v>
      </c>
      <c r="Q333" s="51"/>
      <c r="R333" s="51"/>
      <c r="S333" s="51">
        <f>SUM(F333:P333)</f>
        <v>50817</v>
      </c>
      <c r="T333" s="21"/>
    </row>
    <row r="334" spans="1:20" ht="15.75">
      <c r="A334" s="3"/>
      <c r="C334" s="25"/>
      <c r="D334" s="25"/>
      <c r="E334" s="51"/>
      <c r="F334" s="51"/>
      <c r="G334" s="51"/>
      <c r="H334" s="51"/>
      <c r="I334" s="51"/>
      <c r="J334" s="51"/>
      <c r="K334" s="51"/>
      <c r="L334" s="51"/>
      <c r="M334" s="53"/>
      <c r="N334" s="51"/>
      <c r="O334" s="51"/>
      <c r="P334" s="53"/>
      <c r="Q334" s="51"/>
      <c r="R334" s="51"/>
      <c r="S334" s="51"/>
      <c r="T334" s="21"/>
    </row>
    <row r="335" spans="1:20" ht="15.75">
      <c r="A335" s="3"/>
      <c r="C335" s="25"/>
      <c r="D335" s="25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3"/>
      <c r="Q335" s="51"/>
      <c r="R335" s="51"/>
      <c r="S335" s="51"/>
      <c r="T335" s="21"/>
    </row>
    <row r="336" spans="1:20" ht="15.75">
      <c r="A336" s="3"/>
      <c r="C336" s="25"/>
      <c r="D336" s="25" t="s">
        <v>236</v>
      </c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21"/>
    </row>
    <row r="337" spans="1:20" ht="15.75">
      <c r="A337" s="3"/>
      <c r="C337" s="25"/>
      <c r="D337" s="25" t="s">
        <v>237</v>
      </c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21"/>
    </row>
    <row r="338" spans="1:20" ht="15.75">
      <c r="A338" s="3"/>
      <c r="C338" s="25"/>
      <c r="D338" s="25" t="s">
        <v>238</v>
      </c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21"/>
    </row>
    <row r="339" spans="1:20" ht="15.75">
      <c r="A339" s="3"/>
      <c r="C339" s="25"/>
      <c r="D339" s="25" t="s">
        <v>239</v>
      </c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21"/>
    </row>
    <row r="340" spans="1:20" ht="15.75">
      <c r="A340" s="3"/>
      <c r="C340" s="25"/>
      <c r="D340" s="25" t="s">
        <v>240</v>
      </c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21"/>
    </row>
    <row r="341" spans="1:20" ht="15.75">
      <c r="A341" s="3"/>
      <c r="C341" s="25"/>
      <c r="D341" s="25" t="s">
        <v>241</v>
      </c>
      <c r="E341" s="51"/>
      <c r="F341" s="51">
        <v>6134</v>
      </c>
      <c r="G341" s="51"/>
      <c r="H341" s="51">
        <v>7746</v>
      </c>
      <c r="I341" s="51"/>
      <c r="J341" s="51">
        <v>125</v>
      </c>
      <c r="K341" s="51"/>
      <c r="L341" s="51"/>
      <c r="M341" s="51">
        <v>13</v>
      </c>
      <c r="N341" s="51"/>
      <c r="O341" s="51"/>
      <c r="P341" s="53" t="s">
        <v>290</v>
      </c>
      <c r="Q341" s="51"/>
      <c r="R341" s="51"/>
      <c r="S341" s="51">
        <f>SUM(F341:P341)</f>
        <v>14018</v>
      </c>
      <c r="T341" s="21"/>
    </row>
    <row r="342" spans="1:20" ht="15.75">
      <c r="A342" s="3"/>
      <c r="C342" s="25"/>
      <c r="D342" s="25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3"/>
      <c r="Q342" s="51"/>
      <c r="R342" s="51"/>
      <c r="S342" s="51"/>
      <c r="T342" s="21"/>
    </row>
    <row r="343" spans="1:20" ht="15.75">
      <c r="A343" s="3"/>
      <c r="C343" s="25"/>
      <c r="D343" s="25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21"/>
    </row>
    <row r="344" spans="1:20" ht="15.75">
      <c r="A344" s="3"/>
      <c r="C344" s="25"/>
      <c r="D344" s="25" t="s">
        <v>242</v>
      </c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21"/>
    </row>
    <row r="345" spans="1:20" ht="15.75">
      <c r="A345" s="3"/>
      <c r="C345" s="25"/>
      <c r="D345" s="25" t="s">
        <v>210</v>
      </c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21"/>
    </row>
    <row r="346" spans="1:20" ht="15.75">
      <c r="A346" s="3"/>
      <c r="C346" s="25"/>
      <c r="D346" s="25" t="s">
        <v>243</v>
      </c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21"/>
    </row>
    <row r="347" spans="1:20" ht="15.75">
      <c r="A347" s="3"/>
      <c r="C347" s="25"/>
      <c r="D347" s="25" t="s">
        <v>238</v>
      </c>
      <c r="E347" s="51"/>
      <c r="F347" s="52">
        <v>22</v>
      </c>
      <c r="G347" s="52"/>
      <c r="H347" s="52">
        <v>18</v>
      </c>
      <c r="I347" s="51"/>
      <c r="J347" s="53" t="s">
        <v>290</v>
      </c>
      <c r="K347" s="51"/>
      <c r="L347" s="51"/>
      <c r="M347" s="53" t="s">
        <v>290</v>
      </c>
      <c r="N347" s="51"/>
      <c r="O347" s="51"/>
      <c r="P347" s="53" t="s">
        <v>290</v>
      </c>
      <c r="Q347" s="51"/>
      <c r="R347" s="51"/>
      <c r="S347" s="51">
        <f>SUM(F347:Q347)</f>
        <v>40</v>
      </c>
      <c r="T347" s="21"/>
    </row>
    <row r="348" spans="1:20" ht="15.75">
      <c r="A348" s="3"/>
      <c r="C348" s="25"/>
      <c r="D348" s="25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21"/>
    </row>
    <row r="349" spans="1:20" ht="15.75">
      <c r="A349" s="3"/>
      <c r="C349" s="25"/>
      <c r="D349" s="25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21"/>
    </row>
    <row r="350" spans="1:20" ht="15.75">
      <c r="A350" s="3"/>
      <c r="C350" s="25" t="s">
        <v>158</v>
      </c>
      <c r="D350" s="25" t="s">
        <v>244</v>
      </c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21"/>
    </row>
    <row r="351" spans="1:20" ht="15.75">
      <c r="A351" s="3"/>
      <c r="C351" s="25"/>
      <c r="D351" s="25"/>
      <c r="E351" s="51"/>
      <c r="F351" s="51"/>
      <c r="G351" s="51"/>
      <c r="H351" s="52"/>
      <c r="I351" s="52"/>
      <c r="J351" s="52"/>
      <c r="K351" s="52"/>
      <c r="L351" s="52"/>
      <c r="M351" s="52"/>
      <c r="N351" s="52"/>
      <c r="O351" s="52"/>
      <c r="P351" s="52" t="s">
        <v>307</v>
      </c>
      <c r="Q351" s="52"/>
      <c r="R351" s="52"/>
      <c r="S351" s="52"/>
      <c r="T351" s="21"/>
    </row>
    <row r="352" spans="1:20" ht="15.75">
      <c r="A352" s="3"/>
      <c r="C352" s="25"/>
      <c r="D352" s="25"/>
      <c r="E352" s="51"/>
      <c r="F352" s="51"/>
      <c r="G352" s="51"/>
      <c r="H352" s="52"/>
      <c r="I352" s="52"/>
      <c r="J352" s="52"/>
      <c r="K352" s="52"/>
      <c r="L352" s="52"/>
      <c r="M352" s="52"/>
      <c r="N352" s="52"/>
      <c r="O352" s="52"/>
      <c r="P352" s="52" t="s">
        <v>308</v>
      </c>
      <c r="Q352" s="52"/>
      <c r="R352" s="52"/>
      <c r="S352" s="52"/>
      <c r="T352" s="21"/>
    </row>
    <row r="353" spans="1:20" ht="15.75">
      <c r="A353" s="3"/>
      <c r="C353" s="25"/>
      <c r="D353" s="25"/>
      <c r="E353" s="51"/>
      <c r="F353" s="51"/>
      <c r="G353" s="51"/>
      <c r="H353" s="52"/>
      <c r="I353" s="52"/>
      <c r="J353" s="52"/>
      <c r="K353" s="52"/>
      <c r="L353" s="52"/>
      <c r="M353" s="52"/>
      <c r="N353" s="52"/>
      <c r="O353" s="52"/>
      <c r="P353" s="52" t="s">
        <v>309</v>
      </c>
      <c r="Q353" s="52"/>
      <c r="R353" s="52"/>
      <c r="S353" s="52"/>
      <c r="T353" s="21"/>
    </row>
    <row r="354" spans="1:20" ht="15.75">
      <c r="A354" s="3"/>
      <c r="C354" s="25"/>
      <c r="D354" s="25"/>
      <c r="E354" s="51"/>
      <c r="F354" s="51"/>
      <c r="G354" s="51"/>
      <c r="H354" s="51"/>
      <c r="I354" s="52"/>
      <c r="J354" s="52" t="s">
        <v>291</v>
      </c>
      <c r="K354" s="52"/>
      <c r="L354" s="52"/>
      <c r="M354" s="52" t="s">
        <v>298</v>
      </c>
      <c r="N354" s="52"/>
      <c r="O354" s="52"/>
      <c r="P354" s="52" t="s">
        <v>310</v>
      </c>
      <c r="Q354" s="52"/>
      <c r="R354" s="52"/>
      <c r="S354" s="52" t="s">
        <v>228</v>
      </c>
      <c r="T354" s="21"/>
    </row>
    <row r="355" spans="1:20" ht="15.75">
      <c r="A355" s="3"/>
      <c r="C355" s="25"/>
      <c r="D355" s="25"/>
      <c r="E355" s="51"/>
      <c r="F355" s="51"/>
      <c r="G355" s="51"/>
      <c r="H355" s="51"/>
      <c r="I355" s="51"/>
      <c r="J355" s="52" t="s">
        <v>275</v>
      </c>
      <c r="K355" s="51"/>
      <c r="L355" s="51"/>
      <c r="M355" s="52" t="s">
        <v>275</v>
      </c>
      <c r="N355" s="51"/>
      <c r="O355" s="51"/>
      <c r="P355" s="52" t="s">
        <v>275</v>
      </c>
      <c r="Q355" s="51"/>
      <c r="R355" s="51"/>
      <c r="S355" s="52" t="s">
        <v>275</v>
      </c>
      <c r="T355" s="21"/>
    </row>
    <row r="356" spans="1:20" ht="15.75">
      <c r="A356" s="3"/>
      <c r="C356" s="25"/>
      <c r="D356" s="25" t="s">
        <v>245</v>
      </c>
      <c r="E356" s="51"/>
      <c r="F356" s="51"/>
      <c r="G356" s="51"/>
      <c r="H356" s="52"/>
      <c r="I356" s="51"/>
      <c r="J356" s="52"/>
      <c r="K356" s="51"/>
      <c r="L356" s="51"/>
      <c r="M356" s="52"/>
      <c r="N356" s="51"/>
      <c r="O356" s="51"/>
      <c r="P356" s="52"/>
      <c r="Q356" s="51"/>
      <c r="R356" s="51"/>
      <c r="S356" s="52"/>
      <c r="T356" s="21"/>
    </row>
    <row r="357" spans="1:20" ht="15.75">
      <c r="A357" s="3"/>
      <c r="C357" s="25"/>
      <c r="D357" s="25" t="s">
        <v>246</v>
      </c>
      <c r="E357" s="51"/>
      <c r="F357" s="51"/>
      <c r="G357" s="51"/>
      <c r="H357" s="52"/>
      <c r="I357" s="51"/>
      <c r="J357" s="52"/>
      <c r="K357" s="51"/>
      <c r="L357" s="51"/>
      <c r="M357" s="52"/>
      <c r="N357" s="51"/>
      <c r="O357" s="51"/>
      <c r="P357" s="52"/>
      <c r="Q357" s="51"/>
      <c r="R357" s="51"/>
      <c r="S357" s="52"/>
      <c r="T357" s="21"/>
    </row>
    <row r="358" spans="1:20" ht="15.75">
      <c r="A358" s="3"/>
      <c r="C358" s="25"/>
      <c r="D358" s="25" t="s">
        <v>247</v>
      </c>
      <c r="E358" s="51"/>
      <c r="F358" s="51"/>
      <c r="G358" s="51"/>
      <c r="H358" s="51" t="s">
        <v>95</v>
      </c>
      <c r="I358" s="51"/>
      <c r="J358" s="51">
        <v>102241</v>
      </c>
      <c r="K358" s="51"/>
      <c r="L358" s="51"/>
      <c r="M358" s="51">
        <v>3928</v>
      </c>
      <c r="N358" s="51"/>
      <c r="O358" s="51"/>
      <c r="P358" s="51">
        <v>17841</v>
      </c>
      <c r="Q358" s="51"/>
      <c r="R358" s="51"/>
      <c r="S358" s="51">
        <f>SUM(J358:P358)</f>
        <v>124010</v>
      </c>
      <c r="T358" s="21"/>
    </row>
    <row r="359" spans="1:20" ht="15.75">
      <c r="A359" s="3"/>
      <c r="C359" s="25"/>
      <c r="D359" s="25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21"/>
    </row>
    <row r="360" spans="1:20" ht="15.75">
      <c r="A360" s="3"/>
      <c r="C360" s="25"/>
      <c r="D360" s="25" t="s">
        <v>248</v>
      </c>
      <c r="E360" s="51"/>
      <c r="F360" s="51"/>
      <c r="G360" s="51"/>
      <c r="H360" s="51" t="s">
        <v>95</v>
      </c>
      <c r="I360" s="51"/>
      <c r="J360" s="51">
        <v>332209</v>
      </c>
      <c r="K360" s="51"/>
      <c r="L360" s="51"/>
      <c r="M360" s="51">
        <v>1519</v>
      </c>
      <c r="N360" s="51"/>
      <c r="O360" s="51"/>
      <c r="P360" s="51">
        <v>143062</v>
      </c>
      <c r="Q360" s="51"/>
      <c r="R360" s="51"/>
      <c r="S360" s="51">
        <f>SUM(J360:P360)</f>
        <v>476790</v>
      </c>
      <c r="T360" s="21"/>
    </row>
    <row r="361" spans="1:20" ht="15.75">
      <c r="A361" s="3"/>
      <c r="C361" s="25"/>
      <c r="D361" s="25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21"/>
    </row>
    <row r="362" spans="1:20" ht="15.75">
      <c r="A362" s="3"/>
      <c r="C362" s="25"/>
      <c r="D362" s="25" t="s">
        <v>234</v>
      </c>
      <c r="E362" s="51"/>
      <c r="F362" s="51"/>
      <c r="G362" s="51"/>
      <c r="H362" s="51"/>
      <c r="I362" s="51"/>
      <c r="J362" s="51"/>
      <c r="K362" s="51"/>
      <c r="L362" s="51"/>
      <c r="M362" s="51" t="s">
        <v>95</v>
      </c>
      <c r="N362" s="51"/>
      <c r="O362" s="51"/>
      <c r="P362" s="51"/>
      <c r="Q362" s="51"/>
      <c r="R362" s="51"/>
      <c r="S362" s="51"/>
      <c r="T362" s="21"/>
    </row>
    <row r="363" spans="1:20" ht="15.75">
      <c r="A363" s="3"/>
      <c r="C363" s="25"/>
      <c r="D363" s="25" t="s">
        <v>235</v>
      </c>
      <c r="E363" s="51"/>
      <c r="F363" s="51"/>
      <c r="G363" s="51"/>
      <c r="H363" s="51" t="s">
        <v>95</v>
      </c>
      <c r="I363" s="51"/>
      <c r="J363" s="51">
        <v>10331</v>
      </c>
      <c r="K363" s="51"/>
      <c r="L363" s="51"/>
      <c r="M363" s="51">
        <v>81</v>
      </c>
      <c r="N363" s="51"/>
      <c r="O363" s="51"/>
      <c r="P363" s="51">
        <v>40405</v>
      </c>
      <c r="Q363" s="51"/>
      <c r="R363" s="51"/>
      <c r="S363" s="51">
        <f>SUM(J363:P363)</f>
        <v>50817</v>
      </c>
      <c r="T363" s="21"/>
    </row>
    <row r="364" spans="1:20" ht="15.75">
      <c r="A364" s="3"/>
      <c r="E364" s="10"/>
      <c r="F364" s="10"/>
      <c r="G364" s="10"/>
      <c r="H364" s="21"/>
      <c r="I364" s="21"/>
      <c r="J364" s="21"/>
      <c r="K364" s="21"/>
      <c r="L364" s="21"/>
      <c r="M364" s="9"/>
      <c r="N364" s="21"/>
      <c r="O364" s="21"/>
      <c r="P364" s="21"/>
      <c r="Q364" s="21"/>
      <c r="R364" s="21"/>
      <c r="S364" s="21"/>
      <c r="T364" s="21"/>
    </row>
    <row r="365" spans="3:20" ht="15.75">
      <c r="C365" s="3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</row>
    <row r="366" spans="1:20" ht="15.75">
      <c r="A366" s="3" t="s">
        <v>74</v>
      </c>
      <c r="C366" s="3" t="s">
        <v>159</v>
      </c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</row>
    <row r="367" spans="3:20" ht="15.75">
      <c r="C367" s="3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</row>
    <row r="368" spans="3:20" ht="15.75">
      <c r="C368" s="26" t="s">
        <v>160</v>
      </c>
      <c r="D368" s="5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1"/>
    </row>
    <row r="369" spans="3:20" ht="15.75">
      <c r="C369" s="26" t="s">
        <v>161</v>
      </c>
      <c r="D369" s="5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1"/>
    </row>
    <row r="370" spans="3:20" ht="15.75">
      <c r="C370" s="3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</row>
    <row r="371" spans="3:20" ht="15.75">
      <c r="C371" s="3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</row>
    <row r="372" spans="1:20" ht="15.75">
      <c r="A372" s="3" t="s">
        <v>75</v>
      </c>
      <c r="C372" s="3" t="s">
        <v>162</v>
      </c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</row>
    <row r="373" spans="1:20" ht="15.75">
      <c r="A373" s="3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</row>
    <row r="374" spans="1:20" ht="15.75">
      <c r="A374" s="3"/>
      <c r="C374" s="3" t="s">
        <v>163</v>
      </c>
      <c r="D374" s="5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49"/>
      <c r="T374" s="21"/>
    </row>
    <row r="375" spans="1:20" ht="15.75">
      <c r="A375" s="3"/>
      <c r="C375" s="23"/>
      <c r="D375" s="23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21"/>
    </row>
    <row r="376" spans="1:20" ht="15.75">
      <c r="A376" s="3"/>
      <c r="C376" s="23" t="s">
        <v>164</v>
      </c>
      <c r="D376" s="26" t="s">
        <v>394</v>
      </c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21"/>
    </row>
    <row r="377" spans="1:20" ht="15.75">
      <c r="A377" s="3"/>
      <c r="C377" s="23"/>
      <c r="D377" s="26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21"/>
    </row>
    <row r="378" spans="1:20" ht="15.75">
      <c r="A378" s="3"/>
      <c r="C378" s="23"/>
      <c r="D378" s="23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21"/>
    </row>
    <row r="379" spans="1:20" ht="15.75">
      <c r="A379" s="3" t="s">
        <v>76</v>
      </c>
      <c r="C379" s="3" t="s">
        <v>165</v>
      </c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</row>
    <row r="380" spans="1:20" ht="15.75">
      <c r="A380" s="3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</row>
    <row r="381" spans="1:20" ht="15.75">
      <c r="A381" s="3"/>
      <c r="C381" s="26" t="s">
        <v>166</v>
      </c>
      <c r="D381" s="5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1"/>
    </row>
    <row r="382" spans="1:20" ht="15.75">
      <c r="A382" s="3"/>
      <c r="C382" s="26" t="s">
        <v>167</v>
      </c>
      <c r="D382" s="13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21"/>
    </row>
    <row r="383" spans="1:20" ht="15.75">
      <c r="A383" s="3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</row>
    <row r="384" spans="1:20" ht="15.75">
      <c r="A384" s="3"/>
      <c r="C384" s="3" t="s">
        <v>164</v>
      </c>
      <c r="D384" s="26" t="s">
        <v>249</v>
      </c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1"/>
    </row>
    <row r="385" spans="1:20" ht="15.75">
      <c r="A385" s="3"/>
      <c r="C385" s="3"/>
      <c r="D385" s="26" t="s">
        <v>250</v>
      </c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1"/>
    </row>
    <row r="386" spans="1:20" ht="15.75">
      <c r="A386" s="3"/>
      <c r="C386" s="3"/>
      <c r="D386" s="26" t="s">
        <v>251</v>
      </c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1"/>
    </row>
    <row r="387" spans="1:20" ht="15.75">
      <c r="A387" s="3"/>
      <c r="C387" s="3"/>
      <c r="D387" s="26" t="s">
        <v>252</v>
      </c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1"/>
    </row>
    <row r="388" spans="1:20" ht="15.75">
      <c r="A388" s="3"/>
      <c r="C388" s="3"/>
      <c r="D388" s="23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1"/>
    </row>
    <row r="389" spans="1:20" ht="15.75">
      <c r="A389" s="3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1"/>
    </row>
    <row r="390" spans="1:20" ht="15.75">
      <c r="A390" s="3" t="s">
        <v>77</v>
      </c>
      <c r="C390" s="3" t="s">
        <v>168</v>
      </c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</row>
    <row r="391" spans="1:20" ht="15.75">
      <c r="A391" s="3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</row>
    <row r="392" spans="1:20" ht="15.75">
      <c r="A392" s="3"/>
      <c r="C392" s="3" t="s">
        <v>169</v>
      </c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</row>
    <row r="393" spans="1:20" ht="15.75">
      <c r="A393" s="3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</row>
    <row r="394" spans="1:20" ht="15.75">
      <c r="A394" s="3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</row>
    <row r="395" spans="1:20" ht="15.75">
      <c r="A395" s="3" t="s">
        <v>78</v>
      </c>
      <c r="C395" s="3" t="s">
        <v>170</v>
      </c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</row>
    <row r="396" spans="1:20" ht="15.75">
      <c r="A396" s="3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</row>
    <row r="397" spans="1:20" ht="15.75">
      <c r="A397" s="3"/>
      <c r="C397" s="26" t="s">
        <v>387</v>
      </c>
      <c r="D397" s="5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1"/>
    </row>
    <row r="398" spans="1:20" ht="15.75">
      <c r="A398" s="3"/>
      <c r="C398" s="26" t="s">
        <v>406</v>
      </c>
      <c r="D398" s="5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1"/>
    </row>
    <row r="399" spans="1:20" ht="15.75">
      <c r="A399" s="3"/>
      <c r="C399" s="26" t="s">
        <v>407</v>
      </c>
      <c r="D399" s="26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1"/>
    </row>
    <row r="400" spans="1:20" ht="15.75">
      <c r="A400" s="3"/>
      <c r="C400" s="67"/>
      <c r="D400" s="26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1"/>
    </row>
    <row r="401" spans="1:20" ht="15.75">
      <c r="A401" s="3"/>
      <c r="C401" s="26" t="s">
        <v>408</v>
      </c>
      <c r="D401" s="26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1"/>
    </row>
    <row r="402" spans="1:20" ht="15.75">
      <c r="A402" s="3"/>
      <c r="C402" s="26" t="s">
        <v>409</v>
      </c>
      <c r="D402" s="26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1"/>
    </row>
    <row r="403" spans="1:20" ht="15.75">
      <c r="A403" s="3"/>
      <c r="C403" s="26" t="s">
        <v>410</v>
      </c>
      <c r="D403" s="26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1"/>
    </row>
    <row r="404" spans="1:20" ht="15.75">
      <c r="A404" s="3"/>
      <c r="C404" s="26" t="s">
        <v>411</v>
      </c>
      <c r="D404" s="26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1"/>
    </row>
    <row r="405" spans="1:20" ht="15.75">
      <c r="A405" s="3"/>
      <c r="C405" s="33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</row>
    <row r="406" spans="1:20" ht="15.75">
      <c r="A406" s="3"/>
      <c r="C406" s="26" t="s">
        <v>404</v>
      </c>
      <c r="D406" s="5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1"/>
    </row>
    <row r="407" spans="1:20" ht="15.75">
      <c r="A407" s="3"/>
      <c r="C407" s="26" t="s">
        <v>405</v>
      </c>
      <c r="D407" s="13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21"/>
    </row>
    <row r="408" spans="1:20" ht="15.75">
      <c r="A408" s="3"/>
      <c r="C408" s="26"/>
      <c r="D408" s="13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21"/>
    </row>
    <row r="409" spans="3:20" ht="15.75">
      <c r="C409" s="3"/>
      <c r="D409" s="3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</row>
    <row r="410" spans="5:20" ht="15.75"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</row>
    <row r="411" spans="1:20" ht="15.75">
      <c r="A411" s="3" t="s">
        <v>79</v>
      </c>
      <c r="C411" s="3" t="s">
        <v>171</v>
      </c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</row>
    <row r="412" spans="1:20" ht="15.75">
      <c r="A412" s="3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</row>
    <row r="413" spans="1:20" ht="15.75">
      <c r="A413" s="3"/>
      <c r="C413" s="26" t="s">
        <v>388</v>
      </c>
      <c r="D413" s="23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21"/>
    </row>
    <row r="414" spans="1:20" ht="15.75">
      <c r="A414" s="3"/>
      <c r="C414" s="26" t="s">
        <v>389</v>
      </c>
      <c r="D414" s="23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21"/>
    </row>
    <row r="415" spans="1:20" ht="15.75">
      <c r="A415" s="3"/>
      <c r="C415" s="26" t="s">
        <v>391</v>
      </c>
      <c r="D415" s="27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21"/>
    </row>
    <row r="416" spans="1:20" ht="15.75">
      <c r="A416" s="3"/>
      <c r="C416" s="13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</row>
    <row r="417" spans="5:20" ht="15.75"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</row>
    <row r="418" spans="5:20" ht="15.75"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</row>
    <row r="419" spans="1:20" ht="15.75">
      <c r="A419" s="3" t="s">
        <v>80</v>
      </c>
      <c r="C419" s="3" t="s">
        <v>172</v>
      </c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</row>
    <row r="420" spans="1:20" ht="15.75">
      <c r="A420" s="3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</row>
    <row r="421" spans="1:20" ht="15.75">
      <c r="A421" s="3"/>
      <c r="C421" s="26" t="s">
        <v>412</v>
      </c>
      <c r="D421" s="23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21"/>
    </row>
    <row r="422" spans="1:20" ht="15.75">
      <c r="A422" s="3"/>
      <c r="C422" s="26" t="s">
        <v>413</v>
      </c>
      <c r="D422" s="23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21"/>
    </row>
    <row r="423" spans="1:20" ht="15.75">
      <c r="A423" s="3"/>
      <c r="C423" s="26" t="s">
        <v>414</v>
      </c>
      <c r="D423" s="23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21"/>
    </row>
    <row r="424" spans="1:20" ht="15.75">
      <c r="A424" s="3"/>
      <c r="C424" s="26"/>
      <c r="D424" s="23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21"/>
    </row>
    <row r="425" spans="1:20" ht="15.75">
      <c r="A425" s="3"/>
      <c r="C425" s="26" t="s">
        <v>415</v>
      </c>
      <c r="D425" s="23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21"/>
    </row>
    <row r="426" spans="1:20" ht="15.75">
      <c r="A426" s="3"/>
      <c r="C426" s="26" t="s">
        <v>416</v>
      </c>
      <c r="D426" s="5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1"/>
    </row>
    <row r="427" spans="1:20" ht="15.75">
      <c r="A427" s="3"/>
      <c r="C427" s="5"/>
      <c r="D427" s="5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1"/>
    </row>
    <row r="428" spans="1:20" ht="15.75">
      <c r="A428" s="3"/>
      <c r="C428" s="5"/>
      <c r="D428" s="5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1"/>
    </row>
    <row r="429" spans="1:20" ht="15.75">
      <c r="A429" s="3"/>
      <c r="C429" s="5"/>
      <c r="D429" s="5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1"/>
    </row>
    <row r="430" spans="1:20" ht="15.75">
      <c r="A430" s="3" t="s">
        <v>81</v>
      </c>
      <c r="C430" s="3" t="s">
        <v>173</v>
      </c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</row>
    <row r="431" spans="1:20" ht="15.75">
      <c r="A431" s="3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</row>
    <row r="432" spans="1:20" ht="15.75">
      <c r="A432" s="3"/>
      <c r="C432" s="3" t="s">
        <v>174</v>
      </c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</row>
    <row r="433" spans="1:20" ht="15.75">
      <c r="A433" s="3"/>
      <c r="C433" s="3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</row>
    <row r="434" spans="5:20" ht="15.75"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</row>
    <row r="435" spans="5:20" ht="15.75"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</row>
    <row r="436" spans="1:20" ht="15.75">
      <c r="A436" s="3" t="s">
        <v>82</v>
      </c>
      <c r="C436" s="2" t="s">
        <v>47</v>
      </c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</row>
    <row r="437" spans="1:20" ht="15.75">
      <c r="A437" s="3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</row>
    <row r="438" spans="5:20" ht="15.75">
      <c r="E438" s="21"/>
      <c r="F438" s="21"/>
      <c r="G438" s="21"/>
      <c r="H438" s="21"/>
      <c r="I438" s="21"/>
      <c r="J438" s="10" t="s">
        <v>292</v>
      </c>
      <c r="K438" s="21"/>
      <c r="L438" s="21"/>
      <c r="M438" s="21"/>
      <c r="N438" s="21"/>
      <c r="O438" s="21"/>
      <c r="P438" s="10" t="s">
        <v>311</v>
      </c>
      <c r="Q438" s="21"/>
      <c r="R438" s="21"/>
      <c r="S438" s="21"/>
      <c r="T438" s="21"/>
    </row>
    <row r="439" spans="5:20" ht="15.75">
      <c r="E439" s="21"/>
      <c r="F439" s="21"/>
      <c r="G439" s="21"/>
      <c r="H439" s="21"/>
      <c r="I439" s="21"/>
      <c r="J439" s="21"/>
      <c r="K439" s="21"/>
      <c r="L439" s="21"/>
      <c r="M439" s="12" t="s">
        <v>293</v>
      </c>
      <c r="N439" s="21"/>
      <c r="O439" s="21"/>
      <c r="P439" s="21"/>
      <c r="Q439" s="21"/>
      <c r="R439" s="21"/>
      <c r="S439" s="12" t="s">
        <v>293</v>
      </c>
      <c r="T439" s="21"/>
    </row>
    <row r="440" spans="5:20" ht="15.75">
      <c r="E440" s="21"/>
      <c r="F440" s="21"/>
      <c r="G440" s="21"/>
      <c r="H440" s="21" t="s">
        <v>95</v>
      </c>
      <c r="I440" s="21"/>
      <c r="J440" s="12" t="s">
        <v>279</v>
      </c>
      <c r="K440" s="21"/>
      <c r="L440" s="21"/>
      <c r="M440" s="12" t="s">
        <v>280</v>
      </c>
      <c r="N440" s="21"/>
      <c r="O440" s="21"/>
      <c r="P440" s="12" t="s">
        <v>279</v>
      </c>
      <c r="Q440" s="21"/>
      <c r="R440" s="21"/>
      <c r="S440" s="12" t="s">
        <v>280</v>
      </c>
      <c r="T440" s="21"/>
    </row>
    <row r="441" spans="5:20" ht="15.75">
      <c r="E441" s="21"/>
      <c r="F441" s="21"/>
      <c r="G441" s="21"/>
      <c r="H441" s="21" t="s">
        <v>95</v>
      </c>
      <c r="I441" s="21"/>
      <c r="J441" s="12" t="s">
        <v>280</v>
      </c>
      <c r="K441" s="21"/>
      <c r="L441" s="21"/>
      <c r="M441" s="12" t="s">
        <v>294</v>
      </c>
      <c r="N441" s="21"/>
      <c r="O441" s="21"/>
      <c r="P441" s="12" t="s">
        <v>280</v>
      </c>
      <c r="Q441" s="21"/>
      <c r="R441" s="21"/>
      <c r="S441" s="12" t="s">
        <v>294</v>
      </c>
      <c r="T441" s="21"/>
    </row>
    <row r="442" spans="5:20" ht="15.75">
      <c r="E442" s="21"/>
      <c r="F442" s="21"/>
      <c r="G442" s="21"/>
      <c r="H442" s="21" t="s">
        <v>95</v>
      </c>
      <c r="I442" s="21"/>
      <c r="J442" s="12" t="s">
        <v>281</v>
      </c>
      <c r="K442" s="21"/>
      <c r="L442" s="21"/>
      <c r="M442" s="12" t="s">
        <v>281</v>
      </c>
      <c r="N442" s="21"/>
      <c r="O442" s="21"/>
      <c r="P442" s="12" t="s">
        <v>300</v>
      </c>
      <c r="Q442" s="21"/>
      <c r="R442" s="21"/>
      <c r="S442" s="12" t="s">
        <v>312</v>
      </c>
      <c r="T442" s="21"/>
    </row>
    <row r="443" spans="5:20" ht="15.75">
      <c r="E443" s="21"/>
      <c r="F443" s="21"/>
      <c r="G443" s="21"/>
      <c r="H443" s="21" t="s">
        <v>95</v>
      </c>
      <c r="I443" s="21"/>
      <c r="J443" s="12" t="s">
        <v>356</v>
      </c>
      <c r="K443" s="21"/>
      <c r="L443" s="21"/>
      <c r="M443" s="12" t="s">
        <v>357</v>
      </c>
      <c r="N443" s="21"/>
      <c r="O443" s="21"/>
      <c r="P443" s="12" t="s">
        <v>356</v>
      </c>
      <c r="Q443" s="21"/>
      <c r="R443" s="21"/>
      <c r="S443" s="12" t="s">
        <v>357</v>
      </c>
      <c r="T443" s="21"/>
    </row>
    <row r="444" spans="3:20" ht="15.75">
      <c r="C444" s="3" t="s">
        <v>175</v>
      </c>
      <c r="E444" s="21"/>
      <c r="F444" s="21"/>
      <c r="G444" s="21"/>
      <c r="H444" s="21" t="s">
        <v>95</v>
      </c>
      <c r="I444" s="21"/>
      <c r="J444" s="12" t="s">
        <v>275</v>
      </c>
      <c r="K444" s="21"/>
      <c r="L444" s="21"/>
      <c r="M444" s="12" t="s">
        <v>275</v>
      </c>
      <c r="N444" s="21"/>
      <c r="O444" s="21"/>
      <c r="P444" s="12" t="s">
        <v>275</v>
      </c>
      <c r="Q444" s="21"/>
      <c r="R444" s="21"/>
      <c r="S444" s="12" t="s">
        <v>275</v>
      </c>
      <c r="T444" s="21"/>
    </row>
    <row r="445" spans="5:20" ht="15.75"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</row>
    <row r="446" spans="3:20" ht="15.75">
      <c r="C446" s="2" t="s">
        <v>176</v>
      </c>
      <c r="E446" s="21"/>
      <c r="F446" s="21"/>
      <c r="G446" s="21"/>
      <c r="H446" s="21"/>
      <c r="I446" s="21"/>
      <c r="J446" s="21">
        <f>+P446-501</f>
        <v>55</v>
      </c>
      <c r="K446" s="21"/>
      <c r="L446" s="21"/>
      <c r="M446" s="21">
        <v>271</v>
      </c>
      <c r="N446" s="21"/>
      <c r="O446" s="21"/>
      <c r="P446" s="21">
        <v>556</v>
      </c>
      <c r="Q446" s="21"/>
      <c r="R446" s="21"/>
      <c r="S446" s="21">
        <v>958</v>
      </c>
      <c r="T446" s="21"/>
    </row>
    <row r="447" spans="3:20" ht="15.75">
      <c r="C447" s="2" t="s">
        <v>177</v>
      </c>
      <c r="E447" s="21"/>
      <c r="F447" s="21"/>
      <c r="G447" s="21"/>
      <c r="H447" s="21"/>
      <c r="I447" s="21"/>
      <c r="J447" s="21">
        <f>+P447-191</f>
        <v>0</v>
      </c>
      <c r="K447" s="21"/>
      <c r="L447" s="21"/>
      <c r="M447" s="21">
        <f>+S447-43</f>
        <v>78</v>
      </c>
      <c r="N447" s="21"/>
      <c r="O447" s="21"/>
      <c r="P447" s="21">
        <v>191</v>
      </c>
      <c r="Q447" s="21"/>
      <c r="R447" s="21"/>
      <c r="S447" s="21">
        <v>121</v>
      </c>
      <c r="T447" s="21"/>
    </row>
    <row r="448" spans="3:20" ht="15.75">
      <c r="C448" s="2" t="s">
        <v>56</v>
      </c>
      <c r="E448" s="21"/>
      <c r="F448" s="21"/>
      <c r="G448" s="21"/>
      <c r="H448" s="21"/>
      <c r="I448" s="21"/>
      <c r="J448" s="21">
        <f>+P448-1378</f>
        <v>906</v>
      </c>
      <c r="K448" s="21"/>
      <c r="L448" s="21"/>
      <c r="M448" s="21">
        <v>671</v>
      </c>
      <c r="N448" s="21"/>
      <c r="O448" s="21"/>
      <c r="P448" s="21">
        <v>2284</v>
      </c>
      <c r="Q448" s="21"/>
      <c r="R448" s="21"/>
      <c r="S448" s="21">
        <v>3484</v>
      </c>
      <c r="T448" s="21"/>
    </row>
    <row r="449" spans="3:20" ht="15.75">
      <c r="C449" s="2" t="s">
        <v>178</v>
      </c>
      <c r="E449" s="21"/>
      <c r="F449" s="21"/>
      <c r="G449" s="21"/>
      <c r="H449" s="21"/>
      <c r="I449" s="21"/>
      <c r="J449" s="12">
        <f>+P449-1</f>
        <v>50</v>
      </c>
      <c r="K449" s="21"/>
      <c r="L449" s="21"/>
      <c r="M449" s="21">
        <v>-9</v>
      </c>
      <c r="N449" s="21"/>
      <c r="O449" s="21"/>
      <c r="P449" s="21">
        <v>51</v>
      </c>
      <c r="Q449" s="21"/>
      <c r="R449" s="21"/>
      <c r="S449" s="21">
        <v>10</v>
      </c>
      <c r="T449" s="21"/>
    </row>
    <row r="450" spans="5:20" ht="16.5" thickBot="1">
      <c r="E450" s="21"/>
      <c r="F450" s="21"/>
      <c r="G450" s="21"/>
      <c r="H450" s="21"/>
      <c r="I450" s="21"/>
      <c r="J450" s="11">
        <f>SUM(J446:J449)</f>
        <v>1011</v>
      </c>
      <c r="K450" s="21"/>
      <c r="L450" s="21"/>
      <c r="M450" s="11">
        <f>SUM(M446:M449)</f>
        <v>1011</v>
      </c>
      <c r="N450" s="21"/>
      <c r="O450" s="21"/>
      <c r="P450" s="11">
        <f>SUM(P446:P449)</f>
        <v>3082</v>
      </c>
      <c r="Q450" s="21"/>
      <c r="R450" s="21"/>
      <c r="S450" s="11">
        <f>SUM(S446:S449)</f>
        <v>4573</v>
      </c>
      <c r="T450" s="21"/>
    </row>
    <row r="451" spans="5:20" ht="16.5" thickTop="1">
      <c r="E451" s="21"/>
      <c r="F451" s="21"/>
      <c r="G451" s="21"/>
      <c r="H451" s="21"/>
      <c r="I451" s="21"/>
      <c r="J451" s="43"/>
      <c r="K451" s="21"/>
      <c r="L451" s="21"/>
      <c r="M451" s="43"/>
      <c r="N451" s="21"/>
      <c r="O451" s="21"/>
      <c r="P451" s="43"/>
      <c r="Q451" s="21"/>
      <c r="R451" s="21"/>
      <c r="S451" s="43"/>
      <c r="T451" s="21"/>
    </row>
    <row r="452" spans="1:20" ht="15.75">
      <c r="A452" s="3"/>
      <c r="D452" s="23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21"/>
    </row>
    <row r="453" spans="1:20" ht="15.75">
      <c r="A453" s="3"/>
      <c r="C453" s="26" t="s">
        <v>179</v>
      </c>
      <c r="D453" s="23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21"/>
    </row>
    <row r="454" spans="5:20" ht="15.75"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</row>
    <row r="455" spans="3:20" ht="15.75">
      <c r="C455" s="2" t="s">
        <v>157</v>
      </c>
      <c r="D455" s="3" t="s">
        <v>401</v>
      </c>
      <c r="E455" s="10"/>
      <c r="F455" s="10"/>
      <c r="G455" s="10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</row>
    <row r="456" spans="5:20" ht="15.75"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</row>
    <row r="457" spans="3:20" ht="15.75">
      <c r="C457" s="2" t="s">
        <v>158</v>
      </c>
      <c r="D457" s="3" t="s">
        <v>402</v>
      </c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</row>
    <row r="458" spans="5:20" ht="15.75"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</row>
    <row r="459" spans="5:20" ht="15.75"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</row>
    <row r="460" spans="5:20" ht="15.75"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</row>
    <row r="461" spans="1:20" ht="15.75">
      <c r="A461" s="3" t="s">
        <v>83</v>
      </c>
      <c r="C461" s="3" t="s">
        <v>181</v>
      </c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</row>
    <row r="462" spans="1:20" ht="15.75">
      <c r="A462" s="3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</row>
    <row r="463" spans="1:20" ht="15.75">
      <c r="A463" s="3"/>
      <c r="C463" s="26" t="s">
        <v>392</v>
      </c>
      <c r="D463" s="5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1"/>
    </row>
    <row r="464" spans="1:20" ht="15.75">
      <c r="A464" s="3"/>
      <c r="C464" s="13"/>
      <c r="D464" s="13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21"/>
    </row>
    <row r="465" spans="1:20" ht="15.75">
      <c r="A465" s="3"/>
      <c r="C465" s="13"/>
      <c r="D465" s="13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21"/>
    </row>
    <row r="466" spans="1:20" ht="15.75">
      <c r="A466" s="3"/>
      <c r="C466" s="13"/>
      <c r="D466" s="13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21"/>
    </row>
    <row r="467" spans="1:20" ht="15.75">
      <c r="A467" s="3"/>
      <c r="C467" s="13"/>
      <c r="D467" s="13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21"/>
    </row>
    <row r="468" spans="1:20" ht="15.75">
      <c r="A468" s="3"/>
      <c r="C468" s="13"/>
      <c r="D468" s="13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21"/>
    </row>
    <row r="469" spans="1:20" ht="15.75">
      <c r="A469" s="3"/>
      <c r="C469" s="13"/>
      <c r="D469" s="13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21"/>
    </row>
    <row r="470" spans="1:20" ht="15.75">
      <c r="A470" s="3"/>
      <c r="C470" s="13"/>
      <c r="D470" s="13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21"/>
    </row>
    <row r="471" spans="1:20" ht="15.75">
      <c r="A471" s="3"/>
      <c r="C471" s="13"/>
      <c r="D471" s="13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21"/>
    </row>
    <row r="472" spans="1:20" ht="15.75">
      <c r="A472" s="3"/>
      <c r="C472" s="16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</row>
    <row r="473" spans="1:20" ht="15.75">
      <c r="A473" s="3"/>
      <c r="C473" s="3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</row>
    <row r="474" spans="1:20" ht="15.75">
      <c r="A474" s="3" t="s">
        <v>84</v>
      </c>
      <c r="C474" s="3" t="s">
        <v>182</v>
      </c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</row>
    <row r="475" spans="1:20" ht="15.75">
      <c r="A475" s="3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</row>
    <row r="476" spans="1:20" ht="15.75">
      <c r="A476" s="3"/>
      <c r="C476" s="3" t="s">
        <v>157</v>
      </c>
      <c r="D476" s="3" t="s">
        <v>253</v>
      </c>
      <c r="E476" s="10"/>
      <c r="F476" s="10"/>
      <c r="G476" s="10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</row>
    <row r="477" spans="1:20" ht="15.75">
      <c r="A477" s="3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</row>
    <row r="478" spans="1:20" ht="15.75">
      <c r="A478" s="3"/>
      <c r="C478" s="2" t="s">
        <v>158</v>
      </c>
      <c r="D478" s="3" t="s">
        <v>361</v>
      </c>
      <c r="E478" s="10"/>
      <c r="F478" s="10"/>
      <c r="G478" s="10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</row>
    <row r="479" spans="1:20" ht="15.75">
      <c r="A479" s="3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12" t="s">
        <v>275</v>
      </c>
      <c r="Q479" s="21"/>
      <c r="R479" s="21"/>
      <c r="S479" s="21"/>
      <c r="T479" s="21"/>
    </row>
    <row r="480" spans="1:20" ht="15.75">
      <c r="A480" s="3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12"/>
      <c r="Q480" s="21"/>
      <c r="R480" s="21"/>
      <c r="S480" s="21"/>
      <c r="T480" s="21"/>
    </row>
    <row r="481" spans="1:20" ht="15.75">
      <c r="A481" s="3"/>
      <c r="D481" s="2" t="s">
        <v>254</v>
      </c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>
        <v>26</v>
      </c>
      <c r="Q481" s="21"/>
      <c r="R481" s="21"/>
      <c r="S481" s="21"/>
      <c r="T481" s="21"/>
    </row>
    <row r="482" spans="1:20" ht="15.75">
      <c r="A482" s="3"/>
      <c r="D482" s="2" t="s">
        <v>255</v>
      </c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>
        <v>-14</v>
      </c>
      <c r="Q482" s="21"/>
      <c r="R482" s="21"/>
      <c r="S482" s="21"/>
      <c r="T482" s="21"/>
    </row>
    <row r="483" spans="1:20" ht="15.75">
      <c r="A483" s="3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</row>
    <row r="484" spans="1:20" ht="16.5" thickBot="1">
      <c r="A484" s="3"/>
      <c r="D484" s="3" t="s">
        <v>256</v>
      </c>
      <c r="E484" s="10"/>
      <c r="F484" s="10"/>
      <c r="G484" s="10"/>
      <c r="H484" s="21"/>
      <c r="I484" s="21"/>
      <c r="J484" s="21"/>
      <c r="K484" s="21"/>
      <c r="L484" s="21"/>
      <c r="M484" s="21"/>
      <c r="N484" s="21"/>
      <c r="O484" s="21"/>
      <c r="P484" s="11">
        <v>12</v>
      </c>
      <c r="Q484" s="21"/>
      <c r="R484" s="21"/>
      <c r="S484" s="21"/>
      <c r="T484" s="21"/>
    </row>
    <row r="485" spans="1:20" ht="16.5" thickTop="1">
      <c r="A485" s="3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43"/>
      <c r="Q485" s="21"/>
      <c r="R485" s="21"/>
      <c r="S485" s="21"/>
      <c r="T485" s="21"/>
    </row>
    <row r="486" spans="1:20" ht="15.75">
      <c r="A486" s="3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</row>
    <row r="487" spans="1:20" ht="16.5" thickBot="1">
      <c r="A487" s="3"/>
      <c r="D487" s="2" t="s">
        <v>257</v>
      </c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>
        <v>12</v>
      </c>
      <c r="Q487" s="21"/>
      <c r="R487" s="21"/>
      <c r="S487" s="21"/>
      <c r="T487" s="21"/>
    </row>
    <row r="488" spans="1:20" ht="16.5" thickTop="1">
      <c r="A488" s="3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43"/>
      <c r="Q488" s="21"/>
      <c r="R488" s="21"/>
      <c r="S488" s="21"/>
      <c r="T488" s="21"/>
    </row>
    <row r="489" spans="1:20" ht="15.75">
      <c r="A489" s="3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</row>
    <row r="490" spans="1:20" ht="15.75">
      <c r="A490" s="3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</row>
    <row r="491" spans="1:20" ht="15.75">
      <c r="A491" s="3" t="s">
        <v>85</v>
      </c>
      <c r="C491" s="3" t="s">
        <v>183</v>
      </c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</row>
    <row r="492" spans="1:20" ht="15.75">
      <c r="A492" s="3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</row>
    <row r="493" spans="1:20" ht="15.75">
      <c r="A493" s="3"/>
      <c r="C493" s="26" t="s">
        <v>184</v>
      </c>
      <c r="D493" s="5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1"/>
    </row>
    <row r="494" spans="1:20" ht="15.75">
      <c r="A494" s="3"/>
      <c r="C494" s="13"/>
      <c r="D494" s="23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21"/>
    </row>
    <row r="495" spans="1:20" ht="15.75">
      <c r="A495" s="3"/>
      <c r="C495" s="13"/>
      <c r="D495" s="23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21"/>
    </row>
    <row r="496" spans="1:20" ht="15.75">
      <c r="A496" s="3"/>
      <c r="C496" s="13"/>
      <c r="D496" s="23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21"/>
    </row>
    <row r="497" spans="1:20" ht="15.75">
      <c r="A497" s="3" t="s">
        <v>86</v>
      </c>
      <c r="C497" s="3" t="s">
        <v>362</v>
      </c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</row>
    <row r="498" spans="1:20" ht="15.75">
      <c r="A498" s="3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</row>
    <row r="499" spans="1:20" ht="15.75">
      <c r="A499" s="3"/>
      <c r="C499" s="2" t="s">
        <v>157</v>
      </c>
      <c r="D499" s="2" t="s">
        <v>258</v>
      </c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12" t="s">
        <v>275</v>
      </c>
      <c r="Q499" s="21"/>
      <c r="R499" s="21"/>
      <c r="S499" s="21"/>
      <c r="T499" s="21"/>
    </row>
    <row r="500" spans="1:20" ht="15.75">
      <c r="A500" s="3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</row>
    <row r="501" spans="1:20" ht="15.75">
      <c r="A501" s="3"/>
      <c r="D501" s="2" t="s">
        <v>259</v>
      </c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</row>
    <row r="502" spans="1:20" ht="15.75">
      <c r="A502" s="3"/>
      <c r="D502" s="2" t="s">
        <v>260</v>
      </c>
      <c r="E502" s="21"/>
      <c r="F502" s="21"/>
      <c r="G502" s="21"/>
      <c r="H502" s="21"/>
      <c r="I502" s="21"/>
      <c r="J502" s="21"/>
      <c r="K502" s="21"/>
      <c r="L502" s="21"/>
      <c r="M502" s="21" t="s">
        <v>95</v>
      </c>
      <c r="N502" s="21"/>
      <c r="O502" s="21"/>
      <c r="P502" s="21">
        <v>12503</v>
      </c>
      <c r="Q502" s="21"/>
      <c r="R502" s="21"/>
      <c r="S502" s="21" t="s">
        <v>95</v>
      </c>
      <c r="T502" s="21"/>
    </row>
    <row r="503" spans="1:20" ht="15.75">
      <c r="A503" s="3"/>
      <c r="D503" s="2" t="s">
        <v>46</v>
      </c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>
        <v>1603</v>
      </c>
      <c r="Q503" s="21"/>
      <c r="R503" s="21"/>
      <c r="S503" s="21" t="s">
        <v>95</v>
      </c>
      <c r="T503" s="21"/>
    </row>
    <row r="504" spans="1:20" ht="15.75">
      <c r="A504" s="3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11">
        <f>SUM(P502:P503)</f>
        <v>14106</v>
      </c>
      <c r="Q504" s="21"/>
      <c r="R504" s="21"/>
      <c r="S504" s="21"/>
      <c r="T504" s="21"/>
    </row>
    <row r="505" spans="1:20" ht="15.75">
      <c r="A505" s="3"/>
      <c r="D505" s="2" t="s">
        <v>261</v>
      </c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</row>
    <row r="506" spans="1:20" ht="15.75">
      <c r="A506" s="3"/>
      <c r="D506" s="2" t="s">
        <v>260</v>
      </c>
      <c r="E506" s="21"/>
      <c r="F506" s="21"/>
      <c r="G506" s="21"/>
      <c r="H506" s="21"/>
      <c r="I506" s="21"/>
      <c r="J506" s="21"/>
      <c r="K506" s="21"/>
      <c r="L506" s="21"/>
      <c r="M506" s="21" t="s">
        <v>95</v>
      </c>
      <c r="N506" s="21"/>
      <c r="O506" s="21"/>
      <c r="P506" s="9" t="s">
        <v>290</v>
      </c>
      <c r="Q506" s="21"/>
      <c r="R506" s="21"/>
      <c r="S506" s="21" t="s">
        <v>95</v>
      </c>
      <c r="T506" s="21"/>
    </row>
    <row r="507" spans="1:20" ht="15.75">
      <c r="A507" s="3"/>
      <c r="D507" s="2" t="s">
        <v>262</v>
      </c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>
        <v>14000</v>
      </c>
      <c r="Q507" s="21"/>
      <c r="R507" s="21"/>
      <c r="S507" s="21" t="s">
        <v>95</v>
      </c>
      <c r="T507" s="21"/>
    </row>
    <row r="508" spans="1:20" ht="15.75">
      <c r="A508" s="3"/>
      <c r="D508" s="2" t="s">
        <v>46</v>
      </c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>
        <v>9153</v>
      </c>
      <c r="Q508" s="21"/>
      <c r="R508" s="21"/>
      <c r="S508" s="21" t="s">
        <v>95</v>
      </c>
      <c r="T508" s="21"/>
    </row>
    <row r="509" spans="1:20" ht="16.5" thickBot="1">
      <c r="A509" s="3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11">
        <f>SUM(P504:P508)</f>
        <v>37259</v>
      </c>
      <c r="Q509" s="21"/>
      <c r="R509" s="21"/>
      <c r="S509" s="21" t="s">
        <v>95</v>
      </c>
      <c r="T509" s="21"/>
    </row>
    <row r="510" spans="1:20" ht="16.5" thickTop="1">
      <c r="A510" s="3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43"/>
      <c r="Q510" s="21"/>
      <c r="R510" s="21"/>
      <c r="S510" s="21"/>
      <c r="T510" s="21"/>
    </row>
    <row r="511" spans="1:20" ht="15.75">
      <c r="A511" s="3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</row>
    <row r="512" spans="1:20" ht="15.75">
      <c r="A512" s="3"/>
      <c r="C512" s="2" t="s">
        <v>158</v>
      </c>
      <c r="D512" s="2" t="s">
        <v>263</v>
      </c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12" t="s">
        <v>275</v>
      </c>
      <c r="Q512" s="21"/>
      <c r="R512" s="21"/>
      <c r="S512" s="21"/>
      <c r="T512" s="21"/>
    </row>
    <row r="513" spans="1:20" ht="15.75">
      <c r="A513" s="3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</row>
    <row r="514" spans="1:20" ht="15.75">
      <c r="A514" s="3"/>
      <c r="D514" s="2" t="s">
        <v>259</v>
      </c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</row>
    <row r="515" spans="1:20" ht="15.75">
      <c r="A515" s="3"/>
      <c r="D515" s="3" t="s">
        <v>264</v>
      </c>
      <c r="E515" s="10"/>
      <c r="F515" s="10"/>
      <c r="G515" s="10"/>
      <c r="H515" s="21"/>
      <c r="I515" s="21"/>
      <c r="J515" s="21"/>
      <c r="K515" s="21"/>
      <c r="L515" s="21"/>
      <c r="M515" s="21"/>
      <c r="N515" s="21"/>
      <c r="O515" s="21"/>
      <c r="P515" s="64">
        <v>85891</v>
      </c>
      <c r="Q515" s="21"/>
      <c r="R515" s="21"/>
      <c r="S515" s="21"/>
      <c r="T515" s="21"/>
    </row>
    <row r="516" spans="1:20" ht="15.75">
      <c r="A516" s="3"/>
      <c r="D516" s="3" t="s">
        <v>417</v>
      </c>
      <c r="E516" s="10"/>
      <c r="F516" s="10"/>
      <c r="G516" s="10"/>
      <c r="H516" s="21"/>
      <c r="I516" s="21"/>
      <c r="J516" s="21"/>
      <c r="K516" s="21"/>
      <c r="L516" s="21"/>
      <c r="M516" s="21"/>
      <c r="N516" s="21"/>
      <c r="O516" s="21"/>
      <c r="P516" s="64">
        <v>50000</v>
      </c>
      <c r="Q516" s="21"/>
      <c r="R516" s="21"/>
      <c r="S516" s="21"/>
      <c r="T516" s="21"/>
    </row>
    <row r="517" spans="1:20" ht="15.75">
      <c r="A517" s="3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63" t="s">
        <v>95</v>
      </c>
      <c r="Q517" s="21"/>
      <c r="R517" s="21"/>
      <c r="S517" s="21"/>
      <c r="T517" s="21"/>
    </row>
    <row r="518" spans="1:20" ht="15.75">
      <c r="A518" s="3"/>
      <c r="D518" s="2" t="s">
        <v>261</v>
      </c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</row>
    <row r="519" spans="1:20" ht="15.75">
      <c r="A519" s="3"/>
      <c r="D519" s="3" t="s">
        <v>264</v>
      </c>
      <c r="E519" s="10"/>
      <c r="F519" s="10"/>
      <c r="G519" s="10"/>
      <c r="H519" s="21"/>
      <c r="I519" s="21"/>
      <c r="J519" s="21"/>
      <c r="K519" s="21"/>
      <c r="L519" s="21"/>
      <c r="M519" s="21"/>
      <c r="N519" s="21"/>
      <c r="O519" s="21"/>
      <c r="P519" s="9" t="s">
        <v>290</v>
      </c>
      <c r="Q519" s="21"/>
      <c r="R519" s="21"/>
      <c r="S519" s="21" t="s">
        <v>95</v>
      </c>
      <c r="T519" s="21"/>
    </row>
    <row r="520" spans="1:20" ht="15.75">
      <c r="A520" s="3"/>
      <c r="D520" s="3" t="s">
        <v>265</v>
      </c>
      <c r="E520" s="10"/>
      <c r="F520" s="10"/>
      <c r="G520" s="10"/>
      <c r="H520" s="21"/>
      <c r="I520" s="21"/>
      <c r="J520" s="21"/>
      <c r="K520" s="21"/>
      <c r="L520" s="21"/>
      <c r="M520" s="21"/>
      <c r="N520" s="21"/>
      <c r="O520" s="21"/>
      <c r="P520" s="12">
        <v>23014</v>
      </c>
      <c r="Q520" s="21"/>
      <c r="R520" s="21"/>
      <c r="S520" s="21"/>
      <c r="T520" s="21"/>
    </row>
    <row r="521" spans="1:20" ht="16.5" thickBot="1">
      <c r="A521" s="3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11">
        <f>SUM(P515:P520)</f>
        <v>158905</v>
      </c>
      <c r="Q521" s="21"/>
      <c r="R521" s="21"/>
      <c r="S521" s="21" t="s">
        <v>95</v>
      </c>
      <c r="T521" s="21"/>
    </row>
    <row r="522" spans="1:20" ht="16.5" thickTop="1">
      <c r="A522" s="3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43"/>
      <c r="Q522" s="21"/>
      <c r="R522" s="21"/>
      <c r="S522" s="21"/>
      <c r="T522" s="21"/>
    </row>
    <row r="523" spans="1:20" ht="15.75">
      <c r="A523" s="3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</row>
    <row r="524" spans="1:20" ht="15.75">
      <c r="A524" s="3"/>
      <c r="D524" s="2" t="s">
        <v>418</v>
      </c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</row>
    <row r="525" spans="1:20" ht="15.75">
      <c r="A525" s="3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</row>
    <row r="526" spans="1:20" ht="15.75">
      <c r="A526" s="3"/>
      <c r="D526" s="26" t="s">
        <v>266</v>
      </c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1"/>
    </row>
    <row r="527" spans="1:20" ht="15.75">
      <c r="A527" s="3"/>
      <c r="D527" s="26" t="s">
        <v>393</v>
      </c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1"/>
    </row>
    <row r="528" spans="1:20" ht="15.75">
      <c r="A528" s="3"/>
      <c r="D528" s="33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</row>
    <row r="529" spans="1:20" ht="15.75">
      <c r="A529" s="3"/>
      <c r="D529" s="33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</row>
    <row r="530" spans="1:20" ht="15.75">
      <c r="A530" s="3"/>
      <c r="C530" s="2" t="s">
        <v>180</v>
      </c>
      <c r="D530" s="26" t="s">
        <v>267</v>
      </c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1"/>
    </row>
    <row r="531" spans="1:20" ht="15.75">
      <c r="A531" s="3"/>
      <c r="D531" s="26" t="s">
        <v>268</v>
      </c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1"/>
    </row>
    <row r="532" spans="1:20" ht="15.75">
      <c r="A532" s="3"/>
      <c r="D532" s="3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</row>
    <row r="533" spans="1:20" ht="15.75">
      <c r="A533" s="3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12" t="s">
        <v>275</v>
      </c>
      <c r="Q533" s="21"/>
      <c r="R533" s="21"/>
      <c r="S533" s="21"/>
      <c r="T533" s="21"/>
    </row>
    <row r="534" spans="1:20" ht="15.75">
      <c r="A534" s="3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</row>
    <row r="535" spans="1:20" ht="15.75">
      <c r="A535" s="3"/>
      <c r="D535" s="3" t="s">
        <v>260</v>
      </c>
      <c r="E535" s="10"/>
      <c r="F535" s="10"/>
      <c r="G535" s="10"/>
      <c r="H535" s="21"/>
      <c r="I535" s="21"/>
      <c r="J535" s="21"/>
      <c r="K535" s="21"/>
      <c r="L535" s="21"/>
      <c r="M535" s="21"/>
      <c r="N535" s="21"/>
      <c r="O535" s="21"/>
      <c r="P535" s="9" t="s">
        <v>290</v>
      </c>
      <c r="Q535" s="10"/>
      <c r="R535" s="21"/>
      <c r="S535" s="21" t="s">
        <v>95</v>
      </c>
      <c r="T535" s="21"/>
    </row>
    <row r="536" spans="1:20" ht="15.75">
      <c r="A536" s="3"/>
      <c r="D536" s="3" t="s">
        <v>264</v>
      </c>
      <c r="E536" s="10"/>
      <c r="F536" s="10"/>
      <c r="G536" s="10"/>
      <c r="H536" s="21"/>
      <c r="I536" s="21"/>
      <c r="J536" s="21"/>
      <c r="K536" s="21"/>
      <c r="L536" s="21"/>
      <c r="M536" s="21" t="s">
        <v>95</v>
      </c>
      <c r="N536" s="21"/>
      <c r="O536" s="21"/>
      <c r="P536" s="21">
        <v>38888</v>
      </c>
      <c r="Q536" s="10"/>
      <c r="R536" s="21"/>
      <c r="S536" s="21" t="s">
        <v>95</v>
      </c>
      <c r="T536" s="21"/>
    </row>
    <row r="537" spans="1:20" ht="15.75">
      <c r="A537" s="3"/>
      <c r="D537" s="2" t="s">
        <v>265</v>
      </c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>
        <v>23014</v>
      </c>
      <c r="Q537" s="21"/>
      <c r="R537" s="21"/>
      <c r="S537" s="21"/>
      <c r="T537" s="21"/>
    </row>
    <row r="538" spans="1:20" ht="16.5" thickBot="1">
      <c r="A538" s="3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11">
        <f>SUM(P536:P537)</f>
        <v>61902</v>
      </c>
      <c r="Q538" s="21"/>
      <c r="R538" s="21"/>
      <c r="S538" s="21"/>
      <c r="T538" s="21"/>
    </row>
    <row r="539" spans="1:20" ht="16.5" thickTop="1">
      <c r="A539" s="3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43"/>
      <c r="Q539" s="21"/>
      <c r="R539" s="21"/>
      <c r="S539" s="21"/>
      <c r="T539" s="21"/>
    </row>
    <row r="540" spans="5:20" ht="15.75"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</row>
    <row r="541" spans="1:20" ht="15.75">
      <c r="A541" s="3" t="s">
        <v>87</v>
      </c>
      <c r="C541" s="3" t="s">
        <v>185</v>
      </c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</row>
    <row r="542" spans="1:20" ht="15.75">
      <c r="A542" s="3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</row>
    <row r="543" spans="1:20" ht="15.75">
      <c r="A543" s="3"/>
      <c r="C543" s="26" t="s">
        <v>186</v>
      </c>
      <c r="D543" s="23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21"/>
    </row>
    <row r="544" spans="1:20" ht="15.75">
      <c r="A544" s="3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</row>
    <row r="545" spans="1:20" ht="15.75">
      <c r="A545" s="3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</row>
    <row r="546" spans="1:20" ht="15.75">
      <c r="A546" s="3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</row>
    <row r="547" spans="1:20" ht="15.75">
      <c r="A547" s="3" t="s">
        <v>88</v>
      </c>
      <c r="C547" s="3" t="s">
        <v>187</v>
      </c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</row>
    <row r="548" spans="1:20" ht="15.75">
      <c r="A548" s="3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</row>
    <row r="549" spans="1:20" ht="15.75">
      <c r="A549" s="3"/>
      <c r="C549" s="3" t="s">
        <v>188</v>
      </c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</row>
    <row r="550" spans="1:20" ht="15.75">
      <c r="A550" s="3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</row>
    <row r="551" spans="1:20" ht="15.75">
      <c r="A551" s="3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</row>
    <row r="552" spans="1:20" ht="15.75">
      <c r="A552" s="3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</row>
    <row r="553" spans="1:20" ht="15.75">
      <c r="A553" s="3" t="s">
        <v>89</v>
      </c>
      <c r="C553" s="3" t="s">
        <v>189</v>
      </c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</row>
    <row r="554" spans="1:20" ht="15.75">
      <c r="A554" s="3"/>
      <c r="C554" s="3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</row>
    <row r="555" spans="3:20" ht="15.75">
      <c r="C555" s="3" t="s">
        <v>190</v>
      </c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</row>
    <row r="556" spans="1:20" ht="15.75">
      <c r="A556" s="3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</row>
    <row r="557" spans="1:20" ht="15.75">
      <c r="A557" s="3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</row>
    <row r="558" spans="1:20" ht="15.75">
      <c r="A558" s="3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</row>
    <row r="559" spans="1:20" ht="15.75">
      <c r="A559" s="3" t="s">
        <v>90</v>
      </c>
      <c r="C559" s="3" t="s">
        <v>191</v>
      </c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</row>
    <row r="560" spans="1:20" ht="15.75">
      <c r="A560" s="3"/>
      <c r="C560" s="3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</row>
    <row r="561" spans="1:20" ht="15.75">
      <c r="A561" s="3"/>
      <c r="E561" s="21"/>
      <c r="F561" s="21"/>
      <c r="G561" s="21"/>
      <c r="H561" s="21"/>
      <c r="I561" s="21"/>
      <c r="J561" s="10" t="s">
        <v>292</v>
      </c>
      <c r="K561" s="21"/>
      <c r="L561" s="21"/>
      <c r="M561" s="21"/>
      <c r="N561" s="21"/>
      <c r="O561" s="21"/>
      <c r="P561" s="10" t="s">
        <v>311</v>
      </c>
      <c r="Q561" s="21"/>
      <c r="R561" s="21"/>
      <c r="S561" s="21"/>
      <c r="T561" s="21"/>
    </row>
    <row r="562" spans="1:20" ht="15.75">
      <c r="A562" s="3"/>
      <c r="E562" s="21"/>
      <c r="F562" s="21"/>
      <c r="G562" s="21"/>
      <c r="H562" s="21"/>
      <c r="I562" s="21"/>
      <c r="J562" s="21"/>
      <c r="K562" s="21"/>
      <c r="L562" s="21"/>
      <c r="M562" s="12" t="s">
        <v>293</v>
      </c>
      <c r="N562" s="21"/>
      <c r="O562" s="21"/>
      <c r="P562" s="21"/>
      <c r="Q562" s="21"/>
      <c r="R562" s="21"/>
      <c r="S562" s="12" t="s">
        <v>293</v>
      </c>
      <c r="T562" s="21"/>
    </row>
    <row r="563" spans="1:20" ht="15.75">
      <c r="A563" s="3"/>
      <c r="E563" s="21"/>
      <c r="F563" s="21"/>
      <c r="G563" s="21"/>
      <c r="H563" s="21"/>
      <c r="I563" s="21"/>
      <c r="J563" s="12" t="s">
        <v>279</v>
      </c>
      <c r="K563" s="21"/>
      <c r="L563" s="21"/>
      <c r="M563" s="12" t="s">
        <v>280</v>
      </c>
      <c r="N563" s="21"/>
      <c r="O563" s="21"/>
      <c r="P563" s="12" t="s">
        <v>279</v>
      </c>
      <c r="Q563" s="21"/>
      <c r="R563" s="21"/>
      <c r="S563" s="12" t="s">
        <v>280</v>
      </c>
      <c r="T563" s="21"/>
    </row>
    <row r="564" spans="1:20" ht="15.75">
      <c r="A564" s="3"/>
      <c r="E564" s="21"/>
      <c r="F564" s="21"/>
      <c r="G564" s="21"/>
      <c r="H564" s="21"/>
      <c r="I564" s="21"/>
      <c r="J564" s="12" t="s">
        <v>280</v>
      </c>
      <c r="K564" s="21"/>
      <c r="L564" s="21"/>
      <c r="M564" s="12" t="s">
        <v>294</v>
      </c>
      <c r="N564" s="21"/>
      <c r="O564" s="21"/>
      <c r="P564" s="12" t="s">
        <v>280</v>
      </c>
      <c r="Q564" s="21"/>
      <c r="R564" s="21"/>
      <c r="S564" s="12" t="s">
        <v>294</v>
      </c>
      <c r="T564" s="21"/>
    </row>
    <row r="565" spans="1:20" ht="15.75">
      <c r="A565" s="3"/>
      <c r="E565" s="21"/>
      <c r="F565" s="21"/>
      <c r="G565" s="21"/>
      <c r="H565" s="21"/>
      <c r="I565" s="21"/>
      <c r="J565" s="12" t="s">
        <v>281</v>
      </c>
      <c r="K565" s="21"/>
      <c r="L565" s="21"/>
      <c r="M565" s="12" t="s">
        <v>281</v>
      </c>
      <c r="N565" s="21"/>
      <c r="O565" s="21"/>
      <c r="P565" s="12" t="s">
        <v>300</v>
      </c>
      <c r="Q565" s="21"/>
      <c r="R565" s="21"/>
      <c r="S565" s="12" t="s">
        <v>312</v>
      </c>
      <c r="T565" s="21"/>
    </row>
    <row r="566" spans="1:20" ht="15.75">
      <c r="A566" s="3"/>
      <c r="E566" s="21"/>
      <c r="F566" s="21"/>
      <c r="G566" s="21"/>
      <c r="H566" s="21"/>
      <c r="I566" s="21"/>
      <c r="J566" s="12" t="s">
        <v>356</v>
      </c>
      <c r="K566" s="21"/>
      <c r="L566" s="21"/>
      <c r="M566" s="12" t="s">
        <v>357</v>
      </c>
      <c r="N566" s="21"/>
      <c r="O566" s="21"/>
      <c r="P566" s="12" t="s">
        <v>356</v>
      </c>
      <c r="Q566" s="21"/>
      <c r="R566" s="21"/>
      <c r="S566" s="12" t="s">
        <v>357</v>
      </c>
      <c r="T566" s="21"/>
    </row>
    <row r="567" spans="1:20" ht="15.75">
      <c r="A567" s="3"/>
      <c r="E567" s="21"/>
      <c r="F567" s="21"/>
      <c r="G567" s="21"/>
      <c r="H567" s="21"/>
      <c r="I567" s="21"/>
      <c r="J567" s="12" t="s">
        <v>275</v>
      </c>
      <c r="K567" s="21"/>
      <c r="L567" s="21"/>
      <c r="M567" s="12" t="s">
        <v>275</v>
      </c>
      <c r="N567" s="21"/>
      <c r="O567" s="21"/>
      <c r="P567" s="12" t="s">
        <v>275</v>
      </c>
      <c r="Q567" s="21"/>
      <c r="R567" s="21"/>
      <c r="S567" s="12" t="s">
        <v>275</v>
      </c>
      <c r="T567" s="21"/>
    </row>
    <row r="568" spans="1:20" ht="15.75">
      <c r="A568" s="3"/>
      <c r="E568" s="21"/>
      <c r="F568" s="21"/>
      <c r="G568" s="21"/>
      <c r="H568" s="21"/>
      <c r="I568" s="21"/>
      <c r="J568" s="12"/>
      <c r="K568" s="21"/>
      <c r="L568" s="21"/>
      <c r="M568" s="12"/>
      <c r="N568" s="21"/>
      <c r="O568" s="21"/>
      <c r="P568" s="12"/>
      <c r="Q568" s="21"/>
      <c r="R568" s="21"/>
      <c r="S568" s="12"/>
      <c r="T568" s="21"/>
    </row>
    <row r="569" spans="1:20" ht="15.75">
      <c r="A569" s="3"/>
      <c r="C569" s="3" t="s">
        <v>192</v>
      </c>
      <c r="E569" s="10"/>
      <c r="F569" s="10"/>
      <c r="G569" s="10"/>
      <c r="H569" s="21"/>
      <c r="I569" s="21"/>
      <c r="J569" s="21" t="s">
        <v>95</v>
      </c>
      <c r="K569" s="21"/>
      <c r="L569" s="21"/>
      <c r="M569" s="21" t="s">
        <v>95</v>
      </c>
      <c r="N569" s="21"/>
      <c r="O569" s="21"/>
      <c r="P569" s="21" t="s">
        <v>95</v>
      </c>
      <c r="Q569" s="21"/>
      <c r="R569" s="21"/>
      <c r="S569" s="21" t="s">
        <v>95</v>
      </c>
      <c r="T569" s="21"/>
    </row>
    <row r="570" spans="1:20" ht="15.75">
      <c r="A570" s="3"/>
      <c r="C570" s="3" t="s">
        <v>193</v>
      </c>
      <c r="E570" s="10"/>
      <c r="F570" s="10"/>
      <c r="G570" s="10"/>
      <c r="H570" s="21"/>
      <c r="I570" s="21"/>
      <c r="J570" s="21">
        <v>375</v>
      </c>
      <c r="K570" s="21"/>
      <c r="L570" s="21"/>
      <c r="M570" s="21">
        <v>1475</v>
      </c>
      <c r="N570" s="21"/>
      <c r="O570" s="21"/>
      <c r="P570" s="21">
        <v>2352</v>
      </c>
      <c r="Q570" s="21"/>
      <c r="R570" s="21"/>
      <c r="S570" s="21">
        <v>1792</v>
      </c>
      <c r="T570" s="21"/>
    </row>
    <row r="571" spans="1:20" ht="15.75">
      <c r="A571" s="3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</row>
    <row r="572" spans="1:20" ht="15.75">
      <c r="A572" s="3"/>
      <c r="C572" s="3" t="s">
        <v>194</v>
      </c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</row>
    <row r="573" spans="1:20" ht="15.75">
      <c r="A573" s="3"/>
      <c r="C573" s="3" t="s">
        <v>195</v>
      </c>
      <c r="E573" s="21"/>
      <c r="F573" s="21"/>
      <c r="G573" s="21"/>
      <c r="H573" s="21"/>
      <c r="I573" s="21"/>
      <c r="J573" s="21">
        <v>130675</v>
      </c>
      <c r="K573" s="21"/>
      <c r="L573" s="21"/>
      <c r="M573" s="21">
        <v>130675</v>
      </c>
      <c r="N573" s="21"/>
      <c r="O573" s="21"/>
      <c r="P573" s="21">
        <v>130675</v>
      </c>
      <c r="Q573" s="21"/>
      <c r="R573" s="21"/>
      <c r="S573" s="21">
        <v>108794</v>
      </c>
      <c r="T573" s="21"/>
    </row>
    <row r="574" spans="1:20" ht="15.75">
      <c r="A574" s="3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</row>
    <row r="575" spans="1:20" ht="15.75">
      <c r="A575" s="3"/>
      <c r="C575" s="3" t="s">
        <v>196</v>
      </c>
      <c r="E575" s="21"/>
      <c r="F575" s="21"/>
      <c r="G575" s="21"/>
      <c r="H575" s="21"/>
      <c r="I575" s="21"/>
      <c r="J575" s="57">
        <f>+J570/J573*100</f>
        <v>0.28697149416491297</v>
      </c>
      <c r="K575" s="57"/>
      <c r="L575" s="57"/>
      <c r="M575" s="57">
        <f>+M570/M573*100</f>
        <v>1.1287545437153241</v>
      </c>
      <c r="N575" s="57"/>
      <c r="O575" s="57"/>
      <c r="P575" s="57">
        <f>+P570/P573*100</f>
        <v>1.7998852114023343</v>
      </c>
      <c r="Q575" s="57"/>
      <c r="R575" s="57"/>
      <c r="S575" s="57">
        <f>+S570/S573*100</f>
        <v>1.6471496589885473</v>
      </c>
      <c r="T575" s="57"/>
    </row>
    <row r="576" spans="1:20" ht="15.75">
      <c r="A576" s="3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</row>
    <row r="577" spans="1:20" ht="15.75">
      <c r="A577" s="3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</row>
    <row r="578" spans="1:20" ht="15.75">
      <c r="A578" s="3"/>
      <c r="D578" s="5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21"/>
    </row>
    <row r="579" spans="1:20" ht="15.75">
      <c r="A579" s="3"/>
      <c r="D579" s="5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21"/>
    </row>
    <row r="580" spans="1:20" ht="15.75">
      <c r="A580" s="3"/>
      <c r="D580" s="5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21"/>
    </row>
    <row r="581" spans="1:20" ht="15.75">
      <c r="A581" s="3"/>
      <c r="D581" s="5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21"/>
    </row>
    <row r="582" spans="1:20" ht="15.75">
      <c r="A582" s="3"/>
      <c r="D582" s="5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21"/>
    </row>
    <row r="583" spans="1:20" ht="15.75">
      <c r="A583" s="3"/>
      <c r="D583" s="5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21"/>
    </row>
    <row r="584" spans="1:20" ht="15.75">
      <c r="A584" s="3" t="s">
        <v>91</v>
      </c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</row>
    <row r="585" spans="1:20" ht="15.75">
      <c r="A585" s="3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</row>
    <row r="586" spans="1:20" ht="15.75">
      <c r="A586" s="2" t="s">
        <v>92</v>
      </c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</row>
    <row r="587" spans="1:20" ht="15.75">
      <c r="A587" s="3" t="s">
        <v>93</v>
      </c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</row>
    <row r="588" spans="5:20" ht="15.75"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</row>
    <row r="589" spans="1:20" ht="15.75">
      <c r="A589" s="2" t="s">
        <v>94</v>
      </c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</row>
    <row r="590" spans="1:20" ht="15.75">
      <c r="A590" s="3" t="s">
        <v>360</v>
      </c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</row>
    <row r="591" spans="1:20" ht="15.75">
      <c r="A591" s="3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</row>
    <row r="592" spans="5:20" ht="15.75"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</row>
    <row r="593" spans="5:20" ht="15.75"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</row>
    <row r="594" spans="5:20" ht="15.75"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</row>
    <row r="595" spans="5:20" ht="15.75"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</row>
    <row r="596" spans="5:20" ht="15.75"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</row>
    <row r="597" spans="5:20" ht="15.75"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</row>
    <row r="598" spans="5:20" ht="15.75"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</row>
    <row r="599" spans="5:20" ht="15.75"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</row>
    <row r="600" spans="5:20" ht="15.75"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</row>
    <row r="601" spans="5:20" ht="15.75"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</row>
    <row r="602" spans="5:20" ht="15.75"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</row>
    <row r="603" spans="5:20" ht="15.75"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</row>
    <row r="604" spans="5:20" ht="15.75"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</row>
    <row r="605" spans="5:20" ht="15.75"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</row>
    <row r="606" spans="5:20" ht="15.75"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</row>
    <row r="607" spans="5:20" ht="15.75"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</row>
    <row r="608" spans="5:20" ht="15.75"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</row>
    <row r="609" spans="5:20" ht="15.75"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</row>
    <row r="610" spans="5:20" ht="15.75"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</row>
    <row r="611" spans="5:20" ht="15.75"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</row>
    <row r="612" spans="5:20" ht="15.75"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</row>
    <row r="613" spans="5:20" ht="15.75"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</row>
    <row r="614" spans="5:20" ht="15.75"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</row>
    <row r="615" spans="5:20" ht="15.75"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</row>
    <row r="616" spans="5:20" ht="15.75"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</row>
    <row r="617" spans="5:20" ht="15.75"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</row>
    <row r="618" spans="5:20" ht="15.75"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</row>
    <row r="619" spans="5:20" ht="15.75"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</row>
    <row r="620" spans="5:20" ht="15.75"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</row>
    <row r="621" spans="5:20" ht="15.75"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</row>
    <row r="622" spans="5:20" ht="15.75"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</row>
    <row r="623" spans="5:20" ht="15.75"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</row>
    <row r="624" spans="5:20" ht="15.75"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</row>
    <row r="625" spans="5:20" ht="15.75"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</row>
    <row r="626" spans="5:20" ht="15.75"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</row>
    <row r="627" spans="5:20" ht="15.75"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</row>
    <row r="628" spans="5:20" ht="15.75"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</row>
    <row r="629" spans="5:20" ht="15.75"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</row>
    <row r="630" spans="5:20" ht="15.75"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</row>
    <row r="631" spans="5:20" ht="15.75"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</row>
    <row r="632" spans="5:20" ht="15.75"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</row>
    <row r="633" spans="5:20" ht="15.75"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</row>
    <row r="634" spans="5:20" ht="15.75"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</row>
    <row r="635" spans="5:20" ht="15.75"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</row>
    <row r="636" spans="5:20" ht="15.75"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</row>
    <row r="637" spans="5:20" ht="15.75"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</row>
    <row r="638" spans="5:20" ht="15.75"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</row>
    <row r="639" spans="5:20" ht="15.75"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</row>
    <row r="640" spans="5:20" ht="15.75"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</row>
    <row r="641" spans="5:20" ht="15.75"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</row>
    <row r="642" spans="5:20" ht="15.75"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</row>
    <row r="643" spans="5:20" ht="15.75"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</row>
    <row r="644" spans="5:29" ht="15.75"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V644" s="3"/>
      <c r="W644" s="6"/>
      <c r="Z644" s="3" t="s">
        <v>317</v>
      </c>
      <c r="AA644" s="6" t="s">
        <v>319</v>
      </c>
      <c r="AB644" s="2">
        <f>160/365*93339503</f>
        <v>40915946.52054794</v>
      </c>
      <c r="AC644" s="2">
        <f>31+28+31+30+31+9</f>
        <v>160</v>
      </c>
    </row>
    <row r="645" spans="5:29" ht="15.75"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V645" s="3"/>
      <c r="W645" s="6"/>
      <c r="Z645" s="3" t="s">
        <v>318</v>
      </c>
      <c r="AA645" s="6" t="s">
        <v>319</v>
      </c>
      <c r="AB645" s="2">
        <f>205/365*130675304</f>
        <v>73392978.95890412</v>
      </c>
      <c r="AC645" s="2">
        <f>31+31+30+31+30+31+21</f>
        <v>205</v>
      </c>
    </row>
    <row r="646" spans="5:20" ht="15.75"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</row>
    <row r="647" spans="5:28" ht="15.75"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AB647" s="2">
        <f>AB644+AB645</f>
        <v>114308925.47945206</v>
      </c>
    </row>
    <row r="648" spans="5:20" ht="15.75"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</row>
    <row r="649" spans="5:20" ht="15.75"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</row>
    <row r="650" spans="5:20" ht="15.75"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</row>
    <row r="651" spans="5:20" ht="15.75"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</row>
    <row r="652" spans="5:20" ht="15.75"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</row>
    <row r="653" spans="5:20" ht="15.75"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</row>
    <row r="654" spans="5:20" ht="15.75"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</row>
    <row r="655" spans="5:20" ht="15.75"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</row>
    <row r="656" spans="5:20" ht="15.75"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</row>
    <row r="657" spans="5:20" ht="15.75"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</row>
    <row r="658" spans="5:20" ht="15.75"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</row>
    <row r="659" spans="5:20" ht="15.75"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</row>
    <row r="660" spans="5:20" ht="15.75"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</row>
    <row r="661" spans="5:20" ht="15.75"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</row>
    <row r="662" spans="5:20" ht="15.75"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</row>
    <row r="663" spans="5:20" ht="15.75"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</row>
    <row r="664" spans="5:20" ht="15.75"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</row>
    <row r="665" spans="5:20" ht="15.75"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</row>
    <row r="666" spans="5:20" ht="15.75"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</row>
    <row r="667" spans="5:20" ht="15.75"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</row>
    <row r="668" spans="5:20" ht="15.75"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</row>
    <row r="669" spans="5:20" ht="15.75"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</row>
    <row r="670" spans="5:20" ht="15.75"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</row>
    <row r="671" spans="5:20" ht="15.75"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</row>
    <row r="672" spans="5:20" ht="15.75"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</row>
    <row r="673" spans="5:20" ht="15.75"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</row>
    <row r="674" spans="5:20" ht="15.75"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</row>
    <row r="675" spans="5:20" ht="15.75"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</row>
    <row r="676" spans="5:20" ht="15.75"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</row>
    <row r="677" spans="5:20" ht="15.75"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</row>
    <row r="678" spans="5:20" ht="15.75"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</row>
    <row r="679" spans="5:20" ht="15.75"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</row>
    <row r="680" spans="5:20" ht="15.75"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</row>
    <row r="681" spans="5:20" ht="15.75"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</row>
    <row r="682" spans="5:20" ht="15.75"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</row>
    <row r="683" spans="5:20" ht="15.75"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</row>
    <row r="684" spans="5:20" ht="15.75"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</row>
    <row r="685" spans="5:20" ht="15.75"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</row>
    <row r="686" spans="5:20" ht="15.75"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</row>
    <row r="687" spans="5:20" ht="15.75"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</row>
    <row r="688" spans="5:20" ht="15.75"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</row>
    <row r="689" spans="5:20" ht="15.75"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</row>
    <row r="690" spans="5:20" ht="15.75"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</row>
    <row r="691" spans="5:20" ht="15.75"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</row>
    <row r="692" spans="5:20" ht="15.75"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</row>
    <row r="693" spans="5:20" ht="15.75"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</row>
    <row r="694" spans="5:20" ht="15.75"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</row>
    <row r="695" spans="5:20" ht="15.75"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</row>
    <row r="696" spans="5:20" ht="15.75"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</row>
    <row r="697" spans="5:20" ht="15.75"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</row>
    <row r="698" spans="5:20" ht="15.75"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</row>
    <row r="699" spans="5:20" ht="15.75"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</row>
    <row r="700" spans="5:20" ht="15.75"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</row>
    <row r="701" spans="5:20" ht="15.75"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</row>
    <row r="702" spans="5:20" ht="15.75"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</row>
    <row r="703" spans="5:20" ht="15.75"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</row>
    <row r="704" spans="5:20" ht="15.75"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</row>
    <row r="705" spans="5:20" ht="15.75"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</row>
  </sheetData>
  <printOptions horizontalCentered="1"/>
  <pageMargins left="0.6692913385826772" right="0.4724409448818898" top="0.5118110236220472" bottom="0.4724409448818898" header="0" footer="0"/>
  <pageSetup horizontalDpi="600" verticalDpi="600" orientation="portrait" paperSize="9" scale="72" r:id="rId1"/>
  <rowBreaks count="15" manualBreakCount="15">
    <brk id="58" max="255" man="1"/>
    <brk id="59" min="112" max="154" man="1"/>
    <brk id="113" max="255" man="1"/>
    <brk id="154" max="255" man="1"/>
    <brk id="227" min="291" max="358" man="1"/>
    <brk id="285" max="255" man="1"/>
    <brk id="348" max="255" man="1"/>
    <brk id="409" max="255" man="1"/>
    <brk id="423" min="489" max="554" man="1"/>
    <brk id="472" max="255" man="1"/>
    <brk id="539" max="255" man="1"/>
    <brk id="605" max="255" man="1"/>
    <brk id="37435" max="39635" man="1"/>
    <brk id="43983" max="45571" man="1"/>
    <brk id="52071" max="5520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74"/>
  <sheetViews>
    <sheetView workbookViewId="0" topLeftCell="G58">
      <selection activeCell="R62" sqref="R62"/>
    </sheetView>
  </sheetViews>
  <sheetFormatPr defaultColWidth="8.88671875" defaultRowHeight="15"/>
  <cols>
    <col min="1" max="1" width="0.10546875" style="0" customWidth="1"/>
    <col min="2" max="4" width="3.6640625" style="0" customWidth="1"/>
    <col min="5" max="5" width="6.6640625" style="0" customWidth="1"/>
    <col min="6" max="6" width="8.6640625" style="0" customWidth="1"/>
    <col min="7" max="7" width="2.6640625" style="0" customWidth="1"/>
    <col min="8" max="8" width="8.6640625" style="0" customWidth="1"/>
    <col min="9" max="9" width="2.6640625" style="0" customWidth="1"/>
    <col min="10" max="10" width="8.6640625" style="0" customWidth="1"/>
    <col min="11" max="11" width="4.6640625" style="0" customWidth="1"/>
    <col min="12" max="12" width="1.66796875" style="0" customWidth="1"/>
    <col min="13" max="13" width="9.6640625" style="0" customWidth="1"/>
    <col min="14" max="14" width="4.6640625" style="0" customWidth="1"/>
    <col min="15" max="15" width="2.6640625" style="0" customWidth="1"/>
    <col min="16" max="16" width="8.6640625" style="0" customWidth="1"/>
    <col min="17" max="17" width="4.6640625" style="0" customWidth="1"/>
    <col min="18" max="18" width="1.66796875" style="0" customWidth="1"/>
    <col min="19" max="19" width="8.6640625" style="0" customWidth="1"/>
  </cols>
  <sheetData>
    <row r="1" spans="1:19" ht="16.5" customHeight="1">
      <c r="A1" s="2" t="s">
        <v>0</v>
      </c>
      <c r="B1" s="14"/>
      <c r="C1" s="15"/>
      <c r="D1" s="15"/>
      <c r="E1" s="15"/>
      <c r="F1" s="15"/>
      <c r="G1" s="15"/>
      <c r="H1" s="15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>
      <c r="A2" s="3"/>
      <c r="B2" s="14"/>
      <c r="C2" s="15"/>
      <c r="D2" s="15"/>
      <c r="E2" s="15"/>
      <c r="F2" s="15"/>
      <c r="G2" s="15"/>
      <c r="H2" s="15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.75">
      <c r="A3" s="3" t="s">
        <v>358</v>
      </c>
      <c r="B3" s="14"/>
      <c r="C3" s="15"/>
      <c r="D3" s="15"/>
      <c r="E3" s="15"/>
      <c r="F3" s="15"/>
      <c r="G3" s="15"/>
      <c r="H3" s="15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5.75">
      <c r="A4" s="3" t="s">
        <v>1</v>
      </c>
      <c r="B4" s="14"/>
      <c r="C4" s="15"/>
      <c r="D4" s="15"/>
      <c r="E4" s="15"/>
      <c r="F4" s="15"/>
      <c r="G4" s="15"/>
      <c r="H4" s="15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.75">
      <c r="A5" s="3"/>
      <c r="B5" s="14"/>
      <c r="C5" s="15"/>
      <c r="D5" s="15"/>
      <c r="E5" s="15"/>
      <c r="F5" s="15"/>
      <c r="G5" s="15"/>
      <c r="H5" s="15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.75">
      <c r="A6" s="4" t="s">
        <v>60</v>
      </c>
      <c r="B6" s="14"/>
      <c r="C6" s="15"/>
      <c r="D6" s="15"/>
      <c r="E6" s="15"/>
      <c r="F6" s="15"/>
      <c r="G6" s="15"/>
      <c r="H6" s="15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5.75">
      <c r="A7" s="16"/>
      <c r="B7" s="15"/>
      <c r="C7" s="15"/>
      <c r="D7" s="15"/>
      <c r="E7" s="15"/>
      <c r="F7" s="15"/>
      <c r="G7" s="15"/>
      <c r="H7" s="2"/>
      <c r="I7" s="2"/>
      <c r="J7" s="2"/>
      <c r="K7" s="2"/>
      <c r="L7" s="2"/>
      <c r="M7" s="2"/>
      <c r="N7" s="2"/>
      <c r="O7" s="2"/>
      <c r="P7" s="6" t="s">
        <v>304</v>
      </c>
      <c r="Q7" s="2"/>
      <c r="R7" s="2"/>
      <c r="S7" s="2"/>
    </row>
    <row r="8" spans="1:19" ht="15.75">
      <c r="A8" s="16"/>
      <c r="B8" s="16"/>
      <c r="C8" s="16"/>
      <c r="D8" s="16"/>
      <c r="E8" s="16"/>
      <c r="F8" s="16"/>
      <c r="G8" s="16"/>
      <c r="H8" s="2"/>
      <c r="I8" s="2"/>
      <c r="J8" s="2"/>
      <c r="K8" s="2"/>
      <c r="L8" s="2"/>
      <c r="M8" s="2"/>
      <c r="N8" s="2"/>
      <c r="O8" s="2"/>
      <c r="P8" s="6" t="s">
        <v>305</v>
      </c>
      <c r="Q8" s="2"/>
      <c r="R8" s="2"/>
      <c r="S8" s="2"/>
    </row>
    <row r="9" spans="1:19" ht="15.75">
      <c r="A9" s="16"/>
      <c r="B9" s="16" t="s">
        <v>95</v>
      </c>
      <c r="C9" s="16"/>
      <c r="D9" s="16"/>
      <c r="E9" s="16"/>
      <c r="F9" s="16"/>
      <c r="G9" s="16"/>
      <c r="H9" s="2"/>
      <c r="I9" s="2"/>
      <c r="J9" s="2"/>
      <c r="K9" s="2"/>
      <c r="L9" s="2"/>
      <c r="M9" s="2"/>
      <c r="N9" s="2"/>
      <c r="O9" s="2"/>
      <c r="P9" s="6" t="s">
        <v>356</v>
      </c>
      <c r="Q9" s="2"/>
      <c r="R9" s="2"/>
      <c r="S9" s="2"/>
    </row>
    <row r="10" spans="1:19" ht="15.75">
      <c r="A10" s="16"/>
      <c r="B10" s="16"/>
      <c r="C10" s="16"/>
      <c r="D10" s="17"/>
      <c r="E10" s="16"/>
      <c r="F10" s="16"/>
      <c r="G10" s="16"/>
      <c r="H10" s="2"/>
      <c r="I10" s="2"/>
      <c r="J10" s="2"/>
      <c r="K10" s="2"/>
      <c r="L10" s="2"/>
      <c r="M10" s="2"/>
      <c r="N10" s="2"/>
      <c r="O10" s="2"/>
      <c r="P10" s="6" t="s">
        <v>275</v>
      </c>
      <c r="Q10" s="2"/>
      <c r="R10" s="2"/>
      <c r="S10" s="2"/>
    </row>
    <row r="11" spans="1:19" ht="15.75">
      <c r="A11" s="16" t="s">
        <v>61</v>
      </c>
      <c r="B11" s="16"/>
      <c r="C11" s="16"/>
      <c r="D11" s="18"/>
      <c r="E11" s="16"/>
      <c r="F11" s="16"/>
      <c r="G11" s="16"/>
      <c r="H11" s="2"/>
      <c r="I11" s="2"/>
      <c r="J11" s="2"/>
      <c r="K11" s="2"/>
      <c r="L11" s="2"/>
      <c r="M11" s="2"/>
      <c r="N11" s="2"/>
      <c r="O11" s="2"/>
      <c r="P11" s="16"/>
      <c r="Q11" s="2"/>
      <c r="R11" s="2"/>
      <c r="S11" s="2"/>
    </row>
    <row r="12" spans="1:19" ht="15.75">
      <c r="A12" s="16"/>
      <c r="B12" s="16"/>
      <c r="C12" s="16"/>
      <c r="D12" s="18"/>
      <c r="E12" s="16"/>
      <c r="F12" s="16"/>
      <c r="G12" s="16"/>
      <c r="H12" s="2"/>
      <c r="I12" s="2"/>
      <c r="J12" s="2"/>
      <c r="K12" s="2"/>
      <c r="L12" s="2"/>
      <c r="M12" s="2"/>
      <c r="N12" s="2"/>
      <c r="O12" s="2"/>
      <c r="P12" s="34"/>
      <c r="Q12" s="2"/>
      <c r="R12" s="2"/>
      <c r="S12" s="2"/>
    </row>
    <row r="13" spans="1:19" ht="15.75">
      <c r="A13" s="2"/>
      <c r="B13" s="16" t="s">
        <v>96</v>
      </c>
      <c r="C13" s="16"/>
      <c r="D13" s="18"/>
      <c r="E13" s="16"/>
      <c r="F13" s="16"/>
      <c r="G13" s="16"/>
      <c r="H13" s="2"/>
      <c r="I13" s="2"/>
      <c r="J13" s="2"/>
      <c r="K13" s="2"/>
      <c r="L13" s="2"/>
      <c r="M13" s="2"/>
      <c r="N13" s="2"/>
      <c r="O13" s="2"/>
      <c r="P13" s="35">
        <v>5434</v>
      </c>
      <c r="Q13" s="2"/>
      <c r="R13" s="2"/>
      <c r="S13" s="2"/>
    </row>
    <row r="14" spans="1:19" ht="15.75">
      <c r="A14" s="2"/>
      <c r="B14" s="16"/>
      <c r="C14" s="16"/>
      <c r="D14" s="18"/>
      <c r="E14" s="16"/>
      <c r="F14" s="16"/>
      <c r="G14" s="16"/>
      <c r="H14" s="2"/>
      <c r="I14" s="2"/>
      <c r="J14" s="2"/>
      <c r="K14" s="2"/>
      <c r="L14" s="2"/>
      <c r="M14" s="2"/>
      <c r="N14" s="2"/>
      <c r="O14" s="2"/>
      <c r="P14" s="35"/>
      <c r="Q14" s="2"/>
      <c r="R14" s="2"/>
      <c r="S14" s="2"/>
    </row>
    <row r="15" spans="1:19" ht="15.75">
      <c r="A15" s="2"/>
      <c r="B15" s="16" t="s">
        <v>97</v>
      </c>
      <c r="C15" s="19"/>
      <c r="D15" s="20"/>
      <c r="E15" s="16"/>
      <c r="F15" s="16"/>
      <c r="G15" s="16"/>
      <c r="H15" s="2"/>
      <c r="I15" s="2"/>
      <c r="J15" s="2"/>
      <c r="K15" s="2"/>
      <c r="L15" s="2"/>
      <c r="M15" s="2"/>
      <c r="N15" s="2"/>
      <c r="O15" s="2"/>
      <c r="P15" s="35"/>
      <c r="Q15" s="2"/>
      <c r="R15" s="2"/>
      <c r="S15" s="2"/>
    </row>
    <row r="16" spans="1:19" ht="15.75">
      <c r="A16" s="2"/>
      <c r="B16" s="16" t="s">
        <v>98</v>
      </c>
      <c r="C16" s="16"/>
      <c r="D16" s="18"/>
      <c r="E16" s="16"/>
      <c r="F16" s="16"/>
      <c r="G16" s="16"/>
      <c r="H16" s="2"/>
      <c r="I16" s="2"/>
      <c r="J16" s="2"/>
      <c r="K16" s="2"/>
      <c r="L16" s="2"/>
      <c r="M16" s="2"/>
      <c r="N16" s="2"/>
      <c r="O16" s="2"/>
      <c r="P16" s="35">
        <v>14018</v>
      </c>
      <c r="Q16" s="2"/>
      <c r="R16" s="2"/>
      <c r="S16" s="2"/>
    </row>
    <row r="17" spans="1:19" ht="15.75">
      <c r="A17" s="2"/>
      <c r="B17" s="16" t="s">
        <v>99</v>
      </c>
      <c r="C17" s="16"/>
      <c r="D17" s="18"/>
      <c r="E17" s="16"/>
      <c r="F17" s="16"/>
      <c r="G17" s="16"/>
      <c r="H17" s="2"/>
      <c r="I17" s="2"/>
      <c r="J17" s="2"/>
      <c r="K17" s="2"/>
      <c r="L17" s="2"/>
      <c r="M17" s="2"/>
      <c r="N17" s="2"/>
      <c r="O17" s="2"/>
      <c r="P17" s="35">
        <v>20</v>
      </c>
      <c r="Q17" s="2"/>
      <c r="R17" s="2"/>
      <c r="S17" s="2"/>
    </row>
    <row r="18" spans="1:19" ht="15.75">
      <c r="A18" s="2"/>
      <c r="B18" s="16" t="s">
        <v>100</v>
      </c>
      <c r="C18" s="16"/>
      <c r="D18" s="18"/>
      <c r="E18" s="16"/>
      <c r="F18" s="16"/>
      <c r="G18" s="16"/>
      <c r="H18" s="2"/>
      <c r="I18" s="2"/>
      <c r="J18" s="2"/>
      <c r="K18" s="2"/>
      <c r="L18" s="2"/>
      <c r="M18" s="2"/>
      <c r="N18" s="2"/>
      <c r="O18" s="2"/>
      <c r="P18" s="35">
        <v>19</v>
      </c>
      <c r="Q18" s="2"/>
      <c r="R18" s="2"/>
      <c r="S18" s="2"/>
    </row>
    <row r="19" spans="1:19" ht="15.75">
      <c r="A19" s="2"/>
      <c r="B19" s="16" t="s">
        <v>101</v>
      </c>
      <c r="C19" s="16"/>
      <c r="D19" s="18"/>
      <c r="E19" s="16"/>
      <c r="F19" s="16"/>
      <c r="G19" s="16"/>
      <c r="H19" s="2"/>
      <c r="I19" s="2"/>
      <c r="J19" s="2"/>
      <c r="K19" s="2"/>
      <c r="L19" s="2"/>
      <c r="M19" s="2"/>
      <c r="N19" s="2"/>
      <c r="O19" s="2"/>
      <c r="P19" s="36">
        <v>-115</v>
      </c>
      <c r="Q19" s="2"/>
      <c r="R19" s="2"/>
      <c r="S19" s="2"/>
    </row>
    <row r="20" spans="1:19" ht="15.75">
      <c r="A20" s="2"/>
      <c r="B20" s="16" t="s">
        <v>102</v>
      </c>
      <c r="C20" s="16"/>
      <c r="D20" s="18"/>
      <c r="E20" s="16"/>
      <c r="F20" s="16"/>
      <c r="G20" s="16"/>
      <c r="H20" s="2"/>
      <c r="I20" s="2"/>
      <c r="J20" s="2"/>
      <c r="K20" s="2"/>
      <c r="L20" s="2"/>
      <c r="M20" s="2"/>
      <c r="N20" s="2"/>
      <c r="O20" s="2"/>
      <c r="P20" s="35">
        <v>1295</v>
      </c>
      <c r="Q20" s="2"/>
      <c r="R20" s="2"/>
      <c r="S20" s="2"/>
    </row>
    <row r="21" spans="1:19" ht="15.75">
      <c r="A21" s="2"/>
      <c r="B21" s="16" t="s">
        <v>103</v>
      </c>
      <c r="C21" s="16"/>
      <c r="D21" s="18"/>
      <c r="E21" s="16"/>
      <c r="F21" s="16"/>
      <c r="G21" s="16"/>
      <c r="H21" s="2"/>
      <c r="I21" s="2"/>
      <c r="J21" s="2"/>
      <c r="K21" s="2"/>
      <c r="L21" s="2"/>
      <c r="M21" s="2"/>
      <c r="N21" s="2"/>
      <c r="O21" s="2"/>
      <c r="P21" s="35">
        <v>-33</v>
      </c>
      <c r="Q21" s="2"/>
      <c r="R21" s="2"/>
      <c r="S21" s="2"/>
    </row>
    <row r="22" spans="1:19" ht="15.75">
      <c r="A22" s="2"/>
      <c r="B22" s="16" t="s">
        <v>395</v>
      </c>
      <c r="C22" s="16"/>
      <c r="D22" s="18"/>
      <c r="E22" s="16"/>
      <c r="F22" s="16"/>
      <c r="G22" s="16"/>
      <c r="H22" s="2"/>
      <c r="I22" s="2"/>
      <c r="J22" s="2"/>
      <c r="K22" s="2"/>
      <c r="L22" s="2"/>
      <c r="M22" s="2"/>
      <c r="N22" s="2"/>
      <c r="O22" s="2"/>
      <c r="P22" s="35">
        <v>-199</v>
      </c>
      <c r="Q22" s="2"/>
      <c r="R22" s="2"/>
      <c r="S22" s="2"/>
    </row>
    <row r="23" spans="1:19" ht="15.75">
      <c r="A23" s="2"/>
      <c r="B23" s="16" t="s">
        <v>104</v>
      </c>
      <c r="C23" s="16"/>
      <c r="D23" s="18"/>
      <c r="E23" s="16"/>
      <c r="F23" s="16"/>
      <c r="G23" s="16"/>
      <c r="H23" s="2"/>
      <c r="I23" s="2"/>
      <c r="J23" s="2"/>
      <c r="K23" s="2"/>
      <c r="L23" s="2"/>
      <c r="M23" s="2"/>
      <c r="N23" s="2"/>
      <c r="O23" s="2"/>
      <c r="P23" s="35">
        <v>-13</v>
      </c>
      <c r="Q23" s="2"/>
      <c r="R23" s="2"/>
      <c r="S23" s="2"/>
    </row>
    <row r="24" spans="1:19" ht="15.75">
      <c r="A24" s="2"/>
      <c r="B24" s="16" t="s">
        <v>105</v>
      </c>
      <c r="C24" s="16"/>
      <c r="D24" s="18"/>
      <c r="E24" s="16"/>
      <c r="F24" s="16"/>
      <c r="G24" s="16"/>
      <c r="H24" s="2"/>
      <c r="I24" s="2"/>
      <c r="J24" s="2"/>
      <c r="K24" s="2"/>
      <c r="L24" s="2"/>
      <c r="M24" s="2"/>
      <c r="N24" s="2"/>
      <c r="O24" s="2"/>
      <c r="P24" s="35">
        <v>-177</v>
      </c>
      <c r="Q24" s="2"/>
      <c r="R24" s="2"/>
      <c r="S24" s="2"/>
    </row>
    <row r="25" spans="1:19" ht="15.75">
      <c r="A25" s="2"/>
      <c r="B25" s="16" t="s">
        <v>106</v>
      </c>
      <c r="C25" s="16"/>
      <c r="D25" s="18"/>
      <c r="E25" s="16"/>
      <c r="F25" s="16"/>
      <c r="G25" s="16"/>
      <c r="H25" s="2"/>
      <c r="I25" s="2"/>
      <c r="J25" s="2"/>
      <c r="K25" s="2"/>
      <c r="L25" s="2"/>
      <c r="M25" s="2"/>
      <c r="N25" s="2"/>
      <c r="O25" s="2"/>
      <c r="P25" s="35">
        <v>6966</v>
      </c>
      <c r="Q25" s="2"/>
      <c r="R25" s="2"/>
      <c r="S25" s="2"/>
    </row>
    <row r="26" spans="1:19" ht="15.75">
      <c r="A26" s="2"/>
      <c r="B26" s="16"/>
      <c r="C26" s="16"/>
      <c r="D26" s="18"/>
      <c r="E26" s="16"/>
      <c r="F26" s="16"/>
      <c r="G26" s="16"/>
      <c r="H26" s="2"/>
      <c r="I26" s="2"/>
      <c r="J26" s="2"/>
      <c r="K26" s="2"/>
      <c r="L26" s="2"/>
      <c r="M26" s="2"/>
      <c r="N26" s="2"/>
      <c r="O26" s="2"/>
      <c r="P26" s="37"/>
      <c r="Q26" s="2"/>
      <c r="R26" s="2"/>
      <c r="S26" s="2"/>
    </row>
    <row r="27" spans="1:19" ht="15.75">
      <c r="A27" s="2"/>
      <c r="B27" s="16" t="s">
        <v>107</v>
      </c>
      <c r="C27" s="16"/>
      <c r="D27" s="18"/>
      <c r="E27" s="16"/>
      <c r="F27" s="16"/>
      <c r="G27" s="16"/>
      <c r="H27" s="2"/>
      <c r="I27" s="2"/>
      <c r="J27" s="2"/>
      <c r="K27" s="2"/>
      <c r="L27" s="2"/>
      <c r="M27" s="2"/>
      <c r="N27" s="2"/>
      <c r="O27" s="2"/>
      <c r="P27" s="35">
        <f>SUM(P13:P25)</f>
        <v>27215</v>
      </c>
      <c r="Q27" s="2"/>
      <c r="R27" s="2"/>
      <c r="S27" s="2"/>
    </row>
    <row r="28" spans="1:19" ht="15.75">
      <c r="A28" s="2"/>
      <c r="B28" s="16"/>
      <c r="C28" s="16"/>
      <c r="D28" s="18"/>
      <c r="E28" s="16"/>
      <c r="F28" s="16"/>
      <c r="G28" s="16"/>
      <c r="H28" s="2"/>
      <c r="I28" s="2"/>
      <c r="J28" s="2"/>
      <c r="K28" s="2"/>
      <c r="L28" s="2"/>
      <c r="M28" s="2"/>
      <c r="N28" s="2"/>
      <c r="O28" s="2"/>
      <c r="P28" s="35"/>
      <c r="Q28" s="2"/>
      <c r="R28" s="2"/>
      <c r="S28" s="2"/>
    </row>
    <row r="29" spans="1:19" ht="15.75">
      <c r="A29" s="2"/>
      <c r="B29" s="16" t="s">
        <v>419</v>
      </c>
      <c r="C29" s="16"/>
      <c r="D29" s="18"/>
      <c r="E29" s="16"/>
      <c r="F29" s="16"/>
      <c r="G29" s="16"/>
      <c r="H29" s="2"/>
      <c r="I29" s="2"/>
      <c r="J29" s="2"/>
      <c r="K29" s="2"/>
      <c r="L29" s="2"/>
      <c r="M29" s="2"/>
      <c r="N29" s="2"/>
      <c r="O29" s="2"/>
      <c r="P29" s="35">
        <v>2614</v>
      </c>
      <c r="Q29" s="2"/>
      <c r="R29" s="2"/>
      <c r="S29" s="2"/>
    </row>
    <row r="30" spans="1:19" ht="15.75">
      <c r="A30" s="2"/>
      <c r="B30" s="16" t="s">
        <v>108</v>
      </c>
      <c r="C30" s="16"/>
      <c r="D30" s="18"/>
      <c r="E30" s="16"/>
      <c r="F30" s="16"/>
      <c r="G30" s="16"/>
      <c r="H30" s="2"/>
      <c r="I30" s="2"/>
      <c r="J30" s="2"/>
      <c r="K30" s="2"/>
      <c r="L30" s="2"/>
      <c r="M30" s="2"/>
      <c r="N30" s="2"/>
      <c r="O30" s="2"/>
      <c r="P30" s="35">
        <v>-10882</v>
      </c>
      <c r="Q30" s="2"/>
      <c r="R30" s="2"/>
      <c r="S30" s="2"/>
    </row>
    <row r="31" spans="1:19" ht="15.75">
      <c r="A31" s="2"/>
      <c r="B31" s="16"/>
      <c r="C31" s="16"/>
      <c r="D31" s="18"/>
      <c r="E31" s="16"/>
      <c r="F31" s="16"/>
      <c r="G31" s="16"/>
      <c r="H31" s="2"/>
      <c r="I31" s="2"/>
      <c r="J31" s="2"/>
      <c r="K31" s="2"/>
      <c r="L31" s="2"/>
      <c r="M31" s="2"/>
      <c r="N31" s="2"/>
      <c r="O31" s="2"/>
      <c r="P31" s="37"/>
      <c r="Q31" s="2"/>
      <c r="R31" s="2"/>
      <c r="S31" s="2"/>
    </row>
    <row r="32" spans="1:19" ht="15.75">
      <c r="A32" s="2"/>
      <c r="B32" s="16" t="s">
        <v>109</v>
      </c>
      <c r="C32" s="16"/>
      <c r="D32" s="18"/>
      <c r="E32" s="16"/>
      <c r="F32" s="16"/>
      <c r="G32" s="16"/>
      <c r="H32" s="2"/>
      <c r="I32" s="2"/>
      <c r="J32" s="2"/>
      <c r="K32" s="2"/>
      <c r="L32" s="2"/>
      <c r="M32" s="2"/>
      <c r="N32" s="2"/>
      <c r="O32" s="2"/>
      <c r="P32" s="36">
        <f>SUM(P27:P30)</f>
        <v>18947</v>
      </c>
      <c r="Q32" s="2"/>
      <c r="R32" s="2"/>
      <c r="S32" s="2"/>
    </row>
    <row r="33" spans="1:19" ht="15.75">
      <c r="A33" s="2"/>
      <c r="B33" s="16"/>
      <c r="C33" s="16"/>
      <c r="D33" s="18"/>
      <c r="E33" s="16"/>
      <c r="F33" s="16"/>
      <c r="G33" s="16"/>
      <c r="H33" s="2"/>
      <c r="I33" s="2"/>
      <c r="J33" s="2"/>
      <c r="K33" s="2"/>
      <c r="L33" s="2"/>
      <c r="M33" s="2"/>
      <c r="N33" s="2"/>
      <c r="O33" s="2"/>
      <c r="P33" s="35"/>
      <c r="Q33" s="2"/>
      <c r="R33" s="2"/>
      <c r="S33" s="2"/>
    </row>
    <row r="34" spans="1:19" ht="15.75">
      <c r="A34" s="2"/>
      <c r="B34" s="16" t="s">
        <v>110</v>
      </c>
      <c r="C34" s="16"/>
      <c r="D34" s="18"/>
      <c r="E34" s="18" t="s">
        <v>95</v>
      </c>
      <c r="F34" s="18"/>
      <c r="G34" s="18"/>
      <c r="H34" s="2"/>
      <c r="I34" s="2"/>
      <c r="J34" s="2"/>
      <c r="K34" s="2"/>
      <c r="L34" s="2"/>
      <c r="M34" s="2"/>
      <c r="N34" s="2"/>
      <c r="O34" s="2"/>
      <c r="P34" s="35">
        <v>-5003</v>
      </c>
      <c r="Q34" s="2"/>
      <c r="R34" s="2"/>
      <c r="S34" s="2"/>
    </row>
    <row r="35" spans="1:19" ht="15.75">
      <c r="A35" s="2"/>
      <c r="B35" s="16" t="s">
        <v>111</v>
      </c>
      <c r="C35" s="16"/>
      <c r="D35" s="18"/>
      <c r="E35" s="18"/>
      <c r="F35" s="18"/>
      <c r="G35" s="18"/>
      <c r="H35" s="2"/>
      <c r="I35" s="2"/>
      <c r="J35" s="2"/>
      <c r="K35" s="2"/>
      <c r="L35" s="2"/>
      <c r="M35" s="2"/>
      <c r="N35" s="2"/>
      <c r="O35" s="2"/>
      <c r="P35" s="35">
        <v>791</v>
      </c>
      <c r="Q35" s="2"/>
      <c r="R35" s="2"/>
      <c r="S35" s="2"/>
    </row>
    <row r="36" spans="1:19" ht="15.75">
      <c r="A36" s="2"/>
      <c r="B36" s="16" t="s">
        <v>112</v>
      </c>
      <c r="C36" s="16"/>
      <c r="D36" s="18"/>
      <c r="E36" s="16"/>
      <c r="F36" s="16"/>
      <c r="G36" s="16"/>
      <c r="H36" s="2"/>
      <c r="I36" s="2"/>
      <c r="J36" s="2"/>
      <c r="K36" s="2"/>
      <c r="L36" s="2"/>
      <c r="M36" s="2"/>
      <c r="N36" s="2"/>
      <c r="O36" s="2"/>
      <c r="P36" s="35">
        <v>-1701</v>
      </c>
      <c r="Q36" s="2"/>
      <c r="R36" s="2"/>
      <c r="S36" s="2"/>
    </row>
    <row r="37" spans="1:19" ht="15.75">
      <c r="A37" s="2"/>
      <c r="B37" s="16"/>
      <c r="C37" s="16"/>
      <c r="D37" s="18"/>
      <c r="E37" s="16"/>
      <c r="F37" s="16"/>
      <c r="G37" s="16"/>
      <c r="H37" s="2"/>
      <c r="I37" s="2"/>
      <c r="J37" s="2"/>
      <c r="K37" s="2"/>
      <c r="L37" s="2"/>
      <c r="M37" s="2"/>
      <c r="N37" s="2"/>
      <c r="O37" s="2"/>
      <c r="P37" s="37"/>
      <c r="Q37" s="2"/>
      <c r="R37" s="2"/>
      <c r="S37" s="2"/>
    </row>
    <row r="38" spans="1:19" ht="15.75">
      <c r="A38" s="2"/>
      <c r="B38" s="16" t="s">
        <v>113</v>
      </c>
      <c r="C38" s="16"/>
      <c r="D38" s="18"/>
      <c r="E38" s="16"/>
      <c r="F38" s="16"/>
      <c r="G38" s="16"/>
      <c r="H38" s="2"/>
      <c r="I38" s="2"/>
      <c r="J38" s="2"/>
      <c r="K38" s="2"/>
      <c r="L38" s="2"/>
      <c r="M38" s="2"/>
      <c r="N38" s="2"/>
      <c r="O38" s="2"/>
      <c r="P38" s="35">
        <f>SUM(P32:P36)</f>
        <v>13034</v>
      </c>
      <c r="Q38" s="2"/>
      <c r="R38" s="2"/>
      <c r="S38" s="2"/>
    </row>
    <row r="39" spans="1:19" ht="15.75">
      <c r="A39" s="16"/>
      <c r="B39" s="16"/>
      <c r="C39" s="16"/>
      <c r="D39" s="18"/>
      <c r="E39" s="16"/>
      <c r="F39" s="16"/>
      <c r="G39" s="16"/>
      <c r="H39" s="2"/>
      <c r="I39" s="2"/>
      <c r="J39" s="2"/>
      <c r="K39" s="2"/>
      <c r="L39" s="2"/>
      <c r="M39" s="2"/>
      <c r="N39" s="2"/>
      <c r="O39" s="2"/>
      <c r="P39" s="35"/>
      <c r="Q39" s="2"/>
      <c r="R39" s="2"/>
      <c r="S39" s="2"/>
    </row>
    <row r="40" spans="1:19" ht="15.75">
      <c r="A40" s="16" t="s">
        <v>62</v>
      </c>
      <c r="B40" s="16"/>
      <c r="C40" s="16"/>
      <c r="D40" s="18"/>
      <c r="E40" s="16"/>
      <c r="F40" s="16"/>
      <c r="G40" s="16"/>
      <c r="H40" s="2"/>
      <c r="I40" s="2"/>
      <c r="J40" s="2"/>
      <c r="K40" s="2"/>
      <c r="L40" s="2"/>
      <c r="M40" s="2"/>
      <c r="N40" s="2"/>
      <c r="O40" s="2"/>
      <c r="P40" s="35"/>
      <c r="Q40" s="2"/>
      <c r="R40" s="2"/>
      <c r="S40" s="2"/>
    </row>
    <row r="41" spans="1:19" ht="15.75">
      <c r="A41" s="16"/>
      <c r="B41" s="16"/>
      <c r="C41" s="16"/>
      <c r="D41" s="18"/>
      <c r="E41" s="16"/>
      <c r="F41" s="16"/>
      <c r="G41" s="16"/>
      <c r="H41" s="2"/>
      <c r="I41" s="2"/>
      <c r="J41" s="2"/>
      <c r="K41" s="2"/>
      <c r="L41" s="2"/>
      <c r="M41" s="2"/>
      <c r="N41" s="2"/>
      <c r="O41" s="2"/>
      <c r="P41" s="35"/>
      <c r="Q41" s="2"/>
      <c r="R41" s="2"/>
      <c r="S41" s="2"/>
    </row>
    <row r="42" spans="1:19" ht="15.75">
      <c r="A42" s="2"/>
      <c r="B42" s="16" t="s">
        <v>114</v>
      </c>
      <c r="C42" s="16"/>
      <c r="D42" s="18"/>
      <c r="E42" s="16"/>
      <c r="F42" s="16"/>
      <c r="G42" s="16"/>
      <c r="H42" s="2"/>
      <c r="I42" s="2"/>
      <c r="J42" s="2"/>
      <c r="K42" s="2"/>
      <c r="L42" s="2"/>
      <c r="M42" s="2"/>
      <c r="N42" s="2"/>
      <c r="O42" s="2"/>
      <c r="P42" s="38">
        <v>-39713</v>
      </c>
      <c r="Q42" s="7"/>
      <c r="R42" s="2"/>
      <c r="S42" s="2"/>
    </row>
    <row r="43" spans="1:19" ht="15.75">
      <c r="A43" s="2"/>
      <c r="B43" s="16" t="s">
        <v>115</v>
      </c>
      <c r="C43" s="16"/>
      <c r="D43" s="18"/>
      <c r="E43" s="16"/>
      <c r="F43" s="16"/>
      <c r="G43" s="16"/>
      <c r="H43" s="2"/>
      <c r="I43" s="2"/>
      <c r="J43" s="2"/>
      <c r="K43" s="2"/>
      <c r="L43" s="2"/>
      <c r="M43" s="2"/>
      <c r="N43" s="2"/>
      <c r="O43" s="2"/>
      <c r="P43" s="39">
        <v>30984</v>
      </c>
      <c r="Q43" s="7"/>
      <c r="R43" s="2"/>
      <c r="S43" s="2"/>
    </row>
    <row r="44" spans="1:19" ht="15.75">
      <c r="A44" s="2"/>
      <c r="B44" s="16" t="s">
        <v>396</v>
      </c>
      <c r="C44" s="16"/>
      <c r="D44" s="18"/>
      <c r="E44" s="16"/>
      <c r="F44" s="16"/>
      <c r="G44" s="16"/>
      <c r="H44" s="2"/>
      <c r="I44" s="2"/>
      <c r="J44" s="2"/>
      <c r="K44" s="2"/>
      <c r="L44" s="2"/>
      <c r="M44" s="2"/>
      <c r="N44" s="2"/>
      <c r="O44" s="2"/>
      <c r="P44" s="39">
        <v>-10945</v>
      </c>
      <c r="Q44" s="7"/>
      <c r="R44" s="2"/>
      <c r="S44" s="2"/>
    </row>
    <row r="45" spans="1:19" ht="15.75">
      <c r="A45" s="2"/>
      <c r="B45" s="16" t="s">
        <v>116</v>
      </c>
      <c r="C45" s="16"/>
      <c r="D45" s="18"/>
      <c r="E45" s="16"/>
      <c r="F45" s="16"/>
      <c r="G45" s="16"/>
      <c r="H45" s="2"/>
      <c r="I45" s="2"/>
      <c r="J45" s="2"/>
      <c r="K45" s="2"/>
      <c r="L45" s="2"/>
      <c r="M45" s="2"/>
      <c r="N45" s="2"/>
      <c r="O45" s="2"/>
      <c r="P45" s="39">
        <v>-35</v>
      </c>
      <c r="Q45" s="7"/>
      <c r="R45" s="2"/>
      <c r="S45" s="2"/>
    </row>
    <row r="46" spans="1:19" ht="15.75">
      <c r="A46" s="2"/>
      <c r="B46" s="16" t="s">
        <v>117</v>
      </c>
      <c r="C46" s="16"/>
      <c r="D46" s="18"/>
      <c r="E46" s="16"/>
      <c r="F46" s="16"/>
      <c r="G46" s="16"/>
      <c r="H46" s="2"/>
      <c r="I46" s="2"/>
      <c r="J46" s="2"/>
      <c r="K46" s="2"/>
      <c r="L46" s="2"/>
      <c r="M46" s="2"/>
      <c r="N46" s="2"/>
      <c r="O46" s="2"/>
      <c r="P46" s="39">
        <v>153</v>
      </c>
      <c r="Q46" s="7"/>
      <c r="R46" s="2"/>
      <c r="S46" s="2"/>
    </row>
    <row r="47" spans="1:19" ht="15.75">
      <c r="A47" s="2"/>
      <c r="B47" s="16" t="s">
        <v>118</v>
      </c>
      <c r="C47" s="16"/>
      <c r="D47" s="18"/>
      <c r="E47" s="16"/>
      <c r="F47" s="16"/>
      <c r="G47" s="16"/>
      <c r="H47" s="2"/>
      <c r="I47" s="2"/>
      <c r="J47" s="2"/>
      <c r="K47" s="2"/>
      <c r="L47" s="2"/>
      <c r="M47" s="2"/>
      <c r="N47" s="2"/>
      <c r="O47" s="2"/>
      <c r="P47" s="39">
        <v>-11104</v>
      </c>
      <c r="Q47" s="7"/>
      <c r="R47" s="2"/>
      <c r="S47" s="2"/>
    </row>
    <row r="48" spans="1:19" ht="15.75">
      <c r="A48" s="2"/>
      <c r="B48" s="16" t="s">
        <v>119</v>
      </c>
      <c r="C48" s="16"/>
      <c r="D48" s="18"/>
      <c r="E48" s="16"/>
      <c r="F48" s="16"/>
      <c r="G48" s="16"/>
      <c r="H48" s="2"/>
      <c r="I48" s="2"/>
      <c r="J48" s="2"/>
      <c r="K48" s="2"/>
      <c r="L48" s="2"/>
      <c r="M48" s="2"/>
      <c r="N48" s="2"/>
      <c r="O48" s="2"/>
      <c r="P48" s="39">
        <v>1007</v>
      </c>
      <c r="Q48" s="7"/>
      <c r="R48" s="2"/>
      <c r="S48" s="2"/>
    </row>
    <row r="49" spans="1:19" ht="15.75">
      <c r="A49" s="2"/>
      <c r="B49" s="16" t="s">
        <v>120</v>
      </c>
      <c r="C49" s="16"/>
      <c r="D49" s="18"/>
      <c r="E49" s="16"/>
      <c r="F49" s="16"/>
      <c r="G49" s="16"/>
      <c r="H49" s="2"/>
      <c r="I49" s="2"/>
      <c r="J49" s="2"/>
      <c r="K49" s="2"/>
      <c r="L49" s="2"/>
      <c r="M49" s="2"/>
      <c r="N49" s="2"/>
      <c r="O49" s="2"/>
      <c r="P49" s="39">
        <v>177</v>
      </c>
      <c r="Q49" s="7"/>
      <c r="R49" s="2"/>
      <c r="S49" s="2"/>
    </row>
    <row r="50" spans="1:19" ht="15.75">
      <c r="A50" s="2"/>
      <c r="B50" s="16"/>
      <c r="C50" s="16"/>
      <c r="D50" s="18"/>
      <c r="E50" s="16"/>
      <c r="F50" s="16"/>
      <c r="G50" s="16"/>
      <c r="H50" s="2"/>
      <c r="I50" s="2"/>
      <c r="J50" s="2"/>
      <c r="K50" s="2"/>
      <c r="L50" s="2"/>
      <c r="M50" s="2"/>
      <c r="N50" s="2"/>
      <c r="O50" s="2"/>
      <c r="P50" s="37"/>
      <c r="Q50" s="2"/>
      <c r="R50" s="2"/>
      <c r="S50" s="2"/>
    </row>
    <row r="51" spans="1:19" ht="15.75">
      <c r="A51" s="2"/>
      <c r="B51" s="16" t="s">
        <v>121</v>
      </c>
      <c r="C51" s="16"/>
      <c r="D51" s="18"/>
      <c r="E51" s="16"/>
      <c r="F51" s="16"/>
      <c r="G51" s="16"/>
      <c r="H51" s="2"/>
      <c r="I51" s="2"/>
      <c r="J51" s="2"/>
      <c r="K51" s="2"/>
      <c r="L51" s="2"/>
      <c r="M51" s="2"/>
      <c r="N51" s="2"/>
      <c r="O51" s="2"/>
      <c r="P51" s="36">
        <f>SUM(P42:P49)</f>
        <v>-29476</v>
      </c>
      <c r="Q51" s="2"/>
      <c r="R51" s="2"/>
      <c r="S51" s="2"/>
    </row>
    <row r="52" spans="1:19" ht="15.75">
      <c r="A52" s="2"/>
      <c r="B52" s="16"/>
      <c r="C52" s="16"/>
      <c r="D52" s="18"/>
      <c r="E52" s="16"/>
      <c r="F52" s="16"/>
      <c r="G52" s="16"/>
      <c r="H52" s="2"/>
      <c r="I52" s="2"/>
      <c r="J52" s="2"/>
      <c r="K52" s="2"/>
      <c r="L52" s="2"/>
      <c r="M52" s="2"/>
      <c r="N52" s="2"/>
      <c r="O52" s="2"/>
      <c r="P52" s="36"/>
      <c r="Q52" s="2"/>
      <c r="R52" s="2"/>
      <c r="S52" s="2"/>
    </row>
    <row r="53" spans="1:19" ht="15.75">
      <c r="A53" s="16" t="s">
        <v>63</v>
      </c>
      <c r="B53" s="16"/>
      <c r="C53" s="16"/>
      <c r="D53" s="18"/>
      <c r="E53" s="16"/>
      <c r="F53" s="16"/>
      <c r="G53" s="16"/>
      <c r="H53" s="2"/>
      <c r="I53" s="2"/>
      <c r="J53" s="2"/>
      <c r="K53" s="2"/>
      <c r="L53" s="2"/>
      <c r="M53" s="2"/>
      <c r="N53" s="2"/>
      <c r="O53" s="2"/>
      <c r="P53" s="35"/>
      <c r="Q53" s="2"/>
      <c r="R53" s="2"/>
      <c r="S53" s="2"/>
    </row>
    <row r="54" spans="1:19" ht="15.75">
      <c r="A54" s="16"/>
      <c r="B54" s="16"/>
      <c r="C54" s="16"/>
      <c r="D54" s="18"/>
      <c r="E54" s="16"/>
      <c r="F54" s="16"/>
      <c r="G54" s="16"/>
      <c r="H54" s="2"/>
      <c r="I54" s="2"/>
      <c r="J54" s="2"/>
      <c r="K54" s="2"/>
      <c r="L54" s="2"/>
      <c r="M54" s="2"/>
      <c r="N54" s="2"/>
      <c r="O54" s="2"/>
      <c r="P54" s="35"/>
      <c r="Q54" s="2"/>
      <c r="R54" s="2"/>
      <c r="S54" s="2"/>
    </row>
    <row r="55" spans="1:19" ht="15.75">
      <c r="A55" s="16"/>
      <c r="B55" s="16" t="s">
        <v>110</v>
      </c>
      <c r="C55" s="16"/>
      <c r="D55" s="18"/>
      <c r="E55" s="16"/>
      <c r="F55" s="16"/>
      <c r="G55" s="16"/>
      <c r="H55" s="2"/>
      <c r="I55" s="2"/>
      <c r="J55" s="2"/>
      <c r="K55" s="2"/>
      <c r="L55" s="2"/>
      <c r="M55" s="2"/>
      <c r="N55" s="2"/>
      <c r="O55" s="2"/>
      <c r="P55" s="38">
        <v>-1816</v>
      </c>
      <c r="Q55" s="7"/>
      <c r="R55" s="2"/>
      <c r="S55" s="2"/>
    </row>
    <row r="56" spans="1:19" ht="15.75">
      <c r="A56" s="16"/>
      <c r="B56" s="16" t="s">
        <v>122</v>
      </c>
      <c r="C56" s="16"/>
      <c r="D56" s="18"/>
      <c r="E56" s="16"/>
      <c r="F56" s="16"/>
      <c r="G56" s="16"/>
      <c r="H56" s="2"/>
      <c r="I56" s="2"/>
      <c r="J56" s="2"/>
      <c r="K56" s="2"/>
      <c r="L56" s="2"/>
      <c r="M56" s="2"/>
      <c r="N56" s="2"/>
      <c r="O56" s="2"/>
      <c r="P56" s="39">
        <v>-71</v>
      </c>
      <c r="Q56" s="7"/>
      <c r="R56" s="2"/>
      <c r="S56" s="2"/>
    </row>
    <row r="57" spans="1:19" ht="15.75">
      <c r="A57" s="16"/>
      <c r="B57" s="16" t="s">
        <v>123</v>
      </c>
      <c r="C57" s="16"/>
      <c r="D57" s="18"/>
      <c r="E57" s="16"/>
      <c r="F57" s="16"/>
      <c r="G57" s="16"/>
      <c r="H57" s="2"/>
      <c r="I57" s="2"/>
      <c r="J57" s="2"/>
      <c r="K57" s="2"/>
      <c r="L57" s="2"/>
      <c r="M57" s="2"/>
      <c r="N57" s="2"/>
      <c r="O57" s="2"/>
      <c r="P57" s="39">
        <v>58741</v>
      </c>
      <c r="Q57" s="7"/>
      <c r="R57" s="2"/>
      <c r="S57" s="2"/>
    </row>
    <row r="58" spans="1:19" ht="15.75">
      <c r="A58" s="16"/>
      <c r="B58" s="16" t="s">
        <v>124</v>
      </c>
      <c r="C58" s="16"/>
      <c r="D58" s="18"/>
      <c r="E58" s="16"/>
      <c r="F58" s="16"/>
      <c r="G58" s="16"/>
      <c r="H58" s="2"/>
      <c r="I58" s="2"/>
      <c r="J58" s="2"/>
      <c r="K58" s="2"/>
      <c r="L58" s="2"/>
      <c r="M58" s="2"/>
      <c r="N58" s="2"/>
      <c r="O58" s="2"/>
      <c r="P58" s="39">
        <v>2981</v>
      </c>
      <c r="Q58" s="7"/>
      <c r="R58" s="2"/>
      <c r="S58" s="2"/>
    </row>
    <row r="59" spans="1:19" ht="15.75">
      <c r="A59" s="16"/>
      <c r="B59" s="16" t="s">
        <v>397</v>
      </c>
      <c r="C59" s="16"/>
      <c r="D59" s="18"/>
      <c r="E59" s="16"/>
      <c r="F59" s="16"/>
      <c r="G59" s="16"/>
      <c r="H59" s="2"/>
      <c r="I59" s="2"/>
      <c r="J59" s="2"/>
      <c r="K59" s="2"/>
      <c r="L59" s="2"/>
      <c r="M59" s="2"/>
      <c r="N59" s="2"/>
      <c r="O59" s="2"/>
      <c r="P59" s="39">
        <v>50000</v>
      </c>
      <c r="Q59" s="7"/>
      <c r="R59" s="2"/>
      <c r="S59" s="2"/>
    </row>
    <row r="60" spans="1:19" ht="15.75">
      <c r="A60" s="16"/>
      <c r="B60" s="16" t="s">
        <v>125</v>
      </c>
      <c r="C60" s="16"/>
      <c r="D60" s="18"/>
      <c r="E60" s="16"/>
      <c r="F60" s="16"/>
      <c r="G60" s="16"/>
      <c r="H60" s="2"/>
      <c r="I60" s="2"/>
      <c r="J60" s="2"/>
      <c r="K60" s="2"/>
      <c r="L60" s="2"/>
      <c r="M60" s="2"/>
      <c r="N60" s="2"/>
      <c r="O60" s="2"/>
      <c r="P60" s="39">
        <v>-222</v>
      </c>
      <c r="Q60" s="7"/>
      <c r="R60" s="2"/>
      <c r="S60" s="2"/>
    </row>
    <row r="61" spans="1:19" ht="15.75">
      <c r="A61" s="16"/>
      <c r="B61" s="16" t="s">
        <v>126</v>
      </c>
      <c r="C61" s="16"/>
      <c r="D61" s="18"/>
      <c r="E61" s="16"/>
      <c r="F61" s="16"/>
      <c r="G61" s="16"/>
      <c r="H61" s="2"/>
      <c r="I61" s="2"/>
      <c r="J61" s="2"/>
      <c r="K61" s="2"/>
      <c r="L61" s="2"/>
      <c r="M61" s="2"/>
      <c r="N61" s="2"/>
      <c r="O61" s="2"/>
      <c r="P61" s="39">
        <v>-60000</v>
      </c>
      <c r="Q61" s="7"/>
      <c r="R61" s="2"/>
      <c r="S61" s="2"/>
    </row>
    <row r="62" spans="1:19" ht="15.75">
      <c r="A62" s="16"/>
      <c r="B62" s="16" t="s">
        <v>127</v>
      </c>
      <c r="C62" s="16"/>
      <c r="D62" s="18"/>
      <c r="E62" s="16"/>
      <c r="F62" s="16"/>
      <c r="G62" s="16"/>
      <c r="H62" s="2"/>
      <c r="I62" s="2"/>
      <c r="J62" s="2"/>
      <c r="K62" s="2"/>
      <c r="L62" s="2"/>
      <c r="M62" s="2"/>
      <c r="N62" s="2"/>
      <c r="O62" s="2"/>
      <c r="P62" s="39">
        <v>-2200</v>
      </c>
      <c r="Q62" s="7"/>
      <c r="R62" s="2"/>
      <c r="S62" s="2"/>
    </row>
    <row r="63" spans="1:19" ht="15.75">
      <c r="A63" s="16"/>
      <c r="B63" s="16" t="s">
        <v>128</v>
      </c>
      <c r="C63" s="16"/>
      <c r="D63" s="18"/>
      <c r="E63" s="16"/>
      <c r="F63" s="16"/>
      <c r="G63" s="16"/>
      <c r="H63" s="2"/>
      <c r="I63" s="2"/>
      <c r="J63" s="2"/>
      <c r="K63" s="2"/>
      <c r="L63" s="2"/>
      <c r="M63" s="2"/>
      <c r="N63" s="2"/>
      <c r="O63" s="2"/>
      <c r="P63" s="39">
        <v>-24071</v>
      </c>
      <c r="Q63" s="7"/>
      <c r="R63" s="2"/>
      <c r="S63" s="2"/>
    </row>
    <row r="64" spans="1:19" ht="15.75">
      <c r="A64" s="16"/>
      <c r="B64" s="16"/>
      <c r="C64" s="16"/>
      <c r="D64" s="18"/>
      <c r="E64" s="16"/>
      <c r="F64" s="16"/>
      <c r="G64" s="16"/>
      <c r="H64" s="2"/>
      <c r="I64" s="2"/>
      <c r="J64" s="2"/>
      <c r="K64" s="2"/>
      <c r="L64" s="2"/>
      <c r="M64" s="2"/>
      <c r="N64" s="2"/>
      <c r="O64" s="2"/>
      <c r="P64" s="37"/>
      <c r="Q64" s="2"/>
      <c r="R64" s="2"/>
      <c r="S64" s="2"/>
    </row>
    <row r="65" spans="1:19" ht="15.75">
      <c r="A65" s="2"/>
      <c r="B65" s="16" t="s">
        <v>420</v>
      </c>
      <c r="C65" s="16"/>
      <c r="D65" s="18"/>
      <c r="E65" s="16"/>
      <c r="F65" s="16"/>
      <c r="G65" s="16"/>
      <c r="H65" s="2"/>
      <c r="I65" s="2"/>
      <c r="J65" s="2"/>
      <c r="K65" s="2"/>
      <c r="L65" s="2"/>
      <c r="M65" s="2"/>
      <c r="N65" s="2"/>
      <c r="O65" s="2"/>
      <c r="P65" s="36">
        <f>SUM(P55:P63)</f>
        <v>23342</v>
      </c>
      <c r="Q65" s="2"/>
      <c r="R65" s="2"/>
      <c r="S65" s="2"/>
    </row>
    <row r="66" spans="1:19" ht="15.75">
      <c r="A66" s="16"/>
      <c r="B66" s="16"/>
      <c r="C66" s="16"/>
      <c r="D66" s="18"/>
      <c r="E66" s="16"/>
      <c r="F66" s="16"/>
      <c r="G66" s="16"/>
      <c r="H66" s="2"/>
      <c r="I66" s="2"/>
      <c r="J66" s="2"/>
      <c r="K66" s="2"/>
      <c r="L66" s="2"/>
      <c r="M66" s="2"/>
      <c r="N66" s="2"/>
      <c r="O66" s="2"/>
      <c r="P66" s="37"/>
      <c r="Q66" s="2"/>
      <c r="R66" s="2"/>
      <c r="S66" s="2"/>
    </row>
    <row r="67" spans="1:19" ht="15.75">
      <c r="A67" s="16" t="s">
        <v>398</v>
      </c>
      <c r="B67" s="16"/>
      <c r="C67" s="16"/>
      <c r="D67" s="18"/>
      <c r="E67" s="16"/>
      <c r="F67" s="16"/>
      <c r="G67" s="16"/>
      <c r="H67" s="2"/>
      <c r="I67" s="2"/>
      <c r="J67" s="2"/>
      <c r="K67" s="2"/>
      <c r="L67" s="2"/>
      <c r="M67" s="2"/>
      <c r="N67" s="2"/>
      <c r="O67" s="2"/>
      <c r="P67" s="36">
        <f>+P38+P51+P65</f>
        <v>6900</v>
      </c>
      <c r="Q67" s="2"/>
      <c r="R67" s="2"/>
      <c r="S67" s="2"/>
    </row>
    <row r="68" spans="1:19" ht="15.75">
      <c r="A68" s="2"/>
      <c r="B68" s="16"/>
      <c r="C68" s="16"/>
      <c r="D68" s="18"/>
      <c r="E68" s="16"/>
      <c r="F68" s="16"/>
      <c r="G68" s="16"/>
      <c r="H68" s="2"/>
      <c r="I68" s="2"/>
      <c r="J68" s="2"/>
      <c r="K68" s="2"/>
      <c r="L68" s="2"/>
      <c r="M68" s="2"/>
      <c r="N68" s="2"/>
      <c r="O68" s="2"/>
      <c r="P68" s="36"/>
      <c r="Q68" s="2"/>
      <c r="R68" s="2"/>
      <c r="S68" s="2"/>
    </row>
    <row r="69" spans="1:19" ht="15.75">
      <c r="A69" s="16" t="s">
        <v>64</v>
      </c>
      <c r="B69" s="16"/>
      <c r="C69" s="16"/>
      <c r="D69" s="18"/>
      <c r="E69" s="16"/>
      <c r="F69" s="16"/>
      <c r="G69" s="16"/>
      <c r="H69" s="2"/>
      <c r="I69" s="2"/>
      <c r="J69" s="2"/>
      <c r="K69" s="2"/>
      <c r="L69" s="2"/>
      <c r="M69" s="2"/>
      <c r="N69" s="2"/>
      <c r="O69" s="2"/>
      <c r="P69" s="35">
        <v>-2760</v>
      </c>
      <c r="Q69" s="2"/>
      <c r="R69" s="2"/>
      <c r="S69" s="2"/>
    </row>
    <row r="70" spans="1:19" ht="15.75">
      <c r="A70" s="16"/>
      <c r="B70" s="16"/>
      <c r="C70" s="16"/>
      <c r="D70" s="18"/>
      <c r="E70" s="16"/>
      <c r="F70" s="16"/>
      <c r="G70" s="16"/>
      <c r="H70" s="2"/>
      <c r="I70" s="2"/>
      <c r="J70" s="2"/>
      <c r="K70" s="2"/>
      <c r="L70" s="2"/>
      <c r="M70" s="2"/>
      <c r="N70" s="2"/>
      <c r="O70" s="2"/>
      <c r="P70" s="37"/>
      <c r="Q70" s="2"/>
      <c r="R70" s="2"/>
      <c r="S70" s="2"/>
    </row>
    <row r="71" spans="1:19" ht="16.5" thickBot="1">
      <c r="A71" s="16" t="s">
        <v>65</v>
      </c>
      <c r="B71" s="16"/>
      <c r="C71" s="16"/>
      <c r="D71" s="18"/>
      <c r="E71" s="16"/>
      <c r="F71" s="16"/>
      <c r="G71" s="16"/>
      <c r="H71" s="2"/>
      <c r="I71" s="2"/>
      <c r="J71" s="2"/>
      <c r="K71" s="2"/>
      <c r="L71" s="2"/>
      <c r="M71" s="2"/>
      <c r="N71" s="2"/>
      <c r="O71" s="2"/>
      <c r="P71" s="36">
        <f>+P67+P69</f>
        <v>4140</v>
      </c>
      <c r="Q71" s="2"/>
      <c r="R71" s="2"/>
      <c r="S71" s="2"/>
    </row>
    <row r="72" spans="1:19" ht="16.5" thickTop="1">
      <c r="A72" s="16"/>
      <c r="B72" s="16"/>
      <c r="C72" s="16"/>
      <c r="D72" s="18"/>
      <c r="E72" s="16"/>
      <c r="F72" s="16"/>
      <c r="G72" s="16"/>
      <c r="H72" s="2"/>
      <c r="I72" s="2"/>
      <c r="J72" s="2"/>
      <c r="K72" s="2"/>
      <c r="L72" s="2"/>
      <c r="M72" s="2"/>
      <c r="N72" s="2"/>
      <c r="O72" s="2"/>
      <c r="P72" s="40"/>
      <c r="Q72" s="2"/>
      <c r="R72" s="2"/>
      <c r="S72" s="2"/>
    </row>
    <row r="73" spans="1:19" ht="15.75">
      <c r="A73" s="26" t="s">
        <v>400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</row>
    <row r="74" spans="1:19" ht="15.75">
      <c r="A74" s="26" t="s">
        <v>399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</sheetData>
  <printOptions/>
  <pageMargins left="0.75" right="0.75" top="0.25" bottom="0.26" header="0.25" footer="0.26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8"/>
  <sheetViews>
    <sheetView showOutlineSymbols="0" zoomScale="87" zoomScaleNormal="87" workbookViewId="0" topLeftCell="A1">
      <selection activeCell="A7" sqref="A7"/>
    </sheetView>
  </sheetViews>
  <sheetFormatPr defaultColWidth="8.88671875" defaultRowHeight="15"/>
  <cols>
    <col min="1" max="1" width="39.6640625" style="1" customWidth="1"/>
    <col min="2" max="2" width="10.6640625" style="1" customWidth="1"/>
    <col min="3" max="3" width="2.6640625" style="1" customWidth="1"/>
    <col min="4" max="4" width="10.6640625" style="1" customWidth="1"/>
    <col min="5" max="5" width="2.6640625" style="1" customWidth="1"/>
    <col min="6" max="6" width="12.6640625" style="1" customWidth="1"/>
    <col min="7" max="7" width="2.6640625" style="1" customWidth="1"/>
    <col min="8" max="8" width="12.6640625" style="1" customWidth="1"/>
    <col min="9" max="9" width="2.6640625" style="1" customWidth="1"/>
    <col min="10" max="10" width="12.6640625" style="1" customWidth="1"/>
    <col min="11" max="11" width="2.6640625" style="1" customWidth="1"/>
    <col min="12" max="12" width="10.6640625" style="1" customWidth="1"/>
    <col min="13" max="13" width="2.6640625" style="1" customWidth="1"/>
    <col min="14" max="14" width="10.6640625" style="1" customWidth="1"/>
    <col min="15" max="15" width="2.6640625" style="1" customWidth="1"/>
    <col min="16" max="16" width="12.6640625" style="1" customWidth="1"/>
    <col min="17" max="17" width="2.6640625" style="1" customWidth="1"/>
    <col min="18" max="16384" width="9.6640625" style="1" customWidth="1"/>
  </cols>
  <sheetData>
    <row r="1" ht="15.75">
      <c r="A1" s="2" t="s">
        <v>0</v>
      </c>
    </row>
    <row r="3" ht="15.75">
      <c r="A3" s="3" t="s">
        <v>358</v>
      </c>
    </row>
    <row r="4" ht="15.75">
      <c r="A4" s="2" t="s">
        <v>1</v>
      </c>
    </row>
    <row r="6" ht="15.75">
      <c r="A6" s="28" t="s">
        <v>320</v>
      </c>
    </row>
    <row r="9" ht="15.75">
      <c r="H9" s="29" t="s">
        <v>341</v>
      </c>
    </row>
    <row r="10" spans="2:16" ht="15.75">
      <c r="B10" s="29"/>
      <c r="F10" s="29" t="s">
        <v>338</v>
      </c>
      <c r="H10" s="29" t="s">
        <v>342</v>
      </c>
      <c r="P10" s="29" t="s">
        <v>347</v>
      </c>
    </row>
    <row r="11" spans="2:16" ht="15.75">
      <c r="B11" s="29" t="s">
        <v>335</v>
      </c>
      <c r="D11" s="29" t="s">
        <v>335</v>
      </c>
      <c r="F11" s="29" t="s">
        <v>339</v>
      </c>
      <c r="H11" s="29" t="s">
        <v>343</v>
      </c>
      <c r="J11" s="29" t="s">
        <v>344</v>
      </c>
      <c r="L11" s="29" t="s">
        <v>336</v>
      </c>
      <c r="N11" s="29" t="s">
        <v>345</v>
      </c>
      <c r="P11" s="29" t="s">
        <v>348</v>
      </c>
    </row>
    <row r="12" spans="2:16" ht="15.75">
      <c r="B12" s="29" t="s">
        <v>336</v>
      </c>
      <c r="D12" s="29" t="s">
        <v>337</v>
      </c>
      <c r="F12" s="29" t="s">
        <v>340</v>
      </c>
      <c r="H12" s="29" t="s">
        <v>340</v>
      </c>
      <c r="J12" s="65" t="s">
        <v>382</v>
      </c>
      <c r="L12" s="29" t="s">
        <v>340</v>
      </c>
      <c r="N12" s="29" t="s">
        <v>346</v>
      </c>
      <c r="P12" s="29" t="s">
        <v>349</v>
      </c>
    </row>
    <row r="13" spans="1:16" ht="15.75">
      <c r="A13" s="30" t="s">
        <v>383</v>
      </c>
      <c r="B13" s="29" t="s">
        <v>275</v>
      </c>
      <c r="D13" s="29" t="s">
        <v>275</v>
      </c>
      <c r="F13" s="29" t="s">
        <v>275</v>
      </c>
      <c r="H13" s="29" t="s">
        <v>275</v>
      </c>
      <c r="J13" s="29" t="s">
        <v>275</v>
      </c>
      <c r="L13" s="29" t="s">
        <v>275</v>
      </c>
      <c r="N13" s="29" t="s">
        <v>275</v>
      </c>
      <c r="P13" s="29" t="s">
        <v>275</v>
      </c>
    </row>
    <row r="15" spans="1:17" ht="15.75">
      <c r="A15" s="31" t="s">
        <v>321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"/>
    </row>
    <row r="16" spans="1:17" ht="15.75">
      <c r="A16" s="1" t="s">
        <v>322</v>
      </c>
      <c r="B16" s="21">
        <v>93339.503</v>
      </c>
      <c r="C16" s="21"/>
      <c r="D16" s="21">
        <v>57284.882</v>
      </c>
      <c r="E16" s="21"/>
      <c r="F16" s="21">
        <v>8013.379</v>
      </c>
      <c r="G16" s="21"/>
      <c r="H16" s="21">
        <v>11507.662</v>
      </c>
      <c r="I16" s="21"/>
      <c r="J16" s="21">
        <v>10800.428</v>
      </c>
      <c r="K16" s="21"/>
      <c r="L16" s="21">
        <v>5.272</v>
      </c>
      <c r="M16" s="21"/>
      <c r="N16" s="21">
        <v>83.352</v>
      </c>
      <c r="O16" s="21"/>
      <c r="P16" s="21">
        <f>SUM(B16:N16)</f>
        <v>181034.478</v>
      </c>
      <c r="Q16" s="2"/>
    </row>
    <row r="17" spans="2:17" ht="15.75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"/>
    </row>
    <row r="18" spans="1:17" ht="15.75">
      <c r="A18" s="1" t="s">
        <v>329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"/>
    </row>
    <row r="19" spans="2:17" ht="15.75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"/>
    </row>
    <row r="20" spans="1:17" ht="15.75">
      <c r="A20" s="1" t="s">
        <v>350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"/>
    </row>
    <row r="21" spans="1:17" ht="15.75">
      <c r="A21" s="1" t="s">
        <v>351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"/>
    </row>
    <row r="22" spans="1:17" ht="15.75">
      <c r="A22" s="1" t="s">
        <v>352</v>
      </c>
      <c r="B22" s="21" t="s">
        <v>353</v>
      </c>
      <c r="C22" s="21"/>
      <c r="D22" s="21" t="s">
        <v>354</v>
      </c>
      <c r="E22" s="21"/>
      <c r="F22" s="21">
        <v>-2657</v>
      </c>
      <c r="G22" s="21"/>
      <c r="H22" s="21" t="s">
        <v>355</v>
      </c>
      <c r="I22" s="21"/>
      <c r="J22" s="21">
        <v>-9441</v>
      </c>
      <c r="K22" s="21"/>
      <c r="L22" s="21" t="s">
        <v>354</v>
      </c>
      <c r="M22" s="21"/>
      <c r="N22" s="21">
        <v>4335</v>
      </c>
      <c r="O22" s="21"/>
      <c r="P22" s="21">
        <f>SUM(B22:N22)</f>
        <v>-7763</v>
      </c>
      <c r="Q22" s="2"/>
    </row>
    <row r="23" spans="2:17" ht="15.75">
      <c r="B23" s="6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"/>
    </row>
    <row r="24" spans="1:17" ht="15.75">
      <c r="A24" s="1" t="s">
        <v>332</v>
      </c>
      <c r="B24" s="66">
        <f>SUM(B16:B22)</f>
        <v>93339.503</v>
      </c>
      <c r="C24" s="21"/>
      <c r="D24" s="66">
        <f>SUM(D16:D22)</f>
        <v>57284.882</v>
      </c>
      <c r="E24" s="21"/>
      <c r="F24" s="66">
        <f>SUM(F16:F22)</f>
        <v>5356.379</v>
      </c>
      <c r="G24" s="21"/>
      <c r="H24" s="66">
        <f>SUM(H16:H22)</f>
        <v>11507.662</v>
      </c>
      <c r="I24" s="21"/>
      <c r="J24" s="66">
        <f>SUM(J16:J22)</f>
        <v>1359.4279999999999</v>
      </c>
      <c r="K24" s="21"/>
      <c r="L24" s="66">
        <f>SUM(L16:L22)</f>
        <v>5.272</v>
      </c>
      <c r="M24" s="21"/>
      <c r="N24" s="66">
        <f>SUM(N16:N22)</f>
        <v>4418.352</v>
      </c>
      <c r="O24" s="21"/>
      <c r="P24" s="66">
        <f>SUM(P16:P22)</f>
        <v>173271.478</v>
      </c>
      <c r="Q24" s="2"/>
    </row>
    <row r="25" spans="2:17" ht="15.7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"/>
    </row>
    <row r="26" spans="1:17" ht="15.75">
      <c r="A26" s="1" t="s">
        <v>323</v>
      </c>
      <c r="B26" s="21">
        <v>37335.801</v>
      </c>
      <c r="C26" s="21"/>
      <c r="D26" s="21">
        <v>-18667.9</v>
      </c>
      <c r="E26" s="21"/>
      <c r="F26" s="9" t="s">
        <v>290</v>
      </c>
      <c r="G26" s="21"/>
      <c r="H26" s="9" t="s">
        <v>290</v>
      </c>
      <c r="I26" s="21"/>
      <c r="J26" s="9" t="s">
        <v>290</v>
      </c>
      <c r="K26" s="21"/>
      <c r="L26" s="9" t="s">
        <v>290</v>
      </c>
      <c r="M26" s="21"/>
      <c r="N26" s="9" t="s">
        <v>290</v>
      </c>
      <c r="O26" s="21"/>
      <c r="P26" s="21">
        <f>SUM(B26:N26)</f>
        <v>18667.900999999998</v>
      </c>
      <c r="Q26" s="2"/>
    </row>
    <row r="27" spans="2:17" ht="15.7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"/>
    </row>
    <row r="28" spans="1:17" ht="15.75">
      <c r="A28" s="31" t="s">
        <v>324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"/>
    </row>
    <row r="29" spans="2:17" ht="15.75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"/>
    </row>
    <row r="30" spans="1:17" ht="15.75">
      <c r="A30" s="1" t="s">
        <v>325</v>
      </c>
      <c r="B30" s="9" t="s">
        <v>290</v>
      </c>
      <c r="C30" s="21"/>
      <c r="D30" s="12">
        <v>-1212.546</v>
      </c>
      <c r="E30" s="21"/>
      <c r="F30" s="9" t="s">
        <v>290</v>
      </c>
      <c r="G30" s="21"/>
      <c r="H30" s="9" t="s">
        <v>290</v>
      </c>
      <c r="I30" s="21"/>
      <c r="J30" s="9" t="s">
        <v>290</v>
      </c>
      <c r="K30" s="21"/>
      <c r="L30" s="9" t="s">
        <v>290</v>
      </c>
      <c r="M30" s="21"/>
      <c r="N30" s="9" t="s">
        <v>290</v>
      </c>
      <c r="O30" s="21"/>
      <c r="P30" s="21">
        <f>SUM(B30:N30)</f>
        <v>-1212.546</v>
      </c>
      <c r="Q30" s="2"/>
    </row>
    <row r="31" spans="2:17" ht="15.75">
      <c r="B31" s="9"/>
      <c r="C31" s="21"/>
      <c r="D31" s="12"/>
      <c r="E31" s="21"/>
      <c r="F31" s="9"/>
      <c r="G31" s="21"/>
      <c r="H31" s="9"/>
      <c r="I31" s="21"/>
      <c r="J31" s="9"/>
      <c r="K31" s="21"/>
      <c r="L31" s="9"/>
      <c r="M31" s="21"/>
      <c r="N31" s="9"/>
      <c r="O31" s="21"/>
      <c r="P31" s="21"/>
      <c r="Q31" s="2"/>
    </row>
    <row r="32" spans="1:17" ht="15.75">
      <c r="A32" s="31" t="s">
        <v>326</v>
      </c>
      <c r="B32" s="9"/>
      <c r="C32" s="21"/>
      <c r="D32" s="12"/>
      <c r="E32" s="21"/>
      <c r="F32" s="9"/>
      <c r="G32" s="21"/>
      <c r="H32" s="9"/>
      <c r="I32" s="21"/>
      <c r="J32" s="9"/>
      <c r="K32" s="21"/>
      <c r="L32" s="9"/>
      <c r="M32" s="21"/>
      <c r="N32" s="9"/>
      <c r="O32" s="21"/>
      <c r="P32" s="21"/>
      <c r="Q32" s="2"/>
    </row>
    <row r="33" spans="2:17" ht="15.75">
      <c r="B33" s="9"/>
      <c r="C33" s="21"/>
      <c r="D33" s="12"/>
      <c r="E33" s="21"/>
      <c r="F33" s="9"/>
      <c r="G33" s="21"/>
      <c r="H33" s="9"/>
      <c r="I33" s="21"/>
      <c r="J33" s="9"/>
      <c r="K33" s="21"/>
      <c r="L33" s="9"/>
      <c r="M33" s="21"/>
      <c r="N33" s="9"/>
      <c r="O33" s="21"/>
      <c r="P33" s="21"/>
      <c r="Q33" s="2"/>
    </row>
    <row r="34" spans="1:17" ht="15.75">
      <c r="A34" s="1" t="s">
        <v>327</v>
      </c>
      <c r="B34" s="9" t="s">
        <v>290</v>
      </c>
      <c r="C34" s="21"/>
      <c r="D34" s="9" t="s">
        <v>290</v>
      </c>
      <c r="E34" s="21"/>
      <c r="F34" s="9" t="s">
        <v>290</v>
      </c>
      <c r="G34" s="21"/>
      <c r="H34" s="9" t="s">
        <v>290</v>
      </c>
      <c r="I34" s="21"/>
      <c r="J34" s="9" t="s">
        <v>290</v>
      </c>
      <c r="K34" s="21"/>
      <c r="L34" s="9" t="s">
        <v>290</v>
      </c>
      <c r="M34" s="21"/>
      <c r="N34" s="21">
        <v>1792</v>
      </c>
      <c r="O34" s="21"/>
      <c r="P34" s="21">
        <f>SUM(B34:N34)</f>
        <v>1792</v>
      </c>
      <c r="Q34" s="2"/>
    </row>
    <row r="35" spans="2:17" ht="15.7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"/>
    </row>
    <row r="36" spans="1:17" ht="15.75">
      <c r="A36" s="1" t="s">
        <v>385</v>
      </c>
      <c r="B36" s="11">
        <f>SUM(B24:B34)</f>
        <v>130675.304</v>
      </c>
      <c r="C36" s="21"/>
      <c r="D36" s="11">
        <f>SUM(D24:D34)</f>
        <v>37404.435999999994</v>
      </c>
      <c r="E36" s="21"/>
      <c r="F36" s="11">
        <f>SUM(F24:F34)</f>
        <v>5356.379</v>
      </c>
      <c r="G36" s="21"/>
      <c r="H36" s="11">
        <f>SUM(H24:H34)</f>
        <v>11507.662</v>
      </c>
      <c r="I36" s="21"/>
      <c r="J36" s="11">
        <f>SUM(J24:J34)</f>
        <v>1359.4279999999999</v>
      </c>
      <c r="K36" s="21"/>
      <c r="L36" s="11">
        <f>SUM(L24:L34)</f>
        <v>5.272</v>
      </c>
      <c r="M36" s="21"/>
      <c r="N36" s="11">
        <f>SUM(N24:N34)</f>
        <v>6210.352</v>
      </c>
      <c r="O36" s="21"/>
      <c r="P36" s="11">
        <f>SUM(P24:P34)</f>
        <v>192518.833</v>
      </c>
      <c r="Q36" s="2"/>
    </row>
    <row r="37" spans="2:17" ht="15.75">
      <c r="B37" s="43"/>
      <c r="C37" s="21"/>
      <c r="D37" s="43"/>
      <c r="E37" s="21"/>
      <c r="F37" s="43"/>
      <c r="G37" s="21"/>
      <c r="H37" s="43"/>
      <c r="I37" s="21"/>
      <c r="J37" s="43"/>
      <c r="K37" s="21"/>
      <c r="L37" s="43"/>
      <c r="M37" s="21"/>
      <c r="N37" s="43"/>
      <c r="O37" s="21"/>
      <c r="P37" s="43"/>
      <c r="Q37" s="2"/>
    </row>
    <row r="38" spans="2:17" ht="15.7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"/>
    </row>
    <row r="39" spans="1:17" ht="15.75">
      <c r="A39" s="30" t="s">
        <v>384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"/>
    </row>
    <row r="40" spans="2:17" ht="15.7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"/>
    </row>
    <row r="41" spans="1:17" ht="15.75">
      <c r="A41" s="31" t="s">
        <v>328</v>
      </c>
      <c r="B41" s="21">
        <v>130675</v>
      </c>
      <c r="C41" s="21"/>
      <c r="D41" s="21">
        <v>37314</v>
      </c>
      <c r="E41" s="21"/>
      <c r="F41" s="21">
        <v>5757</v>
      </c>
      <c r="G41" s="21"/>
      <c r="H41" s="21">
        <v>11225</v>
      </c>
      <c r="I41" s="21"/>
      <c r="J41" s="21">
        <v>11124</v>
      </c>
      <c r="K41" s="21"/>
      <c r="L41" s="21">
        <v>5</v>
      </c>
      <c r="M41" s="21"/>
      <c r="N41" s="21">
        <v>3030</v>
      </c>
      <c r="O41" s="21"/>
      <c r="P41" s="21">
        <f>SUM(B41:N41)</f>
        <v>199130</v>
      </c>
      <c r="Q41" s="2"/>
    </row>
    <row r="42" spans="1:17" ht="15.75">
      <c r="A42" s="1" t="s">
        <v>322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"/>
    </row>
    <row r="43" spans="2:17" ht="15.7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"/>
    </row>
    <row r="44" spans="1:17" ht="15.75">
      <c r="A44" s="1" t="s">
        <v>329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"/>
    </row>
    <row r="45" spans="2:17" ht="15.7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"/>
    </row>
    <row r="46" spans="1:17" ht="15.75">
      <c r="A46" s="31" t="s">
        <v>330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"/>
    </row>
    <row r="47" spans="1:17" ht="15.75">
      <c r="A47" s="31" t="s">
        <v>331</v>
      </c>
      <c r="B47" s="9" t="s">
        <v>290</v>
      </c>
      <c r="C47" s="21"/>
      <c r="D47" s="9" t="s">
        <v>290</v>
      </c>
      <c r="E47" s="21"/>
      <c r="F47" s="21">
        <v>-2025</v>
      </c>
      <c r="G47" s="21"/>
      <c r="H47" s="9" t="s">
        <v>290</v>
      </c>
      <c r="I47" s="21"/>
      <c r="J47" s="21">
        <v>-9441</v>
      </c>
      <c r="K47" s="21"/>
      <c r="L47" s="9" t="s">
        <v>290</v>
      </c>
      <c r="M47" s="21"/>
      <c r="N47" s="21">
        <v>4356</v>
      </c>
      <c r="O47" s="21"/>
      <c r="P47" s="21">
        <f>SUM(B47:N47)</f>
        <v>-7110</v>
      </c>
      <c r="Q47" s="2"/>
    </row>
    <row r="48" spans="2:17" ht="15.7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"/>
    </row>
    <row r="49" spans="1:17" ht="15.75">
      <c r="A49" s="1" t="s">
        <v>332</v>
      </c>
      <c r="B49" s="11">
        <f>SUM(B41:B47)</f>
        <v>130675</v>
      </c>
      <c r="C49" s="21"/>
      <c r="D49" s="11">
        <f>SUM(D41:D47)</f>
        <v>37314</v>
      </c>
      <c r="E49" s="21"/>
      <c r="F49" s="11">
        <f>SUM(F41:F47)</f>
        <v>3732</v>
      </c>
      <c r="G49" s="21"/>
      <c r="H49" s="11">
        <f>SUM(H41:H47)</f>
        <v>11225</v>
      </c>
      <c r="I49" s="21"/>
      <c r="J49" s="11">
        <f>SUM(J41:J47)</f>
        <v>1683</v>
      </c>
      <c r="K49" s="21"/>
      <c r="L49" s="11">
        <f>SUM(L41:L47)</f>
        <v>5</v>
      </c>
      <c r="M49" s="21"/>
      <c r="N49" s="11">
        <f>SUM(N41:N47)</f>
        <v>7386</v>
      </c>
      <c r="O49" s="21"/>
      <c r="P49" s="11">
        <f>SUM(P41:P47)</f>
        <v>192020</v>
      </c>
      <c r="Q49" s="2"/>
    </row>
    <row r="50" spans="2:17" ht="15.7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"/>
    </row>
    <row r="51" spans="1:17" ht="15.75">
      <c r="A51" s="31" t="s">
        <v>326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"/>
    </row>
    <row r="52" spans="2:17" ht="15.7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"/>
    </row>
    <row r="53" spans="1:17" ht="15.75">
      <c r="A53" s="1" t="s">
        <v>333</v>
      </c>
      <c r="B53" s="9" t="s">
        <v>290</v>
      </c>
      <c r="C53" s="21"/>
      <c r="D53" s="9" t="s">
        <v>290</v>
      </c>
      <c r="E53" s="21"/>
      <c r="F53" s="9" t="s">
        <v>290</v>
      </c>
      <c r="G53" s="21"/>
      <c r="H53" s="9" t="s">
        <v>290</v>
      </c>
      <c r="I53" s="21"/>
      <c r="J53" s="9" t="s">
        <v>290</v>
      </c>
      <c r="K53" s="21"/>
      <c r="L53" s="9" t="s">
        <v>290</v>
      </c>
      <c r="M53" s="21"/>
      <c r="N53" s="21">
        <v>2352</v>
      </c>
      <c r="O53" s="21"/>
      <c r="P53" s="21">
        <f>SUM(B53:N53)</f>
        <v>2352</v>
      </c>
      <c r="Q53" s="2"/>
    </row>
    <row r="54" spans="2:17" ht="15.7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"/>
    </row>
    <row r="55" spans="1:17" ht="15.75">
      <c r="A55" s="31" t="s">
        <v>386</v>
      </c>
      <c r="B55" s="11">
        <f>SUM(B49:B53)</f>
        <v>130675</v>
      </c>
      <c r="C55" s="21"/>
      <c r="D55" s="11">
        <f>SUM(D49:D53)</f>
        <v>37314</v>
      </c>
      <c r="E55" s="21"/>
      <c r="F55" s="11">
        <f>SUM(F49:F53)</f>
        <v>3732</v>
      </c>
      <c r="G55" s="21"/>
      <c r="H55" s="11">
        <f>SUM(H49:H53)</f>
        <v>11225</v>
      </c>
      <c r="I55" s="21"/>
      <c r="J55" s="11">
        <f>SUM(J49:J53)</f>
        <v>1683</v>
      </c>
      <c r="K55" s="21"/>
      <c r="L55" s="11">
        <f>SUM(L49:L53)</f>
        <v>5</v>
      </c>
      <c r="M55" s="21"/>
      <c r="N55" s="11">
        <f>SUM(N49:N53)</f>
        <v>9738</v>
      </c>
      <c r="O55" s="21"/>
      <c r="P55" s="11">
        <f>SUM(P49:P53)</f>
        <v>194372</v>
      </c>
      <c r="Q55" s="2"/>
    </row>
    <row r="56" spans="2:17" ht="15.75">
      <c r="B56" s="8"/>
      <c r="C56" s="2"/>
      <c r="D56" s="8"/>
      <c r="E56" s="2"/>
      <c r="F56" s="8"/>
      <c r="G56" s="2"/>
      <c r="H56" s="8"/>
      <c r="I56" s="2"/>
      <c r="J56" s="8"/>
      <c r="K56" s="2"/>
      <c r="L56" s="8"/>
      <c r="M56" s="2"/>
      <c r="N56" s="8"/>
      <c r="O56" s="2"/>
      <c r="P56" s="8"/>
      <c r="Q56" s="2"/>
    </row>
    <row r="57" spans="1:17" ht="15.75">
      <c r="A57" s="1" t="s">
        <v>334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ht="15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</sheetData>
  <printOptions horizontalCentered="1"/>
  <pageMargins left="0.6881944444444444" right="0.45902777777777776" top="0.5" bottom="0.46041666666666664" header="0" footer="0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