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A" sheetId="1" r:id="rId1"/>
  </sheets>
  <definedNames>
    <definedName name="_xlnm.Print_Area">'A'!$A$1:$M$400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<sst xmlns="http://schemas.openxmlformats.org/spreadsheetml/2006/main" count="457" uniqueCount="255">
  <si>
    <t>INTEGRATED LOGISTICS BERHAD (229690 K)</t>
  </si>
  <si>
    <t>Quarterly report on consolidated results for the financial quarter ended 31 March  2000.</t>
  </si>
  <si>
    <t>The figures have not been audited.</t>
  </si>
  <si>
    <t>CONSOLIDATED INCOME STATEMENT</t>
  </si>
  <si>
    <t>1.</t>
  </si>
  <si>
    <t>2.</t>
  </si>
  <si>
    <t>3.</t>
  </si>
  <si>
    <t>CONSOLIDATED BALANCE SHEET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</si>
  <si>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</si>
  <si>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</si>
  <si>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</si>
  <si>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</si>
  <si>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</si>
  <si>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</si>
  <si>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</si>
  <si>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</si>
  <si>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</si>
  <si>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</si>
  <si>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Notes :</t>
  </si>
  <si>
    <t>14.</t>
  </si>
  <si>
    <t>15.</t>
  </si>
  <si>
    <t>16.</t>
  </si>
  <si>
    <t>17.</t>
  </si>
  <si>
    <t>18.</t>
  </si>
  <si>
    <t>19.</t>
  </si>
  <si>
    <t>20.</t>
  </si>
  <si>
    <t>By Order of the Board</t>
  </si>
  <si>
    <t>Kee Thuan Kin</t>
  </si>
  <si>
    <t>Wong Fook Wah</t>
  </si>
  <si>
    <t>Company Secretaries</t>
  </si>
  <si>
    <t>Selangor</t>
  </si>
  <si>
    <t>30 May 2000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</si>
  <si>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</si>
  <si>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</si>
  <si>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</si>
  <si>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</si>
  <si>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</si>
  <si>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</si>
  <si>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</si>
  <si>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</si>
  <si>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</si>
  <si>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</si>
  <si>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</si>
  <si>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</si>
  <si>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N/A - not available</t>
  </si>
  <si>
    <t>Fixed Assets</t>
  </si>
  <si>
    <t>Interest in Associated Companies</t>
  </si>
  <si>
    <t>Other investments</t>
  </si>
  <si>
    <t>Intangible Assets</t>
  </si>
  <si>
    <t>Current Assets</t>
  </si>
  <si>
    <t>Current Liabilities</t>
  </si>
  <si>
    <t>Net Current Liabilities</t>
  </si>
  <si>
    <t>Long Term Receivables</t>
  </si>
  <si>
    <t>Shareholders' Funds</t>
  </si>
  <si>
    <t>Share Capital</t>
  </si>
  <si>
    <t>Reserves</t>
  </si>
  <si>
    <t>Minority Interests</t>
  </si>
  <si>
    <t>Long Term Borrowings</t>
  </si>
  <si>
    <t>Other Long Term Liabilities</t>
  </si>
  <si>
    <t>Net tangible assets per share (sen)</t>
  </si>
  <si>
    <t>Turnover</t>
  </si>
  <si>
    <t>Investment income</t>
  </si>
  <si>
    <t>Other income including interest income</t>
  </si>
  <si>
    <t>Operating profit before interest on</t>
  </si>
  <si>
    <t>borrowings, depreciation and amortisation,</t>
  </si>
  <si>
    <t xml:space="preserve">exceptional items, income tax, minority </t>
  </si>
  <si>
    <t>interests and extraordinary items</t>
  </si>
  <si>
    <t>Interest on borrowings</t>
  </si>
  <si>
    <t>Depreciation and amortisation</t>
  </si>
  <si>
    <t>Exceptional item</t>
  </si>
  <si>
    <t>Operating profit after interest on</t>
  </si>
  <si>
    <t>borrowings, depreciation and amortisation</t>
  </si>
  <si>
    <t>and exceptional items but before income</t>
  </si>
  <si>
    <t>tax, minority interests and extraordinary</t>
  </si>
  <si>
    <t>items</t>
  </si>
  <si>
    <t>Share of profit / (loss) in associated</t>
  </si>
  <si>
    <t>companies</t>
  </si>
  <si>
    <t>Profit before taxation, minority</t>
  </si>
  <si>
    <t>Taxation</t>
  </si>
  <si>
    <t>(ii)</t>
  </si>
  <si>
    <t>Profit after taxation attributable</t>
  </si>
  <si>
    <t>to members of the company</t>
  </si>
  <si>
    <t>(iii)</t>
  </si>
  <si>
    <t>Profit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</si>
  <si>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</si>
  <si>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</si>
  <si>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</si>
  <si>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</si>
  <si>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>dividends, if any :-</t>
  </si>
  <si>
    <t>Trade Debtors</t>
  </si>
  <si>
    <t>Lease and hire purchase debtors</t>
  </si>
  <si>
    <t>Other debtors, deposits and prepayments</t>
  </si>
  <si>
    <t>Fixed deposits with licensed banks</t>
  </si>
  <si>
    <t>Cash and bank balances</t>
  </si>
  <si>
    <t>Short term borrowings</t>
  </si>
  <si>
    <t>Block discounting creditors</t>
  </si>
  <si>
    <t>Trade creditors</t>
  </si>
  <si>
    <t>Other creditors and accruals</t>
  </si>
  <si>
    <t>Lease and hire purchase creditors</t>
  </si>
  <si>
    <t>Provision for taxation</t>
  </si>
  <si>
    <t>Dividend</t>
  </si>
  <si>
    <t>Share Premium</t>
  </si>
  <si>
    <t>Revaluation Reserve</t>
  </si>
  <si>
    <t>Reserve on consolidation</t>
  </si>
  <si>
    <t>Translation reserve</t>
  </si>
  <si>
    <t>Retained Profit</t>
  </si>
  <si>
    <t>Accounting Policies</t>
  </si>
  <si>
    <t>The financial statements have been prepared based on the accounting policies and methods of</t>
  </si>
  <si>
    <t>computation consistent with those adopted in the 31st December 1999 financial statements.</t>
  </si>
  <si>
    <t>Exceptional Item</t>
  </si>
  <si>
    <t xml:space="preserve">In respect of gain on repurchase of </t>
  </si>
  <si>
    <t xml:space="preserve">   Bonds</t>
  </si>
  <si>
    <t>Extraordinary Items</t>
  </si>
  <si>
    <t>There were no extraordinary items during the period under review.</t>
  </si>
  <si>
    <t>Taxation comprises :-</t>
  </si>
  <si>
    <t>Current taxation</t>
  </si>
  <si>
    <t>Deferred taxation</t>
  </si>
  <si>
    <t>Pre-acquisition profits</t>
  </si>
  <si>
    <t>There were no pre-acquisition profits for the financial period under review</t>
  </si>
  <si>
    <t>Profit on sale of investment and/or properties</t>
  </si>
  <si>
    <t>There were no disposal of investment and/or properties during the financial period under review.</t>
  </si>
  <si>
    <t>Purchase or disposal of quoted securities</t>
  </si>
  <si>
    <t>a.</t>
  </si>
  <si>
    <t>b.</t>
  </si>
  <si>
    <t>Changes in the Composition of the Group</t>
  </si>
  <si>
    <t>There were no changes in the composition of the Group during the financial period under review.</t>
  </si>
  <si>
    <t>Status of Corporate Proposals</t>
  </si>
  <si>
    <t>Save as disclosed below, there were no corporate proposals announced but not completed as at the</t>
  </si>
  <si>
    <t>the date of this report :-</t>
  </si>
  <si>
    <t>i.</t>
  </si>
  <si>
    <t>ii.</t>
  </si>
  <si>
    <t>iii.</t>
  </si>
  <si>
    <t>iv.</t>
  </si>
  <si>
    <t>The above proposals were announced on 19 May 2000.</t>
  </si>
  <si>
    <t>Seasonal or Cyclical Factors</t>
  </si>
  <si>
    <t>The business operations of the Group are not materially afected by any seasonal or cyclical factors.</t>
  </si>
  <si>
    <t>Issuance or repayment of debt and equity securities</t>
  </si>
  <si>
    <t xml:space="preserve">There were no issuance or repayment of debt and equity securities, share buy-backs, share </t>
  </si>
  <si>
    <t>cancellations, shares held as treasury shares and resale of treasury shares apart from the repurchase</t>
  </si>
  <si>
    <t>and cancellation of RM810,000  in nominal value of the Company's redeemable Bonds 1996/2001</t>
  </si>
  <si>
    <t>during the financial period under review.</t>
  </si>
  <si>
    <t>Group borrowings and debt securities as at 31.3.00</t>
  </si>
  <si>
    <t>c.</t>
  </si>
  <si>
    <t>Contingent Liabilities</t>
  </si>
  <si>
    <t>There is no contingent liabilities as at the date of this report.</t>
  </si>
  <si>
    <t>Off balance sheet financial instruments</t>
  </si>
  <si>
    <t>The Group does not have any financial instruments with off balance sheet risk as at the date of this</t>
  </si>
  <si>
    <t>report.</t>
  </si>
  <si>
    <t>Material litigation</t>
  </si>
  <si>
    <t>There is no material litigation as at the date of this report.</t>
  </si>
  <si>
    <t>Segment Reporting</t>
  </si>
  <si>
    <t>Comparison with preceding quarter's results</t>
  </si>
  <si>
    <t>The Group recorded an operating profit before taxation of RM2.026 million for the current quarter</t>
  </si>
  <si>
    <t>under review compared with a loss of RM0.4 million in the preceding quarter ended 31.12.99. The</t>
  </si>
  <si>
    <t>material change in the profit before taxation are mainly attributable to the following factors :-</t>
  </si>
  <si>
    <t>Review of performance</t>
  </si>
  <si>
    <t>Not applicable as results for the preceding year corresponding period is not available.</t>
  </si>
  <si>
    <t>Current year prospects</t>
  </si>
  <si>
    <t>Barring any unforeseen circumstances, the Group expects to maintain its satisfactory results for the</t>
  </si>
  <si>
    <t>financial year ended 31 December 2000</t>
  </si>
  <si>
    <t xml:space="preserve">Dividend </t>
  </si>
  <si>
    <t>No dividend has been declared for the financial period under review.</t>
  </si>
  <si>
    <t>Profit after taxation before</t>
  </si>
  <si>
    <t>deducting minority interests</t>
  </si>
  <si>
    <t>Less minority interests</t>
  </si>
  <si>
    <t>Extraordinary items</t>
  </si>
  <si>
    <t>Extraordinary items attributable to</t>
  </si>
  <si>
    <t>members of the company</t>
  </si>
  <si>
    <t>Basic (based on 93,339,503</t>
  </si>
  <si>
    <t>ordinary shares) (sen)</t>
  </si>
  <si>
    <t xml:space="preserve">Fully diluted </t>
  </si>
  <si>
    <t>There were no purchase or disposal of quoted securities for the financial period under review.</t>
  </si>
  <si>
    <t>Total investments in quoted shares as at 31.3.00 :-</t>
  </si>
  <si>
    <t>At cost</t>
  </si>
  <si>
    <t>Provision for dimunition in value</t>
  </si>
  <si>
    <t>At market value</t>
  </si>
  <si>
    <t>a proposed rights issue of up to 51,333,334 new Shares on the basis of two (2) new Shares for every</t>
  </si>
  <si>
    <t>five (5) existing Shares held at a date and issue price to be determined;</t>
  </si>
  <si>
    <t xml:space="preserve">a proposed issue of RM60,000,000 nominal amount of 4% redeemable bank guaranteed bonds </t>
  </si>
  <si>
    <t>2000/2005 with up to 32,083,334 detachable New Warrants on a 'bought deal' basis to a primary</t>
  </si>
  <si>
    <t>subscriber;</t>
  </si>
  <si>
    <t>a proposed offer for sale by the Primary Subscriber of up to 32,083,334 New Warrants which are</t>
  </si>
  <si>
    <t>detached from the Bonds, to existing shareholders on the basis of one (1) New Warrant for every</t>
  </si>
  <si>
    <t>four (4) existing Shares held at a date and offer price to be determined; and</t>
  </si>
  <si>
    <t>a proposed employees' share option scheme for the granting of Options to eligible employees</t>
  </si>
  <si>
    <t>and Executive Directors of the Company and its subsidiary companies to subscribe for new Shares</t>
  </si>
  <si>
    <t>in ILB of up to 10% of the issued and paid-up share capital of the Company.</t>
  </si>
  <si>
    <t>Secured :-</t>
  </si>
  <si>
    <t>Portion of term loans payable within 12 months</t>
  </si>
  <si>
    <t>Unsecured :-</t>
  </si>
  <si>
    <t>Revolving credits</t>
  </si>
  <si>
    <t>Bank overdrafts</t>
  </si>
  <si>
    <t>Bankers acceptance</t>
  </si>
  <si>
    <t>Long term borrowings</t>
  </si>
  <si>
    <t>Portion of term loans payable after 12 months</t>
  </si>
  <si>
    <t>Long term loan</t>
  </si>
  <si>
    <t>Unsecured Bonds</t>
  </si>
  <si>
    <t>The long term loan represents a loan from the minority shareholder of a subsidiary company</t>
  </si>
  <si>
    <t>to the said subsidiary company and is unsecured, non-interest bearing and has no fixed term</t>
  </si>
  <si>
    <t>of repayment.</t>
  </si>
  <si>
    <t>All the above borrowings are denominated in Ringgit Malaysia except for the following which is</t>
  </si>
  <si>
    <t>denominated in Hong Kong dollars :-</t>
  </si>
  <si>
    <t>By Activity</t>
  </si>
  <si>
    <t>Forwarding, shipping, transport</t>
  </si>
  <si>
    <t xml:space="preserve">  and air freight services</t>
  </si>
  <si>
    <t>Warehouse rental and services</t>
  </si>
  <si>
    <t>Investment holding, property rental,</t>
  </si>
  <si>
    <t xml:space="preserve">   commission and others</t>
  </si>
  <si>
    <t>Leasing and hire purchase</t>
  </si>
  <si>
    <t>By Geographical Location</t>
  </si>
  <si>
    <t>Malaysia</t>
  </si>
  <si>
    <t>Hong Kong</t>
  </si>
  <si>
    <t>Philippines</t>
  </si>
  <si>
    <t>The People's Republic of China</t>
  </si>
  <si>
    <t>Higher contributions from an 11.6% increase in turnover;</t>
  </si>
  <si>
    <t>Substantially lower depreciation and amortisation charges of RM0.6 million; and</t>
  </si>
  <si>
    <t>-------Individual quarter-------</t>
  </si>
  <si>
    <t>Current</t>
  </si>
  <si>
    <t>year</t>
  </si>
  <si>
    <t>quarter</t>
  </si>
  <si>
    <t>31.3.00</t>
  </si>
  <si>
    <t>RM'000</t>
  </si>
  <si>
    <t xml:space="preserve"> </t>
  </si>
  <si>
    <t>Not applicable</t>
  </si>
  <si>
    <t>------Individual  quarter----</t>
  </si>
  <si>
    <t>Operating</t>
  </si>
  <si>
    <t>revenue</t>
  </si>
  <si>
    <t>Preceding</t>
  </si>
  <si>
    <t>corresponding</t>
  </si>
  <si>
    <t>31.3.99</t>
  </si>
  <si>
    <t>N/A</t>
  </si>
  <si>
    <t>Profit/(Loss)</t>
  </si>
  <si>
    <t>before</t>
  </si>
  <si>
    <t>exceptional</t>
  </si>
  <si>
    <t>item</t>
  </si>
  <si>
    <t>------Cumulative quarter-------</t>
  </si>
  <si>
    <t>to date</t>
  </si>
  <si>
    <t>As at</t>
  </si>
  <si>
    <t>end of</t>
  </si>
  <si>
    <t>current</t>
  </si>
  <si>
    <t>------Cumulative quarter----</t>
  </si>
  <si>
    <t>tax</t>
  </si>
  <si>
    <t>period</t>
  </si>
  <si>
    <t>preceding</t>
  </si>
  <si>
    <t>financial</t>
  </si>
  <si>
    <t>year end</t>
  </si>
  <si>
    <t>31.12.99</t>
  </si>
  <si>
    <t xml:space="preserve">Assets </t>
  </si>
  <si>
    <t>employed</t>
  </si>
  <si>
    <t xml:space="preserve">            -</t>
  </si>
  <si>
    <t xml:space="preserve">          -</t>
  </si>
  <si>
    <t xml:space="preserve">     -</t>
  </si>
  <si>
    <t xml:space="preserve">    -</t>
  </si>
  <si>
    <t xml:space="preserve">Bad and doubtful debts provisions and fixed assets written off amounting to RM1.0 million </t>
  </si>
  <si>
    <t>in the preceding quarter.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</si>
</sst>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2" xfId="0" applyNumberFormat="1" applyFont="1" applyAlignment="1">
      <alignment/>
    </xf>
    <xf numFmtId="3" fontId="4" fillId="0" borderId="2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Continuous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0"/>
  <sheetViews>
    <sheetView tabSelected="1" showOutlineSymbols="0" zoomScale="87" zoomScaleNormal="87" workbookViewId="0" topLeftCell="C130">
      <selection activeCell="J146" sqref="J146"/>
    </sheetView>
  </sheetViews>
  <sheetFormatPr defaultColWidth="8.88671875" defaultRowHeight="15"/>
  <cols>
    <col min="1" max="3" width="3.6640625" style="1" customWidth="1"/>
    <col min="4" max="4" width="15.6640625" style="1" customWidth="1"/>
    <col min="5" max="5" width="10.6640625" style="1" customWidth="1"/>
    <col min="6" max="6" width="8.6640625" style="1" customWidth="1"/>
    <col min="7" max="7" width="3.6640625" style="1" customWidth="1"/>
    <col min="8" max="8" width="8.6640625" style="1" customWidth="1"/>
    <col min="9" max="9" width="4.6640625" style="1" customWidth="1"/>
    <col min="10" max="10" width="8.6640625" style="1" customWidth="1"/>
    <col min="11" max="11" width="3.6640625" style="1" customWidth="1"/>
    <col min="12" max="12" width="8.6640625" style="1" customWidth="1"/>
    <col min="13" max="13" width="3.3359375" style="1" customWidth="1"/>
    <col min="14" max="16384" width="9.6640625" style="1" customWidth="1"/>
  </cols>
  <sheetData>
    <row r="1" spans="1:13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>
      <c r="A4" s="2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.7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>
      <c r="A6" s="4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2"/>
      <c r="B8" s="3"/>
      <c r="C8" s="3"/>
      <c r="D8" s="3"/>
      <c r="E8" s="3"/>
      <c r="F8" s="5" t="s">
        <v>216</v>
      </c>
      <c r="G8" s="5"/>
      <c r="H8" s="5"/>
      <c r="I8" s="3"/>
      <c r="J8" s="5" t="s">
        <v>235</v>
      </c>
      <c r="K8" s="5"/>
      <c r="L8" s="5"/>
      <c r="M8" s="3"/>
    </row>
    <row r="9" spans="1:13" ht="15.75">
      <c r="A9" s="2"/>
      <c r="B9" s="3"/>
      <c r="C9" s="3"/>
      <c r="D9" s="3"/>
      <c r="E9" s="3"/>
      <c r="F9" s="6"/>
      <c r="G9" s="3"/>
      <c r="H9" s="6" t="s">
        <v>227</v>
      </c>
      <c r="I9" s="6"/>
      <c r="J9" s="6"/>
      <c r="K9" s="6"/>
      <c r="L9" s="6" t="s">
        <v>227</v>
      </c>
      <c r="M9" s="3"/>
    </row>
    <row r="10" spans="1:13" ht="15.75">
      <c r="A10" s="2"/>
      <c r="B10" s="3"/>
      <c r="C10" s="3"/>
      <c r="D10" s="3"/>
      <c r="E10" s="3"/>
      <c r="F10" s="6" t="s">
        <v>217</v>
      </c>
      <c r="G10" s="3"/>
      <c r="H10" s="6" t="s">
        <v>218</v>
      </c>
      <c r="I10" s="3"/>
      <c r="J10" s="6" t="s">
        <v>217</v>
      </c>
      <c r="K10" s="6"/>
      <c r="L10" s="6" t="s">
        <v>218</v>
      </c>
      <c r="M10" s="3"/>
    </row>
    <row r="11" spans="1:13" ht="15.75">
      <c r="A11" s="2"/>
      <c r="B11" s="3"/>
      <c r="C11" s="3"/>
      <c r="D11" s="3"/>
      <c r="E11" s="3"/>
      <c r="F11" s="6" t="s">
        <v>218</v>
      </c>
      <c r="G11" s="3"/>
      <c r="H11" s="6" t="s">
        <v>228</v>
      </c>
      <c r="I11" s="3"/>
      <c r="J11" s="6" t="s">
        <v>218</v>
      </c>
      <c r="K11" s="6"/>
      <c r="L11" s="6" t="s">
        <v>228</v>
      </c>
      <c r="M11" s="3"/>
    </row>
    <row r="12" spans="1:13" ht="15.75">
      <c r="A12" s="2"/>
      <c r="B12" s="3"/>
      <c r="C12" s="3"/>
      <c r="D12" s="3"/>
      <c r="E12" s="3"/>
      <c r="F12" s="6" t="s">
        <v>219</v>
      </c>
      <c r="G12" s="3"/>
      <c r="H12" s="6" t="s">
        <v>219</v>
      </c>
      <c r="I12" s="3"/>
      <c r="J12" s="6" t="s">
        <v>236</v>
      </c>
      <c r="K12" s="6"/>
      <c r="L12" s="6" t="s">
        <v>242</v>
      </c>
      <c r="M12" s="3"/>
    </row>
    <row r="13" spans="1:13" ht="15.75">
      <c r="A13" s="2"/>
      <c r="B13" s="3"/>
      <c r="C13" s="3"/>
      <c r="D13" s="3"/>
      <c r="E13" s="3"/>
      <c r="F13" s="6" t="s">
        <v>220</v>
      </c>
      <c r="G13" s="3"/>
      <c r="H13" s="6" t="s">
        <v>229</v>
      </c>
      <c r="I13" s="3"/>
      <c r="J13" s="6" t="s">
        <v>220</v>
      </c>
      <c r="K13" s="6"/>
      <c r="L13" s="6" t="s">
        <v>229</v>
      </c>
      <c r="M13" s="3"/>
    </row>
    <row r="14" spans="1:13" ht="15.75">
      <c r="A14" s="2"/>
      <c r="B14" s="3"/>
      <c r="C14" s="3"/>
      <c r="D14" s="3"/>
      <c r="E14" s="3"/>
      <c r="F14" s="6" t="s">
        <v>221</v>
      </c>
      <c r="G14" s="3"/>
      <c r="H14" s="6" t="s">
        <v>221</v>
      </c>
      <c r="I14" s="3"/>
      <c r="J14" s="6" t="s">
        <v>221</v>
      </c>
      <c r="K14" s="6"/>
      <c r="L14" s="6" t="s">
        <v>221</v>
      </c>
      <c r="M14" s="3"/>
    </row>
    <row r="15" spans="1:13" ht="15.7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.75">
      <c r="A16" s="3" t="s">
        <v>4</v>
      </c>
      <c r="B16" s="3" t="s">
        <v>32</v>
      </c>
      <c r="C16" s="3" t="s">
        <v>60</v>
      </c>
      <c r="D16" s="3"/>
      <c r="E16" s="3"/>
      <c r="F16" s="3">
        <f>12316+6392+6010+968+2685+2776+85+594</f>
        <v>31826</v>
      </c>
      <c r="G16" s="3"/>
      <c r="H16" s="6" t="s">
        <v>230</v>
      </c>
      <c r="I16" s="3"/>
      <c r="J16" s="3">
        <f>12316+6392+6010+968+2685+2776+85+594</f>
        <v>31826</v>
      </c>
      <c r="K16" s="3"/>
      <c r="L16" s="6" t="s">
        <v>230</v>
      </c>
      <c r="M16" s="3"/>
    </row>
    <row r="17" spans="1:13" ht="15.7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.75">
      <c r="A18" s="2"/>
      <c r="B18" s="3" t="s">
        <v>33</v>
      </c>
      <c r="C18" s="3" t="s">
        <v>61</v>
      </c>
      <c r="D18" s="3"/>
      <c r="E18" s="3"/>
      <c r="F18" s="6" t="s">
        <v>251</v>
      </c>
      <c r="G18" s="3"/>
      <c r="H18" s="6" t="s">
        <v>230</v>
      </c>
      <c r="I18" s="3"/>
      <c r="J18" s="6" t="s">
        <v>252</v>
      </c>
      <c r="K18" s="3"/>
      <c r="L18" s="6" t="s">
        <v>230</v>
      </c>
      <c r="M18" s="3"/>
    </row>
    <row r="19" spans="1:13" ht="15.7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2"/>
      <c r="B20" s="3" t="s">
        <v>34</v>
      </c>
      <c r="C20" s="3" t="s">
        <v>62</v>
      </c>
      <c r="D20" s="3"/>
      <c r="E20" s="3"/>
      <c r="F20" s="3">
        <v>21</v>
      </c>
      <c r="G20" s="3"/>
      <c r="H20" s="6" t="s">
        <v>230</v>
      </c>
      <c r="I20" s="3"/>
      <c r="J20" s="3">
        <v>21</v>
      </c>
      <c r="K20" s="3"/>
      <c r="L20" s="6" t="s">
        <v>230</v>
      </c>
      <c r="M20" s="3"/>
    </row>
    <row r="21" spans="1:13" ht="15.7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3" t="s">
        <v>5</v>
      </c>
      <c r="B22" s="3" t="s">
        <v>32</v>
      </c>
      <c r="C22" s="3" t="s">
        <v>63</v>
      </c>
      <c r="D22" s="3"/>
      <c r="E22" s="3"/>
      <c r="F22" s="3">
        <f>1879+2018+3406</f>
        <v>7303</v>
      </c>
      <c r="G22" s="3"/>
      <c r="H22" s="6" t="s">
        <v>230</v>
      </c>
      <c r="I22" s="3"/>
      <c r="J22" s="3">
        <f>1879+2018+3406</f>
        <v>7303</v>
      </c>
      <c r="K22" s="3"/>
      <c r="L22" s="6" t="s">
        <v>230</v>
      </c>
      <c r="M22" s="3"/>
    </row>
    <row r="23" spans="1:13" ht="15.75">
      <c r="A23" s="2"/>
      <c r="B23" s="3"/>
      <c r="C23" s="3" t="s">
        <v>64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2"/>
      <c r="B24" s="3"/>
      <c r="C24" s="3" t="s">
        <v>65</v>
      </c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2"/>
      <c r="B25" s="3"/>
      <c r="C25" s="3" t="s">
        <v>66</v>
      </c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75">
      <c r="A27" s="2"/>
      <c r="B27" s="3" t="s">
        <v>33</v>
      </c>
      <c r="C27" s="3" t="s">
        <v>67</v>
      </c>
      <c r="D27" s="3"/>
      <c r="E27" s="3"/>
      <c r="F27" s="3">
        <v>-2018</v>
      </c>
      <c r="G27" s="3"/>
      <c r="H27" s="6" t="s">
        <v>230</v>
      </c>
      <c r="I27" s="3"/>
      <c r="J27" s="3">
        <v>-2018</v>
      </c>
      <c r="K27" s="3"/>
      <c r="L27" s="6" t="s">
        <v>230</v>
      </c>
      <c r="M27" s="3"/>
    </row>
    <row r="28" spans="1:13" ht="15.7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.75">
      <c r="A29" s="2"/>
      <c r="B29" s="3" t="s">
        <v>34</v>
      </c>
      <c r="C29" s="3" t="s">
        <v>68</v>
      </c>
      <c r="D29" s="3"/>
      <c r="E29" s="3"/>
      <c r="F29" s="3">
        <v>-3406</v>
      </c>
      <c r="G29" s="3"/>
      <c r="H29" s="6" t="s">
        <v>230</v>
      </c>
      <c r="I29" s="3"/>
      <c r="J29" s="3">
        <v>-3406</v>
      </c>
      <c r="K29" s="3"/>
      <c r="L29" s="6" t="s">
        <v>230</v>
      </c>
      <c r="M29" s="3"/>
    </row>
    <row r="30" spans="1:13" ht="15.7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>
      <c r="A31" s="2"/>
      <c r="B31" s="3" t="s">
        <v>35</v>
      </c>
      <c r="C31" s="3" t="s">
        <v>69</v>
      </c>
      <c r="D31" s="3"/>
      <c r="E31" s="3"/>
      <c r="F31" s="3">
        <v>186</v>
      </c>
      <c r="G31" s="3"/>
      <c r="H31" s="6" t="s">
        <v>230</v>
      </c>
      <c r="I31" s="3"/>
      <c r="J31" s="3">
        <v>186</v>
      </c>
      <c r="K31" s="3"/>
      <c r="L31" s="6" t="s">
        <v>230</v>
      </c>
      <c r="M31" s="3"/>
    </row>
    <row r="32" spans="1:13" ht="15.75">
      <c r="A32" s="2"/>
      <c r="B32" s="3"/>
      <c r="C32" s="3"/>
      <c r="D32" s="3"/>
      <c r="E32" s="3"/>
      <c r="F32" s="3" t="s">
        <v>222</v>
      </c>
      <c r="G32" s="3"/>
      <c r="H32" s="3"/>
      <c r="I32" s="3"/>
      <c r="J32" s="3" t="s">
        <v>222</v>
      </c>
      <c r="K32" s="3"/>
      <c r="L32" s="3"/>
      <c r="M32" s="3"/>
    </row>
    <row r="33" spans="1:13" ht="15.75">
      <c r="A33" s="2"/>
      <c r="B33" s="3" t="s">
        <v>36</v>
      </c>
      <c r="C33" s="3" t="s">
        <v>70</v>
      </c>
      <c r="D33" s="3"/>
      <c r="E33" s="3"/>
      <c r="F33" s="3">
        <f>SUM(F22:F31)</f>
        <v>2065</v>
      </c>
      <c r="G33" s="3"/>
      <c r="H33" s="6" t="s">
        <v>230</v>
      </c>
      <c r="I33" s="3"/>
      <c r="J33" s="3">
        <f>SUM(J22:J31)</f>
        <v>2065</v>
      </c>
      <c r="K33" s="3"/>
      <c r="L33" s="6" t="s">
        <v>230</v>
      </c>
      <c r="M33" s="3"/>
    </row>
    <row r="34" spans="1:13" ht="15.75">
      <c r="A34" s="2"/>
      <c r="B34" s="3"/>
      <c r="C34" s="3" t="s">
        <v>71</v>
      </c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>
      <c r="A35" s="2"/>
      <c r="B35" s="3"/>
      <c r="C35" s="3" t="s">
        <v>72</v>
      </c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.75">
      <c r="A36" s="2"/>
      <c r="B36" s="3"/>
      <c r="C36" s="3" t="s">
        <v>73</v>
      </c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.75">
      <c r="A37" s="2"/>
      <c r="B37" s="3"/>
      <c r="C37" s="3" t="s">
        <v>74</v>
      </c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5.7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.75">
      <c r="A39" s="2"/>
      <c r="B39" s="3" t="s">
        <v>37</v>
      </c>
      <c r="C39" s="3" t="s">
        <v>75</v>
      </c>
      <c r="D39" s="3"/>
      <c r="E39" s="3"/>
      <c r="F39" s="3">
        <v>-39</v>
      </c>
      <c r="G39" s="3"/>
      <c r="H39" s="6" t="s">
        <v>230</v>
      </c>
      <c r="I39" s="3"/>
      <c r="J39" s="3">
        <v>-39</v>
      </c>
      <c r="K39" s="3"/>
      <c r="L39" s="6" t="s">
        <v>230</v>
      </c>
      <c r="M39" s="3"/>
    </row>
    <row r="40" spans="1:13" ht="15.75">
      <c r="A40" s="2"/>
      <c r="B40" s="3"/>
      <c r="C40" s="3" t="s">
        <v>76</v>
      </c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5.7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5.75">
      <c r="A42" s="2"/>
      <c r="B42" s="3" t="s">
        <v>38</v>
      </c>
      <c r="C42" s="3" t="s">
        <v>77</v>
      </c>
      <c r="D42" s="3"/>
      <c r="E42" s="3"/>
      <c r="F42" s="3">
        <f>F33+F39</f>
        <v>2026</v>
      </c>
      <c r="G42" s="3"/>
      <c r="H42" s="6" t="s">
        <v>230</v>
      </c>
      <c r="I42" s="3"/>
      <c r="J42" s="3">
        <f>J33+J39</f>
        <v>2026</v>
      </c>
      <c r="K42" s="3"/>
      <c r="L42" s="6" t="s">
        <v>230</v>
      </c>
      <c r="M42" s="3"/>
    </row>
    <row r="43" spans="1:13" ht="15.75">
      <c r="A43" s="2"/>
      <c r="B43" s="3"/>
      <c r="C43" s="3" t="s">
        <v>66</v>
      </c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5.7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5.75">
      <c r="A45" s="2"/>
      <c r="B45" s="3" t="s">
        <v>39</v>
      </c>
      <c r="C45" s="3" t="s">
        <v>78</v>
      </c>
      <c r="D45" s="3"/>
      <c r="E45" s="3"/>
      <c r="F45" s="3">
        <v>-1536</v>
      </c>
      <c r="G45" s="3"/>
      <c r="H45" s="6" t="s">
        <v>230</v>
      </c>
      <c r="I45" s="3"/>
      <c r="J45" s="3">
        <v>-1536</v>
      </c>
      <c r="K45" s="3"/>
      <c r="L45" s="6" t="s">
        <v>230</v>
      </c>
      <c r="M45" s="3"/>
    </row>
    <row r="46" spans="1:13" ht="15.7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5.75">
      <c r="A47" s="2"/>
      <c r="B47" s="3" t="s">
        <v>40</v>
      </c>
      <c r="C47" s="3" t="s">
        <v>40</v>
      </c>
      <c r="D47" s="3" t="s">
        <v>162</v>
      </c>
      <c r="E47" s="3"/>
      <c r="F47" s="3">
        <f>SUM(F42:F45)</f>
        <v>490</v>
      </c>
      <c r="G47" s="3"/>
      <c r="H47" s="6" t="s">
        <v>230</v>
      </c>
      <c r="I47" s="3"/>
      <c r="J47" s="3">
        <f>SUM(J42:J45)</f>
        <v>490</v>
      </c>
      <c r="K47" s="3"/>
      <c r="L47" s="6" t="s">
        <v>230</v>
      </c>
      <c r="M47" s="3"/>
    </row>
    <row r="48" spans="1:13" ht="15.75">
      <c r="A48" s="2"/>
      <c r="B48" s="3"/>
      <c r="C48" s="3"/>
      <c r="D48" s="3" t="s">
        <v>163</v>
      </c>
      <c r="E48" s="3"/>
      <c r="F48" s="3"/>
      <c r="G48" s="3"/>
      <c r="H48" s="3"/>
      <c r="I48" s="3"/>
      <c r="J48" s="3"/>
      <c r="K48" s="3"/>
      <c r="L48" s="3"/>
      <c r="M48" s="3"/>
    </row>
    <row r="49" spans="1:13" ht="15.7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5.75">
      <c r="A50" s="2"/>
      <c r="B50" s="3"/>
      <c r="C50" s="3" t="s">
        <v>79</v>
      </c>
      <c r="D50" s="3" t="s">
        <v>164</v>
      </c>
      <c r="E50" s="3"/>
      <c r="F50" s="3">
        <v>115</v>
      </c>
      <c r="G50" s="3"/>
      <c r="H50" s="6" t="s">
        <v>230</v>
      </c>
      <c r="I50" s="3"/>
      <c r="J50" s="3">
        <v>115</v>
      </c>
      <c r="K50" s="3"/>
      <c r="L50" s="6" t="s">
        <v>230</v>
      </c>
      <c r="M50" s="3"/>
    </row>
    <row r="51" spans="1:13" ht="15.7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5.75">
      <c r="A52" s="2"/>
      <c r="B52" s="3" t="s">
        <v>41</v>
      </c>
      <c r="C52" s="3" t="s">
        <v>80</v>
      </c>
      <c r="D52" s="3"/>
      <c r="E52" s="3"/>
      <c r="F52" s="3">
        <f>F47+F50</f>
        <v>605</v>
      </c>
      <c r="G52" s="3"/>
      <c r="H52" s="6" t="s">
        <v>230</v>
      </c>
      <c r="I52" s="3"/>
      <c r="J52" s="3">
        <f>J47+J50</f>
        <v>605</v>
      </c>
      <c r="K52" s="3"/>
      <c r="L52" s="6" t="s">
        <v>230</v>
      </c>
      <c r="M52" s="3"/>
    </row>
    <row r="53" spans="1:13" ht="15.75">
      <c r="A53" s="2"/>
      <c r="B53" s="3"/>
      <c r="C53" s="3" t="s">
        <v>81</v>
      </c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5.75">
      <c r="A56" s="2"/>
      <c r="B56" s="3"/>
      <c r="C56" s="3"/>
      <c r="D56" s="3"/>
      <c r="E56" s="3"/>
      <c r="F56" s="5" t="s">
        <v>216</v>
      </c>
      <c r="G56" s="5"/>
      <c r="H56" s="5"/>
      <c r="I56" s="3"/>
      <c r="J56" s="5" t="s">
        <v>235</v>
      </c>
      <c r="K56" s="5"/>
      <c r="L56" s="5"/>
      <c r="M56" s="3"/>
    </row>
    <row r="57" spans="1:13" ht="15.75">
      <c r="A57" s="2"/>
      <c r="B57" s="3"/>
      <c r="C57" s="3"/>
      <c r="D57" s="3"/>
      <c r="E57" s="3"/>
      <c r="F57" s="6"/>
      <c r="G57" s="3"/>
      <c r="H57" s="6" t="s">
        <v>227</v>
      </c>
      <c r="I57" s="6"/>
      <c r="J57" s="6"/>
      <c r="K57" s="6"/>
      <c r="L57" s="6" t="s">
        <v>227</v>
      </c>
      <c r="M57" s="3"/>
    </row>
    <row r="58" spans="1:13" ht="15.75">
      <c r="A58" s="2"/>
      <c r="B58" s="3"/>
      <c r="C58" s="3"/>
      <c r="D58" s="3"/>
      <c r="E58" s="3"/>
      <c r="F58" s="6" t="s">
        <v>217</v>
      </c>
      <c r="G58" s="3"/>
      <c r="H58" s="6" t="s">
        <v>218</v>
      </c>
      <c r="I58" s="6"/>
      <c r="J58" s="6" t="s">
        <v>217</v>
      </c>
      <c r="K58" s="6"/>
      <c r="L58" s="6" t="s">
        <v>218</v>
      </c>
      <c r="M58" s="3"/>
    </row>
    <row r="59" spans="1:13" ht="15.75">
      <c r="A59" s="2"/>
      <c r="B59" s="3"/>
      <c r="C59" s="3"/>
      <c r="D59" s="3"/>
      <c r="E59" s="3"/>
      <c r="F59" s="6" t="s">
        <v>218</v>
      </c>
      <c r="G59" s="3"/>
      <c r="H59" s="6" t="s">
        <v>228</v>
      </c>
      <c r="I59" s="3"/>
      <c r="J59" s="6" t="s">
        <v>218</v>
      </c>
      <c r="K59" s="6"/>
      <c r="L59" s="6" t="s">
        <v>228</v>
      </c>
      <c r="M59" s="3"/>
    </row>
    <row r="60" spans="1:13" ht="15.75">
      <c r="A60" s="2"/>
      <c r="B60" s="3"/>
      <c r="C60" s="3"/>
      <c r="D60" s="3"/>
      <c r="E60" s="3"/>
      <c r="F60" s="6" t="s">
        <v>219</v>
      </c>
      <c r="G60" s="3"/>
      <c r="H60" s="6" t="s">
        <v>219</v>
      </c>
      <c r="I60" s="3"/>
      <c r="J60" s="6" t="s">
        <v>236</v>
      </c>
      <c r="K60" s="6"/>
      <c r="L60" s="6" t="s">
        <v>242</v>
      </c>
      <c r="M60" s="3"/>
    </row>
    <row r="61" spans="1:13" ht="15.75">
      <c r="A61" s="2"/>
      <c r="B61" s="3"/>
      <c r="C61" s="3"/>
      <c r="D61" s="3"/>
      <c r="E61" s="3"/>
      <c r="F61" s="6" t="s">
        <v>220</v>
      </c>
      <c r="G61" s="3"/>
      <c r="H61" s="6" t="s">
        <v>229</v>
      </c>
      <c r="I61" s="3"/>
      <c r="J61" s="6" t="s">
        <v>220</v>
      </c>
      <c r="K61" s="6"/>
      <c r="L61" s="6" t="s">
        <v>229</v>
      </c>
      <c r="M61" s="3"/>
    </row>
    <row r="62" spans="1:13" ht="15.75">
      <c r="A62" s="2"/>
      <c r="B62" s="3"/>
      <c r="C62" s="3"/>
      <c r="D62" s="3"/>
      <c r="E62" s="3"/>
      <c r="F62" s="6" t="s">
        <v>221</v>
      </c>
      <c r="G62" s="3"/>
      <c r="H62" s="6" t="s">
        <v>221</v>
      </c>
      <c r="I62" s="3"/>
      <c r="J62" s="6" t="s">
        <v>221</v>
      </c>
      <c r="K62" s="6"/>
      <c r="L62" s="6" t="s">
        <v>221</v>
      </c>
      <c r="M62" s="3"/>
    </row>
    <row r="63" spans="1:13" ht="15.7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5.75">
      <c r="A64" s="2"/>
      <c r="B64" s="3" t="s">
        <v>42</v>
      </c>
      <c r="C64" s="3" t="s">
        <v>40</v>
      </c>
      <c r="D64" s="3" t="s">
        <v>165</v>
      </c>
      <c r="E64" s="3"/>
      <c r="F64" s="6" t="s">
        <v>252</v>
      </c>
      <c r="G64" s="3"/>
      <c r="H64" s="6" t="s">
        <v>230</v>
      </c>
      <c r="I64" s="3"/>
      <c r="J64" s="6" t="s">
        <v>252</v>
      </c>
      <c r="K64" s="3"/>
      <c r="L64" s="6" t="s">
        <v>230</v>
      </c>
      <c r="M64" s="3"/>
    </row>
    <row r="65" spans="1:13" ht="15.75">
      <c r="A65" s="2"/>
      <c r="B65" s="3"/>
      <c r="C65" s="3" t="s">
        <v>79</v>
      </c>
      <c r="D65" s="3" t="s">
        <v>164</v>
      </c>
      <c r="E65" s="3"/>
      <c r="F65" s="6" t="s">
        <v>252</v>
      </c>
      <c r="G65" s="3"/>
      <c r="H65" s="6" t="s">
        <v>230</v>
      </c>
      <c r="I65" s="3"/>
      <c r="J65" s="6" t="s">
        <v>252</v>
      </c>
      <c r="K65" s="3"/>
      <c r="L65" s="6" t="s">
        <v>230</v>
      </c>
      <c r="M65" s="3"/>
    </row>
    <row r="66" spans="1:13" ht="15.75">
      <c r="A66" s="2"/>
      <c r="B66" s="3"/>
      <c r="C66" s="3" t="s">
        <v>82</v>
      </c>
      <c r="D66" s="3" t="s">
        <v>166</v>
      </c>
      <c r="E66" s="3"/>
      <c r="F66" s="6" t="s">
        <v>252</v>
      </c>
      <c r="G66" s="3"/>
      <c r="H66" s="6" t="s">
        <v>230</v>
      </c>
      <c r="I66" s="3"/>
      <c r="J66" s="6" t="s">
        <v>252</v>
      </c>
      <c r="K66" s="3"/>
      <c r="L66" s="6" t="s">
        <v>230</v>
      </c>
      <c r="M66" s="3"/>
    </row>
    <row r="67" spans="1:13" ht="15.75">
      <c r="A67" s="2"/>
      <c r="B67" s="3"/>
      <c r="C67" s="3"/>
      <c r="D67" s="3" t="s">
        <v>167</v>
      </c>
      <c r="E67" s="3"/>
      <c r="F67" s="3"/>
      <c r="G67" s="3"/>
      <c r="H67" s="3"/>
      <c r="I67" s="3"/>
      <c r="J67" s="3"/>
      <c r="K67" s="3"/>
      <c r="L67" s="3"/>
      <c r="M67" s="3"/>
    </row>
    <row r="68" spans="1:13" ht="15.7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5.75">
      <c r="A69" s="2"/>
      <c r="B69" s="3" t="s">
        <v>43</v>
      </c>
      <c r="C69" s="3" t="s">
        <v>83</v>
      </c>
      <c r="D69" s="3"/>
      <c r="E69" s="3"/>
      <c r="F69" s="3">
        <f>F52</f>
        <v>605</v>
      </c>
      <c r="G69" s="3"/>
      <c r="H69" s="6" t="s">
        <v>230</v>
      </c>
      <c r="I69" s="3"/>
      <c r="J69" s="3">
        <f>J52</f>
        <v>605</v>
      </c>
      <c r="K69" s="3"/>
      <c r="L69" s="6" t="s">
        <v>230</v>
      </c>
      <c r="M69" s="3"/>
    </row>
    <row r="70" spans="1:13" ht="15.75">
      <c r="A70" s="2"/>
      <c r="B70" s="3"/>
      <c r="C70" s="3" t="s">
        <v>84</v>
      </c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.75">
      <c r="A71" s="2"/>
      <c r="B71" s="3"/>
      <c r="C71" s="3" t="s">
        <v>85</v>
      </c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5.7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5.7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5.75">
      <c r="A74" s="3" t="s">
        <v>6</v>
      </c>
      <c r="B74" s="3" t="s">
        <v>32</v>
      </c>
      <c r="C74" s="3" t="s">
        <v>86</v>
      </c>
      <c r="D74" s="3"/>
      <c r="E74" s="3"/>
      <c r="F74" s="3"/>
      <c r="G74" s="3"/>
      <c r="H74" s="6"/>
      <c r="I74" s="3"/>
      <c r="J74" s="3"/>
      <c r="K74" s="3"/>
      <c r="L74" s="6"/>
      <c r="M74" s="3"/>
    </row>
    <row r="75" spans="1:13" ht="15.75">
      <c r="A75" s="2"/>
      <c r="B75" s="3"/>
      <c r="C75" s="3" t="s">
        <v>87</v>
      </c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5.75">
      <c r="A76" s="2"/>
      <c r="B76" s="3"/>
      <c r="C76" s="3" t="s">
        <v>88</v>
      </c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.7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.75">
      <c r="A78" s="2"/>
      <c r="B78" s="3"/>
      <c r="C78" s="3" t="s">
        <v>40</v>
      </c>
      <c r="D78" s="3" t="s">
        <v>168</v>
      </c>
      <c r="E78" s="3"/>
      <c r="F78" s="7">
        <f>F52/93340*100</f>
        <v>0.6481679880008571</v>
      </c>
      <c r="G78" s="3"/>
      <c r="H78" s="6" t="s">
        <v>230</v>
      </c>
      <c r="I78" s="3"/>
      <c r="J78" s="7">
        <f>J52/93340*100</f>
        <v>0.6481679880008571</v>
      </c>
      <c r="K78" s="3"/>
      <c r="L78" s="6" t="s">
        <v>230</v>
      </c>
      <c r="M78" s="3"/>
    </row>
    <row r="79" spans="1:13" ht="15.75">
      <c r="A79" s="2"/>
      <c r="B79" s="3"/>
      <c r="C79" s="3"/>
      <c r="D79" s="3" t="s">
        <v>169</v>
      </c>
      <c r="E79" s="3"/>
      <c r="F79" s="3"/>
      <c r="G79" s="3"/>
      <c r="H79" s="3"/>
      <c r="I79" s="3"/>
      <c r="J79" s="3"/>
      <c r="K79" s="3"/>
      <c r="L79" s="3"/>
      <c r="M79" s="3"/>
    </row>
    <row r="80" spans="1:13" ht="15.7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5.75">
      <c r="A81" s="2"/>
      <c r="B81" s="3"/>
      <c r="C81" s="3" t="s">
        <v>79</v>
      </c>
      <c r="D81" s="3" t="s">
        <v>170</v>
      </c>
      <c r="E81" s="3"/>
      <c r="F81" s="3" t="s">
        <v>223</v>
      </c>
      <c r="G81" s="3"/>
      <c r="H81" s="3" t="s">
        <v>223</v>
      </c>
      <c r="I81" s="3"/>
      <c r="J81" s="3" t="s">
        <v>223</v>
      </c>
      <c r="K81" s="3"/>
      <c r="L81" s="3" t="s">
        <v>223</v>
      </c>
      <c r="M81" s="3"/>
    </row>
    <row r="82" spans="1:13" ht="15.7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5.7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5.7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5.75">
      <c r="A85" s="2"/>
      <c r="B85" s="3" t="s">
        <v>44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5.7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.75">
      <c r="A87" s="2" t="s">
        <v>0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.7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5.75">
      <c r="A89" s="4" t="s">
        <v>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5.7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5.75">
      <c r="A91" s="2"/>
      <c r="B91" s="3"/>
      <c r="C91" s="3"/>
      <c r="D91" s="3"/>
      <c r="E91" s="3"/>
      <c r="F91" s="3"/>
      <c r="G91" s="3"/>
      <c r="H91" s="3"/>
      <c r="I91" s="3"/>
      <c r="J91" s="6" t="s">
        <v>237</v>
      </c>
      <c r="K91" s="6"/>
      <c r="L91" s="6" t="s">
        <v>237</v>
      </c>
      <c r="M91" s="3"/>
    </row>
    <row r="92" spans="1:13" ht="15.75">
      <c r="A92" s="2"/>
      <c r="B92" s="3"/>
      <c r="C92" s="3"/>
      <c r="D92" s="3"/>
      <c r="E92" s="3"/>
      <c r="F92" s="3"/>
      <c r="G92" s="3"/>
      <c r="H92" s="3"/>
      <c r="I92" s="3"/>
      <c r="J92" s="6" t="s">
        <v>238</v>
      </c>
      <c r="K92" s="6"/>
      <c r="L92" s="6" t="s">
        <v>243</v>
      </c>
      <c r="M92" s="3"/>
    </row>
    <row r="93" spans="1:13" ht="15.75">
      <c r="A93" s="2"/>
      <c r="B93" s="3"/>
      <c r="C93" s="3"/>
      <c r="D93" s="3"/>
      <c r="E93" s="3"/>
      <c r="F93" s="3"/>
      <c r="G93" s="3"/>
      <c r="H93" s="3"/>
      <c r="I93" s="3"/>
      <c r="J93" s="6" t="s">
        <v>239</v>
      </c>
      <c r="K93" s="6"/>
      <c r="L93" s="6" t="s">
        <v>244</v>
      </c>
      <c r="M93" s="3"/>
    </row>
    <row r="94" spans="1:13" ht="15.75">
      <c r="A94" s="2"/>
      <c r="B94" s="3"/>
      <c r="C94" s="3"/>
      <c r="D94" s="3"/>
      <c r="E94" s="3"/>
      <c r="F94" s="3"/>
      <c r="G94" s="3"/>
      <c r="H94" s="3"/>
      <c r="I94" s="3"/>
      <c r="J94" s="6" t="s">
        <v>219</v>
      </c>
      <c r="K94" s="6"/>
      <c r="L94" s="6" t="s">
        <v>245</v>
      </c>
      <c r="M94" s="3"/>
    </row>
    <row r="95" spans="1:13" ht="15.75">
      <c r="A95" s="2"/>
      <c r="B95" s="3"/>
      <c r="C95" s="3"/>
      <c r="D95" s="3"/>
      <c r="E95" s="3"/>
      <c r="F95" s="3"/>
      <c r="G95" s="3"/>
      <c r="H95" s="3"/>
      <c r="I95" s="3"/>
      <c r="J95" s="6" t="s">
        <v>220</v>
      </c>
      <c r="K95" s="6"/>
      <c r="L95" s="6" t="s">
        <v>246</v>
      </c>
      <c r="M95" s="3"/>
    </row>
    <row r="96" spans="1:13" ht="15.75">
      <c r="A96" s="2"/>
      <c r="B96" s="3"/>
      <c r="C96" s="3"/>
      <c r="D96" s="3"/>
      <c r="E96" s="3"/>
      <c r="F96" s="3"/>
      <c r="G96" s="3"/>
      <c r="H96" s="3"/>
      <c r="I96" s="3"/>
      <c r="J96" s="6" t="s">
        <v>221</v>
      </c>
      <c r="K96" s="6"/>
      <c r="L96" s="6" t="s">
        <v>221</v>
      </c>
      <c r="M96" s="3"/>
    </row>
    <row r="97" spans="1:13" ht="15.7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5.75">
      <c r="A98" s="3" t="s">
        <v>4</v>
      </c>
      <c r="B98" s="3" t="s">
        <v>45</v>
      </c>
      <c r="C98" s="3"/>
      <c r="D98" s="3"/>
      <c r="E98" s="3"/>
      <c r="F98" s="3"/>
      <c r="G98" s="3"/>
      <c r="H98" s="3"/>
      <c r="I98" s="3"/>
      <c r="J98" s="3">
        <v>342962</v>
      </c>
      <c r="K98" s="3"/>
      <c r="L98" s="3">
        <v>346637</v>
      </c>
      <c r="M98" s="3"/>
    </row>
    <row r="99" spans="1:13" ht="15.7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5.75">
      <c r="A100" s="3" t="s">
        <v>5</v>
      </c>
      <c r="B100" s="3" t="s">
        <v>46</v>
      </c>
      <c r="C100" s="3"/>
      <c r="D100" s="3"/>
      <c r="E100" s="3"/>
      <c r="F100" s="3"/>
      <c r="G100" s="3"/>
      <c r="H100" s="3"/>
      <c r="I100" s="3"/>
      <c r="J100" s="3">
        <v>16777</v>
      </c>
      <c r="K100" s="3"/>
      <c r="L100" s="3">
        <v>16706</v>
      </c>
      <c r="M100" s="3"/>
    </row>
    <row r="101" spans="1:13" ht="15.7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5.75">
      <c r="A102" s="3" t="s">
        <v>6</v>
      </c>
      <c r="B102" s="3" t="s">
        <v>47</v>
      </c>
      <c r="C102" s="3"/>
      <c r="D102" s="3"/>
      <c r="E102" s="3"/>
      <c r="F102" s="3"/>
      <c r="G102" s="3"/>
      <c r="H102" s="3"/>
      <c r="I102" s="3"/>
      <c r="J102" s="3">
        <v>538</v>
      </c>
      <c r="K102" s="3"/>
      <c r="L102" s="3">
        <v>537</v>
      </c>
      <c r="M102" s="3"/>
    </row>
    <row r="103" spans="1:13" ht="15.7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5.75">
      <c r="A104" s="3" t="s">
        <v>8</v>
      </c>
      <c r="B104" s="3" t="s">
        <v>48</v>
      </c>
      <c r="C104" s="3"/>
      <c r="D104" s="3"/>
      <c r="E104" s="3"/>
      <c r="F104" s="3"/>
      <c r="G104" s="3"/>
      <c r="H104" s="3"/>
      <c r="I104" s="3"/>
      <c r="J104" s="3">
        <v>298</v>
      </c>
      <c r="K104" s="3"/>
      <c r="L104" s="3">
        <v>385</v>
      </c>
      <c r="M104" s="3"/>
    </row>
    <row r="105" spans="1:13" ht="15.75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5.75">
      <c r="A106" s="3" t="s">
        <v>9</v>
      </c>
      <c r="B106" s="3" t="s">
        <v>49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5.75">
      <c r="A107" s="2"/>
      <c r="B107" s="3"/>
      <c r="C107" s="3" t="s">
        <v>89</v>
      </c>
      <c r="D107" s="3"/>
      <c r="E107" s="3"/>
      <c r="F107" s="3"/>
      <c r="G107" s="3"/>
      <c r="H107" s="3"/>
      <c r="I107" s="3"/>
      <c r="J107" s="3">
        <v>29744</v>
      </c>
      <c r="K107" s="3"/>
      <c r="L107" s="3">
        <v>30876</v>
      </c>
      <c r="M107" s="3"/>
    </row>
    <row r="108" spans="1:13" ht="15.75">
      <c r="A108" s="2"/>
      <c r="B108" s="3"/>
      <c r="C108" s="3" t="s">
        <v>90</v>
      </c>
      <c r="D108" s="3"/>
      <c r="E108" s="3"/>
      <c r="F108" s="3"/>
      <c r="G108" s="3"/>
      <c r="H108" s="3"/>
      <c r="I108" s="3"/>
      <c r="J108" s="3">
        <v>5478</v>
      </c>
      <c r="K108" s="3"/>
      <c r="L108" s="3">
        <v>11178</v>
      </c>
      <c r="M108" s="3"/>
    </row>
    <row r="109" spans="1:13" ht="15.75">
      <c r="A109" s="2"/>
      <c r="B109" s="3"/>
      <c r="C109" s="3" t="s">
        <v>91</v>
      </c>
      <c r="D109" s="3"/>
      <c r="E109" s="3"/>
      <c r="F109" s="3"/>
      <c r="G109" s="3"/>
      <c r="H109" s="3"/>
      <c r="I109" s="3"/>
      <c r="J109" s="3">
        <v>13654</v>
      </c>
      <c r="K109" s="3"/>
      <c r="L109" s="3">
        <v>14073</v>
      </c>
      <c r="M109" s="3"/>
    </row>
    <row r="110" spans="1:13" ht="15.75">
      <c r="A110" s="2"/>
      <c r="B110" s="3"/>
      <c r="C110" s="3" t="s">
        <v>92</v>
      </c>
      <c r="D110" s="3"/>
      <c r="E110" s="3"/>
      <c r="F110" s="3"/>
      <c r="G110" s="3"/>
      <c r="H110" s="3"/>
      <c r="I110" s="3"/>
      <c r="J110" s="3">
        <v>1093</v>
      </c>
      <c r="K110" s="3"/>
      <c r="L110" s="3">
        <v>1092</v>
      </c>
      <c r="M110" s="3"/>
    </row>
    <row r="111" spans="1:13" ht="15.75">
      <c r="A111" s="2"/>
      <c r="B111" s="3"/>
      <c r="C111" s="3" t="s">
        <v>93</v>
      </c>
      <c r="D111" s="3"/>
      <c r="E111" s="3"/>
      <c r="F111" s="3"/>
      <c r="G111" s="3"/>
      <c r="H111" s="3"/>
      <c r="I111" s="3"/>
      <c r="J111" s="3">
        <v>3920</v>
      </c>
      <c r="K111" s="3"/>
      <c r="L111" s="3">
        <v>8381</v>
      </c>
      <c r="M111" s="3"/>
    </row>
    <row r="112" spans="1:13" ht="15.75">
      <c r="A112" s="2"/>
      <c r="B112" s="3"/>
      <c r="C112" s="3"/>
      <c r="D112" s="3"/>
      <c r="E112" s="3"/>
      <c r="F112" s="3"/>
      <c r="G112" s="3"/>
      <c r="H112" s="3"/>
      <c r="I112" s="3"/>
      <c r="J112" s="8">
        <f>SUM(J107:J111)</f>
        <v>53889</v>
      </c>
      <c r="K112" s="3"/>
      <c r="L112" s="8">
        <f>SUM(L107:L111)</f>
        <v>65600</v>
      </c>
      <c r="M112" s="3"/>
    </row>
    <row r="113" spans="1:13" ht="15.75">
      <c r="A113" s="2"/>
      <c r="B113" s="3"/>
      <c r="C113" s="3"/>
      <c r="D113" s="3"/>
      <c r="E113" s="3"/>
      <c r="F113" s="3"/>
      <c r="G113" s="3"/>
      <c r="H113" s="3"/>
      <c r="I113" s="3"/>
      <c r="J113" s="9"/>
      <c r="K113" s="3"/>
      <c r="L113" s="10"/>
      <c r="M113" s="3"/>
    </row>
    <row r="114" spans="1:13" ht="15.75">
      <c r="A114" s="3" t="s">
        <v>10</v>
      </c>
      <c r="B114" s="3" t="s">
        <v>50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5.75">
      <c r="A115" s="2"/>
      <c r="B115" s="3"/>
      <c r="C115" s="3" t="s">
        <v>94</v>
      </c>
      <c r="D115" s="3"/>
      <c r="E115" s="3"/>
      <c r="F115" s="3"/>
      <c r="G115" s="3"/>
      <c r="H115" s="3"/>
      <c r="I115" s="3"/>
      <c r="J115" s="3">
        <f>7020+11800+2421+4642</f>
        <v>25883</v>
      </c>
      <c r="K115" s="3"/>
      <c r="L115" s="3">
        <v>22339</v>
      </c>
      <c r="M115" s="3"/>
    </row>
    <row r="116" spans="1:13" ht="15.75">
      <c r="A116" s="2"/>
      <c r="B116" s="3"/>
      <c r="C116" s="3" t="s">
        <v>95</v>
      </c>
      <c r="D116" s="3"/>
      <c r="E116" s="3"/>
      <c r="F116" s="3"/>
      <c r="G116" s="3"/>
      <c r="H116" s="3"/>
      <c r="I116" s="3"/>
      <c r="J116" s="3">
        <v>6578</v>
      </c>
      <c r="K116" s="3"/>
      <c r="L116" s="3">
        <v>7636</v>
      </c>
      <c r="M116" s="3"/>
    </row>
    <row r="117" spans="1:13" ht="15.75">
      <c r="A117" s="2"/>
      <c r="B117" s="3"/>
      <c r="C117" s="3" t="s">
        <v>96</v>
      </c>
      <c r="D117" s="3"/>
      <c r="E117" s="3"/>
      <c r="F117" s="3"/>
      <c r="G117" s="3"/>
      <c r="H117" s="3"/>
      <c r="I117" s="3"/>
      <c r="J117" s="3">
        <v>6542</v>
      </c>
      <c r="K117" s="3"/>
      <c r="L117" s="3">
        <v>10653</v>
      </c>
      <c r="M117" s="3"/>
    </row>
    <row r="118" spans="1:13" ht="15.75">
      <c r="A118" s="2"/>
      <c r="B118" s="3"/>
      <c r="C118" s="3" t="s">
        <v>97</v>
      </c>
      <c r="D118" s="3"/>
      <c r="E118" s="3"/>
      <c r="F118" s="3"/>
      <c r="G118" s="3"/>
      <c r="H118" s="3"/>
      <c r="I118" s="3"/>
      <c r="J118" s="3">
        <v>18939</v>
      </c>
      <c r="K118" s="3"/>
      <c r="L118" s="3">
        <v>25693</v>
      </c>
      <c r="M118" s="3"/>
    </row>
    <row r="119" spans="1:13" ht="15.75">
      <c r="A119" s="2"/>
      <c r="B119" s="3"/>
      <c r="C119" s="3" t="s">
        <v>98</v>
      </c>
      <c r="D119" s="3"/>
      <c r="E119" s="3"/>
      <c r="F119" s="3"/>
      <c r="G119" s="3"/>
      <c r="H119" s="3"/>
      <c r="I119" s="3"/>
      <c r="J119" s="3">
        <v>248</v>
      </c>
      <c r="K119" s="3"/>
      <c r="L119" s="3">
        <v>255</v>
      </c>
      <c r="M119" s="3"/>
    </row>
    <row r="120" spans="1:13" ht="15.75">
      <c r="A120" s="2"/>
      <c r="B120" s="3"/>
      <c r="C120" s="3" t="s">
        <v>99</v>
      </c>
      <c r="D120" s="3"/>
      <c r="E120" s="3"/>
      <c r="F120" s="3"/>
      <c r="G120" s="3"/>
      <c r="H120" s="3"/>
      <c r="I120" s="3"/>
      <c r="J120" s="3">
        <v>649</v>
      </c>
      <c r="K120" s="3"/>
      <c r="L120" s="3">
        <v>238</v>
      </c>
      <c r="M120" s="3"/>
    </row>
    <row r="121" spans="1:13" ht="15.75">
      <c r="A121" s="2"/>
      <c r="B121" s="3"/>
      <c r="C121" s="3" t="s">
        <v>100</v>
      </c>
      <c r="D121" s="3"/>
      <c r="E121" s="3"/>
      <c r="F121" s="3"/>
      <c r="G121" s="3"/>
      <c r="H121" s="3"/>
      <c r="I121" s="3"/>
      <c r="J121" s="3">
        <v>22</v>
      </c>
      <c r="K121" s="3"/>
      <c r="L121" s="3">
        <v>22</v>
      </c>
      <c r="M121" s="3"/>
    </row>
    <row r="122" spans="1:13" ht="15.75">
      <c r="A122" s="2"/>
      <c r="B122" s="3"/>
      <c r="C122" s="3"/>
      <c r="D122" s="3"/>
      <c r="E122" s="3"/>
      <c r="F122" s="3"/>
      <c r="G122" s="3"/>
      <c r="H122" s="3"/>
      <c r="I122" s="3"/>
      <c r="J122" s="8">
        <f>SUM(J115:J121)</f>
        <v>58861</v>
      </c>
      <c r="K122" s="3"/>
      <c r="L122" s="8">
        <f>SUM(L115:L121)</f>
        <v>66836</v>
      </c>
      <c r="M122" s="3"/>
    </row>
    <row r="123" spans="1:13" ht="15.75">
      <c r="A123" s="2"/>
      <c r="B123" s="3"/>
      <c r="C123" s="3"/>
      <c r="D123" s="3"/>
      <c r="E123" s="3"/>
      <c r="F123" s="3"/>
      <c r="G123" s="3"/>
      <c r="H123" s="3"/>
      <c r="I123" s="3"/>
      <c r="J123" s="9"/>
      <c r="K123" s="3"/>
      <c r="L123" s="10"/>
      <c r="M123" s="3"/>
    </row>
    <row r="124" spans="1:13" ht="15.75">
      <c r="A124" s="3" t="s">
        <v>11</v>
      </c>
      <c r="B124" s="3" t="s">
        <v>51</v>
      </c>
      <c r="C124" s="3"/>
      <c r="D124" s="3"/>
      <c r="E124" s="3"/>
      <c r="F124" s="3"/>
      <c r="G124" s="3"/>
      <c r="H124" s="3"/>
      <c r="I124" s="3"/>
      <c r="J124" s="3">
        <f>J112-J122</f>
        <v>-4972</v>
      </c>
      <c r="K124" s="3"/>
      <c r="L124" s="3">
        <f>L112-L122</f>
        <v>-1236</v>
      </c>
      <c r="M124" s="3"/>
    </row>
    <row r="125" spans="1:13" ht="15.7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5.75">
      <c r="A126" s="3" t="s">
        <v>12</v>
      </c>
      <c r="B126" s="3" t="s">
        <v>52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5.75">
      <c r="A127" s="2"/>
      <c r="B127" s="3"/>
      <c r="C127" s="3" t="s">
        <v>90</v>
      </c>
      <c r="D127" s="3"/>
      <c r="E127" s="3"/>
      <c r="F127" s="3"/>
      <c r="G127" s="3"/>
      <c r="H127" s="3"/>
      <c r="I127" s="3"/>
      <c r="J127" s="3">
        <v>4702</v>
      </c>
      <c r="K127" s="3"/>
      <c r="L127" s="3">
        <v>1143</v>
      </c>
      <c r="M127" s="3"/>
    </row>
    <row r="128" spans="1:13" ht="15.7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5.75">
      <c r="A129" s="2"/>
      <c r="B129" s="3"/>
      <c r="C129" s="3"/>
      <c r="D129" s="3"/>
      <c r="E129" s="3"/>
      <c r="F129" s="3"/>
      <c r="G129" s="3"/>
      <c r="H129" s="3"/>
      <c r="I129" s="3"/>
      <c r="J129" s="8">
        <f>J98+J100+J102+J104+J124+J127</f>
        <v>360305</v>
      </c>
      <c r="K129" s="3"/>
      <c r="L129" s="8">
        <f>L98+L100+L102+L104+L124+L127</f>
        <v>364172</v>
      </c>
      <c r="M129" s="3"/>
    </row>
    <row r="130" spans="1:13" ht="15.75">
      <c r="A130" s="2"/>
      <c r="B130" s="3"/>
      <c r="C130" s="3"/>
      <c r="D130" s="3"/>
      <c r="E130" s="3"/>
      <c r="F130" s="3"/>
      <c r="G130" s="3"/>
      <c r="H130" s="3"/>
      <c r="I130" s="3"/>
      <c r="J130" s="9"/>
      <c r="K130" s="3"/>
      <c r="L130" s="10"/>
      <c r="M130" s="3"/>
    </row>
    <row r="131" spans="1:13" ht="15.7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5.75">
      <c r="A132" s="2"/>
      <c r="B132" s="2"/>
      <c r="C132" s="2"/>
      <c r="D132" s="2"/>
      <c r="E132" s="2"/>
      <c r="F132" s="2"/>
      <c r="G132" s="2"/>
      <c r="H132" s="2"/>
      <c r="I132" s="2"/>
      <c r="J132" s="6" t="s">
        <v>237</v>
      </c>
      <c r="K132" s="6"/>
      <c r="L132" s="6" t="s">
        <v>237</v>
      </c>
      <c r="M132" s="2"/>
    </row>
    <row r="133" spans="1:13" ht="15.75">
      <c r="A133" s="2"/>
      <c r="B133" s="2"/>
      <c r="C133" s="2"/>
      <c r="D133" s="2"/>
      <c r="E133" s="2"/>
      <c r="F133" s="2"/>
      <c r="G133" s="2"/>
      <c r="H133" s="2"/>
      <c r="I133" s="2"/>
      <c r="J133" s="6" t="s">
        <v>238</v>
      </c>
      <c r="K133" s="6"/>
      <c r="L133" s="6" t="s">
        <v>243</v>
      </c>
      <c r="M133" s="2"/>
    </row>
    <row r="134" spans="1:13" ht="15.75">
      <c r="A134" s="2"/>
      <c r="B134" s="2"/>
      <c r="C134" s="2"/>
      <c r="D134" s="2"/>
      <c r="E134" s="2"/>
      <c r="F134" s="2"/>
      <c r="G134" s="2"/>
      <c r="H134" s="2"/>
      <c r="I134" s="2"/>
      <c r="J134" s="6" t="s">
        <v>239</v>
      </c>
      <c r="K134" s="6"/>
      <c r="L134" s="6" t="s">
        <v>244</v>
      </c>
      <c r="M134" s="2"/>
    </row>
    <row r="135" spans="1:13" ht="15.75">
      <c r="A135" s="2"/>
      <c r="B135" s="2"/>
      <c r="C135" s="2"/>
      <c r="D135" s="2"/>
      <c r="E135" s="2"/>
      <c r="F135" s="2"/>
      <c r="G135" s="2"/>
      <c r="H135" s="2"/>
      <c r="I135" s="2"/>
      <c r="J135" s="6" t="s">
        <v>219</v>
      </c>
      <c r="K135" s="6"/>
      <c r="L135" s="6" t="s">
        <v>245</v>
      </c>
      <c r="M135" s="2"/>
    </row>
    <row r="136" spans="1:13" ht="15.75">
      <c r="A136" s="2"/>
      <c r="B136" s="2"/>
      <c r="C136" s="2"/>
      <c r="D136" s="2"/>
      <c r="E136" s="2"/>
      <c r="F136" s="2"/>
      <c r="G136" s="2"/>
      <c r="H136" s="2"/>
      <c r="I136" s="2"/>
      <c r="J136" s="6" t="s">
        <v>220</v>
      </c>
      <c r="K136" s="6"/>
      <c r="L136" s="6" t="s">
        <v>246</v>
      </c>
      <c r="M136" s="2"/>
    </row>
    <row r="137" spans="1:13" ht="15.75">
      <c r="A137" s="2"/>
      <c r="B137" s="2"/>
      <c r="C137" s="2"/>
      <c r="D137" s="2"/>
      <c r="E137" s="2"/>
      <c r="F137" s="2"/>
      <c r="G137" s="2"/>
      <c r="H137" s="2"/>
      <c r="I137" s="2"/>
      <c r="J137" s="6" t="s">
        <v>221</v>
      </c>
      <c r="K137" s="6"/>
      <c r="L137" s="6" t="s">
        <v>221</v>
      </c>
      <c r="M137" s="2"/>
    </row>
    <row r="138" spans="1:13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  <c r="M138" s="2"/>
    </row>
    <row r="139" spans="1:13" ht="15.75">
      <c r="A139" s="3" t="s">
        <v>13</v>
      </c>
      <c r="B139" s="3" t="s">
        <v>53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5.75">
      <c r="A140" s="2"/>
      <c r="B140" s="3" t="s">
        <v>54</v>
      </c>
      <c r="C140" s="3"/>
      <c r="D140" s="3"/>
      <c r="E140" s="3"/>
      <c r="F140" s="3"/>
      <c r="G140" s="3"/>
      <c r="H140" s="3"/>
      <c r="I140" s="3"/>
      <c r="J140" s="3">
        <v>93340</v>
      </c>
      <c r="K140" s="3"/>
      <c r="L140" s="3">
        <v>93340</v>
      </c>
      <c r="M140" s="3"/>
    </row>
    <row r="141" spans="1:13" ht="15.75">
      <c r="A141" s="2"/>
      <c r="B141" s="3" t="s">
        <v>55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5.75">
      <c r="A142" s="2"/>
      <c r="B142" s="3"/>
      <c r="C142" s="3" t="s">
        <v>101</v>
      </c>
      <c r="D142" s="3"/>
      <c r="E142" s="3"/>
      <c r="F142" s="3"/>
      <c r="G142" s="3"/>
      <c r="H142" s="3"/>
      <c r="I142" s="3"/>
      <c r="J142" s="3">
        <v>57285</v>
      </c>
      <c r="K142" s="3"/>
      <c r="L142" s="3">
        <v>57285</v>
      </c>
      <c r="M142" s="3"/>
    </row>
    <row r="143" spans="1:13" ht="15.75">
      <c r="A143" s="2"/>
      <c r="B143" s="3"/>
      <c r="C143" s="3" t="s">
        <v>102</v>
      </c>
      <c r="D143" s="3"/>
      <c r="E143" s="3"/>
      <c r="F143" s="3"/>
      <c r="G143" s="3"/>
      <c r="H143" s="3"/>
      <c r="I143" s="3"/>
      <c r="J143" s="3">
        <v>8167</v>
      </c>
      <c r="K143" s="3"/>
      <c r="L143" s="3">
        <v>8167</v>
      </c>
      <c r="M143" s="3"/>
    </row>
    <row r="144" spans="1:13" ht="15.75">
      <c r="A144" s="2"/>
      <c r="B144" s="3"/>
      <c r="C144" s="3" t="s">
        <v>103</v>
      </c>
      <c r="D144" s="3"/>
      <c r="E144" s="3"/>
      <c r="F144" s="3"/>
      <c r="G144" s="3"/>
      <c r="H144" s="3"/>
      <c r="I144" s="3"/>
      <c r="J144" s="3">
        <v>10800</v>
      </c>
      <c r="K144" s="3"/>
      <c r="L144" s="3">
        <v>10800</v>
      </c>
      <c r="M144" s="3"/>
    </row>
    <row r="145" spans="1:13" ht="15.75">
      <c r="A145" s="2"/>
      <c r="B145" s="3"/>
      <c r="C145" s="3" t="s">
        <v>104</v>
      </c>
      <c r="D145" s="3"/>
      <c r="E145" s="3"/>
      <c r="F145" s="3"/>
      <c r="G145" s="3"/>
      <c r="H145" s="3"/>
      <c r="I145" s="3"/>
      <c r="J145" s="3">
        <v>13018</v>
      </c>
      <c r="K145" s="3"/>
      <c r="L145" s="3">
        <v>12973</v>
      </c>
      <c r="M145" s="3"/>
    </row>
    <row r="146" spans="1:13" ht="15.75">
      <c r="A146" s="2"/>
      <c r="B146" s="3"/>
      <c r="C146" s="3" t="s">
        <v>105</v>
      </c>
      <c r="D146" s="3"/>
      <c r="E146" s="3"/>
      <c r="F146" s="3"/>
      <c r="G146" s="3"/>
      <c r="H146" s="3"/>
      <c r="I146" s="3"/>
      <c r="J146" s="3">
        <f>3506+605</f>
        <v>4111</v>
      </c>
      <c r="K146" s="3"/>
      <c r="L146" s="3">
        <v>3506</v>
      </c>
      <c r="M146" s="3"/>
    </row>
    <row r="147" spans="1:13" ht="15.75">
      <c r="A147" s="2"/>
      <c r="B147" s="3"/>
      <c r="C147" s="3"/>
      <c r="D147" s="3"/>
      <c r="E147" s="3"/>
      <c r="F147" s="3"/>
      <c r="G147" s="3"/>
      <c r="H147" s="3"/>
      <c r="I147" s="3"/>
      <c r="J147" s="8">
        <f>SUM(J140:J146)</f>
        <v>186721</v>
      </c>
      <c r="K147" s="3"/>
      <c r="L147" s="8">
        <f>SUM(L140:L146)</f>
        <v>186071</v>
      </c>
      <c r="M147" s="3"/>
    </row>
    <row r="148" spans="1:13" ht="15.7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5.75">
      <c r="A149" s="3" t="s">
        <v>14</v>
      </c>
      <c r="B149" s="3" t="s">
        <v>56</v>
      </c>
      <c r="C149" s="3"/>
      <c r="D149" s="3"/>
      <c r="E149" s="3"/>
      <c r="F149" s="3"/>
      <c r="G149" s="3"/>
      <c r="H149" s="3"/>
      <c r="I149" s="3"/>
      <c r="J149" s="3">
        <v>3728</v>
      </c>
      <c r="K149" s="3"/>
      <c r="L149" s="3">
        <v>3836</v>
      </c>
      <c r="M149" s="3"/>
    </row>
    <row r="150" spans="1:13" ht="15.7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5.75">
      <c r="A151" s="3" t="s">
        <v>15</v>
      </c>
      <c r="B151" s="3" t="s">
        <v>57</v>
      </c>
      <c r="C151" s="3"/>
      <c r="D151" s="3"/>
      <c r="E151" s="3"/>
      <c r="F151" s="3"/>
      <c r="G151" s="3"/>
      <c r="H151" s="3"/>
      <c r="I151" s="3"/>
      <c r="J151" s="3">
        <f>26704+16683+110190</f>
        <v>153577</v>
      </c>
      <c r="K151" s="3"/>
      <c r="L151" s="3">
        <f>30558+16645+111000</f>
        <v>158203</v>
      </c>
      <c r="M151" s="3"/>
    </row>
    <row r="152" spans="1:13" ht="15.75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5.75">
      <c r="A153" s="3" t="s">
        <v>16</v>
      </c>
      <c r="B153" s="3" t="s">
        <v>58</v>
      </c>
      <c r="C153" s="3"/>
      <c r="D153" s="3"/>
      <c r="E153" s="3"/>
      <c r="F153" s="3"/>
      <c r="G153" s="3"/>
      <c r="H153" s="3"/>
      <c r="I153" s="3"/>
      <c r="J153" s="3">
        <f>1357+213+14709</f>
        <v>16279</v>
      </c>
      <c r="K153" s="3"/>
      <c r="L153" s="3">
        <f>13834+1961+267</f>
        <v>16062</v>
      </c>
      <c r="M153" s="3"/>
    </row>
    <row r="154" spans="1:13" ht="15.75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5.75">
      <c r="A155" s="2"/>
      <c r="B155" s="3"/>
      <c r="C155" s="3"/>
      <c r="D155" s="3"/>
      <c r="E155" s="3"/>
      <c r="F155" s="3"/>
      <c r="G155" s="3"/>
      <c r="H155" s="3"/>
      <c r="I155" s="3"/>
      <c r="J155" s="8">
        <f>SUM(J147:J153)</f>
        <v>360305</v>
      </c>
      <c r="K155" s="3"/>
      <c r="L155" s="8">
        <f>SUM(L147:L153)</f>
        <v>364172</v>
      </c>
      <c r="M155" s="3"/>
    </row>
    <row r="156" spans="1:13" ht="15.75">
      <c r="A156" s="2"/>
      <c r="B156" s="3"/>
      <c r="C156" s="3"/>
      <c r="D156" s="3"/>
      <c r="E156" s="3"/>
      <c r="F156" s="3"/>
      <c r="G156" s="3"/>
      <c r="H156" s="3"/>
      <c r="I156" s="3"/>
      <c r="J156" s="9"/>
      <c r="K156" s="3"/>
      <c r="L156" s="10"/>
      <c r="M156" s="3"/>
    </row>
    <row r="157" spans="1:13" ht="15.75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5.75">
      <c r="A158" s="3" t="s">
        <v>17</v>
      </c>
      <c r="B158" s="3" t="s">
        <v>59</v>
      </c>
      <c r="C158" s="3"/>
      <c r="D158" s="3"/>
      <c r="E158" s="3"/>
      <c r="F158" s="3"/>
      <c r="G158" s="3"/>
      <c r="H158" s="3"/>
      <c r="I158" s="3"/>
      <c r="J158" s="2">
        <f>186423/93340*100</f>
        <v>199.7246625241054</v>
      </c>
      <c r="K158" s="3"/>
      <c r="L158" s="3">
        <v>199</v>
      </c>
      <c r="M158" s="3"/>
    </row>
    <row r="159" spans="1:13" ht="15.7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.7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5.75">
      <c r="A162" s="2" t="s">
        <v>18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5.7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5.7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5.75">
      <c r="A165" s="3" t="s">
        <v>4</v>
      </c>
      <c r="B165" s="3"/>
      <c r="C165" s="3" t="s">
        <v>106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5.7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5.75">
      <c r="A167" s="2"/>
      <c r="B167" s="3"/>
      <c r="C167" s="3" t="s">
        <v>107</v>
      </c>
      <c r="D167" s="5"/>
      <c r="E167" s="5"/>
      <c r="F167" s="5"/>
      <c r="G167" s="5"/>
      <c r="H167" s="5"/>
      <c r="I167" s="5"/>
      <c r="J167" s="5"/>
      <c r="K167" s="5"/>
      <c r="L167" s="5"/>
      <c r="M167" s="3"/>
    </row>
    <row r="168" spans="1:13" ht="15.75">
      <c r="A168" s="2"/>
      <c r="B168" s="3"/>
      <c r="C168" s="3" t="s">
        <v>108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5.75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5.75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5.75">
      <c r="A171" s="3" t="s">
        <v>5</v>
      </c>
      <c r="B171" s="3"/>
      <c r="C171" s="3" t="s">
        <v>109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5.75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5.75">
      <c r="A173" s="2"/>
      <c r="B173" s="3"/>
      <c r="C173" s="3"/>
      <c r="D173" s="3"/>
      <c r="E173" s="3"/>
      <c r="F173" s="3" t="s">
        <v>224</v>
      </c>
      <c r="G173" s="3"/>
      <c r="H173" s="3"/>
      <c r="I173" s="3"/>
      <c r="J173" s="3" t="s">
        <v>240</v>
      </c>
      <c r="K173" s="3"/>
      <c r="L173" s="3"/>
      <c r="M173" s="3"/>
    </row>
    <row r="174" spans="1:13" ht="15.75">
      <c r="A174" s="2"/>
      <c r="B174" s="3"/>
      <c r="C174" s="3"/>
      <c r="D174" s="3"/>
      <c r="E174" s="3"/>
      <c r="F174" s="3"/>
      <c r="G174" s="3"/>
      <c r="H174" s="11" t="s">
        <v>227</v>
      </c>
      <c r="I174" s="3"/>
      <c r="J174" s="3"/>
      <c r="K174" s="3"/>
      <c r="L174" s="11" t="s">
        <v>227</v>
      </c>
      <c r="M174" s="3"/>
    </row>
    <row r="175" spans="1:13" ht="15.75">
      <c r="A175" s="2"/>
      <c r="B175" s="3"/>
      <c r="C175" s="3"/>
      <c r="D175" s="3"/>
      <c r="E175" s="3"/>
      <c r="F175" s="11" t="s">
        <v>217</v>
      </c>
      <c r="G175" s="3"/>
      <c r="H175" s="11" t="s">
        <v>218</v>
      </c>
      <c r="I175" s="3"/>
      <c r="J175" s="11" t="s">
        <v>217</v>
      </c>
      <c r="K175" s="3"/>
      <c r="L175" s="11" t="s">
        <v>218</v>
      </c>
      <c r="M175" s="3"/>
    </row>
    <row r="176" spans="1:13" ht="15.75">
      <c r="A176" s="2"/>
      <c r="B176" s="3"/>
      <c r="C176" s="3"/>
      <c r="D176" s="3"/>
      <c r="E176" s="3"/>
      <c r="F176" s="11" t="s">
        <v>218</v>
      </c>
      <c r="G176" s="3"/>
      <c r="H176" s="11" t="s">
        <v>228</v>
      </c>
      <c r="I176" s="3"/>
      <c r="J176" s="11" t="s">
        <v>218</v>
      </c>
      <c r="K176" s="3"/>
      <c r="L176" s="11" t="s">
        <v>228</v>
      </c>
      <c r="M176" s="3"/>
    </row>
    <row r="177" spans="1:13" ht="15.75">
      <c r="A177" s="2"/>
      <c r="B177" s="3"/>
      <c r="C177" s="3"/>
      <c r="D177" s="3"/>
      <c r="E177" s="3"/>
      <c r="F177" s="11" t="s">
        <v>219</v>
      </c>
      <c r="G177" s="3"/>
      <c r="H177" s="11" t="s">
        <v>219</v>
      </c>
      <c r="I177" s="3"/>
      <c r="J177" s="11" t="s">
        <v>236</v>
      </c>
      <c r="K177" s="3"/>
      <c r="L177" s="11" t="s">
        <v>242</v>
      </c>
      <c r="M177" s="3"/>
    </row>
    <row r="178" spans="1:13" ht="15.75">
      <c r="A178" s="2"/>
      <c r="B178" s="3"/>
      <c r="C178" s="3"/>
      <c r="D178" s="3"/>
      <c r="E178" s="3"/>
      <c r="F178" s="11" t="s">
        <v>220</v>
      </c>
      <c r="G178" s="3"/>
      <c r="H178" s="11" t="s">
        <v>229</v>
      </c>
      <c r="I178" s="3"/>
      <c r="J178" s="11" t="s">
        <v>220</v>
      </c>
      <c r="K178" s="3"/>
      <c r="L178" s="11" t="s">
        <v>229</v>
      </c>
      <c r="M178" s="3"/>
    </row>
    <row r="179" spans="1:13" ht="15.75">
      <c r="A179" s="2"/>
      <c r="B179" s="3"/>
      <c r="C179" s="3"/>
      <c r="D179" s="3"/>
      <c r="E179" s="3"/>
      <c r="F179" s="11" t="s">
        <v>221</v>
      </c>
      <c r="G179" s="3"/>
      <c r="H179" s="11" t="s">
        <v>221</v>
      </c>
      <c r="I179" s="3"/>
      <c r="J179" s="11" t="s">
        <v>221</v>
      </c>
      <c r="K179" s="3"/>
      <c r="L179" s="11" t="s">
        <v>221</v>
      </c>
      <c r="M179" s="3"/>
    </row>
    <row r="180" spans="1:13" ht="15.7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5.75">
      <c r="A181" s="2"/>
      <c r="B181" s="3"/>
      <c r="C181" s="3" t="s">
        <v>110</v>
      </c>
      <c r="D181" s="3"/>
      <c r="E181" s="3"/>
      <c r="F181" s="3"/>
      <c r="G181" s="3"/>
      <c r="H181" s="6"/>
      <c r="I181" s="3"/>
      <c r="J181" s="3"/>
      <c r="K181" s="3"/>
      <c r="L181" s="6"/>
      <c r="M181" s="3"/>
    </row>
    <row r="182" spans="1:13" ht="15.75">
      <c r="A182" s="2"/>
      <c r="B182" s="3"/>
      <c r="C182" s="3" t="s">
        <v>111</v>
      </c>
      <c r="D182" s="3"/>
      <c r="E182" s="3"/>
      <c r="F182" s="3">
        <v>186</v>
      </c>
      <c r="G182" s="3"/>
      <c r="H182" s="11" t="s">
        <v>230</v>
      </c>
      <c r="I182" s="3"/>
      <c r="J182" s="3">
        <v>186</v>
      </c>
      <c r="K182" s="3"/>
      <c r="L182" s="11" t="s">
        <v>230</v>
      </c>
      <c r="M182" s="3"/>
    </row>
    <row r="183" spans="1:13" ht="15.75">
      <c r="A183" s="2"/>
      <c r="B183" s="3"/>
      <c r="C183" s="3"/>
      <c r="D183" s="3"/>
      <c r="E183" s="3"/>
      <c r="F183" s="9"/>
      <c r="G183" s="3"/>
      <c r="H183" s="9"/>
      <c r="I183" s="3"/>
      <c r="J183" s="9"/>
      <c r="K183" s="3"/>
      <c r="L183" s="9"/>
      <c r="M183" s="3"/>
    </row>
    <row r="184" spans="1:13" ht="15.75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5.75">
      <c r="A185" s="3" t="s">
        <v>6</v>
      </c>
      <c r="B185" s="3"/>
      <c r="C185" s="3" t="s">
        <v>112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5.7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5.75">
      <c r="A187" s="2"/>
      <c r="B187" s="3"/>
      <c r="C187" s="3" t="s">
        <v>113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5.7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5.7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5.75">
      <c r="A190" s="3" t="s">
        <v>8</v>
      </c>
      <c r="B190" s="3"/>
      <c r="C190" s="3" t="s">
        <v>78</v>
      </c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5.7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5.75">
      <c r="A192" s="2"/>
      <c r="B192" s="3"/>
      <c r="C192" s="3"/>
      <c r="D192" s="3"/>
      <c r="E192" s="3"/>
      <c r="F192" s="3" t="s">
        <v>224</v>
      </c>
      <c r="G192" s="3"/>
      <c r="H192" s="3"/>
      <c r="I192" s="3"/>
      <c r="J192" s="3" t="s">
        <v>240</v>
      </c>
      <c r="K192" s="3"/>
      <c r="L192" s="3"/>
      <c r="M192" s="3"/>
    </row>
    <row r="193" spans="1:13" ht="15.75">
      <c r="A193" s="2"/>
      <c r="B193" s="3"/>
      <c r="C193" s="3"/>
      <c r="D193" s="3"/>
      <c r="E193" s="3"/>
      <c r="F193" s="3"/>
      <c r="G193" s="3"/>
      <c r="H193" s="11" t="s">
        <v>227</v>
      </c>
      <c r="I193" s="3"/>
      <c r="J193" s="3"/>
      <c r="K193" s="3"/>
      <c r="L193" s="11" t="s">
        <v>227</v>
      </c>
      <c r="M193" s="3"/>
    </row>
    <row r="194" spans="1:13" ht="15.75">
      <c r="A194" s="2"/>
      <c r="B194" s="3"/>
      <c r="C194" s="3" t="s">
        <v>114</v>
      </c>
      <c r="D194" s="3"/>
      <c r="E194" s="3"/>
      <c r="F194" s="11" t="s">
        <v>217</v>
      </c>
      <c r="G194" s="3"/>
      <c r="H194" s="11" t="s">
        <v>218</v>
      </c>
      <c r="I194" s="3"/>
      <c r="J194" s="11" t="s">
        <v>217</v>
      </c>
      <c r="K194" s="3"/>
      <c r="L194" s="11" t="s">
        <v>218</v>
      </c>
      <c r="M194" s="3"/>
    </row>
    <row r="195" spans="1:13" ht="15.75">
      <c r="A195" s="2"/>
      <c r="B195" s="3"/>
      <c r="C195" s="3"/>
      <c r="D195" s="3"/>
      <c r="E195" s="3"/>
      <c r="F195" s="11" t="s">
        <v>218</v>
      </c>
      <c r="G195" s="3"/>
      <c r="H195" s="11" t="s">
        <v>228</v>
      </c>
      <c r="I195" s="3"/>
      <c r="J195" s="11" t="s">
        <v>218</v>
      </c>
      <c r="K195" s="3"/>
      <c r="L195" s="11" t="s">
        <v>228</v>
      </c>
      <c r="M195" s="3"/>
    </row>
    <row r="196" spans="1:13" ht="15.75">
      <c r="A196" s="2"/>
      <c r="B196" s="3"/>
      <c r="C196" s="3"/>
      <c r="D196" s="3"/>
      <c r="E196" s="3"/>
      <c r="F196" s="11" t="s">
        <v>219</v>
      </c>
      <c r="G196" s="3"/>
      <c r="H196" s="11" t="s">
        <v>219</v>
      </c>
      <c r="I196" s="3"/>
      <c r="J196" s="11" t="s">
        <v>236</v>
      </c>
      <c r="K196" s="3"/>
      <c r="L196" s="11" t="s">
        <v>242</v>
      </c>
      <c r="M196" s="3"/>
    </row>
    <row r="197" spans="1:13" ht="15.75">
      <c r="A197" s="2"/>
      <c r="B197" s="3"/>
      <c r="C197" s="3"/>
      <c r="D197" s="3"/>
      <c r="E197" s="3"/>
      <c r="F197" s="11" t="s">
        <v>220</v>
      </c>
      <c r="G197" s="3"/>
      <c r="H197" s="11" t="s">
        <v>229</v>
      </c>
      <c r="I197" s="3"/>
      <c r="J197" s="11" t="s">
        <v>220</v>
      </c>
      <c r="K197" s="3"/>
      <c r="L197" s="11" t="s">
        <v>229</v>
      </c>
      <c r="M197" s="3"/>
    </row>
    <row r="198" spans="1:13" ht="15.7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5.75">
      <c r="A199" s="2"/>
      <c r="B199" s="3"/>
      <c r="C199" s="3" t="s">
        <v>115</v>
      </c>
      <c r="D199" s="3"/>
      <c r="E199" s="3"/>
      <c r="F199" s="3">
        <f>1536-875</f>
        <v>661</v>
      </c>
      <c r="G199" s="3"/>
      <c r="H199" s="11" t="s">
        <v>230</v>
      </c>
      <c r="I199" s="3"/>
      <c r="J199" s="3">
        <f>1536-875</f>
        <v>661</v>
      </c>
      <c r="K199" s="3"/>
      <c r="L199" s="11" t="s">
        <v>230</v>
      </c>
      <c r="M199" s="3"/>
    </row>
    <row r="200" spans="1:13" ht="15.75">
      <c r="A200" s="2"/>
      <c r="B200" s="3"/>
      <c r="C200" s="3" t="s">
        <v>116</v>
      </c>
      <c r="D200" s="3"/>
      <c r="E200" s="3"/>
      <c r="F200" s="3">
        <v>875</v>
      </c>
      <c r="G200" s="3"/>
      <c r="H200" s="11" t="s">
        <v>230</v>
      </c>
      <c r="I200" s="3"/>
      <c r="J200" s="3">
        <v>875</v>
      </c>
      <c r="K200" s="3"/>
      <c r="L200" s="11" t="s">
        <v>230</v>
      </c>
      <c r="M200" s="3"/>
    </row>
    <row r="201" spans="1:13" ht="15.75">
      <c r="A201" s="2"/>
      <c r="B201" s="3"/>
      <c r="C201" s="3"/>
      <c r="D201" s="3"/>
      <c r="E201" s="3"/>
      <c r="F201" s="8">
        <f>SUM(F199:F200)</f>
        <v>1536</v>
      </c>
      <c r="G201" s="3"/>
      <c r="H201" s="3"/>
      <c r="I201" s="3"/>
      <c r="J201" s="8">
        <f>SUM(J199:J200)</f>
        <v>1536</v>
      </c>
      <c r="K201" s="3"/>
      <c r="L201" s="3"/>
      <c r="M201" s="3"/>
    </row>
    <row r="202" spans="1:13" ht="15.75">
      <c r="A202" s="2"/>
      <c r="B202" s="3"/>
      <c r="C202" s="3"/>
      <c r="D202" s="3"/>
      <c r="E202" s="3"/>
      <c r="F202" s="9"/>
      <c r="G202" s="3"/>
      <c r="H202" s="3"/>
      <c r="I202" s="3"/>
      <c r="J202" s="9"/>
      <c r="K202" s="3"/>
      <c r="L202" s="3"/>
      <c r="M202" s="3"/>
    </row>
    <row r="203" spans="1:13" ht="15.75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5.75">
      <c r="A204" s="3" t="s">
        <v>9</v>
      </c>
      <c r="B204" s="3"/>
      <c r="C204" s="3" t="s">
        <v>117</v>
      </c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5.75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5.75">
      <c r="A206" s="2"/>
      <c r="B206" s="3"/>
      <c r="C206" s="3" t="s">
        <v>118</v>
      </c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5.7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5.75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5.75">
      <c r="A209" s="3" t="s">
        <v>10</v>
      </c>
      <c r="B209" s="3"/>
      <c r="C209" s="3" t="s">
        <v>119</v>
      </c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5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5.75">
      <c r="A211" s="3"/>
      <c r="B211" s="3"/>
      <c r="C211" s="3" t="s">
        <v>120</v>
      </c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5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5.75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5.75">
      <c r="A214" s="3" t="s">
        <v>11</v>
      </c>
      <c r="B214" s="3"/>
      <c r="C214" s="3" t="s">
        <v>121</v>
      </c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5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5.75">
      <c r="A216" s="3"/>
      <c r="B216" s="3"/>
      <c r="C216" s="3" t="s">
        <v>122</v>
      </c>
      <c r="D216" s="3" t="s">
        <v>171</v>
      </c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5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5.75">
      <c r="A218" s="3"/>
      <c r="B218" s="3"/>
      <c r="C218" s="3" t="s">
        <v>123</v>
      </c>
      <c r="D218" s="3" t="s">
        <v>172</v>
      </c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5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5.75">
      <c r="A220" s="3"/>
      <c r="B220" s="3"/>
      <c r="C220" s="3"/>
      <c r="D220" s="3"/>
      <c r="E220" s="3"/>
      <c r="F220" s="3"/>
      <c r="G220" s="3"/>
      <c r="H220" s="3"/>
      <c r="I220" s="3"/>
      <c r="J220" s="11" t="s">
        <v>221</v>
      </c>
      <c r="K220" s="3"/>
      <c r="L220" s="3"/>
      <c r="M220" s="3"/>
    </row>
    <row r="221" spans="1:13" ht="15.75">
      <c r="A221" s="3"/>
      <c r="B221" s="3"/>
      <c r="C221" s="3"/>
      <c r="D221" s="3"/>
      <c r="E221" s="3"/>
      <c r="F221" s="3"/>
      <c r="G221" s="3"/>
      <c r="H221" s="3"/>
      <c r="I221" s="3"/>
      <c r="J221" s="11"/>
      <c r="K221" s="3"/>
      <c r="L221" s="3"/>
      <c r="M221" s="3"/>
    </row>
    <row r="222" spans="1:13" ht="15.75">
      <c r="A222" s="3"/>
      <c r="B222" s="3"/>
      <c r="C222" s="3"/>
      <c r="D222" s="3" t="s">
        <v>173</v>
      </c>
      <c r="E222" s="3"/>
      <c r="F222" s="3"/>
      <c r="G222" s="3"/>
      <c r="H222" s="3"/>
      <c r="I222" s="3"/>
      <c r="J222" s="3">
        <v>26</v>
      </c>
      <c r="K222" s="3"/>
      <c r="L222" s="3"/>
      <c r="M222" s="3"/>
    </row>
    <row r="223" spans="1:13" ht="15.75">
      <c r="A223" s="3"/>
      <c r="B223" s="3"/>
      <c r="C223" s="3"/>
      <c r="D223" s="3" t="s">
        <v>174</v>
      </c>
      <c r="E223" s="3"/>
      <c r="F223" s="3"/>
      <c r="G223" s="3"/>
      <c r="H223" s="3"/>
      <c r="I223" s="3"/>
      <c r="J223" s="3" t="s">
        <v>249</v>
      </c>
      <c r="K223" s="3"/>
      <c r="L223" s="3"/>
      <c r="M223" s="3"/>
    </row>
    <row r="224" spans="1:13" ht="15.75">
      <c r="A224" s="3"/>
      <c r="B224" s="3"/>
      <c r="C224" s="3"/>
      <c r="D224" s="3"/>
      <c r="E224" s="3"/>
      <c r="F224" s="3"/>
      <c r="G224" s="3"/>
      <c r="H224" s="3"/>
      <c r="I224" s="3"/>
      <c r="J224" s="8">
        <f>SUM(J222:J223)</f>
        <v>26</v>
      </c>
      <c r="K224" s="3"/>
      <c r="L224" s="3"/>
      <c r="M224" s="3"/>
    </row>
    <row r="225" spans="1:13" ht="15.75">
      <c r="A225" s="3"/>
      <c r="B225" s="3"/>
      <c r="C225" s="3"/>
      <c r="D225" s="3"/>
      <c r="E225" s="3"/>
      <c r="F225" s="3"/>
      <c r="G225" s="3"/>
      <c r="H225" s="3"/>
      <c r="I225" s="3"/>
      <c r="J225" s="9"/>
      <c r="K225" s="3"/>
      <c r="L225" s="3"/>
      <c r="M225" s="3"/>
    </row>
    <row r="226" spans="1:13" ht="15.75">
      <c r="A226" s="3"/>
      <c r="B226" s="3"/>
      <c r="C226" s="3"/>
      <c r="D226" s="3" t="s">
        <v>175</v>
      </c>
      <c r="E226" s="3"/>
      <c r="F226" s="3"/>
      <c r="G226" s="3"/>
      <c r="H226" s="3"/>
      <c r="I226" s="3"/>
      <c r="J226" s="3">
        <v>68</v>
      </c>
      <c r="K226" s="3"/>
      <c r="L226" s="3"/>
      <c r="M226" s="3"/>
    </row>
    <row r="227" spans="1:13" ht="15.75">
      <c r="A227" s="3"/>
      <c r="B227" s="3"/>
      <c r="C227" s="3"/>
      <c r="D227" s="3"/>
      <c r="E227" s="3"/>
      <c r="F227" s="3"/>
      <c r="G227" s="3"/>
      <c r="H227" s="3"/>
      <c r="I227" s="3"/>
      <c r="J227" s="9"/>
      <c r="K227" s="3"/>
      <c r="L227" s="3"/>
      <c r="M227" s="3"/>
    </row>
    <row r="228" spans="1:13" ht="15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5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5.75">
      <c r="A230" s="3" t="s">
        <v>12</v>
      </c>
      <c r="B230" s="3"/>
      <c r="C230" s="3" t="s">
        <v>124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5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5.75">
      <c r="A232" s="3"/>
      <c r="B232" s="3"/>
      <c r="C232" s="3" t="s">
        <v>125</v>
      </c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5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5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5.75">
      <c r="A235" s="3" t="s">
        <v>13</v>
      </c>
      <c r="B235" s="3"/>
      <c r="C235" s="3" t="s">
        <v>126</v>
      </c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5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5.75">
      <c r="A237" s="3"/>
      <c r="B237" s="3"/>
      <c r="C237" s="3" t="s">
        <v>127</v>
      </c>
      <c r="D237" s="5"/>
      <c r="E237" s="3"/>
      <c r="F237" s="5"/>
      <c r="G237" s="5"/>
      <c r="H237" s="5"/>
      <c r="I237" s="5"/>
      <c r="J237" s="5"/>
      <c r="K237" s="5"/>
      <c r="L237" s="5"/>
      <c r="M237" s="3"/>
    </row>
    <row r="238" spans="1:13" ht="15.75">
      <c r="A238" s="3"/>
      <c r="B238" s="3"/>
      <c r="C238" s="3" t="s">
        <v>128</v>
      </c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5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5.75">
      <c r="A240" s="3"/>
      <c r="B240" s="3"/>
      <c r="C240" s="3" t="s">
        <v>129</v>
      </c>
      <c r="D240" s="3" t="s">
        <v>176</v>
      </c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5.75">
      <c r="A241" s="3"/>
      <c r="B241" s="3"/>
      <c r="C241" s="3"/>
      <c r="D241" s="3" t="s">
        <v>177</v>
      </c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5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5.75">
      <c r="A243" s="3"/>
      <c r="B243" s="3"/>
      <c r="C243" s="3" t="s">
        <v>130</v>
      </c>
      <c r="D243" s="3" t="s">
        <v>178</v>
      </c>
      <c r="E243" s="5"/>
      <c r="F243" s="5"/>
      <c r="G243" s="5"/>
      <c r="H243" s="5"/>
      <c r="I243" s="5"/>
      <c r="J243" s="5"/>
      <c r="K243" s="5"/>
      <c r="L243" s="5"/>
      <c r="M243" s="3"/>
    </row>
    <row r="244" spans="1:13" ht="15.75">
      <c r="A244" s="3"/>
      <c r="B244" s="3"/>
      <c r="C244" s="3"/>
      <c r="D244" s="3" t="s">
        <v>179</v>
      </c>
      <c r="E244" s="5"/>
      <c r="F244" s="5"/>
      <c r="G244" s="5"/>
      <c r="H244" s="5"/>
      <c r="I244" s="5"/>
      <c r="J244" s="5"/>
      <c r="K244" s="5"/>
      <c r="L244" s="5"/>
      <c r="M244" s="3"/>
    </row>
    <row r="245" spans="1:13" ht="15.75">
      <c r="A245" s="3"/>
      <c r="B245" s="3"/>
      <c r="C245" s="3"/>
      <c r="D245" s="3" t="s">
        <v>180</v>
      </c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5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5.75">
      <c r="A247" s="3"/>
      <c r="B247" s="3"/>
      <c r="C247" s="3" t="s">
        <v>131</v>
      </c>
      <c r="D247" s="3" t="s">
        <v>181</v>
      </c>
      <c r="E247" s="5"/>
      <c r="F247" s="5"/>
      <c r="G247" s="5"/>
      <c r="H247" s="5"/>
      <c r="I247" s="5"/>
      <c r="J247" s="5"/>
      <c r="K247" s="5"/>
      <c r="L247" s="5"/>
      <c r="M247" s="3"/>
    </row>
    <row r="248" spans="1:13" ht="15.75">
      <c r="A248" s="3"/>
      <c r="B248" s="3"/>
      <c r="C248" s="3"/>
      <c r="D248" s="3" t="s">
        <v>182</v>
      </c>
      <c r="E248" s="5"/>
      <c r="F248" s="5"/>
      <c r="G248" s="5"/>
      <c r="H248" s="5"/>
      <c r="I248" s="5"/>
      <c r="J248" s="5"/>
      <c r="K248" s="5"/>
      <c r="L248" s="5"/>
      <c r="M248" s="3"/>
    </row>
    <row r="249" spans="1:13" ht="15.75">
      <c r="A249" s="3"/>
      <c r="B249" s="3"/>
      <c r="C249" s="3"/>
      <c r="D249" s="3" t="s">
        <v>183</v>
      </c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5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5.75">
      <c r="A251" s="3"/>
      <c r="B251" s="3"/>
      <c r="C251" s="3" t="s">
        <v>132</v>
      </c>
      <c r="D251" s="3" t="s">
        <v>184</v>
      </c>
      <c r="E251" s="5"/>
      <c r="F251" s="5"/>
      <c r="G251" s="5"/>
      <c r="H251" s="5"/>
      <c r="I251" s="5"/>
      <c r="J251" s="5"/>
      <c r="K251" s="5"/>
      <c r="L251" s="5"/>
      <c r="M251" s="3"/>
    </row>
    <row r="252" spans="1:13" ht="15.75">
      <c r="A252" s="3"/>
      <c r="B252" s="3"/>
      <c r="C252" s="3"/>
      <c r="D252" s="3" t="s">
        <v>185</v>
      </c>
      <c r="E252" s="5"/>
      <c r="F252" s="5"/>
      <c r="G252" s="5"/>
      <c r="H252" s="5"/>
      <c r="I252" s="5"/>
      <c r="J252" s="5"/>
      <c r="K252" s="5"/>
      <c r="L252" s="5"/>
      <c r="M252" s="3"/>
    </row>
    <row r="253" spans="1:13" ht="15.75">
      <c r="A253" s="3"/>
      <c r="B253" s="3"/>
      <c r="C253" s="3"/>
      <c r="D253" s="3" t="s">
        <v>186</v>
      </c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5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5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5.75">
      <c r="A256" s="3"/>
      <c r="B256" s="3"/>
      <c r="C256" s="3" t="s">
        <v>133</v>
      </c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5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5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5.75">
      <c r="A259" s="3" t="s">
        <v>14</v>
      </c>
      <c r="B259" s="3"/>
      <c r="C259" s="3" t="s">
        <v>134</v>
      </c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5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5.75">
      <c r="A261" s="3"/>
      <c r="B261" s="3"/>
      <c r="C261" s="3" t="s">
        <v>135</v>
      </c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5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5.75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5.75">
      <c r="A264" s="3" t="s">
        <v>15</v>
      </c>
      <c r="B264" s="3"/>
      <c r="C264" s="3" t="s">
        <v>136</v>
      </c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5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5.75">
      <c r="A266" s="3"/>
      <c r="B266" s="3"/>
      <c r="C266" s="3" t="s">
        <v>137</v>
      </c>
      <c r="D266" s="5"/>
      <c r="E266" s="5"/>
      <c r="F266" s="5"/>
      <c r="G266" s="5"/>
      <c r="H266" s="5"/>
      <c r="I266" s="5"/>
      <c r="J266" s="5"/>
      <c r="K266" s="5"/>
      <c r="L266" s="5"/>
      <c r="M266" s="3"/>
    </row>
    <row r="267" spans="1:13" ht="15.75">
      <c r="A267" s="3"/>
      <c r="B267" s="3"/>
      <c r="C267" s="3" t="s">
        <v>138</v>
      </c>
      <c r="D267" s="5"/>
      <c r="E267" s="5"/>
      <c r="F267" s="5"/>
      <c r="G267" s="5"/>
      <c r="H267" s="5"/>
      <c r="I267" s="5"/>
      <c r="J267" s="5"/>
      <c r="K267" s="5"/>
      <c r="L267" s="5"/>
      <c r="M267" s="3"/>
    </row>
    <row r="268" spans="1:13" ht="15.75">
      <c r="A268" s="3"/>
      <c r="B268" s="3"/>
      <c r="C268" s="3" t="s">
        <v>139</v>
      </c>
      <c r="D268" s="5"/>
      <c r="E268" s="5"/>
      <c r="F268" s="5"/>
      <c r="G268" s="5"/>
      <c r="H268" s="5"/>
      <c r="I268" s="5"/>
      <c r="J268" s="5"/>
      <c r="K268" s="5"/>
      <c r="L268" s="5"/>
      <c r="M268" s="3"/>
    </row>
    <row r="269" spans="1:13" ht="15.75">
      <c r="A269" s="3"/>
      <c r="B269" s="3"/>
      <c r="C269" s="3" t="s">
        <v>140</v>
      </c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5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5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5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5.75">
      <c r="A273" s="3" t="s">
        <v>16</v>
      </c>
      <c r="B273" s="3"/>
      <c r="C273" s="3" t="s">
        <v>141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5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5.75">
      <c r="A275" s="3"/>
      <c r="B275" s="3"/>
      <c r="C275" s="3"/>
      <c r="D275" s="3"/>
      <c r="E275" s="3"/>
      <c r="F275" s="3"/>
      <c r="G275" s="3"/>
      <c r="H275" s="3"/>
      <c r="I275" s="3"/>
      <c r="J275" s="11" t="s">
        <v>221</v>
      </c>
      <c r="K275" s="3"/>
      <c r="L275" s="3"/>
      <c r="M275" s="3"/>
    </row>
    <row r="276" spans="1:13" ht="15.75">
      <c r="A276" s="3"/>
      <c r="B276" s="3"/>
      <c r="C276" s="3"/>
      <c r="D276" s="3"/>
      <c r="E276" s="3"/>
      <c r="F276" s="3"/>
      <c r="G276" s="3"/>
      <c r="H276" s="3"/>
      <c r="I276" s="3"/>
      <c r="J276" s="11"/>
      <c r="K276" s="3"/>
      <c r="L276" s="3"/>
      <c r="M276" s="3"/>
    </row>
    <row r="277" spans="1:13" ht="15.75">
      <c r="A277" s="3"/>
      <c r="B277" s="3"/>
      <c r="C277" s="3" t="s">
        <v>122</v>
      </c>
      <c r="D277" s="3" t="s">
        <v>94</v>
      </c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5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5.75">
      <c r="A279" s="3"/>
      <c r="B279" s="3"/>
      <c r="C279" s="3"/>
      <c r="D279" s="3" t="s">
        <v>187</v>
      </c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5.75">
      <c r="A280" s="3"/>
      <c r="B280" s="3"/>
      <c r="C280" s="3"/>
      <c r="D280" s="3" t="s">
        <v>188</v>
      </c>
      <c r="E280" s="3"/>
      <c r="F280" s="3"/>
      <c r="G280" s="3"/>
      <c r="H280" s="3"/>
      <c r="I280" s="3"/>
      <c r="J280" s="3">
        <v>7020</v>
      </c>
      <c r="K280" s="3"/>
      <c r="L280" s="3"/>
      <c r="M280" s="3"/>
    </row>
    <row r="281" spans="1:13" ht="15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5.75">
      <c r="A282" s="3"/>
      <c r="B282" s="3"/>
      <c r="C282" s="3"/>
      <c r="D282" s="3" t="s">
        <v>189</v>
      </c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5.75">
      <c r="A283" s="3"/>
      <c r="B283" s="3"/>
      <c r="C283" s="3"/>
      <c r="D283" s="3" t="s">
        <v>190</v>
      </c>
      <c r="E283" s="3"/>
      <c r="F283" s="3"/>
      <c r="G283" s="3"/>
      <c r="H283" s="3"/>
      <c r="I283" s="3"/>
      <c r="J283" s="3">
        <v>11800</v>
      </c>
      <c r="K283" s="3"/>
      <c r="L283" s="3"/>
      <c r="M283" s="3"/>
    </row>
    <row r="284" spans="1:13" ht="15.75">
      <c r="A284" s="3"/>
      <c r="B284" s="3"/>
      <c r="C284" s="3"/>
      <c r="D284" s="3" t="s">
        <v>191</v>
      </c>
      <c r="E284" s="3"/>
      <c r="F284" s="3"/>
      <c r="G284" s="3"/>
      <c r="H284" s="3"/>
      <c r="I284" s="3"/>
      <c r="J284" s="3">
        <v>4642</v>
      </c>
      <c r="K284" s="3"/>
      <c r="L284" s="3"/>
      <c r="M284" s="3"/>
    </row>
    <row r="285" spans="1:13" ht="15.75">
      <c r="A285" s="3"/>
      <c r="B285" s="3"/>
      <c r="C285" s="3"/>
      <c r="D285" s="3" t="s">
        <v>192</v>
      </c>
      <c r="E285" s="3"/>
      <c r="F285" s="3"/>
      <c r="G285" s="3"/>
      <c r="H285" s="3"/>
      <c r="I285" s="3"/>
      <c r="J285" s="3">
        <v>2421</v>
      </c>
      <c r="K285" s="3"/>
      <c r="L285" s="3"/>
      <c r="M285" s="3"/>
    </row>
    <row r="286" spans="1:13" ht="15.75">
      <c r="A286" s="3"/>
      <c r="B286" s="3"/>
      <c r="C286" s="3"/>
      <c r="D286" s="3"/>
      <c r="E286" s="3"/>
      <c r="F286" s="3"/>
      <c r="G286" s="3"/>
      <c r="H286" s="3"/>
      <c r="I286" s="3"/>
      <c r="J286" s="8">
        <f>SUM(J280:J285)</f>
        <v>25883</v>
      </c>
      <c r="K286" s="3"/>
      <c r="L286" s="3"/>
      <c r="M286" s="3"/>
    </row>
    <row r="287" spans="1:13" ht="15.75">
      <c r="A287" s="3"/>
      <c r="B287" s="3"/>
      <c r="C287" s="3"/>
      <c r="D287" s="3"/>
      <c r="E287" s="3"/>
      <c r="F287" s="3"/>
      <c r="G287" s="3"/>
      <c r="H287" s="3"/>
      <c r="I287" s="3"/>
      <c r="J287" s="9"/>
      <c r="K287" s="3"/>
      <c r="L287" s="3"/>
      <c r="M287" s="3"/>
    </row>
    <row r="288" spans="1:13" ht="15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5.75">
      <c r="A289" s="3"/>
      <c r="B289" s="3"/>
      <c r="C289" s="3" t="s">
        <v>123</v>
      </c>
      <c r="D289" s="3" t="s">
        <v>193</v>
      </c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5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5.75">
      <c r="A291" s="3"/>
      <c r="B291" s="3"/>
      <c r="C291" s="3"/>
      <c r="D291" s="3" t="s">
        <v>187</v>
      </c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5.75">
      <c r="A292" s="3"/>
      <c r="B292" s="3"/>
      <c r="C292" s="3"/>
      <c r="D292" s="3" t="s">
        <v>194</v>
      </c>
      <c r="E292" s="3"/>
      <c r="F292" s="3"/>
      <c r="G292" s="3"/>
      <c r="H292" s="3"/>
      <c r="I292" s="3"/>
      <c r="J292" s="3">
        <v>26704</v>
      </c>
      <c r="K292" s="3"/>
      <c r="L292" s="3"/>
      <c r="M292" s="3"/>
    </row>
    <row r="293" spans="1:13" ht="15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5.75">
      <c r="A294" s="3"/>
      <c r="B294" s="3"/>
      <c r="C294" s="3"/>
      <c r="D294" s="3" t="s">
        <v>189</v>
      </c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5.75">
      <c r="A295" s="3"/>
      <c r="B295" s="3"/>
      <c r="C295" s="3"/>
      <c r="D295" s="3" t="s">
        <v>195</v>
      </c>
      <c r="E295" s="3"/>
      <c r="F295" s="3"/>
      <c r="G295" s="3"/>
      <c r="H295" s="3"/>
      <c r="I295" s="3"/>
      <c r="J295" s="3">
        <v>16683</v>
      </c>
      <c r="K295" s="3"/>
      <c r="L295" s="3"/>
      <c r="M295" s="3"/>
    </row>
    <row r="296" spans="1:13" ht="15.75">
      <c r="A296" s="3"/>
      <c r="B296" s="3"/>
      <c r="C296" s="3"/>
      <c r="D296" s="3" t="s">
        <v>196</v>
      </c>
      <c r="E296" s="3"/>
      <c r="F296" s="3"/>
      <c r="G296" s="3"/>
      <c r="H296" s="3"/>
      <c r="I296" s="3"/>
      <c r="J296" s="3">
        <v>110190</v>
      </c>
      <c r="K296" s="3"/>
      <c r="L296" s="3"/>
      <c r="M296" s="3"/>
    </row>
    <row r="297" spans="1:13" ht="15.75">
      <c r="A297" s="3"/>
      <c r="B297" s="3"/>
      <c r="C297" s="3"/>
      <c r="D297" s="3"/>
      <c r="E297" s="3"/>
      <c r="F297" s="3"/>
      <c r="G297" s="3"/>
      <c r="H297" s="3"/>
      <c r="I297" s="3"/>
      <c r="J297" s="8">
        <f>SUM(J292:J296)</f>
        <v>153577</v>
      </c>
      <c r="K297" s="3"/>
      <c r="L297" s="3"/>
      <c r="M297" s="3"/>
    </row>
    <row r="298" spans="1:13" ht="15.75">
      <c r="A298" s="3"/>
      <c r="B298" s="3"/>
      <c r="C298" s="3"/>
      <c r="D298" s="3"/>
      <c r="E298" s="3"/>
      <c r="F298" s="3"/>
      <c r="G298" s="3"/>
      <c r="H298" s="3"/>
      <c r="I298" s="3"/>
      <c r="J298" s="9"/>
      <c r="K298" s="3"/>
      <c r="L298" s="3"/>
      <c r="M298" s="3"/>
    </row>
    <row r="299" spans="1:13" ht="15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5.75">
      <c r="A300" s="3"/>
      <c r="B300" s="3"/>
      <c r="C300" s="3"/>
      <c r="D300" s="3" t="s">
        <v>197</v>
      </c>
      <c r="E300" s="5"/>
      <c r="F300" s="5"/>
      <c r="G300" s="5"/>
      <c r="H300" s="5"/>
      <c r="I300" s="5"/>
      <c r="J300" s="5"/>
      <c r="K300" s="5"/>
      <c r="L300" s="5"/>
      <c r="M300" s="3"/>
    </row>
    <row r="301" spans="1:13" ht="15.75">
      <c r="A301" s="3"/>
      <c r="B301" s="3"/>
      <c r="C301" s="3"/>
      <c r="D301" s="3" t="s">
        <v>198</v>
      </c>
      <c r="E301" s="5"/>
      <c r="F301" s="5"/>
      <c r="G301" s="5"/>
      <c r="H301" s="5"/>
      <c r="I301" s="5"/>
      <c r="J301" s="5"/>
      <c r="K301" s="5"/>
      <c r="L301" s="5"/>
      <c r="M301" s="3"/>
    </row>
    <row r="302" spans="1:13" ht="15.75">
      <c r="A302" s="3"/>
      <c r="B302" s="3"/>
      <c r="C302" s="3"/>
      <c r="D302" s="3" t="s">
        <v>199</v>
      </c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5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5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5.75">
      <c r="A305" s="3"/>
      <c r="B305" s="3"/>
      <c r="C305" s="3" t="s">
        <v>142</v>
      </c>
      <c r="D305" s="3" t="s">
        <v>200</v>
      </c>
      <c r="E305" s="5"/>
      <c r="F305" s="5"/>
      <c r="G305" s="5"/>
      <c r="H305" s="5"/>
      <c r="I305" s="5"/>
      <c r="J305" s="5"/>
      <c r="K305" s="5"/>
      <c r="L305" s="5"/>
      <c r="M305" s="3"/>
    </row>
    <row r="306" spans="1:13" ht="15.75">
      <c r="A306" s="3"/>
      <c r="B306" s="3"/>
      <c r="C306" s="3"/>
      <c r="D306" s="3" t="s">
        <v>201</v>
      </c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5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5.75">
      <c r="A308" s="3"/>
      <c r="B308" s="3"/>
      <c r="C308" s="3"/>
      <c r="D308" s="3"/>
      <c r="E308" s="3"/>
      <c r="F308" s="3"/>
      <c r="G308" s="3"/>
      <c r="H308" s="3"/>
      <c r="I308" s="3"/>
      <c r="J308" s="11" t="s">
        <v>221</v>
      </c>
      <c r="K308" s="3"/>
      <c r="L308" s="3"/>
      <c r="M308" s="3"/>
    </row>
    <row r="309" spans="1:13" ht="15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5.75">
      <c r="A310" s="3"/>
      <c r="B310" s="3"/>
      <c r="C310" s="3"/>
      <c r="D310" s="3" t="s">
        <v>188</v>
      </c>
      <c r="E310" s="3"/>
      <c r="F310" s="3"/>
      <c r="G310" s="3"/>
      <c r="H310" s="3"/>
      <c r="I310" s="3"/>
      <c r="J310" s="3">
        <v>3902</v>
      </c>
      <c r="K310" s="3"/>
      <c r="L310" s="3"/>
      <c r="M310" s="3"/>
    </row>
    <row r="311" spans="1:13" ht="15.75">
      <c r="A311" s="3"/>
      <c r="B311" s="3"/>
      <c r="C311" s="3"/>
      <c r="D311" s="3" t="s">
        <v>194</v>
      </c>
      <c r="E311" s="3"/>
      <c r="F311" s="3"/>
      <c r="G311" s="3"/>
      <c r="H311" s="3"/>
      <c r="I311" s="3"/>
      <c r="J311" s="3">
        <v>11707</v>
      </c>
      <c r="K311" s="3"/>
      <c r="L311" s="3"/>
      <c r="M311" s="3"/>
    </row>
    <row r="312" spans="1:13" ht="15.75">
      <c r="A312" s="3"/>
      <c r="B312" s="3"/>
      <c r="C312" s="3"/>
      <c r="D312" s="3" t="s">
        <v>195</v>
      </c>
      <c r="E312" s="3"/>
      <c r="F312" s="3"/>
      <c r="G312" s="3"/>
      <c r="H312" s="3"/>
      <c r="I312" s="3"/>
      <c r="J312" s="3">
        <v>16683</v>
      </c>
      <c r="K312" s="3"/>
      <c r="L312" s="3"/>
      <c r="M312" s="3"/>
    </row>
    <row r="313" spans="1:13" ht="15.75">
      <c r="A313" s="3"/>
      <c r="B313" s="3"/>
      <c r="C313" s="3"/>
      <c r="D313" s="3"/>
      <c r="E313" s="3"/>
      <c r="F313" s="3"/>
      <c r="G313" s="3"/>
      <c r="H313" s="3"/>
      <c r="I313" s="3"/>
      <c r="J313" s="8">
        <f>SUM(J310:J312)</f>
        <v>32292</v>
      </c>
      <c r="K313" s="3"/>
      <c r="L313" s="3"/>
      <c r="M313" s="3"/>
    </row>
    <row r="314" spans="1:13" ht="15.75">
      <c r="A314" s="3"/>
      <c r="B314" s="3"/>
      <c r="C314" s="3"/>
      <c r="D314" s="3"/>
      <c r="E314" s="3"/>
      <c r="F314" s="3"/>
      <c r="G314" s="3"/>
      <c r="H314" s="3"/>
      <c r="I314" s="3"/>
      <c r="J314" s="9"/>
      <c r="K314" s="3"/>
      <c r="L314" s="3"/>
      <c r="M314" s="3"/>
    </row>
    <row r="315" spans="1:13" ht="15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5.75">
      <c r="A316" s="3" t="s">
        <v>17</v>
      </c>
      <c r="B316" s="2"/>
      <c r="C316" s="2" t="s">
        <v>143</v>
      </c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5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5.75">
      <c r="A318" s="3"/>
      <c r="B318" s="3"/>
      <c r="C318" s="3" t="s">
        <v>144</v>
      </c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5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5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5.75">
      <c r="A321" s="3" t="s">
        <v>19</v>
      </c>
      <c r="B321" s="3"/>
      <c r="C321" s="3" t="s">
        <v>145</v>
      </c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5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5.75">
      <c r="A323" s="3"/>
      <c r="B323" s="3"/>
      <c r="C323" s="3" t="s">
        <v>146</v>
      </c>
      <c r="D323" s="5"/>
      <c r="E323" s="5"/>
      <c r="F323" s="5"/>
      <c r="G323" s="5"/>
      <c r="H323" s="5"/>
      <c r="I323" s="5"/>
      <c r="J323" s="5"/>
      <c r="K323" s="5"/>
      <c r="L323" s="5"/>
      <c r="M323" s="3"/>
    </row>
    <row r="324" spans="1:13" ht="15.75">
      <c r="A324" s="3"/>
      <c r="B324" s="3"/>
      <c r="C324" s="3" t="s">
        <v>147</v>
      </c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5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5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5.75">
      <c r="A327" s="3" t="s">
        <v>20</v>
      </c>
      <c r="B327" s="3"/>
      <c r="C327" s="3" t="s">
        <v>148</v>
      </c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5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5.75">
      <c r="A329" s="3"/>
      <c r="B329" s="3"/>
      <c r="C329" s="3" t="s">
        <v>149</v>
      </c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5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5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5.75">
      <c r="A332" s="3" t="s">
        <v>21</v>
      </c>
      <c r="B332" s="3"/>
      <c r="C332" s="3" t="s">
        <v>150</v>
      </c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5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5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5.75">
      <c r="A335" s="3"/>
      <c r="B335" s="3"/>
      <c r="C335" s="3" t="s">
        <v>122</v>
      </c>
      <c r="D335" s="3" t="s">
        <v>202</v>
      </c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5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5.75">
      <c r="A337" s="3"/>
      <c r="B337" s="3"/>
      <c r="C337" s="3"/>
      <c r="D337" s="3"/>
      <c r="E337" s="3"/>
      <c r="F337" s="3"/>
      <c r="G337" s="3"/>
      <c r="H337" s="11" t="s">
        <v>231</v>
      </c>
      <c r="I337" s="3"/>
      <c r="J337" s="3"/>
      <c r="K337" s="3"/>
      <c r="L337" s="3"/>
      <c r="M337" s="3"/>
    </row>
    <row r="338" spans="1:13" ht="15.75">
      <c r="A338" s="3"/>
      <c r="B338" s="3"/>
      <c r="C338" s="3"/>
      <c r="D338" s="3"/>
      <c r="E338" s="3"/>
      <c r="F338" s="3"/>
      <c r="G338" s="3"/>
      <c r="H338" s="11" t="s">
        <v>232</v>
      </c>
      <c r="I338" s="3"/>
      <c r="J338" s="11" t="s">
        <v>231</v>
      </c>
      <c r="K338" s="3"/>
      <c r="L338" s="3"/>
      <c r="M338" s="3"/>
    </row>
    <row r="339" spans="1:13" ht="15.75">
      <c r="A339" s="3"/>
      <c r="B339" s="3"/>
      <c r="C339" s="3"/>
      <c r="D339" s="3"/>
      <c r="E339" s="3"/>
      <c r="F339" s="11" t="s">
        <v>225</v>
      </c>
      <c r="G339" s="3"/>
      <c r="H339" s="11" t="s">
        <v>233</v>
      </c>
      <c r="I339" s="3"/>
      <c r="J339" s="11" t="s">
        <v>232</v>
      </c>
      <c r="K339" s="3"/>
      <c r="L339" s="11" t="s">
        <v>247</v>
      </c>
      <c r="M339" s="3"/>
    </row>
    <row r="340" spans="1:13" ht="15.75">
      <c r="A340" s="3"/>
      <c r="B340" s="3"/>
      <c r="C340" s="3"/>
      <c r="D340" s="3"/>
      <c r="E340" s="3"/>
      <c r="F340" s="11" t="s">
        <v>226</v>
      </c>
      <c r="G340" s="3"/>
      <c r="H340" s="11" t="s">
        <v>234</v>
      </c>
      <c r="I340" s="3"/>
      <c r="J340" s="11" t="s">
        <v>241</v>
      </c>
      <c r="K340" s="3"/>
      <c r="L340" s="11" t="s">
        <v>248</v>
      </c>
      <c r="M340" s="3"/>
    </row>
    <row r="341" spans="1:13" ht="15.75">
      <c r="A341" s="3"/>
      <c r="B341" s="3"/>
      <c r="C341" s="3"/>
      <c r="D341" s="3"/>
      <c r="E341" s="3"/>
      <c r="F341" s="11" t="s">
        <v>221</v>
      </c>
      <c r="G341" s="3"/>
      <c r="H341" s="11" t="s">
        <v>221</v>
      </c>
      <c r="I341" s="3"/>
      <c r="J341" s="11" t="s">
        <v>221</v>
      </c>
      <c r="K341" s="3"/>
      <c r="L341" s="11" t="s">
        <v>221</v>
      </c>
      <c r="M341" s="3"/>
    </row>
    <row r="342" spans="1:13" ht="15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5.75">
      <c r="A343" s="3"/>
      <c r="B343" s="3"/>
      <c r="C343" s="3"/>
      <c r="D343" s="3" t="s">
        <v>203</v>
      </c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5.75">
      <c r="A344" s="3"/>
      <c r="B344" s="3"/>
      <c r="C344" s="3"/>
      <c r="D344" s="3" t="s">
        <v>204</v>
      </c>
      <c r="E344" s="3"/>
      <c r="F344" s="3">
        <f>6392+6010+968+2685+2776-430</f>
        <v>18401</v>
      </c>
      <c r="G344" s="3"/>
      <c r="H344" s="3">
        <f>1840-1033+39</f>
        <v>846</v>
      </c>
      <c r="I344" s="3"/>
      <c r="J344" s="3">
        <v>807</v>
      </c>
      <c r="K344" s="3"/>
      <c r="L344" s="3">
        <f>9933+9703+86+26+15778+11+117+38+4450+9308+1903+5650</f>
        <v>57003</v>
      </c>
      <c r="M344" s="3"/>
    </row>
    <row r="345" spans="1:13" ht="15.75">
      <c r="A345" s="3"/>
      <c r="B345" s="3"/>
      <c r="C345" s="3"/>
      <c r="D345" s="3" t="s">
        <v>205</v>
      </c>
      <c r="E345" s="3"/>
      <c r="F345" s="3">
        <v>12316</v>
      </c>
      <c r="G345" s="3"/>
      <c r="H345" s="3">
        <f>2882+33-297</f>
        <v>2618</v>
      </c>
      <c r="I345" s="3"/>
      <c r="J345" s="3">
        <v>2618</v>
      </c>
      <c r="K345" s="3"/>
      <c r="L345" s="3">
        <f>65486+198427+21575</f>
        <v>285488</v>
      </c>
      <c r="M345" s="3"/>
    </row>
    <row r="346" spans="1:13" ht="15.75">
      <c r="A346" s="3"/>
      <c r="B346" s="3"/>
      <c r="C346" s="3"/>
      <c r="D346" s="3" t="s">
        <v>206</v>
      </c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5.75">
      <c r="A347" s="3"/>
      <c r="B347" s="3"/>
      <c r="C347" s="3"/>
      <c r="D347" s="3" t="s">
        <v>207</v>
      </c>
      <c r="E347" s="3"/>
      <c r="F347" s="3">
        <v>594</v>
      </c>
      <c r="G347" s="3"/>
      <c r="H347" s="3">
        <f>-847-834</f>
        <v>-1681</v>
      </c>
      <c r="I347" s="3"/>
      <c r="J347" s="3">
        <f>-847-834+186</f>
        <v>-1495</v>
      </c>
      <c r="K347" s="3"/>
      <c r="L347" s="3">
        <f>419166-359419</f>
        <v>59747</v>
      </c>
      <c r="M347" s="3"/>
    </row>
    <row r="348" spans="1:13" ht="15.75">
      <c r="A348" s="3"/>
      <c r="B348" s="3"/>
      <c r="C348" s="3"/>
      <c r="D348" s="3" t="s">
        <v>208</v>
      </c>
      <c r="E348" s="3"/>
      <c r="F348" s="3">
        <f>85+430</f>
        <v>515</v>
      </c>
      <c r="G348" s="3"/>
      <c r="H348" s="3">
        <v>96</v>
      </c>
      <c r="I348" s="3"/>
      <c r="J348" s="3">
        <v>96</v>
      </c>
      <c r="K348" s="3"/>
      <c r="L348" s="3">
        <f>776+12772+3380</f>
        <v>16928</v>
      </c>
      <c r="M348" s="3"/>
    </row>
    <row r="349" spans="1:13" ht="15.75">
      <c r="A349" s="3"/>
      <c r="B349" s="3"/>
      <c r="C349" s="3"/>
      <c r="D349" s="3"/>
      <c r="E349" s="3"/>
      <c r="F349" s="8">
        <f>SUM(F343:F348)</f>
        <v>31826</v>
      </c>
      <c r="G349" s="3"/>
      <c r="H349" s="8">
        <f>SUM(H343:H348)</f>
        <v>1879</v>
      </c>
      <c r="I349" s="3"/>
      <c r="J349" s="8">
        <f>SUM(J343:J348)</f>
        <v>2026</v>
      </c>
      <c r="K349" s="3"/>
      <c r="L349" s="8">
        <f>SUM(L343:L348)</f>
        <v>419166</v>
      </c>
      <c r="M349" s="3"/>
    </row>
    <row r="350" spans="1:13" ht="15.75">
      <c r="A350" s="3"/>
      <c r="B350" s="3"/>
      <c r="C350" s="3"/>
      <c r="D350" s="3"/>
      <c r="E350" s="3"/>
      <c r="F350" s="9"/>
      <c r="G350" s="3"/>
      <c r="H350" s="9"/>
      <c r="I350" s="3"/>
      <c r="J350" s="9"/>
      <c r="K350" s="3"/>
      <c r="L350" s="9"/>
      <c r="M350" s="3"/>
    </row>
    <row r="351" spans="1:13" ht="15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5.75">
      <c r="A352" s="3"/>
      <c r="B352" s="3"/>
      <c r="C352" s="3" t="s">
        <v>123</v>
      </c>
      <c r="D352" s="3" t="s">
        <v>209</v>
      </c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5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5.75">
      <c r="A354" s="3"/>
      <c r="B354" s="3"/>
      <c r="C354" s="3"/>
      <c r="D354" s="3" t="s">
        <v>210</v>
      </c>
      <c r="E354" s="3"/>
      <c r="F354" s="3">
        <f>31826-2697</f>
        <v>29129</v>
      </c>
      <c r="G354" s="3"/>
      <c r="H354" s="3">
        <f>1879+309</f>
        <v>2188</v>
      </c>
      <c r="I354" s="3"/>
      <c r="J354" s="3">
        <f>2026+300</f>
        <v>2326</v>
      </c>
      <c r="K354" s="3"/>
      <c r="L354" s="3">
        <f>381735-38888</f>
        <v>342847</v>
      </c>
      <c r="M354" s="3"/>
    </row>
    <row r="355" spans="1:13" ht="15.75">
      <c r="A355" s="3"/>
      <c r="B355" s="3"/>
      <c r="C355" s="3"/>
      <c r="D355" s="3" t="s">
        <v>211</v>
      </c>
      <c r="E355" s="3"/>
      <c r="F355" s="3">
        <f>1220+232+879+366-1139</f>
        <v>1558</v>
      </c>
      <c r="G355" s="3"/>
      <c r="H355" s="3">
        <v>-13</v>
      </c>
      <c r="I355" s="3"/>
      <c r="J355" s="3">
        <v>-13</v>
      </c>
      <c r="K355" s="3"/>
      <c r="L355" s="3">
        <f>75419-64586</f>
        <v>10833</v>
      </c>
      <c r="M355" s="3"/>
    </row>
    <row r="356" spans="1:13" ht="15.75">
      <c r="A356" s="3"/>
      <c r="B356" s="3"/>
      <c r="C356" s="3"/>
      <c r="D356" s="3" t="s">
        <v>212</v>
      </c>
      <c r="E356" s="3"/>
      <c r="F356" s="3" t="s">
        <v>250</v>
      </c>
      <c r="G356" s="3"/>
      <c r="H356" s="3" t="s">
        <v>250</v>
      </c>
      <c r="I356" s="3"/>
      <c r="J356" s="3">
        <v>9</v>
      </c>
      <c r="K356" s="3"/>
      <c r="L356" s="3" t="s">
        <v>250</v>
      </c>
      <c r="M356" s="3"/>
    </row>
    <row r="357" spans="1:13" ht="15.75">
      <c r="A357" s="3"/>
      <c r="B357" s="3"/>
      <c r="C357" s="3"/>
      <c r="D357" s="3" t="s">
        <v>213</v>
      </c>
      <c r="E357" s="3"/>
      <c r="F357" s="3">
        <v>1139</v>
      </c>
      <c r="G357" s="3"/>
      <c r="H357" s="3">
        <v>-296</v>
      </c>
      <c r="I357" s="3"/>
      <c r="J357" s="3">
        <v>-296</v>
      </c>
      <c r="K357" s="3"/>
      <c r="L357" s="3">
        <v>65486</v>
      </c>
      <c r="M357" s="3"/>
    </row>
    <row r="358" spans="1:13" ht="15.75">
      <c r="A358" s="3"/>
      <c r="B358" s="3"/>
      <c r="C358" s="3"/>
      <c r="D358" s="3"/>
      <c r="E358" s="3"/>
      <c r="F358" s="8">
        <f>SUM(F354:F357)</f>
        <v>31826</v>
      </c>
      <c r="G358" s="3"/>
      <c r="H358" s="8">
        <f>SUM(H352:H357)</f>
        <v>1879</v>
      </c>
      <c r="I358" s="3"/>
      <c r="J358" s="8">
        <f>SUM(J352:J357)</f>
        <v>2026</v>
      </c>
      <c r="K358" s="3"/>
      <c r="L358" s="8">
        <f>SUM(L352:L357)</f>
        <v>419166</v>
      </c>
      <c r="M358" s="3"/>
    </row>
    <row r="359" spans="1:13" ht="16.5" thickTop="1">
      <c r="A359" s="3"/>
      <c r="B359" s="3"/>
      <c r="C359" s="3"/>
      <c r="D359" s="3"/>
      <c r="E359" s="3"/>
      <c r="F359" s="9"/>
      <c r="G359" s="3"/>
      <c r="H359" s="9"/>
      <c r="I359" s="3"/>
      <c r="J359" s="9"/>
      <c r="K359" s="3"/>
      <c r="L359" s="9"/>
      <c r="M359" s="3"/>
    </row>
    <row r="360" spans="1:13" ht="15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5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5.75">
      <c r="A362" s="3" t="s">
        <v>22</v>
      </c>
      <c r="B362" s="3"/>
      <c r="C362" s="3" t="s">
        <v>151</v>
      </c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5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5.75">
      <c r="A364" s="3"/>
      <c r="B364" s="3"/>
      <c r="C364" s="3" t="s">
        <v>152</v>
      </c>
      <c r="D364" s="5"/>
      <c r="E364" s="5"/>
      <c r="F364" s="5"/>
      <c r="G364" s="5"/>
      <c r="H364" s="5"/>
      <c r="I364" s="5"/>
      <c r="J364" s="5"/>
      <c r="K364" s="5"/>
      <c r="L364" s="5"/>
      <c r="M364" s="3"/>
    </row>
    <row r="365" spans="1:13" ht="15.75">
      <c r="A365" s="3"/>
      <c r="B365" s="3"/>
      <c r="C365" s="3" t="s">
        <v>153</v>
      </c>
      <c r="D365" s="5"/>
      <c r="E365" s="5"/>
      <c r="F365" s="5"/>
      <c r="G365" s="5"/>
      <c r="H365" s="5"/>
      <c r="I365" s="5"/>
      <c r="J365" s="5"/>
      <c r="K365" s="5"/>
      <c r="L365" s="5"/>
      <c r="M365" s="3"/>
    </row>
    <row r="366" spans="1:13" ht="15.75">
      <c r="A366" s="3"/>
      <c r="B366" s="3"/>
      <c r="C366" s="3" t="s">
        <v>154</v>
      </c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5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5.75">
      <c r="A368" s="3"/>
      <c r="B368" s="2"/>
      <c r="C368" s="2" t="s">
        <v>129</v>
      </c>
      <c r="D368" s="3" t="s">
        <v>214</v>
      </c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5.75">
      <c r="A369" s="3"/>
      <c r="B369" s="3"/>
      <c r="C369" s="3" t="s">
        <v>130</v>
      </c>
      <c r="D369" s="3" t="s">
        <v>215</v>
      </c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5.75">
      <c r="A370" s="3"/>
      <c r="B370" s="3"/>
      <c r="C370" s="3" t="s">
        <v>131</v>
      </c>
      <c r="D370" s="3" t="s">
        <v>253</v>
      </c>
      <c r="E370" s="5"/>
      <c r="F370" s="12"/>
      <c r="G370" s="5"/>
      <c r="H370" s="5"/>
      <c r="I370" s="5"/>
      <c r="J370" s="5"/>
      <c r="K370" s="5"/>
      <c r="L370" s="5"/>
      <c r="M370" s="3"/>
    </row>
    <row r="371" spans="1:13" ht="15.75">
      <c r="A371" s="3"/>
      <c r="B371" s="3"/>
      <c r="C371" s="3"/>
      <c r="D371" s="3" t="s">
        <v>254</v>
      </c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5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5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5.75">
      <c r="A374" s="3" t="s">
        <v>23</v>
      </c>
      <c r="B374" s="3"/>
      <c r="C374" s="3" t="s">
        <v>155</v>
      </c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5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5.75">
      <c r="A376" s="3"/>
      <c r="B376" s="3"/>
      <c r="C376" s="3" t="s">
        <v>156</v>
      </c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5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5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5.75">
      <c r="A379" s="3" t="s">
        <v>24</v>
      </c>
      <c r="B379" s="3"/>
      <c r="C379" s="3" t="s">
        <v>157</v>
      </c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5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5.75">
      <c r="A381" s="3"/>
      <c r="B381" s="3"/>
      <c r="C381" s="3" t="s">
        <v>158</v>
      </c>
      <c r="D381" s="5"/>
      <c r="E381" s="5"/>
      <c r="F381" s="5"/>
      <c r="G381" s="5"/>
      <c r="H381" s="5"/>
      <c r="I381" s="5"/>
      <c r="J381" s="5"/>
      <c r="K381" s="5"/>
      <c r="L381" s="5"/>
      <c r="M381" s="3"/>
    </row>
    <row r="382" spans="1:13" ht="15.75">
      <c r="A382" s="3"/>
      <c r="B382" s="3"/>
      <c r="C382" s="3" t="s">
        <v>159</v>
      </c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5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5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5.75">
      <c r="A385" s="3" t="s">
        <v>25</v>
      </c>
      <c r="B385" s="3"/>
      <c r="C385" s="3" t="s">
        <v>160</v>
      </c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5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5.75">
      <c r="A387" s="3"/>
      <c r="B387" s="3"/>
      <c r="C387" s="3" t="s">
        <v>161</v>
      </c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5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5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5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5.75">
      <c r="A391" s="3" t="s">
        <v>26</v>
      </c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5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5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5.75">
      <c r="A394" s="2" t="s">
        <v>27</v>
      </c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5.75">
      <c r="A395" s="2" t="s">
        <v>28</v>
      </c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5.75">
      <c r="A396" s="2" t="s">
        <v>29</v>
      </c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5.75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5.75">
      <c r="A398" s="2" t="s">
        <v>30</v>
      </c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5.75">
      <c r="A399" s="3" t="s">
        <v>31</v>
      </c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5.75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5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5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5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5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5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5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5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5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5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5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5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5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5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5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5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5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5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5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5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5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5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5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5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5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5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5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5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5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5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5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5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5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5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5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5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5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5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5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5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5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5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5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5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5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5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5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5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5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5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5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5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5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5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5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5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5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5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5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5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</sheetData>
  <printOptions horizontalCentered="1"/>
  <pageMargins left="0.5375" right="0.372222222" top="0.5375" bottom="0.383333333" header="0" footer="0"/>
  <pageSetup horizontalDpi="300" verticalDpi="300" orientation="portrait" paperSize="9" scale="89" r:id="rId1"/>
  <rowBreaks count="13" manualBreakCount="13">
    <brk id="53" min="86" max="131" man="1"/>
    <brk id="54" max="255" man="1"/>
    <brk id="86" max="255" man="1"/>
    <brk id="130" max="255" man="1"/>
    <brk id="160" max="255" man="1"/>
    <brk id="212" max="255" man="1"/>
    <brk id="262" max="255" man="1"/>
    <brk id="310" min="361" max="394" man="1"/>
    <brk id="314" max="255" man="1"/>
    <brk id="359" max="255" man="1"/>
    <brk id="15197" max="17379" man="1"/>
    <brk id="22299" max="24327" man="1"/>
    <brk id="28058" max="29913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