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885" windowHeight="7395" tabRatio="660" activeTab="6"/>
  </bookViews>
  <sheets>
    <sheet name="Cover" sheetId="1" r:id="rId1"/>
    <sheet name="PL" sheetId="2" r:id="rId2"/>
    <sheet name="BS" sheetId="3" r:id="rId3"/>
    <sheet name="Equity" sheetId="4" r:id="rId4"/>
    <sheet name="CF" sheetId="5" r:id="rId5"/>
    <sheet name="NOTES-Part A" sheetId="6" r:id="rId6"/>
    <sheet name="Notes-Part B" sheetId="7" r:id="rId7"/>
  </sheets>
  <externalReferences>
    <externalReference r:id="rId10"/>
    <externalReference r:id="rId11"/>
    <externalReference r:id="rId12"/>
  </externalReferences>
  <definedNames>
    <definedName name="_xlnm.Print_Area" localSheetId="2">'BS'!$A$1:$C$68</definedName>
    <definedName name="_xlnm.Print_Area" localSheetId="4">'CF'!$A$1:$C$53</definedName>
    <definedName name="_xlnm.Print_Area" localSheetId="3">'Equity'!$A$1:$J$35</definedName>
    <definedName name="_xlnm.Print_Area" localSheetId="5">'NOTES-Part A'!$A$1:$I$126</definedName>
    <definedName name="_xlnm.Print_Area" localSheetId="6">'Notes-Part B'!$A$1:$G$129</definedName>
    <definedName name="_xlnm.Print_Titles" localSheetId="5">'NOTES-Part A'!$1:$5</definedName>
    <definedName name="_xlnm.Print_Titles" localSheetId="6">'Notes-Part B'!$1:$5</definedName>
  </definedNames>
  <calcPr fullCalcOnLoad="1"/>
</workbook>
</file>

<file path=xl/sharedStrings.xml><?xml version="1.0" encoding="utf-8"?>
<sst xmlns="http://schemas.openxmlformats.org/spreadsheetml/2006/main" count="363" uniqueCount="245">
  <si>
    <t>Valuation of Property, plant and equipment</t>
  </si>
  <si>
    <t>Quoted Investments</t>
  </si>
  <si>
    <t>Status of Corporate Proposals Announced</t>
  </si>
  <si>
    <t>There were no corporate proposals announced.</t>
  </si>
  <si>
    <t>Current</t>
  </si>
  <si>
    <t>Non-current</t>
  </si>
  <si>
    <t>The currency exposure profile of bank borrowings is as follows:</t>
  </si>
  <si>
    <t>As at the reporting date, the Group does not have any off balance sheet financial instruments.</t>
  </si>
  <si>
    <t>Material Litigation</t>
  </si>
  <si>
    <t>As at the reporting date, there was no material litigation against the Group.</t>
  </si>
  <si>
    <t xml:space="preserve">Basic Earnings Per Share </t>
  </si>
  <si>
    <t>Diluted Earnings Per Share</t>
  </si>
  <si>
    <t>RM</t>
  </si>
  <si>
    <t>RM'000</t>
  </si>
  <si>
    <t xml:space="preserve">Revenue </t>
  </si>
  <si>
    <t>Cost of sales</t>
  </si>
  <si>
    <t>Gross profit</t>
  </si>
  <si>
    <t xml:space="preserve">As at </t>
  </si>
  <si>
    <t>Property, plant and equipment</t>
  </si>
  <si>
    <t>Inventories</t>
  </si>
  <si>
    <t>Share Premium</t>
  </si>
  <si>
    <t>Others</t>
  </si>
  <si>
    <t>Total</t>
  </si>
  <si>
    <t>Debt and Equity Securities</t>
  </si>
  <si>
    <t>Secured</t>
  </si>
  <si>
    <t>Unsecured</t>
  </si>
  <si>
    <t>Off Balance Sheet Financial Instruments</t>
  </si>
  <si>
    <t>Basic earnings per share (sen)</t>
  </si>
  <si>
    <t>Earnings per share (sen)</t>
  </si>
  <si>
    <t xml:space="preserve">     Basic</t>
  </si>
  <si>
    <t xml:space="preserve">     Diluted</t>
  </si>
  <si>
    <t>Administration expenses</t>
  </si>
  <si>
    <t>Unquoted investments, at cost</t>
  </si>
  <si>
    <t>Quoted investments</t>
  </si>
  <si>
    <t>Currency translation differences</t>
  </si>
  <si>
    <t>Basis of Preparation</t>
  </si>
  <si>
    <t>Auditors' Report on Preceding Annual Financial Statements</t>
  </si>
  <si>
    <t>Comments About Seasonal or Cyclical Factors</t>
  </si>
  <si>
    <t>Unusual Items Due to their Nature, Size or Incidence</t>
  </si>
  <si>
    <t>Changes in Estimates</t>
  </si>
  <si>
    <t>Segment Revenue</t>
  </si>
  <si>
    <t>Segment Results</t>
  </si>
  <si>
    <t>Changes in Composition of the Group</t>
  </si>
  <si>
    <t>Changes in Contingent Liabilities and Contingent Assets</t>
  </si>
  <si>
    <t>Capital Commitments</t>
  </si>
  <si>
    <t>Foreign tax</t>
  </si>
  <si>
    <t>Borrowings and Debt Securities</t>
  </si>
  <si>
    <t>Earnings Per Share</t>
  </si>
  <si>
    <t>Authorisation for Issue</t>
  </si>
  <si>
    <t>USD</t>
  </si>
  <si>
    <t>RMB</t>
  </si>
  <si>
    <t>Condensed Consolidated Income Statements</t>
  </si>
  <si>
    <t>Condensed Consolidated Statement of Changes in Equity</t>
  </si>
  <si>
    <t>Condensed Consolidated Cash Flow Statement</t>
  </si>
  <si>
    <t>Dividend per share (sen)</t>
  </si>
  <si>
    <t>Share capital</t>
  </si>
  <si>
    <t>Local currency</t>
  </si>
  <si>
    <t>RM equivalent</t>
  </si>
  <si>
    <t>(in '000)</t>
  </si>
  <si>
    <t>Deferred tax assets</t>
  </si>
  <si>
    <t>Deferred Tax</t>
  </si>
  <si>
    <t>Diluted earnings per share (sen)</t>
  </si>
  <si>
    <t>Weighted average no. of ordinary shares in issue ('000)</t>
  </si>
  <si>
    <t xml:space="preserve">    </t>
  </si>
  <si>
    <t>Exchange Fluctuation Reserve</t>
  </si>
  <si>
    <t>Retained Earnings</t>
  </si>
  <si>
    <t>Capital Reserve</t>
  </si>
  <si>
    <t>Healthcare</t>
  </si>
  <si>
    <t>Paper manufacturing</t>
  </si>
  <si>
    <t>Total Revenue</t>
  </si>
  <si>
    <t>Property investment and development, and hotels</t>
  </si>
  <si>
    <t>Part B - Explanatory Notes Pursuant to Appendix 9B of the Listing Requirements of Bursa Malaysia Securities Berhad</t>
  </si>
  <si>
    <t>3 months ended</t>
  </si>
  <si>
    <t>(i)</t>
  </si>
  <si>
    <t>(ii)</t>
  </si>
  <si>
    <t>Condensed Consolidated Balance Sheet</t>
  </si>
  <si>
    <t>Selling and distribution expenses</t>
  </si>
  <si>
    <t>Part A - Explanatory Notes Pursuant to FRS 134</t>
  </si>
  <si>
    <t>Income Tax Expense</t>
  </si>
  <si>
    <t>Sale of Unquoted Investments and Properties</t>
  </si>
  <si>
    <t>Variation of Results against Preceding Quarter</t>
  </si>
  <si>
    <t>Three Months Period Ended</t>
  </si>
  <si>
    <t>Other income</t>
  </si>
  <si>
    <t>Profit before taxation</t>
  </si>
  <si>
    <t>Profit for the period</t>
  </si>
  <si>
    <t>Attributable to:</t>
  </si>
  <si>
    <t>Trade and other receivables</t>
  </si>
  <si>
    <t>Trade and other payables</t>
  </si>
  <si>
    <t>Net cash used in financing activities</t>
  </si>
  <si>
    <t>Cash and cash equivalents at 1 February</t>
  </si>
  <si>
    <t>Effect of foreign exchange rates changes</t>
  </si>
  <si>
    <t>Finance costs</t>
  </si>
  <si>
    <t>Minority interests</t>
  </si>
  <si>
    <t>There were no changes in estimates that have had material effect in the current financial quarter result.</t>
  </si>
  <si>
    <t>Dividends</t>
  </si>
  <si>
    <t>Segment Reporting</t>
  </si>
  <si>
    <t>Post balance sheet events</t>
  </si>
  <si>
    <t>Current Year Prospects</t>
  </si>
  <si>
    <t xml:space="preserve">Review of Performance </t>
  </si>
  <si>
    <t>Review of Performance</t>
  </si>
  <si>
    <t xml:space="preserve">Profit Forecast </t>
  </si>
  <si>
    <t>Not applicable as the Group did not publish any profit forecast.</t>
  </si>
  <si>
    <t>Malaysian tax</t>
  </si>
  <si>
    <t>Current tax:</t>
  </si>
  <si>
    <t>Minority Interest</t>
  </si>
  <si>
    <t>Total Equity</t>
  </si>
  <si>
    <t xml:space="preserve">Dividends </t>
  </si>
  <si>
    <t>Cash and cash equivalents at end of the financial period comprise of the following:</t>
  </si>
  <si>
    <t>Deposits with licensed banks</t>
  </si>
  <si>
    <t>Cash and bank balances</t>
  </si>
  <si>
    <t>Less: Bank overdrafts</t>
  </si>
  <si>
    <t>The Group’s operations were not materially affected by seasonal or cyclical factors except for healthcare segment which usually experiences lower sales in the beginning of the year compared to the other segments.</t>
  </si>
  <si>
    <t>Deferred tax liabilities</t>
  </si>
  <si>
    <t>Net assets per share attributable to ordinary equity holders of the Company</t>
  </si>
  <si>
    <t>Intangible assets</t>
  </si>
  <si>
    <t>Associates</t>
  </si>
  <si>
    <t>Non-current assets</t>
  </si>
  <si>
    <t>Current assets</t>
  </si>
  <si>
    <t>Amount due from an associate</t>
  </si>
  <si>
    <t>Tax recoverable</t>
  </si>
  <si>
    <t>Deposits, cash and bank balances</t>
  </si>
  <si>
    <t>Share of results of associates</t>
  </si>
  <si>
    <t>Share of results of jointly controlled entities</t>
  </si>
  <si>
    <t>Taxation</t>
  </si>
  <si>
    <t>Equity holders of the Company</t>
  </si>
  <si>
    <t>Less: Current liabilities</t>
  </si>
  <si>
    <t>Deferred revenue</t>
  </si>
  <si>
    <t>Interest-bearing bank borrowings</t>
  </si>
  <si>
    <t>Current tax liabilities</t>
  </si>
  <si>
    <t>Net current assets</t>
  </si>
  <si>
    <t>Less: Non-current liabilities</t>
  </si>
  <si>
    <t>Hire-purchase and finance lease payables</t>
  </si>
  <si>
    <t>Capital and reserves attributable to equity holders of the Company</t>
  </si>
  <si>
    <t>Share premium</t>
  </si>
  <si>
    <t>Exchange fluctuation reserve</t>
  </si>
  <si>
    <t>Capital reserve</t>
  </si>
  <si>
    <t>Share option reserve</t>
  </si>
  <si>
    <t>Retained earnings</t>
  </si>
  <si>
    <t>Total equity</t>
  </si>
  <si>
    <t>Changes in accounting policies</t>
  </si>
  <si>
    <t>Employee share option scheme</t>
  </si>
  <si>
    <t>Share Option Reserve</t>
  </si>
  <si>
    <t>Profit from operations</t>
  </si>
  <si>
    <t>Changes in Accounting Policies</t>
  </si>
  <si>
    <t>Water treatment</t>
  </si>
  <si>
    <t>Dividend payable</t>
  </si>
  <si>
    <t>31.1.08</t>
  </si>
  <si>
    <t>Attributable to equity holders of the Company</t>
  </si>
  <si>
    <t>Current Prospects</t>
  </si>
  <si>
    <t>Aquaculture</t>
  </si>
  <si>
    <t>Net profit for the period</t>
  </si>
  <si>
    <t>The condensed consolidated balance sheet should be read in conjunction with the audited financial statements for the year ended 31 January 2008 and the accompanying explanatory notes attached to the interim financial statements.</t>
  </si>
  <si>
    <t>The condensed consolidated income statements should be read in conjunction with the audited financial statements for the year ended 31 January 2008 and the accompanying explanatory notes attached to the interim financial statements.</t>
  </si>
  <si>
    <t>The condensed consolidated statement of changes in equity should be read in conjunction with the audited financial statements for the year ended 31 January 2008 and the accompanying explanatory notes attached to the interim financial statements.</t>
  </si>
  <si>
    <t>Prepaid lease rentals</t>
  </si>
  <si>
    <t>Trade receivables</t>
  </si>
  <si>
    <t>Assets held-for-sale</t>
  </si>
  <si>
    <t>The condensed consolidated cash flow statement should be read in conjunction with the audited financial statements for the year ended 31 January 2008 and the accompanying explanatory notes attached to the interim financial statements.</t>
  </si>
  <si>
    <t>At 1 February 2007</t>
  </si>
  <si>
    <t>At 1 February 2008</t>
  </si>
  <si>
    <t>The interim financial statements should be read in conjunction with the audited financial statements for the year ended 31 January 2008. These explanatory notes attached to the interim financial statements provide an explanation of events and transactions that are significant to an understanding of the changes in the financial position and performance of the Group since the year ended 31 January 2008.</t>
  </si>
  <si>
    <t>FRS 118  "Revenue"</t>
  </si>
  <si>
    <t>FRS 111  "Construction contracts"</t>
  </si>
  <si>
    <t>FRS 120  "Accounting for Government Grants and Disclosure of Government Assistance"</t>
  </si>
  <si>
    <t>FRS 112  "Income Taxes"</t>
  </si>
  <si>
    <t>FRS 107  "Cash Flow Statements"</t>
  </si>
  <si>
    <t>FRS 134  "Interim Financial Reporting"</t>
  </si>
  <si>
    <t>The auditors have expressed an unqualified opinion on the Company's statutory financial statements for the financial year ended 31 January 2008 in their report dated 9 May 2008.</t>
  </si>
  <si>
    <t xml:space="preserve">There were no changes in other contingent liabilities or contingent assets since the last annual balance sheet as at 31 January 2008. </t>
  </si>
  <si>
    <t xml:space="preserve">   Gain on disposal of investments</t>
  </si>
  <si>
    <t xml:space="preserve">   Others</t>
  </si>
  <si>
    <t>Barring unforeseen circumstances, the Board is cautiously optimistic that the Group's operational results for the current financial year will be satisfactory.</t>
  </si>
  <si>
    <t>The effective tax rate of the Group for the current quarter is lower than the statutory tax rate is due to certain income not subject to tax, utilisation of unutilised tax losses brought forward, and unabsorbed capital allowances in certain subsidiaries.</t>
  </si>
  <si>
    <t>Irredeemable Convertible Non-Cumulative Preference Share</t>
  </si>
  <si>
    <t>The basic earnings per share of the Group is calculated by dividing the net profit attributable to ordinary equity holders of the Company by the weighted average number of ordinary shares in issue during the financial period.</t>
  </si>
  <si>
    <t>For diluted earnings per share of the Group, the weighted average number of ordinary shares in issue is adjusted to assume conversion of all dilutive potential ordinary shares. The Group has dilutive potential ordinary shares from share options granted to employees.</t>
  </si>
  <si>
    <t>Net profit attributable to ordinary equity holders of the Company (RM'000)</t>
  </si>
  <si>
    <t>Adjustments for exercise of ESOS ('000)</t>
  </si>
  <si>
    <t>Weighted average number of ordinary shares for diluted earnings per share ('000)</t>
  </si>
  <si>
    <t>IC Interpretation 1  "Changes in Existing Decommissioning, Restoration and Similar Liabilities"</t>
  </si>
  <si>
    <t>FRS 137  "Provisions, Contingent Liabilities and Contingent Assets"</t>
  </si>
  <si>
    <t>IC Interpretation 8  "Scope of FRS 2"</t>
  </si>
  <si>
    <t>•</t>
  </si>
  <si>
    <t>The interim financial statements are unaudited and have been prepared in accordance with the provisions of the Companies Act, 1965 and Financial Reporting Standards, the Malaysian Accounting Standards Board ("MASB") Approved Accounting Standards in Malaysia for Entities Other than Private Entities, and paragraph 9.22 of the Listing Requirements of Bursa Malaysia Securities Berhad.</t>
  </si>
  <si>
    <t>The accounting policies adopted for the interim financial statements are consistent with those adopted for the audited financial statements for the financial year ended 31 January 2008 except for the adoption of the new accounting standards, amendments to public standards and interpretations to existing standards that are effective for the Group's and the Company's financial period beginning on or after 1 February 2008.</t>
  </si>
  <si>
    <t>The new accounting standards, amendments to published standards and interpretations to the existing standards that are effective for the Group's and the Company's financial period beginning on or after 1 February 2008 are as follows:</t>
  </si>
  <si>
    <t>Amendment to FRS 121  "The Effects of Changes in Foreign Exchange Rates - Net Investment in a Foreign Operation"</t>
  </si>
  <si>
    <t xml:space="preserve">The adoption of the above standards have no significant impact on the financial statements of the Group and the Company for the period under review. </t>
  </si>
  <si>
    <t>Approved and contracted for:</t>
  </si>
  <si>
    <t xml:space="preserve"> - Property, plant and equipment</t>
  </si>
  <si>
    <t>There were no issuances, cancellations, repurchases, resale and repayments of debt and equity securities except for the Company issued 56,000 ordinary shares of RM1 each for cash pursuant to the Company's ESOS at exercise price of RM1.15 per option.</t>
  </si>
  <si>
    <t>There were no sale of unquoted investments and/or properties for the quarter under review.</t>
  </si>
  <si>
    <t>Investment in quoted shares:</t>
  </si>
  <si>
    <t>At cost</t>
  </si>
  <si>
    <t>At market value</t>
  </si>
  <si>
    <t>At book value (net of allowance for diminution in value)</t>
  </si>
  <si>
    <t>Reclassification</t>
  </si>
  <si>
    <t>Dividend paid for the financial year ended 31 January 2008</t>
  </si>
  <si>
    <t>Dividend paid for the financial year ended 31 January 2007</t>
  </si>
  <si>
    <t>Net cash flow (used in) / from investing activities</t>
  </si>
  <si>
    <t>Net (decrease) / increase in cash and cash equivalents</t>
  </si>
  <si>
    <t xml:space="preserve">Cash and cash equivalents </t>
  </si>
  <si>
    <t>Cash and cash equivalents</t>
  </si>
  <si>
    <t xml:space="preserve">Information, communication and technology </t>
  </si>
  <si>
    <t>Share               Capital</t>
  </si>
  <si>
    <t>Arising from acquisition from Minority interest</t>
  </si>
  <si>
    <t>Less: Deposits pledged as securities for borrowings</t>
  </si>
  <si>
    <t>31.10.08</t>
  </si>
  <si>
    <t>31.10.07</t>
  </si>
  <si>
    <t>Nine Months Period Ended</t>
  </si>
  <si>
    <t>At 31 October 2008</t>
  </si>
  <si>
    <t>At 31 October 2007</t>
  </si>
  <si>
    <t>INTERIM CONDENSED FINANCIAL STATEMENTS</t>
  </si>
  <si>
    <t>FOR THE PERIOD ENDED 31 OCTOBER 2008</t>
  </si>
  <si>
    <t>CONTENTS</t>
  </si>
  <si>
    <t>(INCORPORATED IN MALAYSIA)</t>
  </si>
  <si>
    <t>GOLDIS BERHAD (515802-U)</t>
  </si>
  <si>
    <t>CONDENSED CONSOLIDATED INCOME STATEMENTS</t>
  </si>
  <si>
    <t>CONDENSED CONSOLIDATED BALANCE SHEET</t>
  </si>
  <si>
    <t>AS AT 31 OCTOBER 2008</t>
  </si>
  <si>
    <t xml:space="preserve">CONDENSED CONSOLIDATED STATEMENT OF CHANGES IN EQUITY </t>
  </si>
  <si>
    <t xml:space="preserve">CONDENSED CONSOLIDATED CASH FLOW STATEMENT </t>
  </si>
  <si>
    <t>PART A - EXPLANATORY NOTES PURSUANT TO FRS 134</t>
  </si>
  <si>
    <t>PART B - EXPLANATORY NOTES PURSUANT TO APPENDIX 9B OF THE LISTING REQUIREMENTS OF BURSA MALAYSIA SECURITIES BERHAD</t>
  </si>
  <si>
    <t>There were no unusual items affecting assets, liabilities, equity, net income, or cash flows during the financial period ended 31 October 2008 except for the changes in accounting policies as disclosed in Note 2.</t>
  </si>
  <si>
    <t>No interim dividend on ordinary shares has been declared for the current financial period ended 31 October 2008. In respect of the financial year ended 31 January 2008, the first and final tax exempt dividend of 2.25 sen per share, on 323,389,830 ordinary shares, amounting to RM7,276,271, was paid on 25 July 2008.</t>
  </si>
  <si>
    <t>9 months ended</t>
  </si>
  <si>
    <t>There were no revaluations of property, plant and equipment during the current quarter. As at 31 October 2008, all property, plant and equipment were stated at cost less accumulated depreciation and accumulated impairment losses.</t>
  </si>
  <si>
    <t>The borrowings as at 31 October 2008 is as follows:</t>
  </si>
  <si>
    <t>No interim dividend on ordinary shares has been declared for the current financial period ended 31 October 2008.</t>
  </si>
  <si>
    <t>The interim financial statements were authorised for issue by the Board of Directors in accordance with a resolution of the directors on 11 December 2008.</t>
  </si>
  <si>
    <t xml:space="preserve">For the current period ended 31 October 2008, the Group revenue increased by RM38.2 million while the profit before taxation decreased marginally by RM1.7 million as compared to the corresponding period in the previous year. The increase in revenue is mainly contributed by the paper manufacturing segment of RM35.0 million. 
</t>
  </si>
  <si>
    <t xml:space="preserve">The Group revenue and profit before taxation for the current quarter increased by RM5.7 million and RM0.3 million respectively as compared to the preceding quarter. The increase in revenue is mainly contributed by the healthcare segment of RM2.6 million and information, communication and technology segment of RM1.6 million. </t>
  </si>
  <si>
    <t>Net cash flow from operating activities</t>
  </si>
  <si>
    <t xml:space="preserve">There were no material events subsequent to the end of the interim period up to the date of this report. </t>
  </si>
  <si>
    <t xml:space="preserve">There were no major changes in the composition of the Group during the current quarter except for: 
</t>
  </si>
  <si>
    <t>On 22 May 2008, the Company announced that HOEPharma Holdings Sdn Bhd, a 78.15% owned subsidiary of the Company, had entered into a Sale and Purchase Agreement for the disposal of the entire issued and paid up capital in Ecofen Marketing Sdn Bhd comprising 500,000 ordinary shares of RM1.00 each for a cash consideration of RM394,356.28.</t>
  </si>
  <si>
    <t xml:space="preserve">On 21 November 2008, the Company announced that Macro Kiosk Berhad had completed the acquisition of the:                                                                                                                                                                a) purchase of the entire issued share capital comprising 1 ordinary share of HK$1.00 each in IGM Mobile (China) Limited from IGM Asia  for a cash consideration of RM1,000,000.00; and
b) assignment of a content provision agreement with Companhia de Telecomunicacoes de Macau S.A.R.L from IGM (Asia Pacific) Limited for a cash consideration of RM300,000.00.
</t>
  </si>
  <si>
    <t>(iii)</t>
  </si>
  <si>
    <t xml:space="preserve">On 30 September 2008, the Company announced that Sweat Club Sdn Bhd, a wholly-owned subsidiary of Goldis commenced a Members’ Voluntary Winding Up pursuant to Section 254(1)(b) of the Companies Act, 1965. </t>
  </si>
  <si>
    <t>Others Disclosure</t>
  </si>
  <si>
    <t>The profit before taxation in the corresponding period in the previous year had included a gain on the disposal of investments of RM6.7 million. Excluding this gain, the Group profit before taxation would have increased by RM5.1 million. This was mainly contributed by the increase in the share of results of an associate, IGB Corporation Berhad of RM2.7 million and gain on disposal of investments of RM2.6 million.</t>
  </si>
  <si>
    <t xml:space="preserve">The Group revenue and profit before taxation for the current quarter increased by RM17.9 million and RM3.8 million respectively as compared to the corresponding quarter in the previous year. The increase in revenue is mainly contributed by the paper manufacturing segment of RM15.7 million, while the increase in profit before taxation is contributed by all segments except for property investment and development, hotels and paper manufacturing.
</t>
  </si>
  <si>
    <t>Other Disclosure</t>
  </si>
  <si>
    <t>On 15 August 2008, a Writ Summon was served on Ecosem Sdn Bhd, a wholly-owned subsidiary of the Company claiming the transfer of the 24,000,000 ordinary shares in Ecosem Sdn Bhd to the Company at a price of RM2.00 was invalid, void and had no legal effect. The Directors are of the opinion, based on legal advice, that the outcome of the summon will not give rise to any claims which may have a material impact to the financial statements. The court has fixed the case for mention on 19 January 2009.</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</si>
</sst>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quot;RM&quot;* #,##0.00_-;\-&quot;RM&quot;* #,##0.00_-;_-&quot;RM&quot;* &quot;-&quot;??_-;_-@_-"/>
    <numFmt numFmtId="167" formatCode="_-&quot;RM&quot;* #,##0_-;\-&quot;RM&quot;* #,##0_-;_-&quot;RM&quot;* &quot;-&quot;_-;_-@_-"/>
    <numFmt numFmtId="168" formatCode="_-* #,##0_-;\-* #,##0_-;_-* &quot;-&quot;??_-;_-@_-"/>
    <numFmt numFmtId="169" formatCode="_(* #,##0.00_);_(* \(#,##0.00\);_(* &quot;-&quot;_);_(@_)"/>
    <numFmt numFmtId="170" formatCode="#,##0.0000;\-#,##0.0000"/>
    <numFmt numFmtId="171" formatCode=";;;"/>
    <numFmt numFmtId="172" formatCode="#,##0.00000000000_);\(#,##0.00000000000\)"/>
    <numFmt numFmtId="173" formatCode="_(* #,##0_);_(* \(#,##0\);_(* &quot;-&quot;??_);_(@_)"/>
    <numFmt numFmtId="174" formatCode="#,##0;\(#,##0\)"/>
    <numFmt numFmtId="175" formatCode="0_);\(0\)"/>
    <numFmt numFmtId="176" formatCode="_(* #,##0.0000_);_(* \(#,##0.0000\);_(* &quot;-&quot;????_);_(@_)"/>
    <numFmt numFmtId="177" formatCode="0.0"/>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_);_(* \(#,##0.000\);_(* &quot;-&quot;??_);_(@_)"/>
    <numFmt numFmtId="184" formatCode="_(* #,##0.0000_);_(* \(#,##0.0000\);_(* &quot;-&quot;??_);_(@_)"/>
    <numFmt numFmtId="185" formatCode="_(* #,##0.00000_);_(* \(#,##0.00000\);_(* &quot;-&quot;??_);_(@_)"/>
    <numFmt numFmtId="186" formatCode="_(* #,##0.000_);_(* \(#,##0.000\);_(* &quot;-&quot;???_);_(@_)"/>
    <numFmt numFmtId="187" formatCode="0.00000000"/>
    <numFmt numFmtId="188" formatCode="0.0000000"/>
    <numFmt numFmtId="189" formatCode="0.000000"/>
    <numFmt numFmtId="190" formatCode="0.00000"/>
    <numFmt numFmtId="191" formatCode="0.0000"/>
    <numFmt numFmtId="192" formatCode="0.000"/>
    <numFmt numFmtId="193" formatCode="_(* #,##0.0_);_(* \(#,##0.0\);_(* &quot;-&quot;_);_(@_)"/>
    <numFmt numFmtId="194" formatCode="#,##0.00000_);[Red]\(#,##0.00000\)"/>
    <numFmt numFmtId="195" formatCode="#,##0.0_);[Red]\(#,##0.0\)"/>
    <numFmt numFmtId="196" formatCode="0.0_);\(0.0\)"/>
    <numFmt numFmtId="197" formatCode="0.00_);\(0.00\)"/>
    <numFmt numFmtId="198" formatCode="_-* #,##0.0_-;\-* #,##0.0_-;_-* &quot;-&quot;??_-;_-@_-"/>
    <numFmt numFmtId="199" formatCode="[$-409]dddd\,\ mmmm\ dd\,\ yyyy"/>
    <numFmt numFmtId="200" formatCode="mm/dd/yy;@"/>
  </numFmts>
  <fonts count="19">
    <font>
      <sz val="10"/>
      <name val="Arial"/>
      <family val="0"/>
    </font>
    <font>
      <u val="single"/>
      <sz val="10"/>
      <color indexed="36"/>
      <name val="Arial"/>
      <family val="0"/>
    </font>
    <font>
      <u val="single"/>
      <sz val="10"/>
      <color indexed="12"/>
      <name val="Arial"/>
      <family val="0"/>
    </font>
    <font>
      <b/>
      <sz val="10"/>
      <name val="Arial"/>
      <family val="2"/>
    </font>
    <font>
      <b/>
      <sz val="14"/>
      <name val="Arial"/>
      <family val="2"/>
    </font>
    <font>
      <b/>
      <sz val="9"/>
      <name val="Arial"/>
      <family val="2"/>
    </font>
    <font>
      <sz val="9"/>
      <name val="Arial"/>
      <family val="2"/>
    </font>
    <font>
      <b/>
      <sz val="12"/>
      <name val="Arial"/>
      <family val="2"/>
    </font>
    <font>
      <b/>
      <i/>
      <sz val="10"/>
      <name val="Arial"/>
      <family val="2"/>
    </font>
    <font>
      <b/>
      <sz val="10"/>
      <color indexed="10"/>
      <name val="Arial"/>
      <family val="2"/>
    </font>
    <font>
      <sz val="10"/>
      <color indexed="10"/>
      <name val="Arial"/>
      <family val="2"/>
    </font>
    <font>
      <b/>
      <i/>
      <sz val="8"/>
      <name val="Arial"/>
      <family val="2"/>
    </font>
    <font>
      <sz val="12"/>
      <name val="Arial"/>
      <family val="2"/>
    </font>
    <font>
      <sz val="10"/>
      <name val="CG Omega"/>
      <family val="0"/>
    </font>
    <font>
      <sz val="14"/>
      <name val="Arial"/>
      <family val="2"/>
    </font>
    <font>
      <sz val="13.5"/>
      <name val="Arial"/>
      <family val="0"/>
    </font>
    <font>
      <b/>
      <sz val="10"/>
      <color indexed="18"/>
      <name val="Arial"/>
      <family val="2"/>
    </font>
    <font>
      <sz val="8"/>
      <name val="Arial"/>
      <family val="2"/>
    </font>
    <font>
      <b/>
      <sz val="16"/>
      <name val="Arial"/>
      <family val="2"/>
    </font>
  </fonts>
  <fills count="3">
    <fill>
      <patternFill/>
    </fill>
    <fill>
      <patternFill patternType="gray125"/>
    </fill>
    <fill>
      <patternFill patternType="solid">
        <fgColor indexed="51"/>
        <bgColor indexed="64"/>
      </patternFill>
    </fill>
  </fills>
  <borders count="10">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0">
    <xf numFmtId="0" fontId="0" fillId="0" borderId="0" xfId="0" applyAlignment="1">
      <alignment/>
    </xf>
    <xf numFmtId="41" fontId="3" fillId="0" borderId="0" xfId="0" applyNumberFormat="1" applyFont="1" applyFill="1" applyBorder="1" applyAlignment="1">
      <alignment horizontal="center" vertical="center" wrapText="1"/>
    </xf>
    <xf numFmtId="0" fontId="5" fillId="0" borderId="0" xfId="0" applyFont="1" applyFill="1" applyBorder="1" applyAlignment="1">
      <alignment/>
    </xf>
    <xf numFmtId="41" fontId="6" fillId="0" borderId="0" xfId="0" applyNumberFormat="1" applyFont="1" applyFill="1" applyBorder="1" applyAlignment="1">
      <alignment/>
    </xf>
    <xf numFmtId="37" fontId="6" fillId="0" borderId="0" xfId="0" applyNumberFormat="1" applyFont="1" applyFill="1" applyBorder="1" applyAlignment="1">
      <alignment/>
    </xf>
    <xf numFmtId="171" fontId="6" fillId="0" borderId="0" xfId="0" applyNumberFormat="1"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xf>
    <xf numFmtId="0" fontId="0"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vertical="center"/>
    </xf>
    <xf numFmtId="0" fontId="3" fillId="0" borderId="0" xfId="0" applyFont="1" applyBorder="1" applyAlignment="1">
      <alignment horizontal="center" vertical="center" wrapText="1"/>
    </xf>
    <xf numFmtId="41" fontId="3" fillId="0" borderId="0" xfId="0" applyNumberFormat="1" applyFont="1" applyFill="1" applyBorder="1" applyAlignment="1">
      <alignment horizontal="center" wrapText="1"/>
    </xf>
    <xf numFmtId="41" fontId="0" fillId="0" borderId="0" xfId="0" applyNumberFormat="1" applyFont="1" applyFill="1" applyBorder="1" applyAlignment="1">
      <alignment/>
    </xf>
    <xf numFmtId="0" fontId="0" fillId="0" borderId="0" xfId="0" applyFont="1" applyBorder="1" applyAlignment="1">
      <alignment/>
    </xf>
    <xf numFmtId="41" fontId="8" fillId="0" borderId="0" xfId="0" applyNumberFormat="1" applyFont="1" applyFill="1" applyBorder="1" applyAlignment="1">
      <alignment horizontal="center" wrapText="1"/>
    </xf>
    <xf numFmtId="0" fontId="3" fillId="0" borderId="0" xfId="0" applyFont="1" applyFill="1" applyBorder="1" applyAlignment="1">
      <alignment/>
    </xf>
    <xf numFmtId="173" fontId="0" fillId="0" borderId="0" xfId="15" applyNumberFormat="1" applyFont="1" applyFill="1" applyBorder="1" applyAlignment="1">
      <alignment/>
    </xf>
    <xf numFmtId="173" fontId="0" fillId="0" borderId="1" xfId="15" applyNumberFormat="1" applyFont="1" applyFill="1" applyBorder="1" applyAlignment="1">
      <alignment/>
    </xf>
    <xf numFmtId="41" fontId="0" fillId="0" borderId="0" xfId="0" applyNumberFormat="1" applyFont="1" applyAlignment="1">
      <alignment/>
    </xf>
    <xf numFmtId="41" fontId="0" fillId="0" borderId="0" xfId="0" applyNumberFormat="1" applyFont="1" applyFill="1" applyAlignment="1">
      <alignment/>
    </xf>
    <xf numFmtId="0" fontId="7" fillId="0" borderId="0" xfId="0" applyFont="1" applyBorder="1" applyAlignment="1">
      <alignment/>
    </xf>
    <xf numFmtId="173" fontId="0" fillId="0" borderId="0" xfId="15" applyNumberFormat="1" applyFont="1" applyFill="1" applyBorder="1" applyAlignment="1">
      <alignment horizontal="right"/>
    </xf>
    <xf numFmtId="0" fontId="9" fillId="0" borderId="0" xfId="0" applyFont="1" applyFill="1" applyBorder="1" applyAlignment="1">
      <alignment/>
    </xf>
    <xf numFmtId="0" fontId="10" fillId="0" borderId="0" xfId="0" applyFont="1" applyBorder="1" applyAlignment="1">
      <alignment/>
    </xf>
    <xf numFmtId="0" fontId="10" fillId="0" borderId="0" xfId="0" applyFont="1" applyFill="1" applyBorder="1" applyAlignment="1">
      <alignment/>
    </xf>
    <xf numFmtId="0" fontId="0" fillId="0" borderId="0" xfId="0" applyFont="1" applyFill="1" applyBorder="1" applyAlignment="1">
      <alignment horizontal="justify" vertical="center"/>
    </xf>
    <xf numFmtId="0" fontId="11" fillId="0" borderId="0" xfId="0" applyFont="1" applyFill="1" applyBorder="1" applyAlignment="1">
      <alignment/>
    </xf>
    <xf numFmtId="0" fontId="7" fillId="0" borderId="0" xfId="0" applyFont="1" applyFill="1" applyBorder="1" applyAlignment="1">
      <alignment horizontal="left" vertical="center"/>
    </xf>
    <xf numFmtId="0" fontId="8" fillId="0" borderId="0" xfId="0" applyFont="1" applyFill="1" applyBorder="1" applyAlignment="1">
      <alignment vertical="center"/>
    </xf>
    <xf numFmtId="0" fontId="3" fillId="0" borderId="0" xfId="0" applyFont="1" applyFill="1" applyBorder="1" applyAlignment="1">
      <alignment horizontal="center"/>
    </xf>
    <xf numFmtId="37" fontId="0" fillId="0" borderId="0" xfId="0" applyNumberFormat="1" applyFont="1" applyFill="1" applyBorder="1" applyAlignment="1">
      <alignment/>
    </xf>
    <xf numFmtId="37" fontId="0" fillId="0" borderId="2" xfId="0" applyNumberFormat="1" applyFont="1" applyFill="1" applyBorder="1" applyAlignment="1">
      <alignment/>
    </xf>
    <xf numFmtId="43" fontId="0" fillId="0" borderId="0" xfId="15" applyFont="1" applyFill="1" applyBorder="1" applyAlignment="1">
      <alignment/>
    </xf>
    <xf numFmtId="38" fontId="0" fillId="0" borderId="0" xfId="0" applyNumberFormat="1" applyFont="1" applyFill="1" applyBorder="1" applyAlignment="1">
      <alignment/>
    </xf>
    <xf numFmtId="37" fontId="0" fillId="0" borderId="0" xfId="0" applyNumberFormat="1" applyFont="1" applyFill="1" applyBorder="1" applyAlignment="1">
      <alignment horizontal="center"/>
    </xf>
    <xf numFmtId="41" fontId="0" fillId="0" borderId="2" xfId="0" applyNumberFormat="1" applyFont="1" applyFill="1" applyBorder="1" applyAlignment="1">
      <alignment/>
    </xf>
    <xf numFmtId="41" fontId="0" fillId="0" borderId="3" xfId="0" applyNumberFormat="1" applyFont="1" applyFill="1" applyBorder="1" applyAlignment="1">
      <alignment/>
    </xf>
    <xf numFmtId="168" fontId="0" fillId="0" borderId="0" xfId="17" applyNumberFormat="1" applyFont="1" applyFill="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12" fillId="0" borderId="0" xfId="0" applyFont="1" applyBorder="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vertical="top"/>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top"/>
    </xf>
    <xf numFmtId="0" fontId="0" fillId="0" borderId="0" xfId="0" applyFont="1" applyBorder="1" applyAlignment="1">
      <alignment horizontal="left" vertical="center"/>
    </xf>
    <xf numFmtId="0" fontId="3" fillId="0" borderId="0" xfId="0" applyFont="1" applyBorder="1" applyAlignment="1">
      <alignment horizontal="center"/>
    </xf>
    <xf numFmtId="0" fontId="3" fillId="0" borderId="0" xfId="0" applyFont="1" applyBorder="1" applyAlignment="1">
      <alignment vertical="top"/>
    </xf>
    <xf numFmtId="0" fontId="0" fillId="0" borderId="0" xfId="0" applyFont="1" applyBorder="1" applyAlignment="1">
      <alignment horizontal="justify"/>
    </xf>
    <xf numFmtId="0" fontId="0" fillId="0" borderId="0" xfId="0" applyFont="1" applyBorder="1" applyAlignment="1">
      <alignment horizontal="justify" vertical="top"/>
    </xf>
    <xf numFmtId="0" fontId="0" fillId="0" borderId="0" xfId="0" applyFont="1" applyFill="1" applyBorder="1" applyAlignment="1">
      <alignment vertical="top"/>
    </xf>
    <xf numFmtId="173" fontId="0" fillId="0" borderId="0" xfId="15"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left"/>
    </xf>
    <xf numFmtId="0" fontId="0" fillId="0" borderId="0" xfId="0" applyFont="1" applyFill="1" applyBorder="1" applyAlignment="1">
      <alignment horizontal="justify" vertical="top" wrapText="1"/>
    </xf>
    <xf numFmtId="173" fontId="0" fillId="0" borderId="0" xfId="15" applyNumberFormat="1" applyFont="1" applyFill="1" applyBorder="1" applyAlignment="1">
      <alignment horizontal="center"/>
    </xf>
    <xf numFmtId="0" fontId="0" fillId="0" borderId="0" xfId="0" applyFont="1" applyFill="1" applyBorder="1" applyAlignment="1">
      <alignment horizontal="center" vertical="top"/>
    </xf>
    <xf numFmtId="0" fontId="3" fillId="0" borderId="0" xfId="0" applyFont="1" applyFill="1" applyBorder="1" applyAlignment="1">
      <alignment horizontal="center" vertical="top"/>
    </xf>
    <xf numFmtId="37" fontId="0" fillId="0" borderId="0" xfId="0" applyNumberFormat="1" applyFont="1" applyFill="1" applyBorder="1" applyAlignment="1">
      <alignment vertical="top"/>
    </xf>
    <xf numFmtId="0" fontId="10" fillId="0" borderId="0" xfId="0" applyFont="1" applyBorder="1" applyAlignment="1">
      <alignment vertical="top"/>
    </xf>
    <xf numFmtId="0" fontId="9" fillId="0" borderId="0" xfId="0" applyFont="1" applyFill="1" applyBorder="1" applyAlignment="1">
      <alignment horizontal="center" vertical="top"/>
    </xf>
    <xf numFmtId="0" fontId="10" fillId="0" borderId="0" xfId="0" applyFont="1" applyFill="1" applyBorder="1" applyAlignment="1">
      <alignment vertical="top"/>
    </xf>
    <xf numFmtId="37" fontId="10" fillId="0" borderId="0" xfId="0" applyNumberFormat="1" applyFont="1" applyFill="1" applyBorder="1" applyAlignment="1">
      <alignment vertical="top"/>
    </xf>
    <xf numFmtId="0" fontId="0" fillId="0" borderId="0" xfId="0" applyFont="1" applyFill="1" applyBorder="1" applyAlignment="1">
      <alignment horizontal="center" vertical="top" wrapText="1"/>
    </xf>
    <xf numFmtId="41" fontId="0" fillId="0" borderId="0" xfId="0" applyNumberFormat="1" applyFont="1" applyFill="1" applyBorder="1" applyAlignment="1">
      <alignment vertical="top"/>
    </xf>
    <xf numFmtId="173" fontId="0" fillId="0" borderId="0" xfId="0" applyNumberFormat="1" applyFont="1" applyFill="1" applyBorder="1" applyAlignment="1">
      <alignment vertical="top"/>
    </xf>
    <xf numFmtId="173" fontId="0" fillId="0" borderId="0" xfId="15" applyNumberFormat="1" applyFont="1" applyBorder="1" applyAlignment="1">
      <alignment vertical="top"/>
    </xf>
    <xf numFmtId="0" fontId="0" fillId="0" borderId="0" xfId="0" applyFont="1" applyBorder="1" applyAlignment="1" quotePrefix="1">
      <alignment horizontal="center" vertical="top"/>
    </xf>
    <xf numFmtId="0" fontId="3" fillId="0" borderId="0" xfId="0" applyFont="1" applyBorder="1" applyAlignment="1">
      <alignment horizontal="left" vertical="top"/>
    </xf>
    <xf numFmtId="173" fontId="0" fillId="0" borderId="0" xfId="15" applyNumberFormat="1" applyFont="1" applyBorder="1" applyAlignment="1">
      <alignment horizontal="right" vertical="top"/>
    </xf>
    <xf numFmtId="0" fontId="0" fillId="0" borderId="0" xfId="0" applyFont="1" applyFill="1" applyBorder="1" applyAlignment="1">
      <alignment horizontal="right" vertical="top"/>
    </xf>
    <xf numFmtId="0" fontId="10" fillId="0" borderId="0" xfId="0" applyFont="1" applyBorder="1" applyAlignment="1">
      <alignment horizontal="left" vertical="top"/>
    </xf>
    <xf numFmtId="0" fontId="13" fillId="0" borderId="0" xfId="0" applyFont="1" applyAlignment="1">
      <alignment horizontal="justify"/>
    </xf>
    <xf numFmtId="0" fontId="0" fillId="0" borderId="0" xfId="0" applyFont="1" applyBorder="1" applyAlignment="1">
      <alignment horizontal="justify" vertical="top" wrapText="1"/>
    </xf>
    <xf numFmtId="37" fontId="0" fillId="0" borderId="0" xfId="0" applyNumberFormat="1" applyFont="1" applyFill="1" applyBorder="1" applyAlignment="1">
      <alignment horizontal="right"/>
    </xf>
    <xf numFmtId="0" fontId="0" fillId="0" borderId="0" xfId="0" applyNumberFormat="1" applyFont="1" applyBorder="1" applyAlignment="1">
      <alignment horizontal="justify" vertical="top" wrapText="1"/>
    </xf>
    <xf numFmtId="0" fontId="0" fillId="0" borderId="0" xfId="0" applyNumberFormat="1" applyFont="1" applyBorder="1" applyAlignment="1">
      <alignment horizontal="center"/>
    </xf>
    <xf numFmtId="0" fontId="14" fillId="0" borderId="0" xfId="0" applyFont="1" applyBorder="1" applyAlignment="1">
      <alignment/>
    </xf>
    <xf numFmtId="0" fontId="0" fillId="0" borderId="0" xfId="0" applyFont="1" applyBorder="1" applyAlignment="1">
      <alignment horizontal="left" vertical="top"/>
    </xf>
    <xf numFmtId="0" fontId="0" fillId="0" borderId="0" xfId="0" applyAlignment="1">
      <alignment horizontal="justify" wrapText="1"/>
    </xf>
    <xf numFmtId="38" fontId="3" fillId="0" borderId="0" xfId="0" applyNumberFormat="1" applyFont="1" applyFill="1" applyBorder="1" applyAlignment="1">
      <alignment/>
    </xf>
    <xf numFmtId="37" fontId="5" fillId="0" borderId="0" xfId="0" applyNumberFormat="1" applyFont="1" applyFill="1" applyBorder="1" applyAlignment="1">
      <alignment/>
    </xf>
    <xf numFmtId="0" fontId="0" fillId="0" borderId="0" xfId="0" applyFont="1" applyAlignment="1">
      <alignment/>
    </xf>
    <xf numFmtId="173" fontId="3" fillId="0" borderId="0" xfId="15"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quotePrefix="1">
      <alignment horizontal="center" vertical="top"/>
    </xf>
    <xf numFmtId="0" fontId="0" fillId="0" borderId="0" xfId="0" applyFont="1" applyFill="1" applyBorder="1" applyAlignment="1">
      <alignment horizontal="center" wrapText="1"/>
    </xf>
    <xf numFmtId="0" fontId="0" fillId="0" borderId="0" xfId="0" applyFont="1" applyAlignment="1">
      <alignment horizontal="left" vertical="top" wrapText="1"/>
    </xf>
    <xf numFmtId="173" fontId="0" fillId="0" borderId="0" xfId="0" applyNumberFormat="1" applyFont="1" applyBorder="1" applyAlignment="1">
      <alignment vertical="top"/>
    </xf>
    <xf numFmtId="0" fontId="0" fillId="0" borderId="0" xfId="0" applyFont="1" applyFill="1" applyBorder="1" applyAlignment="1">
      <alignment vertical="center" wrapText="1"/>
    </xf>
    <xf numFmtId="173" fontId="0" fillId="0" borderId="0" xfId="15" applyNumberFormat="1" applyFont="1" applyFill="1" applyBorder="1" applyAlignment="1">
      <alignment vertical="center"/>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37" fontId="0" fillId="0" borderId="0" xfId="15" applyNumberFormat="1" applyFont="1" applyFill="1" applyBorder="1" applyAlignment="1">
      <alignment horizontal="right"/>
    </xf>
    <xf numFmtId="1" fontId="0" fillId="0" borderId="0" xfId="0" applyNumberFormat="1" applyFont="1" applyFill="1" applyBorder="1" applyAlignment="1">
      <alignment/>
    </xf>
    <xf numFmtId="37" fontId="0" fillId="0" borderId="0" xfId="0" applyNumberFormat="1" applyFont="1" applyFill="1" applyAlignment="1">
      <alignment/>
    </xf>
    <xf numFmtId="37" fontId="0" fillId="0" borderId="0" xfId="0" applyNumberFormat="1" applyFont="1" applyBorder="1" applyAlignment="1">
      <alignment/>
    </xf>
    <xf numFmtId="37" fontId="0" fillId="0" borderId="0" xfId="15" applyNumberFormat="1" applyFont="1" applyFill="1" applyBorder="1" applyAlignment="1">
      <alignment/>
    </xf>
    <xf numFmtId="43" fontId="0" fillId="0" borderId="0" xfId="15" applyNumberFormat="1" applyFont="1" applyFill="1" applyBorder="1" applyAlignment="1">
      <alignment/>
    </xf>
    <xf numFmtId="0" fontId="3" fillId="0" borderId="0" xfId="0" applyFont="1" applyFill="1" applyBorder="1" applyAlignment="1">
      <alignment vertical="top" wrapText="1"/>
    </xf>
    <xf numFmtId="41" fontId="0" fillId="0" borderId="1" xfId="0" applyNumberFormat="1" applyFont="1" applyFill="1" applyBorder="1" applyAlignment="1">
      <alignment/>
    </xf>
    <xf numFmtId="0" fontId="3" fillId="0" borderId="0" xfId="0" applyFont="1" applyFill="1" applyAlignment="1">
      <alignment/>
    </xf>
    <xf numFmtId="0" fontId="3" fillId="0" borderId="0" xfId="0" applyFont="1" applyAlignment="1">
      <alignment/>
    </xf>
    <xf numFmtId="0" fontId="0" fillId="0" borderId="0" xfId="0" applyFont="1" applyFill="1" applyBorder="1" applyAlignment="1">
      <alignment horizontal="justify"/>
    </xf>
    <xf numFmtId="0" fontId="0" fillId="0" borderId="0" xfId="0" applyFont="1" applyBorder="1" applyAlignment="1">
      <alignment horizontal="center" vertical="center"/>
    </xf>
    <xf numFmtId="0" fontId="0" fillId="0" borderId="0" xfId="0" applyFont="1" applyBorder="1" applyAlignment="1">
      <alignment horizontal="justify" vertical="center"/>
    </xf>
    <xf numFmtId="0" fontId="13" fillId="0" borderId="0" xfId="0" applyFont="1" applyFill="1" applyAlignment="1">
      <alignment horizontal="justify"/>
    </xf>
    <xf numFmtId="0" fontId="0" fillId="0" borderId="0" xfId="0" applyFill="1" applyAlignment="1">
      <alignment/>
    </xf>
    <xf numFmtId="0" fontId="3" fillId="0" borderId="0" xfId="0" applyFont="1" applyBorder="1" applyAlignment="1">
      <alignment horizontal="center" vertical="top"/>
    </xf>
    <xf numFmtId="37" fontId="0" fillId="0" borderId="2" xfId="0" applyNumberFormat="1" applyFont="1" applyFill="1" applyBorder="1" applyAlignment="1">
      <alignment horizontal="right"/>
    </xf>
    <xf numFmtId="37" fontId="0" fillId="0" borderId="1" xfId="15" applyNumberFormat="1" applyFont="1" applyFill="1" applyBorder="1" applyAlignment="1">
      <alignment horizontal="right"/>
    </xf>
    <xf numFmtId="173" fontId="0" fillId="0" borderId="2" xfId="15" applyNumberFormat="1" applyFont="1" applyFill="1" applyBorder="1" applyAlignment="1">
      <alignment horizontal="right"/>
    </xf>
    <xf numFmtId="173" fontId="0" fillId="0" borderId="1" xfId="15" applyNumberFormat="1" applyFont="1" applyFill="1" applyBorder="1" applyAlignment="1">
      <alignment horizontal="right"/>
    </xf>
    <xf numFmtId="173" fontId="0" fillId="0" borderId="0" xfId="15" applyNumberFormat="1" applyFont="1" applyFill="1" applyBorder="1" applyAlignment="1">
      <alignment horizontal="right" vertical="top"/>
    </xf>
    <xf numFmtId="0" fontId="0" fillId="0" borderId="0" xfId="0" applyFont="1" applyFill="1" applyBorder="1" applyAlignment="1" quotePrefix="1">
      <alignment/>
    </xf>
    <xf numFmtId="173" fontId="0" fillId="0" borderId="2" xfId="15" applyNumberFormat="1" applyFont="1" applyFill="1" applyBorder="1" applyAlignment="1">
      <alignment/>
    </xf>
    <xf numFmtId="173" fontId="3" fillId="0" borderId="0" xfId="15" applyNumberFormat="1" applyFont="1" applyFill="1" applyBorder="1" applyAlignment="1">
      <alignment vertical="top"/>
    </xf>
    <xf numFmtId="0" fontId="0" fillId="0" borderId="0" xfId="0" applyFont="1" applyFill="1" applyAlignment="1">
      <alignment horizontal="left" wrapText="1"/>
    </xf>
    <xf numFmtId="0" fontId="15" fillId="0" borderId="0" xfId="0" applyFont="1" applyFill="1" applyAlignment="1">
      <alignment/>
    </xf>
    <xf numFmtId="37" fontId="0" fillId="0" borderId="0" xfId="15" applyNumberFormat="1" applyFont="1" applyFill="1" applyBorder="1" applyAlignment="1">
      <alignment vertical="center" wrapText="1"/>
    </xf>
    <xf numFmtId="43" fontId="0" fillId="0" borderId="0" xfId="15" applyFont="1" applyFill="1" applyBorder="1" applyAlignment="1">
      <alignment vertical="center"/>
    </xf>
    <xf numFmtId="37" fontId="0" fillId="0" borderId="0" xfId="15" applyNumberFormat="1" applyFont="1" applyFill="1" applyBorder="1" applyAlignment="1">
      <alignment vertical="center"/>
    </xf>
    <xf numFmtId="0" fontId="3" fillId="0" borderId="0" xfId="0" applyFont="1" applyFill="1" applyBorder="1" applyAlignment="1">
      <alignment horizontal="left" vertical="top" wrapText="1"/>
    </xf>
    <xf numFmtId="0" fontId="0" fillId="0" borderId="0" xfId="0" applyBorder="1" applyAlignment="1">
      <alignment horizontal="center" vertical="top"/>
    </xf>
    <xf numFmtId="0" fontId="16" fillId="0" borderId="0" xfId="0" applyFont="1" applyFill="1" applyAlignment="1">
      <alignment vertical="top" wrapText="1"/>
    </xf>
    <xf numFmtId="173" fontId="3" fillId="0" borderId="0" xfId="0" applyNumberFormat="1" applyFont="1" applyFill="1" applyBorder="1" applyAlignment="1">
      <alignment/>
    </xf>
    <xf numFmtId="0" fontId="0" fillId="0" borderId="2" xfId="0" applyFont="1" applyFill="1" applyBorder="1" applyAlignment="1">
      <alignment/>
    </xf>
    <xf numFmtId="0" fontId="3" fillId="0" borderId="1"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0" fontId="0"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0" xfId="0" applyFont="1" applyFill="1" applyAlignment="1">
      <alignment vertical="center"/>
    </xf>
    <xf numFmtId="0" fontId="0" fillId="0" borderId="1" xfId="0" applyFont="1" applyFill="1" applyBorder="1" applyAlignment="1">
      <alignment vertical="top"/>
    </xf>
    <xf numFmtId="0" fontId="3" fillId="0" borderId="1" xfId="0" applyFont="1" applyFill="1" applyBorder="1" applyAlignment="1">
      <alignment vertical="top"/>
    </xf>
    <xf numFmtId="173" fontId="0" fillId="0" borderId="1" xfId="15" applyNumberFormat="1" applyFont="1" applyFill="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37" fontId="0" fillId="0" borderId="0" xfId="0" applyNumberFormat="1" applyFont="1" applyFill="1" applyBorder="1" applyAlignment="1">
      <alignment horizontal="right" vertical="center"/>
    </xf>
    <xf numFmtId="37" fontId="0" fillId="0" borderId="0" xfId="0" applyNumberFormat="1" applyFont="1" applyFill="1" applyBorder="1" applyAlignment="1">
      <alignment vertical="center"/>
    </xf>
    <xf numFmtId="41"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200" fontId="0" fillId="0" borderId="0" xfId="0" applyNumberFormat="1" applyFont="1" applyFill="1" applyBorder="1" applyAlignment="1">
      <alignment/>
    </xf>
    <xf numFmtId="200" fontId="0" fillId="0" borderId="0" xfId="0" applyNumberFormat="1" applyFont="1" applyFill="1" applyBorder="1" applyAlignment="1">
      <alignment horizontal="center"/>
    </xf>
    <xf numFmtId="43" fontId="0" fillId="0" borderId="4" xfId="0" applyNumberFormat="1" applyFont="1" applyFill="1" applyBorder="1" applyAlignment="1">
      <alignment/>
    </xf>
    <xf numFmtId="0" fontId="3" fillId="0" borderId="4" xfId="0" applyFont="1" applyFill="1" applyBorder="1" applyAlignment="1">
      <alignment/>
    </xf>
    <xf numFmtId="40" fontId="0" fillId="0" borderId="4" xfId="0" applyNumberFormat="1" applyFont="1" applyFill="1" applyBorder="1" applyAlignment="1">
      <alignment/>
    </xf>
    <xf numFmtId="0" fontId="3" fillId="0" borderId="4" xfId="0" applyFont="1" applyBorder="1" applyAlignment="1">
      <alignment horizontal="left" vertical="top" wrapText="1"/>
    </xf>
    <xf numFmtId="0" fontId="4" fillId="0" borderId="0" xfId="0" applyFont="1" applyAlignment="1">
      <alignment/>
    </xf>
    <xf numFmtId="0" fontId="17" fillId="0" borderId="0" xfId="0" applyFont="1" applyAlignment="1">
      <alignment/>
    </xf>
    <xf numFmtId="0" fontId="11" fillId="0" borderId="0" xfId="0" applyFont="1" applyFill="1" applyBorder="1" applyAlignment="1">
      <alignment horizontal="center"/>
    </xf>
    <xf numFmtId="200" fontId="3" fillId="2" borderId="0" xfId="0" applyNumberFormat="1" applyFont="1" applyFill="1" applyBorder="1" applyAlignment="1">
      <alignment horizontal="center"/>
    </xf>
    <xf numFmtId="0" fontId="3" fillId="2" borderId="0" xfId="0" applyFont="1" applyFill="1" applyBorder="1" applyAlignment="1">
      <alignment horizontal="center"/>
    </xf>
    <xf numFmtId="0" fontId="3" fillId="2" borderId="0" xfId="0" applyFont="1" applyFill="1" applyBorder="1" applyAlignment="1">
      <alignment/>
    </xf>
    <xf numFmtId="37" fontId="3" fillId="2" borderId="0" xfId="0" applyNumberFormat="1" applyFont="1" applyFill="1" applyBorder="1" applyAlignment="1">
      <alignment/>
    </xf>
    <xf numFmtId="37" fontId="3" fillId="2" borderId="2" xfId="0" applyNumberFormat="1" applyFont="1" applyFill="1" applyBorder="1" applyAlignment="1">
      <alignment/>
    </xf>
    <xf numFmtId="173" fontId="3" fillId="2" borderId="1" xfId="15" applyNumberFormat="1" applyFont="1" applyFill="1" applyBorder="1" applyAlignment="1">
      <alignment/>
    </xf>
    <xf numFmtId="173" fontId="3" fillId="2" borderId="0" xfId="15" applyNumberFormat="1" applyFont="1" applyFill="1" applyBorder="1" applyAlignment="1">
      <alignment/>
    </xf>
    <xf numFmtId="39" fontId="3" fillId="2" borderId="0" xfId="0" applyNumberFormat="1" applyFont="1" applyFill="1" applyBorder="1" applyAlignment="1">
      <alignment/>
    </xf>
    <xf numFmtId="39" fontId="3" fillId="2" borderId="4" xfId="15" applyNumberFormat="1" applyFont="1" applyFill="1" applyBorder="1" applyAlignment="1">
      <alignment/>
    </xf>
    <xf numFmtId="1" fontId="3" fillId="2" borderId="0" xfId="0" applyNumberFormat="1" applyFont="1" applyFill="1" applyBorder="1" applyAlignment="1">
      <alignment/>
    </xf>
    <xf numFmtId="40" fontId="3" fillId="2" borderId="4" xfId="0" applyNumberFormat="1" applyFont="1" applyFill="1" applyBorder="1" applyAlignment="1">
      <alignment/>
    </xf>
    <xf numFmtId="37" fontId="3" fillId="2" borderId="0" xfId="0" applyNumberFormat="1" applyFont="1" applyFill="1" applyBorder="1" applyAlignment="1">
      <alignment horizontal="center"/>
    </xf>
    <xf numFmtId="41" fontId="3" fillId="2" borderId="0" xfId="0" applyNumberFormat="1" applyFont="1" applyFill="1" applyBorder="1" applyAlignment="1">
      <alignment/>
    </xf>
    <xf numFmtId="41" fontId="3" fillId="2" borderId="3" xfId="0" applyNumberFormat="1" applyFont="1" applyFill="1" applyBorder="1" applyAlignment="1">
      <alignment/>
    </xf>
    <xf numFmtId="41" fontId="3" fillId="2" borderId="2" xfId="0" applyNumberFormat="1" applyFont="1" applyFill="1" applyBorder="1" applyAlignment="1">
      <alignment/>
    </xf>
    <xf numFmtId="41" fontId="3" fillId="2" borderId="1" xfId="0" applyNumberFormat="1" applyFont="1" applyFill="1" applyBorder="1" applyAlignment="1">
      <alignment/>
    </xf>
    <xf numFmtId="173" fontId="3" fillId="2" borderId="2" xfId="15" applyNumberFormat="1" applyFont="1" applyFill="1" applyBorder="1" applyAlignment="1">
      <alignment/>
    </xf>
    <xf numFmtId="0" fontId="0" fillId="2" borderId="0" xfId="0" applyFont="1" applyFill="1" applyBorder="1" applyAlignment="1">
      <alignment/>
    </xf>
    <xf numFmtId="43" fontId="3" fillId="2" borderId="4" xfId="0" applyNumberFormat="1" applyFont="1" applyFill="1" applyBorder="1" applyAlignment="1">
      <alignment/>
    </xf>
    <xf numFmtId="37" fontId="3" fillId="2" borderId="0" xfId="15" applyNumberFormat="1" applyFont="1" applyFill="1" applyBorder="1" applyAlignment="1">
      <alignment/>
    </xf>
    <xf numFmtId="0" fontId="3" fillId="2" borderId="0" xfId="0" applyFont="1" applyFill="1" applyBorder="1" applyAlignment="1">
      <alignment vertical="center" wrapText="1"/>
    </xf>
    <xf numFmtId="173" fontId="3" fillId="2" borderId="0" xfId="15" applyNumberFormat="1" applyFont="1" applyFill="1" applyBorder="1" applyAlignment="1">
      <alignment/>
    </xf>
    <xf numFmtId="43" fontId="3" fillId="2" borderId="0" xfId="15" applyFont="1" applyFill="1" applyBorder="1" applyAlignment="1">
      <alignment vertical="center"/>
    </xf>
    <xf numFmtId="37" fontId="3" fillId="2" borderId="0" xfId="15" applyNumberFormat="1" applyFont="1" applyFill="1" applyBorder="1" applyAlignment="1">
      <alignment vertical="center" wrapText="1"/>
    </xf>
    <xf numFmtId="173" fontId="3" fillId="2" borderId="0" xfId="15" applyNumberFormat="1" applyFont="1" applyFill="1" applyBorder="1" applyAlignment="1">
      <alignment vertical="center"/>
    </xf>
    <xf numFmtId="37" fontId="3" fillId="2" borderId="0" xfId="15" applyNumberFormat="1" applyFont="1" applyFill="1" applyBorder="1" applyAlignment="1">
      <alignment vertical="center"/>
    </xf>
    <xf numFmtId="0" fontId="3" fillId="2" borderId="1" xfId="0" applyFont="1" applyFill="1" applyBorder="1" applyAlignment="1">
      <alignment/>
    </xf>
    <xf numFmtId="37" fontId="3" fillId="2" borderId="0" xfId="0" applyNumberFormat="1" applyFont="1" applyFill="1" applyBorder="1" applyAlignment="1">
      <alignment horizontal="right"/>
    </xf>
    <xf numFmtId="37" fontId="3" fillId="2" borderId="2" xfId="0" applyNumberFormat="1" applyFont="1" applyFill="1" applyBorder="1" applyAlignment="1">
      <alignment horizontal="right"/>
    </xf>
    <xf numFmtId="37" fontId="3" fillId="2" borderId="0" xfId="15" applyNumberFormat="1" applyFont="1" applyFill="1" applyBorder="1" applyAlignment="1">
      <alignment horizontal="right"/>
    </xf>
    <xf numFmtId="37" fontId="3" fillId="2" borderId="1" xfId="15" applyNumberFormat="1" applyFont="1" applyFill="1" applyBorder="1" applyAlignment="1">
      <alignment horizontal="right"/>
    </xf>
    <xf numFmtId="173" fontId="3" fillId="2" borderId="0" xfId="15" applyNumberFormat="1" applyFont="1" applyFill="1" applyBorder="1" applyAlignment="1">
      <alignment horizontal="right"/>
    </xf>
    <xf numFmtId="173" fontId="3" fillId="2" borderId="0" xfId="15" applyNumberFormat="1" applyFont="1" applyFill="1" applyBorder="1" applyAlignment="1">
      <alignment horizontal="right" vertical="top"/>
    </xf>
    <xf numFmtId="173" fontId="3" fillId="2" borderId="2" xfId="15" applyNumberFormat="1" applyFont="1" applyFill="1" applyBorder="1" applyAlignment="1">
      <alignment horizontal="right"/>
    </xf>
    <xf numFmtId="173" fontId="3" fillId="2" borderId="1" xfId="15" applyNumberFormat="1" applyFont="1" applyFill="1" applyBorder="1" applyAlignment="1">
      <alignment horizontal="right"/>
    </xf>
    <xf numFmtId="0" fontId="18" fillId="0" borderId="0" xfId="0" applyFont="1" applyAlignment="1">
      <alignment/>
    </xf>
    <xf numFmtId="0" fontId="3" fillId="2" borderId="0" xfId="0" applyFont="1" applyFill="1" applyBorder="1" applyAlignment="1">
      <alignment horizontal="center" vertical="top"/>
    </xf>
    <xf numFmtId="173" fontId="3" fillId="2" borderId="0" xfId="0" applyNumberFormat="1" applyFont="1" applyFill="1" applyBorder="1" applyAlignment="1">
      <alignment/>
    </xf>
    <xf numFmtId="173" fontId="3" fillId="2" borderId="1" xfId="15" applyNumberFormat="1" applyFont="1" applyFill="1" applyBorder="1" applyAlignment="1">
      <alignment vertical="top"/>
    </xf>
    <xf numFmtId="173" fontId="3" fillId="2" borderId="0" xfId="15" applyNumberFormat="1" applyFont="1" applyFill="1" applyBorder="1" applyAlignment="1">
      <alignment vertical="top"/>
    </xf>
    <xf numFmtId="0" fontId="3" fillId="2" borderId="0" xfId="0" applyFont="1" applyFill="1" applyBorder="1" applyAlignment="1">
      <alignment vertical="top"/>
    </xf>
    <xf numFmtId="173" fontId="3" fillId="2" borderId="5" xfId="0" applyNumberFormat="1" applyFont="1" applyFill="1" applyBorder="1" applyAlignment="1">
      <alignment/>
    </xf>
    <xf numFmtId="173" fontId="3" fillId="2" borderId="6" xfId="0" applyNumberFormat="1" applyFont="1" applyFill="1" applyBorder="1" applyAlignment="1">
      <alignment/>
    </xf>
    <xf numFmtId="173" fontId="3" fillId="2" borderId="7" xfId="0" applyNumberFormat="1" applyFont="1" applyFill="1" applyBorder="1" applyAlignment="1">
      <alignment/>
    </xf>
    <xf numFmtId="173" fontId="3" fillId="2" borderId="8" xfId="0" applyNumberFormat="1" applyFont="1" applyFill="1" applyBorder="1" applyAlignment="1">
      <alignment/>
    </xf>
    <xf numFmtId="173" fontId="3" fillId="2" borderId="9" xfId="0" applyNumberFormat="1" applyFont="1" applyFill="1" applyBorder="1" applyAlignment="1">
      <alignment/>
    </xf>
    <xf numFmtId="173" fontId="3" fillId="2" borderId="2" xfId="0" applyNumberFormat="1" applyFont="1" applyFill="1" applyBorder="1" applyAlignment="1">
      <alignment/>
    </xf>
    <xf numFmtId="173" fontId="3" fillId="2" borderId="0" xfId="15" applyNumberFormat="1" applyFont="1" applyFill="1" applyBorder="1" applyAlignment="1">
      <alignment horizontal="center" vertical="top"/>
    </xf>
    <xf numFmtId="37" fontId="3" fillId="2" borderId="0" xfId="0" applyNumberFormat="1" applyFont="1" applyFill="1" applyBorder="1" applyAlignment="1">
      <alignment horizontal="right" vertical="top"/>
    </xf>
    <xf numFmtId="37" fontId="3" fillId="2" borderId="0" xfId="0" applyNumberFormat="1" applyFont="1" applyFill="1" applyBorder="1" applyAlignment="1">
      <alignment vertical="top"/>
    </xf>
    <xf numFmtId="43" fontId="3" fillId="2" borderId="4" xfId="15" applyFont="1" applyFill="1" applyBorder="1" applyAlignment="1">
      <alignment vertical="top"/>
    </xf>
    <xf numFmtId="173" fontId="3" fillId="2" borderId="2" xfId="15" applyNumberFormat="1" applyFont="1" applyFill="1" applyBorder="1" applyAlignment="1">
      <alignment horizontal="right" vertical="top"/>
    </xf>
    <xf numFmtId="173" fontId="3" fillId="2" borderId="1" xfId="0" applyNumberFormat="1" applyFont="1" applyFill="1" applyBorder="1" applyAlignment="1">
      <alignment horizontal="center"/>
    </xf>
    <xf numFmtId="173" fontId="3" fillId="2" borderId="0" xfId="0" applyNumberFormat="1" applyFont="1" applyFill="1" applyBorder="1" applyAlignment="1">
      <alignment horizontal="center" vertical="top"/>
    </xf>
    <xf numFmtId="173" fontId="3" fillId="2" borderId="2" xfId="15" applyNumberFormat="1" applyFont="1" applyFill="1" applyBorder="1" applyAlignment="1">
      <alignment vertical="top"/>
    </xf>
    <xf numFmtId="0" fontId="3" fillId="2" borderId="0" xfId="0" applyFont="1" applyFill="1" applyBorder="1" applyAlignment="1">
      <alignment horizontal="justify" vertical="top"/>
    </xf>
    <xf numFmtId="173" fontId="3" fillId="2" borderId="4" xfId="15" applyNumberFormat="1" applyFont="1" applyFill="1" applyBorder="1" applyAlignment="1">
      <alignment vertical="top"/>
    </xf>
    <xf numFmtId="173" fontId="3" fillId="2" borderId="1" xfId="0" applyNumberFormat="1" applyFont="1" applyFill="1" applyBorder="1" applyAlignment="1">
      <alignment vertical="top"/>
    </xf>
    <xf numFmtId="0" fontId="3" fillId="0" borderId="0" xfId="0" applyFont="1" applyBorder="1" applyAlignment="1">
      <alignment horizontal="left" vertical="top" wrapText="1"/>
    </xf>
    <xf numFmtId="43" fontId="0" fillId="0" borderId="0" xfId="0" applyNumberFormat="1" applyFont="1" applyFill="1" applyBorder="1" applyAlignment="1">
      <alignment/>
    </xf>
    <xf numFmtId="43" fontId="3" fillId="0" borderId="0" xfId="0" applyNumberFormat="1" applyFont="1" applyFill="1" applyBorder="1" applyAlignment="1">
      <alignment/>
    </xf>
    <xf numFmtId="173" fontId="3" fillId="0" borderId="0" xfId="15" applyNumberFormat="1" applyFont="1" applyFill="1" applyBorder="1" applyAlignment="1">
      <alignment horizontal="center" vertical="top"/>
    </xf>
    <xf numFmtId="0" fontId="10" fillId="0" borderId="0" xfId="0" applyFont="1" applyFill="1" applyBorder="1" applyAlignment="1">
      <alignment horizontal="left" vertical="top" wrapText="1"/>
    </xf>
    <xf numFmtId="173" fontId="3" fillId="2" borderId="4" xfId="15" applyNumberFormat="1" applyFont="1" applyFill="1" applyBorder="1" applyAlignment="1">
      <alignment/>
    </xf>
    <xf numFmtId="0" fontId="3" fillId="0" borderId="0" xfId="0" applyFont="1" applyBorder="1" applyAlignment="1">
      <alignment horizontal="center" vertical="top"/>
    </xf>
    <xf numFmtId="0" fontId="3" fillId="0" borderId="0" xfId="0" applyFont="1" applyBorder="1" applyAlignment="1">
      <alignment horizontal="left"/>
    </xf>
    <xf numFmtId="0" fontId="3" fillId="0" borderId="4" xfId="0" applyFont="1" applyBorder="1" applyAlignment="1">
      <alignment horizontal="center" vertical="center"/>
    </xf>
    <xf numFmtId="0" fontId="3" fillId="0" borderId="0" xfId="0" applyFont="1" applyBorder="1" applyAlignment="1">
      <alignment vertical="center" wrapText="1"/>
    </xf>
    <xf numFmtId="0" fontId="18" fillId="0" borderId="0" xfId="0" applyFont="1" applyAlignment="1">
      <alignment horizontal="center"/>
    </xf>
    <xf numFmtId="0" fontId="0" fillId="0" borderId="0" xfId="0" applyFont="1" applyAlignment="1">
      <alignment horizontal="center"/>
    </xf>
    <xf numFmtId="0" fontId="7" fillId="0" borderId="0" xfId="0" applyFont="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0" fillId="0" borderId="0" xfId="0" applyFont="1" applyFill="1" applyBorder="1" applyAlignment="1">
      <alignment horizontal="justify" wrapText="1"/>
    </xf>
    <xf numFmtId="0" fontId="7" fillId="0" borderId="0" xfId="0" applyFont="1" applyFill="1" applyBorder="1" applyAlignment="1">
      <alignment horizontal="center" vertical="center"/>
    </xf>
    <xf numFmtId="0" fontId="3" fillId="0" borderId="4" xfId="0" applyFont="1" applyFill="1" applyBorder="1" applyAlignment="1">
      <alignment horizontal="center" vertical="center"/>
    </xf>
    <xf numFmtId="41" fontId="3" fillId="0" borderId="2" xfId="0" applyNumberFormat="1" applyFont="1" applyFill="1" applyBorder="1" applyAlignment="1">
      <alignment horizontal="center" vertical="center" wrapText="1"/>
    </xf>
    <xf numFmtId="0" fontId="0" fillId="0" borderId="0" xfId="0" applyFont="1" applyFill="1" applyBorder="1" applyAlignment="1">
      <alignment horizontal="justify"/>
    </xf>
    <xf numFmtId="0" fontId="0" fillId="0" borderId="0" xfId="0" applyFont="1" applyFill="1" applyBorder="1" applyAlignment="1">
      <alignment horizontal="justify" vertical="top" wrapText="1"/>
    </xf>
    <xf numFmtId="0" fontId="7" fillId="0" borderId="0" xfId="0" applyFont="1" applyFill="1" applyBorder="1" applyAlignment="1">
      <alignment horizontal="left"/>
    </xf>
    <xf numFmtId="0" fontId="0" fillId="0" borderId="0" xfId="0" applyNumberFormat="1" applyFont="1" applyBorder="1" applyAlignment="1">
      <alignment horizontal="justify" vertical="top" wrapText="1"/>
    </xf>
    <xf numFmtId="0" fontId="0" fillId="0" borderId="0" xfId="0" applyFont="1" applyBorder="1" applyAlignment="1">
      <alignment horizontal="justify" vertical="top"/>
    </xf>
    <xf numFmtId="0" fontId="0" fillId="0" borderId="0" xfId="0" applyFont="1" applyBorder="1" applyAlignment="1">
      <alignment horizontal="left" vertical="top"/>
    </xf>
    <xf numFmtId="0" fontId="0" fillId="0" borderId="0" xfId="0" applyFont="1" applyBorder="1" applyAlignment="1">
      <alignment horizontal="justify" vertical="top" wrapText="1"/>
    </xf>
    <xf numFmtId="0" fontId="0" fillId="0" borderId="0" xfId="0" applyNumberFormat="1" applyFont="1" applyBorder="1" applyAlignment="1">
      <alignment horizontal="justify" vertical="top"/>
    </xf>
    <xf numFmtId="0" fontId="0" fillId="0" borderId="0" xfId="0" applyFont="1" applyBorder="1" applyAlignment="1">
      <alignment horizontal="center" vertical="top"/>
    </xf>
    <xf numFmtId="0" fontId="0" fillId="0" borderId="0" xfId="0" applyFont="1" applyFill="1" applyBorder="1" applyAlignment="1">
      <alignment horizontal="justify" vertical="top"/>
    </xf>
    <xf numFmtId="0" fontId="0" fillId="0" borderId="0" xfId="0" applyNumberFormat="1" applyFont="1" applyFill="1" applyBorder="1" applyAlignment="1">
      <alignment horizontal="left" vertical="top" wrapText="1"/>
    </xf>
    <xf numFmtId="0" fontId="0" fillId="0" borderId="0" xfId="0" applyFont="1" applyFill="1" applyAlignment="1">
      <alignment horizontal="justify" vertical="top" wrapText="1"/>
    </xf>
    <xf numFmtId="0" fontId="0" fillId="0" borderId="0" xfId="0" applyFont="1" applyFill="1" applyAlignment="1">
      <alignment horizontal="justify" vertical="top"/>
    </xf>
    <xf numFmtId="0" fontId="0" fillId="0" borderId="0" xfId="0" applyFont="1" applyFill="1" applyBorder="1" applyAlignment="1">
      <alignment horizontal="left" vertical="top" wrapText="1"/>
    </xf>
    <xf numFmtId="0" fontId="0" fillId="0" borderId="0" xfId="0" applyFont="1" applyAlignment="1">
      <alignment horizontal="justify" vertical="top"/>
    </xf>
    <xf numFmtId="0" fontId="8" fillId="0" borderId="0" xfId="0" applyFont="1" applyFill="1" applyBorder="1" applyAlignment="1">
      <alignment horizontal="center"/>
    </xf>
    <xf numFmtId="0" fontId="0" fillId="0" borderId="0" xfId="0" applyFont="1" applyFill="1" applyBorder="1" applyAlignment="1">
      <alignment horizontal="left" vertical="top"/>
    </xf>
    <xf numFmtId="0" fontId="3" fillId="0" borderId="0" xfId="0" applyFont="1" applyBorder="1" applyAlignment="1">
      <alignment horizontal="left" vertical="top"/>
    </xf>
    <xf numFmtId="0" fontId="0" fillId="0" borderId="0" xfId="0" applyAlignment="1">
      <alignment vertical="top" wrapText="1"/>
    </xf>
    <xf numFmtId="0" fontId="0" fillId="0" borderId="0" xfId="0" applyFont="1" applyBorder="1" applyAlignment="1">
      <alignment horizontal="left" vertical="top" wrapText="1"/>
    </xf>
    <xf numFmtId="0" fontId="7" fillId="0" borderId="0" xfId="0" applyFont="1" applyFill="1" applyBorder="1" applyAlignment="1">
      <alignment horizontal="justify" vertical="top"/>
    </xf>
    <xf numFmtId="0" fontId="13" fillId="0" borderId="0" xfId="0" applyFont="1" applyAlignment="1">
      <alignment horizontal="justify" vertical="top"/>
    </xf>
    <xf numFmtId="0" fontId="0" fillId="0" borderId="0" xfId="0" applyFont="1" applyFill="1" applyBorder="1" applyAlignment="1">
      <alignment horizontal="center" vertical="top"/>
    </xf>
  </cellXfs>
  <cellStyles count="9">
    <cellStyle name="Normal" xfId="0"/>
    <cellStyle name="Comma" xfId="15"/>
    <cellStyle name="Comma [0]" xfId="16"/>
    <cellStyle name="Comma_Sheet2"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ik_har\KLSE\Documents%20and%20Settings\Pik%20Har\My%20Documents\GOLD%20IS%20Conso\2009\GOLDIS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LSE-Jul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ik_har\Conso\2009\GOLDIS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NotesOct08"/>
      <sheetName val="CFOct08"/>
      <sheetName val="Oct08"/>
      <sheetName val="Oct08 Adj"/>
      <sheetName val="Equity Oct08"/>
      <sheetName val="CFNotesJuly08"/>
      <sheetName val="CFJuly08"/>
      <sheetName val="July08"/>
      <sheetName val="July08 Adj"/>
      <sheetName val="Equity July08"/>
      <sheetName val="opening adj"/>
      <sheetName val="CFNotesMay08"/>
      <sheetName val="CFMay08"/>
      <sheetName val="May08"/>
      <sheetName val="May08 Adj"/>
      <sheetName val="Equity May08"/>
      <sheetName val="CFNotesApr08"/>
      <sheetName val="CFApr08"/>
      <sheetName val="Apr08"/>
      <sheetName val="Apr08 Adj"/>
      <sheetName val="Equity Apr08"/>
      <sheetName val="CFNotesJan08"/>
      <sheetName val="CFJan08"/>
      <sheetName val="Jan08"/>
      <sheetName val="Jan08 Adj"/>
      <sheetName val="Equity Jan08"/>
      <sheetName val="Oct 06 Adj "/>
      <sheetName val="Oct 06"/>
      <sheetName val="CFOct06"/>
      <sheetName val="Equity Oct"/>
      <sheetName val="Jul 06"/>
      <sheetName val="Equity Jul"/>
      <sheetName val="Jul 06 Adj "/>
      <sheetName val="CFJul06"/>
      <sheetName val="Equity Apr"/>
      <sheetName val="Apr 06"/>
      <sheetName val="Apr 06 Adj"/>
      <sheetName val="CFApr06"/>
    </sheetNames>
    <sheetDataSet>
      <sheetData sheetId="2">
        <row r="205">
          <cell r="C205">
            <v>44446061.54000001</v>
          </cell>
          <cell r="D205">
            <v>39906.330000001006</v>
          </cell>
          <cell r="E205">
            <v>27954537.893673718</v>
          </cell>
          <cell r="F205">
            <v>86763966.168</v>
          </cell>
          <cell r="G205">
            <v>3401225.7218576</v>
          </cell>
          <cell r="H205">
            <v>499135</v>
          </cell>
          <cell r="I205">
            <v>18088.26000000001</v>
          </cell>
        </row>
        <row r="228">
          <cell r="C228">
            <v>4956792.470000011</v>
          </cell>
          <cell r="E228">
            <v>-348006.94796308066</v>
          </cell>
          <cell r="F228">
            <v>4526183.300000002</v>
          </cell>
          <cell r="G228">
            <v>-5429821.5062384</v>
          </cell>
          <cell r="H228">
            <v>-1778531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L"/>
      <sheetName val="BS"/>
      <sheetName val="Equity"/>
      <sheetName val="CF"/>
      <sheetName val="NOTES-Part A"/>
      <sheetName val="Notes-Part B"/>
    </sheetNames>
    <sheetDataSet>
      <sheetData sheetId="5">
        <row r="69">
          <cell r="I69">
            <v>27916</v>
          </cell>
        </row>
        <row r="70">
          <cell r="I70">
            <v>0</v>
          </cell>
        </row>
        <row r="71">
          <cell r="I71">
            <v>17031</v>
          </cell>
        </row>
        <row r="72">
          <cell r="I72">
            <v>55078</v>
          </cell>
        </row>
        <row r="73">
          <cell r="I73">
            <v>1571</v>
          </cell>
        </row>
        <row r="74">
          <cell r="I74">
            <v>339</v>
          </cell>
        </row>
        <row r="75">
          <cell r="I75">
            <v>17</v>
          </cell>
        </row>
        <row r="79">
          <cell r="I79">
            <v>2105</v>
          </cell>
        </row>
        <row r="80">
          <cell r="I80">
            <v>-1588</v>
          </cell>
        </row>
        <row r="81">
          <cell r="I81">
            <v>-1253</v>
          </cell>
        </row>
        <row r="82">
          <cell r="I82">
            <v>3616</v>
          </cell>
        </row>
        <row r="83">
          <cell r="I83">
            <v>-4983</v>
          </cell>
        </row>
        <row r="84">
          <cell r="I84">
            <v>-1110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FNotesJuly08"/>
      <sheetName val="CFJuly08"/>
      <sheetName val="July08"/>
      <sheetName val="July08 Adj"/>
      <sheetName val="Equity July08"/>
      <sheetName val="opening adj"/>
      <sheetName val="CFNotesMay08"/>
      <sheetName val="CFMay08"/>
      <sheetName val="May08"/>
      <sheetName val="May08 Adj"/>
      <sheetName val="Equity May08"/>
      <sheetName val="CFNotesApr08"/>
      <sheetName val="CFApr08"/>
      <sheetName val="Apr08"/>
      <sheetName val="Apr08 Adj"/>
      <sheetName val="Equity Apr08"/>
      <sheetName val="CFNotesJan08"/>
      <sheetName val="CFJan08"/>
      <sheetName val="Jan08"/>
      <sheetName val="Jan08 Adj"/>
      <sheetName val="Equity Jan08"/>
      <sheetName val="Oct 06 Adj "/>
      <sheetName val="Oct 06"/>
      <sheetName val="CFOct06"/>
      <sheetName val="Equity Oct"/>
      <sheetName val="Jul 06"/>
      <sheetName val="Equity Jul"/>
      <sheetName val="Jul 06 Adj "/>
      <sheetName val="CFJul06"/>
      <sheetName val="Equity Apr"/>
      <sheetName val="Apr 06"/>
      <sheetName val="Apr 06 Adj"/>
      <sheetName val="CFApr06"/>
      <sheetName val="CFNotesOct08"/>
      <sheetName val="CFOct08"/>
      <sheetName val="Oct08"/>
      <sheetName val="Oct08 Adj"/>
      <sheetName val="Equity Oct08"/>
    </sheetNames>
    <sheetDataSet>
      <sheetData sheetId="35">
        <row r="228">
          <cell r="D228">
            <v>-4247234.669999998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19"/>
  <sheetViews>
    <sheetView workbookViewId="0" topLeftCell="A34">
      <selection activeCell="C50" sqref="C50"/>
    </sheetView>
  </sheetViews>
  <sheetFormatPr defaultColWidth="9.140625" defaultRowHeight="12.75"/>
  <cols>
    <col min="1" max="1" width="0.85546875" style="9" customWidth="1"/>
    <col min="2" max="2" width="3.28125" style="42" customWidth="1"/>
    <col min="3" max="3" width="65.7109375" style="9" customWidth="1"/>
    <col min="4" max="4" width="6.8515625" style="9" customWidth="1"/>
    <col min="5" max="16384" width="9.140625" style="9" customWidth="1"/>
  </cols>
  <sheetData>
    <row r="1" spans="1:4" ht="20.25">
      <c r="A1" s="228" t="s">
        <v>216</v>
      </c>
      <c r="B1" s="228"/>
      <c r="C1" s="228"/>
      <c r="D1" s="228"/>
    </row>
    <row r="2" spans="1:4" ht="12.75">
      <c r="A2" s="229" t="s">
        <v>215</v>
      </c>
      <c r="B2" s="229"/>
      <c r="C2" s="229"/>
      <c r="D2" s="229"/>
    </row>
    <row r="3" spans="1:3" ht="12.75">
      <c r="A3" s="88"/>
      <c r="B3" s="88"/>
      <c r="C3" s="88"/>
    </row>
    <row r="4" spans="1:3" ht="12.75">
      <c r="A4" s="88"/>
      <c r="B4" s="88"/>
      <c r="C4" s="88"/>
    </row>
    <row r="5" spans="1:4" ht="17.25" customHeight="1">
      <c r="A5" s="230" t="s">
        <v>212</v>
      </c>
      <c r="B5" s="230"/>
      <c r="C5" s="230"/>
      <c r="D5" s="230"/>
    </row>
    <row r="6" spans="1:4" ht="15.75" customHeight="1">
      <c r="A6" s="231" t="s">
        <v>213</v>
      </c>
      <c r="B6" s="231"/>
      <c r="C6" s="231"/>
      <c r="D6" s="231"/>
    </row>
    <row r="7" s="17" customFormat="1" ht="18" customHeight="1">
      <c r="B7" s="43"/>
    </row>
    <row r="8" spans="1:4" s="13" customFormat="1" ht="18.75" customHeight="1" thickBot="1">
      <c r="A8" s="226" t="s">
        <v>214</v>
      </c>
      <c r="B8" s="226"/>
      <c r="C8" s="226"/>
      <c r="D8" s="226"/>
    </row>
    <row r="9" s="17" customFormat="1" ht="15" customHeight="1">
      <c r="B9" s="43"/>
    </row>
    <row r="10" spans="1:4" s="45" customFormat="1" ht="15" customHeight="1">
      <c r="A10" s="225" t="s">
        <v>51</v>
      </c>
      <c r="B10" s="225"/>
      <c r="C10" s="225"/>
      <c r="D10" s="225"/>
    </row>
    <row r="11" s="45" customFormat="1" ht="15" customHeight="1">
      <c r="B11" s="52"/>
    </row>
    <row r="12" spans="1:2" s="143" customFormat="1" ht="15" customHeight="1">
      <c r="A12" s="143" t="s">
        <v>75</v>
      </c>
      <c r="B12" s="144"/>
    </row>
    <row r="13" s="143" customFormat="1" ht="15" customHeight="1">
      <c r="B13" s="144"/>
    </row>
    <row r="14" spans="1:2" s="143" customFormat="1" ht="15" customHeight="1">
      <c r="A14" s="143" t="s">
        <v>52</v>
      </c>
      <c r="B14" s="144"/>
    </row>
    <row r="15" s="143" customFormat="1" ht="15" customHeight="1">
      <c r="B15" s="144"/>
    </row>
    <row r="16" spans="1:2" s="143" customFormat="1" ht="15" customHeight="1">
      <c r="A16" s="143" t="s">
        <v>53</v>
      </c>
      <c r="B16" s="144"/>
    </row>
    <row r="17" s="13" customFormat="1" ht="15" customHeight="1">
      <c r="B17" s="110"/>
    </row>
    <row r="18" spans="1:2" s="13" customFormat="1" ht="15" customHeight="1">
      <c r="A18" s="143" t="s">
        <v>77</v>
      </c>
      <c r="B18" s="110"/>
    </row>
    <row r="19" spans="2:3" s="13" customFormat="1" ht="15" customHeight="1">
      <c r="B19" s="110">
        <v>1</v>
      </c>
      <c r="C19" s="13" t="s">
        <v>35</v>
      </c>
    </row>
    <row r="20" spans="2:3" s="13" customFormat="1" ht="15" customHeight="1">
      <c r="B20" s="110">
        <v>2</v>
      </c>
      <c r="C20" s="13" t="s">
        <v>143</v>
      </c>
    </row>
    <row r="21" spans="2:3" s="13" customFormat="1" ht="15" customHeight="1">
      <c r="B21" s="110">
        <v>3</v>
      </c>
      <c r="C21" s="13" t="s">
        <v>36</v>
      </c>
    </row>
    <row r="22" spans="2:3" s="13" customFormat="1" ht="15" customHeight="1">
      <c r="B22" s="110">
        <v>4</v>
      </c>
      <c r="C22" s="13" t="s">
        <v>37</v>
      </c>
    </row>
    <row r="23" spans="2:3" s="13" customFormat="1" ht="15" customHeight="1">
      <c r="B23" s="110">
        <v>5</v>
      </c>
      <c r="C23" s="13" t="s">
        <v>38</v>
      </c>
    </row>
    <row r="24" spans="2:3" s="13" customFormat="1" ht="15" customHeight="1">
      <c r="B24" s="110">
        <v>6</v>
      </c>
      <c r="C24" s="13" t="s">
        <v>39</v>
      </c>
    </row>
    <row r="25" spans="2:3" s="13" customFormat="1" ht="15" customHeight="1">
      <c r="B25" s="110">
        <v>7</v>
      </c>
      <c r="C25" s="13" t="s">
        <v>23</v>
      </c>
    </row>
    <row r="26" spans="2:3" s="13" customFormat="1" ht="15" customHeight="1">
      <c r="B26" s="110">
        <v>8</v>
      </c>
      <c r="C26" s="13" t="s">
        <v>106</v>
      </c>
    </row>
    <row r="27" spans="2:3" s="13" customFormat="1" ht="15" customHeight="1">
      <c r="B27" s="110">
        <v>9</v>
      </c>
      <c r="C27" s="13" t="s">
        <v>95</v>
      </c>
    </row>
    <row r="28" spans="2:3" s="11" customFormat="1" ht="15" customHeight="1">
      <c r="B28" s="145">
        <v>10</v>
      </c>
      <c r="C28" s="11" t="s">
        <v>0</v>
      </c>
    </row>
    <row r="29" spans="2:8" s="11" customFormat="1" ht="15" customHeight="1">
      <c r="B29" s="145">
        <v>11</v>
      </c>
      <c r="C29" s="146" t="s">
        <v>96</v>
      </c>
      <c r="D29" s="145"/>
      <c r="E29" s="145"/>
      <c r="F29" s="145"/>
      <c r="G29" s="145"/>
      <c r="H29" s="145"/>
    </row>
    <row r="30" spans="2:8" s="11" customFormat="1" ht="15" customHeight="1">
      <c r="B30" s="145">
        <v>12</v>
      </c>
      <c r="C30" s="11" t="s">
        <v>42</v>
      </c>
      <c r="D30" s="145"/>
      <c r="E30" s="145"/>
      <c r="F30" s="145"/>
      <c r="G30" s="145"/>
      <c r="H30" s="145"/>
    </row>
    <row r="31" spans="2:8" s="11" customFormat="1" ht="15" customHeight="1">
      <c r="B31" s="145">
        <v>13</v>
      </c>
      <c r="C31" s="11" t="s">
        <v>43</v>
      </c>
      <c r="D31" s="145"/>
      <c r="E31" s="145"/>
      <c r="F31" s="145"/>
      <c r="G31" s="145"/>
      <c r="H31" s="145"/>
    </row>
    <row r="32" spans="2:8" s="11" customFormat="1" ht="15" customHeight="1">
      <c r="B32" s="145">
        <v>14</v>
      </c>
      <c r="C32" s="11" t="s">
        <v>44</v>
      </c>
      <c r="D32" s="96"/>
      <c r="E32" s="96"/>
      <c r="F32" s="96"/>
      <c r="G32" s="96"/>
      <c r="H32" s="96"/>
    </row>
    <row r="33" spans="2:8" s="11" customFormat="1" ht="15" customHeight="1">
      <c r="B33" s="145"/>
      <c r="D33" s="96"/>
      <c r="E33" s="96"/>
      <c r="F33" s="96"/>
      <c r="G33" s="96"/>
      <c r="H33" s="96"/>
    </row>
    <row r="34" spans="2:6" s="13" customFormat="1" ht="15" customHeight="1">
      <c r="B34" s="110"/>
      <c r="F34" s="147"/>
    </row>
    <row r="35" spans="1:6" s="13" customFormat="1" ht="30" customHeight="1">
      <c r="A35" s="227" t="s">
        <v>71</v>
      </c>
      <c r="B35" s="227"/>
      <c r="C35" s="227"/>
      <c r="D35" s="227"/>
      <c r="F35" s="147"/>
    </row>
    <row r="36" spans="2:9" s="13" customFormat="1" ht="15" customHeight="1">
      <c r="B36" s="145">
        <v>15</v>
      </c>
      <c r="C36" s="11" t="s">
        <v>98</v>
      </c>
      <c r="D36" s="148"/>
      <c r="E36" s="148"/>
      <c r="F36" s="148"/>
      <c r="G36" s="148"/>
      <c r="H36" s="148"/>
      <c r="I36" s="11"/>
    </row>
    <row r="37" spans="2:9" s="13" customFormat="1" ht="15" customHeight="1">
      <c r="B37" s="145">
        <f>+B36+1</f>
        <v>16</v>
      </c>
      <c r="C37" s="11" t="s">
        <v>80</v>
      </c>
      <c r="D37" s="148"/>
      <c r="E37" s="148"/>
      <c r="F37" s="148"/>
      <c r="G37" s="148"/>
      <c r="H37" s="148"/>
      <c r="I37" s="11"/>
    </row>
    <row r="38" spans="2:9" s="13" customFormat="1" ht="15" customHeight="1">
      <c r="B38" s="145">
        <f aca="true" t="shared" si="0" ref="B38:B46">+B37+1</f>
        <v>17</v>
      </c>
      <c r="C38" s="11" t="s">
        <v>97</v>
      </c>
      <c r="D38" s="148"/>
      <c r="E38" s="148"/>
      <c r="F38" s="148"/>
      <c r="G38" s="148"/>
      <c r="H38" s="148"/>
      <c r="I38" s="11"/>
    </row>
    <row r="39" spans="2:9" s="13" customFormat="1" ht="15" customHeight="1">
      <c r="B39" s="145">
        <f t="shared" si="0"/>
        <v>18</v>
      </c>
      <c r="C39" s="11" t="s">
        <v>100</v>
      </c>
      <c r="D39" s="148"/>
      <c r="E39" s="148"/>
      <c r="F39" s="149"/>
      <c r="G39" s="149"/>
      <c r="H39" s="149"/>
      <c r="I39" s="11"/>
    </row>
    <row r="40" spans="2:9" s="13" customFormat="1" ht="15" customHeight="1">
      <c r="B40" s="145">
        <f t="shared" si="0"/>
        <v>19</v>
      </c>
      <c r="C40" s="11" t="s">
        <v>78</v>
      </c>
      <c r="D40" s="148"/>
      <c r="E40" s="148"/>
      <c r="F40" s="149"/>
      <c r="G40" s="149"/>
      <c r="H40" s="149"/>
      <c r="I40" s="11"/>
    </row>
    <row r="41" spans="2:9" s="13" customFormat="1" ht="15" customHeight="1">
      <c r="B41" s="145">
        <f t="shared" si="0"/>
        <v>20</v>
      </c>
      <c r="C41" s="11" t="s">
        <v>79</v>
      </c>
      <c r="D41" s="11"/>
      <c r="E41" s="150"/>
      <c r="F41" s="150"/>
      <c r="G41" s="49"/>
      <c r="H41" s="49"/>
      <c r="I41" s="11"/>
    </row>
    <row r="42" spans="2:9" s="13" customFormat="1" ht="15" customHeight="1">
      <c r="B42" s="145">
        <f t="shared" si="0"/>
        <v>21</v>
      </c>
      <c r="C42" s="11" t="s">
        <v>1</v>
      </c>
      <c r="D42" s="11"/>
      <c r="E42" s="96"/>
      <c r="F42" s="96"/>
      <c r="G42" s="49"/>
      <c r="H42" s="49"/>
      <c r="I42" s="11"/>
    </row>
    <row r="43" spans="2:9" s="13" customFormat="1" ht="15" customHeight="1">
      <c r="B43" s="145">
        <f t="shared" si="0"/>
        <v>22</v>
      </c>
      <c r="C43" s="13" t="s">
        <v>2</v>
      </c>
      <c r="G43" s="29"/>
      <c r="H43" s="29"/>
      <c r="I43" s="11"/>
    </row>
    <row r="44" spans="2:9" s="13" customFormat="1" ht="15" customHeight="1">
      <c r="B44" s="145">
        <f t="shared" si="0"/>
        <v>23</v>
      </c>
      <c r="C44" s="13" t="s">
        <v>46</v>
      </c>
      <c r="G44" s="29"/>
      <c r="H44" s="29"/>
      <c r="I44" s="11"/>
    </row>
    <row r="45" spans="2:9" s="13" customFormat="1" ht="15" customHeight="1">
      <c r="B45" s="145">
        <f t="shared" si="0"/>
        <v>24</v>
      </c>
      <c r="C45" s="13" t="s">
        <v>26</v>
      </c>
      <c r="G45" s="29"/>
      <c r="H45" s="29"/>
      <c r="I45" s="11"/>
    </row>
    <row r="46" spans="2:9" s="13" customFormat="1" ht="15" customHeight="1">
      <c r="B46" s="145">
        <f t="shared" si="0"/>
        <v>25</v>
      </c>
      <c r="C46" s="13" t="s">
        <v>8</v>
      </c>
      <c r="G46" s="29"/>
      <c r="H46" s="29"/>
      <c r="I46" s="11"/>
    </row>
    <row r="47" spans="2:9" s="13" customFormat="1" ht="15" customHeight="1">
      <c r="B47" s="145">
        <v>26</v>
      </c>
      <c r="C47" s="13" t="s">
        <v>145</v>
      </c>
      <c r="G47" s="29"/>
      <c r="H47" s="29"/>
      <c r="I47" s="11"/>
    </row>
    <row r="48" spans="2:9" s="13" customFormat="1" ht="15" customHeight="1">
      <c r="B48" s="145">
        <v>27</v>
      </c>
      <c r="C48" s="13" t="s">
        <v>47</v>
      </c>
      <c r="G48" s="29"/>
      <c r="H48" s="29"/>
      <c r="I48" s="11"/>
    </row>
    <row r="49" spans="2:9" s="13" customFormat="1" ht="15" customHeight="1">
      <c r="B49" s="145">
        <v>28</v>
      </c>
      <c r="C49" s="13" t="s">
        <v>240</v>
      </c>
      <c r="G49" s="29"/>
      <c r="H49" s="29"/>
      <c r="I49" s="11"/>
    </row>
    <row r="50" spans="2:9" s="13" customFormat="1" ht="15" customHeight="1">
      <c r="B50" s="145">
        <v>29</v>
      </c>
      <c r="C50" s="51" t="s">
        <v>48</v>
      </c>
      <c r="D50" s="51"/>
      <c r="E50" s="51"/>
      <c r="F50" s="51"/>
      <c r="G50" s="51"/>
      <c r="H50" s="51"/>
      <c r="I50" s="11"/>
    </row>
    <row r="51" spans="2:9" s="17" customFormat="1" ht="15" customHeight="1">
      <c r="B51" s="110"/>
      <c r="C51" s="111"/>
      <c r="D51" s="111"/>
      <c r="E51" s="111"/>
      <c r="F51" s="111"/>
      <c r="G51" s="111"/>
      <c r="H51" s="111"/>
      <c r="I51" s="7"/>
    </row>
    <row r="52" spans="2:9" s="17" customFormat="1" ht="15" customHeight="1">
      <c r="B52" s="10"/>
      <c r="G52" s="50"/>
      <c r="H52" s="50"/>
      <c r="I52" s="7"/>
    </row>
    <row r="53" spans="2:9" s="17" customFormat="1" ht="15" customHeight="1">
      <c r="B53" s="10"/>
      <c r="C53" s="51"/>
      <c r="D53" s="51"/>
      <c r="E53" s="51"/>
      <c r="F53" s="51"/>
      <c r="G53" s="51"/>
      <c r="H53" s="51"/>
      <c r="I53" s="7"/>
    </row>
    <row r="54" spans="2:9" s="17" customFormat="1" ht="12.75" customHeight="1">
      <c r="B54" s="110"/>
      <c r="C54" s="111"/>
      <c r="D54" s="111"/>
      <c r="E54" s="111"/>
      <c r="F54" s="111"/>
      <c r="G54" s="111"/>
      <c r="H54" s="111"/>
      <c r="I54" s="7"/>
    </row>
    <row r="55" spans="2:9" s="17" customFormat="1" ht="12.75" customHeight="1">
      <c r="B55" s="10"/>
      <c r="C55" s="7"/>
      <c r="D55" s="34"/>
      <c r="E55" s="34"/>
      <c r="F55" s="16"/>
      <c r="G55" s="16"/>
      <c r="H55" s="16"/>
      <c r="I55" s="7"/>
    </row>
    <row r="56" s="17" customFormat="1" ht="12.75" customHeight="1">
      <c r="B56" s="43"/>
    </row>
    <row r="57" s="17" customFormat="1" ht="12.75" customHeight="1">
      <c r="B57" s="43"/>
    </row>
    <row r="58" s="17" customFormat="1" ht="12.75" customHeight="1">
      <c r="B58" s="43"/>
    </row>
    <row r="59" s="17" customFormat="1" ht="12.75" customHeight="1">
      <c r="B59" s="43"/>
    </row>
    <row r="60" s="17" customFormat="1" ht="12.75">
      <c r="B60" s="43"/>
    </row>
    <row r="61" s="17" customFormat="1" ht="12.75">
      <c r="B61" s="43"/>
    </row>
    <row r="62" s="17" customFormat="1" ht="12.75">
      <c r="B62" s="43"/>
    </row>
    <row r="63" s="17" customFormat="1" ht="12.75">
      <c r="B63" s="43"/>
    </row>
    <row r="64" s="17" customFormat="1" ht="12.75">
      <c r="B64" s="43"/>
    </row>
    <row r="65" s="17" customFormat="1" ht="12.75">
      <c r="B65" s="43"/>
    </row>
    <row r="66" s="17" customFormat="1" ht="12.75">
      <c r="B66" s="43"/>
    </row>
    <row r="67" s="17" customFormat="1" ht="12.75">
      <c r="B67" s="43"/>
    </row>
    <row r="68" s="17" customFormat="1" ht="12.75">
      <c r="B68" s="43"/>
    </row>
    <row r="69" s="17" customFormat="1" ht="12.75">
      <c r="B69" s="43"/>
    </row>
    <row r="70" s="17" customFormat="1" ht="12.75">
      <c r="B70" s="43"/>
    </row>
    <row r="71" s="17" customFormat="1" ht="12.75">
      <c r="B71" s="43"/>
    </row>
    <row r="72" s="17" customFormat="1" ht="12.75">
      <c r="B72" s="43"/>
    </row>
    <row r="73" s="17" customFormat="1" ht="12.75">
      <c r="B73" s="43"/>
    </row>
    <row r="74" s="17" customFormat="1" ht="12.75">
      <c r="B74" s="43"/>
    </row>
    <row r="75" s="17" customFormat="1" ht="12.75">
      <c r="B75" s="43"/>
    </row>
    <row r="76" s="17" customFormat="1" ht="12.75">
      <c r="B76" s="43"/>
    </row>
    <row r="77" s="17" customFormat="1" ht="12.75">
      <c r="B77" s="43"/>
    </row>
    <row r="78" s="17" customFormat="1" ht="12.75">
      <c r="B78" s="43"/>
    </row>
    <row r="79" s="17" customFormat="1" ht="12.75">
      <c r="B79" s="43"/>
    </row>
    <row r="80" s="17" customFormat="1" ht="12.75">
      <c r="B80" s="43"/>
    </row>
    <row r="81" s="17" customFormat="1" ht="12.75">
      <c r="B81" s="43"/>
    </row>
    <row r="82" s="17" customFormat="1" ht="12.75">
      <c r="B82" s="43"/>
    </row>
    <row r="83" s="17" customFormat="1" ht="12.75">
      <c r="B83" s="43"/>
    </row>
    <row r="84" s="17" customFormat="1" ht="12.75">
      <c r="B84" s="43"/>
    </row>
    <row r="85" s="17" customFormat="1" ht="12.75">
      <c r="B85" s="43"/>
    </row>
    <row r="86" s="17" customFormat="1" ht="12.75">
      <c r="B86" s="43"/>
    </row>
    <row r="87" s="17" customFormat="1" ht="12.75">
      <c r="B87" s="43"/>
    </row>
    <row r="88" s="17" customFormat="1" ht="12.75">
      <c r="B88" s="43"/>
    </row>
    <row r="89" s="17" customFormat="1" ht="12.75">
      <c r="B89" s="43"/>
    </row>
    <row r="90" s="17" customFormat="1" ht="12.75">
      <c r="B90" s="43"/>
    </row>
    <row r="91" s="17" customFormat="1" ht="12.75">
      <c r="B91" s="43"/>
    </row>
    <row r="92" s="17" customFormat="1" ht="12.75">
      <c r="B92" s="43"/>
    </row>
    <row r="93" s="17" customFormat="1" ht="12.75">
      <c r="B93" s="43"/>
    </row>
    <row r="94" s="17" customFormat="1" ht="12.75">
      <c r="B94" s="43"/>
    </row>
    <row r="95" s="17" customFormat="1" ht="12.75">
      <c r="B95" s="43"/>
    </row>
    <row r="96" s="17" customFormat="1" ht="12.75">
      <c r="B96" s="43"/>
    </row>
    <row r="97" s="17" customFormat="1" ht="12.75">
      <c r="B97" s="43"/>
    </row>
    <row r="98" s="17" customFormat="1" ht="12.75">
      <c r="B98" s="43"/>
    </row>
    <row r="99" s="17" customFormat="1" ht="12.75">
      <c r="B99" s="43"/>
    </row>
    <row r="100" s="17" customFormat="1" ht="12.75">
      <c r="B100" s="43"/>
    </row>
    <row r="101" s="17" customFormat="1" ht="12.75">
      <c r="B101" s="43"/>
    </row>
    <row r="102" s="17" customFormat="1" ht="12.75">
      <c r="B102" s="43"/>
    </row>
    <row r="103" s="17" customFormat="1" ht="12.75">
      <c r="B103" s="43"/>
    </row>
    <row r="104" s="17" customFormat="1" ht="12.75">
      <c r="B104" s="43"/>
    </row>
    <row r="105" s="17" customFormat="1" ht="12.75">
      <c r="B105" s="43"/>
    </row>
    <row r="106" s="17" customFormat="1" ht="12.75">
      <c r="B106" s="43"/>
    </row>
    <row r="107" s="17" customFormat="1" ht="12.75">
      <c r="B107" s="43"/>
    </row>
    <row r="108" s="17" customFormat="1" ht="12.75">
      <c r="B108" s="43"/>
    </row>
    <row r="109" s="17" customFormat="1" ht="12.75">
      <c r="B109" s="43"/>
    </row>
    <row r="110" s="17" customFormat="1" ht="12.75">
      <c r="B110" s="43"/>
    </row>
    <row r="111" s="17" customFormat="1" ht="12.75">
      <c r="B111" s="43"/>
    </row>
    <row r="112" s="17" customFormat="1" ht="12.75">
      <c r="B112" s="43"/>
    </row>
    <row r="113" s="17" customFormat="1" ht="12.75">
      <c r="B113" s="43"/>
    </row>
    <row r="114" s="17" customFormat="1" ht="12.75">
      <c r="B114" s="43"/>
    </row>
    <row r="115" s="17" customFormat="1" ht="12.75">
      <c r="B115" s="43"/>
    </row>
    <row r="116" s="17" customFormat="1" ht="12.75">
      <c r="B116" s="43"/>
    </row>
    <row r="117" s="17" customFormat="1" ht="12.75">
      <c r="B117" s="43"/>
    </row>
    <row r="118" s="17" customFormat="1" ht="12.75">
      <c r="B118" s="43"/>
    </row>
    <row r="119" s="17" customFormat="1" ht="12.75">
      <c r="B119" s="43"/>
    </row>
  </sheetData>
  <mergeCells count="7">
    <mergeCell ref="A10:D10"/>
    <mergeCell ref="A8:D8"/>
    <mergeCell ref="A35:D35"/>
    <mergeCell ref="A1:D1"/>
    <mergeCell ref="A2:D2"/>
    <mergeCell ref="A5:D5"/>
    <mergeCell ref="A6:D6"/>
  </mergeCells>
  <printOptions horizontalCentered="1"/>
  <pageMargins left="0.63" right="0.53" top="0.75" bottom="0.62"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95"/>
  <sheetViews>
    <sheetView workbookViewId="0" topLeftCell="A10">
      <selection activeCell="B48" sqref="B48"/>
    </sheetView>
  </sheetViews>
  <sheetFormatPr defaultColWidth="9.140625" defaultRowHeight="12.75"/>
  <cols>
    <col min="1" max="1" width="35.7109375" style="7" customWidth="1"/>
    <col min="2" max="2" width="15.7109375" style="19" customWidth="1"/>
    <col min="3" max="3" width="15.7109375" style="7" customWidth="1"/>
    <col min="4" max="4" width="2.7109375" style="7" customWidth="1"/>
    <col min="5" max="5" width="15.7109375" style="19" customWidth="1"/>
    <col min="6" max="6" width="15.7109375" style="7" customWidth="1"/>
    <col min="7" max="16384" width="9.140625" style="7" customWidth="1"/>
  </cols>
  <sheetData>
    <row r="1" spans="1:6" ht="20.25">
      <c r="A1" s="228" t="s">
        <v>216</v>
      </c>
      <c r="B1" s="228"/>
      <c r="C1" s="228"/>
      <c r="D1" s="228"/>
      <c r="E1" s="228"/>
      <c r="F1" s="228"/>
    </row>
    <row r="2" spans="1:6" ht="12.75">
      <c r="A2" s="229" t="s">
        <v>215</v>
      </c>
      <c r="B2" s="229"/>
      <c r="C2" s="229"/>
      <c r="D2" s="229"/>
      <c r="E2" s="229"/>
      <c r="F2" s="229"/>
    </row>
    <row r="3" spans="1:6" ht="12.75">
      <c r="A3" s="10"/>
      <c r="B3" s="159"/>
      <c r="C3" s="159"/>
      <c r="D3" s="10"/>
      <c r="E3" s="30"/>
      <c r="F3" s="30"/>
    </row>
    <row r="4" spans="1:6" ht="12.75">
      <c r="A4" s="10"/>
      <c r="B4" s="159"/>
      <c r="C4" s="159"/>
      <c r="D4" s="10"/>
      <c r="E4" s="30"/>
      <c r="F4" s="30"/>
    </row>
    <row r="5" spans="1:6" s="11" customFormat="1" ht="19.5" customHeight="1">
      <c r="A5" s="234" t="s">
        <v>217</v>
      </c>
      <c r="B5" s="234"/>
      <c r="C5" s="234"/>
      <c r="D5" s="234"/>
      <c r="E5" s="234"/>
      <c r="F5" s="234"/>
    </row>
    <row r="6" spans="1:6" s="11" customFormat="1" ht="18.75" customHeight="1" thickBot="1">
      <c r="A6" s="235" t="s">
        <v>213</v>
      </c>
      <c r="B6" s="235"/>
      <c r="C6" s="235"/>
      <c r="D6" s="235"/>
      <c r="E6" s="235"/>
      <c r="F6" s="235"/>
    </row>
    <row r="7" spans="1:6" s="11" customFormat="1" ht="15" customHeight="1">
      <c r="A7" s="31"/>
      <c r="B7" s="32"/>
      <c r="C7" s="32"/>
      <c r="E7" s="32"/>
      <c r="F7" s="32"/>
    </row>
    <row r="8" spans="1:6" s="11" customFormat="1" ht="15" customHeight="1">
      <c r="A8" s="31"/>
      <c r="B8" s="32"/>
      <c r="C8" s="32"/>
      <c r="E8" s="32"/>
      <c r="F8" s="32"/>
    </row>
    <row r="9" spans="1:6" ht="15" customHeight="1">
      <c r="A9" s="29"/>
      <c r="B9" s="232" t="s">
        <v>81</v>
      </c>
      <c r="C9" s="232"/>
      <c r="E9" s="232" t="s">
        <v>209</v>
      </c>
      <c r="F9" s="232"/>
    </row>
    <row r="10" spans="2:6" s="151" customFormat="1" ht="15" customHeight="1">
      <c r="B10" s="160" t="s">
        <v>207</v>
      </c>
      <c r="C10" s="152" t="s">
        <v>208</v>
      </c>
      <c r="E10" s="160" t="s">
        <v>207</v>
      </c>
      <c r="F10" s="152" t="s">
        <v>208</v>
      </c>
    </row>
    <row r="11" spans="2:6" ht="15" customHeight="1">
      <c r="B11" s="161" t="s">
        <v>13</v>
      </c>
      <c r="C11" s="10" t="s">
        <v>13</v>
      </c>
      <c r="E11" s="161" t="s">
        <v>13</v>
      </c>
      <c r="F11" s="10" t="s">
        <v>13</v>
      </c>
    </row>
    <row r="12" spans="2:5" ht="15" customHeight="1">
      <c r="B12" s="162"/>
      <c r="E12" s="162"/>
    </row>
    <row r="13" spans="1:6" ht="15" customHeight="1">
      <c r="A13" s="7" t="s">
        <v>14</v>
      </c>
      <c r="B13" s="163">
        <f>+E13-101952</f>
        <v>61171</v>
      </c>
      <c r="C13" s="34">
        <v>43271</v>
      </c>
      <c r="D13" s="36"/>
      <c r="E13" s="163">
        <v>163123</v>
      </c>
      <c r="F13" s="34">
        <v>124909</v>
      </c>
    </row>
    <row r="14" spans="1:6" ht="15" customHeight="1">
      <c r="A14" s="7" t="s">
        <v>15</v>
      </c>
      <c r="B14" s="164">
        <f>+E14+73157</f>
        <v>-45037</v>
      </c>
      <c r="C14" s="35">
        <v>-29641</v>
      </c>
      <c r="D14" s="132"/>
      <c r="E14" s="164">
        <v>-118194</v>
      </c>
      <c r="F14" s="35">
        <v>-86705</v>
      </c>
    </row>
    <row r="15" spans="1:6" ht="15" customHeight="1">
      <c r="A15" s="7" t="s">
        <v>16</v>
      </c>
      <c r="B15" s="163">
        <f>SUM(B13:B14)</f>
        <v>16134</v>
      </c>
      <c r="C15" s="34">
        <f>SUM(C13:C14)</f>
        <v>13630</v>
      </c>
      <c r="E15" s="163">
        <f>SUM(E13:E14)</f>
        <v>44929</v>
      </c>
      <c r="F15" s="34">
        <f>SUM(F13:F14)</f>
        <v>38204</v>
      </c>
    </row>
    <row r="16" spans="1:6" ht="15" customHeight="1">
      <c r="A16" s="7" t="s">
        <v>82</v>
      </c>
      <c r="B16" s="163">
        <f>+E16-3767</f>
        <v>484</v>
      </c>
      <c r="C16" s="34">
        <v>2376</v>
      </c>
      <c r="E16" s="163">
        <v>4251</v>
      </c>
      <c r="F16" s="34">
        <v>10084</v>
      </c>
    </row>
    <row r="17" spans="1:6" ht="15" customHeight="1">
      <c r="A17" s="7" t="s">
        <v>76</v>
      </c>
      <c r="B17" s="163">
        <f>+E17--12889</f>
        <v>-6327</v>
      </c>
      <c r="C17" s="34">
        <v>-7517</v>
      </c>
      <c r="E17" s="163">
        <v>-19216</v>
      </c>
      <c r="F17" s="34">
        <v>-19326</v>
      </c>
    </row>
    <row r="18" spans="1:6" ht="15" customHeight="1">
      <c r="A18" s="7" t="s">
        <v>31</v>
      </c>
      <c r="B18" s="164">
        <f>+E18--20434</f>
        <v>-9428</v>
      </c>
      <c r="C18" s="35">
        <f>-9678-444</f>
        <v>-10122</v>
      </c>
      <c r="D18" s="132"/>
      <c r="E18" s="164">
        <v>-29862</v>
      </c>
      <c r="F18" s="35">
        <f>-23356-1664</f>
        <v>-25020</v>
      </c>
    </row>
    <row r="19" spans="1:6" ht="15" customHeight="1">
      <c r="A19" s="7" t="s">
        <v>142</v>
      </c>
      <c r="B19" s="163">
        <f>SUM(B15:B18)</f>
        <v>863</v>
      </c>
      <c r="C19" s="34">
        <f>SUM(C15:C18)</f>
        <v>-1633</v>
      </c>
      <c r="E19" s="163">
        <f>SUM(E15:E18)</f>
        <v>102</v>
      </c>
      <c r="F19" s="34">
        <f>SUM(F15:F18)</f>
        <v>3942</v>
      </c>
    </row>
    <row r="20" spans="1:6" ht="15" customHeight="1">
      <c r="A20" s="7" t="s">
        <v>91</v>
      </c>
      <c r="B20" s="163">
        <f>+E20--3753</f>
        <v>-1656</v>
      </c>
      <c r="C20" s="34">
        <v>-1313</v>
      </c>
      <c r="E20" s="163">
        <v>-5409</v>
      </c>
      <c r="F20" s="34">
        <v>-4774</v>
      </c>
    </row>
    <row r="21" spans="1:6" ht="15" customHeight="1">
      <c r="A21" s="97" t="s">
        <v>121</v>
      </c>
      <c r="B21" s="163">
        <f>+E21-24319</f>
        <v>12361</v>
      </c>
      <c r="C21" s="34">
        <v>10697</v>
      </c>
      <c r="E21" s="163">
        <v>36680</v>
      </c>
      <c r="F21" s="34">
        <v>33966</v>
      </c>
    </row>
    <row r="22" spans="1:6" ht="15" customHeight="1">
      <c r="A22" s="97" t="s">
        <v>122</v>
      </c>
      <c r="B22" s="164">
        <v>0</v>
      </c>
      <c r="C22" s="35">
        <v>0</v>
      </c>
      <c r="D22" s="132"/>
      <c r="E22" s="164">
        <v>0</v>
      </c>
      <c r="F22" s="35">
        <v>-95</v>
      </c>
    </row>
    <row r="23" spans="1:6" ht="15" customHeight="1">
      <c r="A23" s="7" t="s">
        <v>83</v>
      </c>
      <c r="B23" s="163">
        <f>SUM(B19:B22)</f>
        <v>11568</v>
      </c>
      <c r="C23" s="34">
        <f>SUM(C19:C22)</f>
        <v>7751</v>
      </c>
      <c r="D23" s="36"/>
      <c r="E23" s="163">
        <f>SUM(E19:E22)</f>
        <v>31373</v>
      </c>
      <c r="F23" s="34">
        <f>SUM(F19:F22)</f>
        <v>33039</v>
      </c>
    </row>
    <row r="24" spans="1:6" ht="15" customHeight="1">
      <c r="A24" s="7" t="s">
        <v>123</v>
      </c>
      <c r="B24" s="164">
        <f>+E24--374</f>
        <v>-133</v>
      </c>
      <c r="C24" s="35">
        <v>-21</v>
      </c>
      <c r="D24" s="36"/>
      <c r="E24" s="164">
        <v>-507</v>
      </c>
      <c r="F24" s="35">
        <v>-24</v>
      </c>
    </row>
    <row r="25" spans="1:6" ht="15" customHeight="1" thickBot="1">
      <c r="A25" s="133" t="s">
        <v>150</v>
      </c>
      <c r="B25" s="165">
        <f>SUM(B23:B24)</f>
        <v>11435</v>
      </c>
      <c r="C25" s="21">
        <f>SUM(C23:C24)</f>
        <v>7730</v>
      </c>
      <c r="D25" s="134"/>
      <c r="E25" s="165">
        <f>SUM(E23:E24)</f>
        <v>30866</v>
      </c>
      <c r="F25" s="21">
        <f>SUM(F23:F24)</f>
        <v>33015</v>
      </c>
    </row>
    <row r="26" spans="1:6" ht="15" customHeight="1">
      <c r="A26" s="19"/>
      <c r="B26" s="166"/>
      <c r="C26" s="20"/>
      <c r="E26" s="166"/>
      <c r="F26" s="20"/>
    </row>
    <row r="27" spans="1:6" ht="15" customHeight="1">
      <c r="A27" s="19" t="s">
        <v>85</v>
      </c>
      <c r="B27" s="166"/>
      <c r="C27" s="20"/>
      <c r="E27" s="166"/>
      <c r="F27" s="20"/>
    </row>
    <row r="28" spans="1:6" ht="15" customHeight="1">
      <c r="A28" s="7" t="s">
        <v>124</v>
      </c>
      <c r="B28" s="166">
        <f>+E28-19692</f>
        <v>10707</v>
      </c>
      <c r="C28" s="20">
        <v>7559</v>
      </c>
      <c r="E28" s="166">
        <v>30399</v>
      </c>
      <c r="F28" s="20">
        <v>31584</v>
      </c>
    </row>
    <row r="29" spans="1:6" ht="15" customHeight="1">
      <c r="A29" s="7" t="s">
        <v>92</v>
      </c>
      <c r="B29" s="166">
        <f>+E29--261</f>
        <v>728</v>
      </c>
      <c r="C29" s="20">
        <v>171</v>
      </c>
      <c r="E29" s="166">
        <v>467</v>
      </c>
      <c r="F29" s="20">
        <v>1431</v>
      </c>
    </row>
    <row r="30" spans="1:6" ht="15" customHeight="1" thickBot="1">
      <c r="A30" s="133" t="s">
        <v>150</v>
      </c>
      <c r="B30" s="165">
        <f>SUM(B28:B29)</f>
        <v>11435</v>
      </c>
      <c r="C30" s="21">
        <f>SUM(C28:C29)</f>
        <v>7730</v>
      </c>
      <c r="D30" s="134"/>
      <c r="E30" s="165">
        <f>SUM(E28:E29)</f>
        <v>30866</v>
      </c>
      <c r="F30" s="21">
        <f>SUM(F28:F29)</f>
        <v>33015</v>
      </c>
    </row>
    <row r="31" spans="1:5" ht="15" customHeight="1">
      <c r="A31" s="19"/>
      <c r="B31" s="166"/>
      <c r="E31" s="166"/>
    </row>
    <row r="32" spans="1:5" ht="15" customHeight="1">
      <c r="A32" s="19" t="s">
        <v>28</v>
      </c>
      <c r="B32" s="166"/>
      <c r="E32" s="166"/>
    </row>
    <row r="33" spans="1:6" ht="15" customHeight="1">
      <c r="A33" s="7" t="s">
        <v>29</v>
      </c>
      <c r="B33" s="167">
        <f>+'Notes-Part B'!F108</f>
        <v>3.310863044621046</v>
      </c>
      <c r="C33" s="104">
        <v>2.34</v>
      </c>
      <c r="E33" s="167">
        <f>+'Notes-Part B'!G108</f>
        <v>9.400424888443592</v>
      </c>
      <c r="F33" s="104">
        <v>9.77</v>
      </c>
    </row>
    <row r="34" spans="1:6" ht="15" customHeight="1" thickBot="1">
      <c r="A34" s="135" t="s">
        <v>30</v>
      </c>
      <c r="B34" s="168">
        <f>+'Notes-Part B'!F120</f>
        <v>3.3027947436609293</v>
      </c>
      <c r="C34" s="153">
        <v>2.33</v>
      </c>
      <c r="D34" s="135"/>
      <c r="E34" s="168">
        <f>+'Notes-Part B'!G120</f>
        <v>9.37751604872767</v>
      </c>
      <c r="F34" s="153">
        <v>9.75</v>
      </c>
    </row>
    <row r="35" spans="2:6" ht="15" customHeight="1">
      <c r="B35" s="169"/>
      <c r="C35" s="100"/>
      <c r="E35" s="169"/>
      <c r="F35" s="100"/>
    </row>
    <row r="36" spans="2:6" ht="15" customHeight="1">
      <c r="B36" s="169"/>
      <c r="C36" s="100"/>
      <c r="E36" s="169"/>
      <c r="F36" s="100"/>
    </row>
    <row r="37" spans="1:6" ht="15" customHeight="1" thickBot="1">
      <c r="A37" s="154" t="s">
        <v>54</v>
      </c>
      <c r="B37" s="170">
        <v>0</v>
      </c>
      <c r="C37" s="155">
        <v>0</v>
      </c>
      <c r="D37" s="135"/>
      <c r="E37" s="170">
        <v>0</v>
      </c>
      <c r="F37" s="155">
        <v>0</v>
      </c>
    </row>
    <row r="38" spans="1:6" ht="12.75">
      <c r="A38" s="19"/>
      <c r="B38" s="86"/>
      <c r="C38" s="37"/>
      <c r="E38" s="86"/>
      <c r="F38" s="37"/>
    </row>
    <row r="39" spans="1:6" ht="12.75">
      <c r="A39" s="19"/>
      <c r="B39" s="86"/>
      <c r="C39" s="37"/>
      <c r="E39" s="86"/>
      <c r="F39" s="37"/>
    </row>
    <row r="40" spans="1:6" ht="12.75">
      <c r="A40" s="19"/>
      <c r="B40" s="86"/>
      <c r="C40" s="37"/>
      <c r="E40" s="86"/>
      <c r="F40" s="37"/>
    </row>
    <row r="41" spans="1:6" ht="12.75">
      <c r="A41" s="19"/>
      <c r="B41" s="86"/>
      <c r="C41" s="37"/>
      <c r="E41" s="86"/>
      <c r="F41" s="37"/>
    </row>
    <row r="42" spans="1:6" ht="12.75">
      <c r="A42" s="19"/>
      <c r="B42" s="86"/>
      <c r="C42" s="37"/>
      <c r="E42" s="86"/>
      <c r="F42" s="37"/>
    </row>
    <row r="43" spans="1:6" ht="12.75">
      <c r="A43" s="19"/>
      <c r="B43" s="86"/>
      <c r="C43" s="37"/>
      <c r="E43" s="86"/>
      <c r="F43" s="37"/>
    </row>
    <row r="44" spans="1:6" ht="12.75">
      <c r="A44" s="19"/>
      <c r="B44" s="86"/>
      <c r="C44" s="37"/>
      <c r="E44" s="86"/>
      <c r="F44" s="37"/>
    </row>
    <row r="45" spans="1:6" ht="12.75">
      <c r="A45" s="19"/>
      <c r="B45" s="86"/>
      <c r="C45" s="37"/>
      <c r="E45" s="86"/>
      <c r="F45" s="37"/>
    </row>
    <row r="46" spans="1:6" ht="12.75">
      <c r="A46" s="19"/>
      <c r="B46" s="86"/>
      <c r="C46" s="37"/>
      <c r="E46" s="86"/>
      <c r="F46" s="37"/>
    </row>
    <row r="47" spans="1:6" ht="12.75">
      <c r="A47" s="19"/>
      <c r="B47" s="86"/>
      <c r="C47" s="37"/>
      <c r="E47" s="86"/>
      <c r="F47" s="37"/>
    </row>
    <row r="48" spans="1:6" ht="12.75">
      <c r="A48" s="19"/>
      <c r="B48" s="86"/>
      <c r="C48" s="37"/>
      <c r="E48" s="86"/>
      <c r="F48" s="37"/>
    </row>
    <row r="49" spans="1:6" ht="12.75">
      <c r="A49" s="19"/>
      <c r="B49" s="86"/>
      <c r="C49" s="37"/>
      <c r="E49" s="86"/>
      <c r="F49" s="37"/>
    </row>
    <row r="50" spans="1:6" ht="12.75">
      <c r="A50" s="19"/>
      <c r="B50" s="86"/>
      <c r="C50" s="37"/>
      <c r="E50" s="86"/>
      <c r="F50" s="37"/>
    </row>
    <row r="51" s="19" customFormat="1" ht="12.75"/>
    <row r="52" s="19" customFormat="1" ht="12.75"/>
    <row r="53" s="19" customFormat="1" ht="12.75"/>
    <row r="54" s="19" customFormat="1" ht="12.75"/>
    <row r="55" spans="1:6" s="90" customFormat="1" ht="101.25" customHeight="1">
      <c r="A55" s="233" t="s">
        <v>152</v>
      </c>
      <c r="B55" s="233"/>
      <c r="C55" s="233"/>
      <c r="D55" s="233"/>
      <c r="E55" s="233"/>
      <c r="F55" s="233"/>
    </row>
    <row r="95" spans="1:6" ht="12.75">
      <c r="A95" s="6"/>
      <c r="B95" s="87"/>
      <c r="C95" s="4"/>
      <c r="E95" s="87"/>
      <c r="F95" s="4"/>
    </row>
  </sheetData>
  <mergeCells count="7">
    <mergeCell ref="B9:C9"/>
    <mergeCell ref="E9:F9"/>
    <mergeCell ref="A55:F55"/>
    <mergeCell ref="A1:F1"/>
    <mergeCell ref="A2:F2"/>
    <mergeCell ref="A5:F5"/>
    <mergeCell ref="A6:F6"/>
  </mergeCells>
  <printOptions/>
  <pageMargins left="0.73" right="0.37" top="0.66" bottom="0.59"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D70"/>
  <sheetViews>
    <sheetView workbookViewId="0" topLeftCell="A16">
      <selection activeCell="F26" sqref="F26"/>
    </sheetView>
  </sheetViews>
  <sheetFormatPr defaultColWidth="9.140625" defaultRowHeight="12.75"/>
  <cols>
    <col min="1" max="1" width="68.140625" style="9" customWidth="1"/>
    <col min="2" max="3" width="18.7109375" style="7" customWidth="1"/>
    <col min="4" max="16384" width="9.140625" style="9" customWidth="1"/>
  </cols>
  <sheetData>
    <row r="1" spans="1:4" ht="20.25">
      <c r="A1" s="228" t="s">
        <v>216</v>
      </c>
      <c r="B1" s="228"/>
      <c r="C1" s="228"/>
      <c r="D1" s="157"/>
    </row>
    <row r="2" spans="1:4" ht="12.75">
      <c r="A2" s="229" t="s">
        <v>215</v>
      </c>
      <c r="B2" s="229"/>
      <c r="C2" s="229"/>
      <c r="D2" s="158"/>
    </row>
    <row r="3" ht="12.75">
      <c r="A3" s="10"/>
    </row>
    <row r="4" spans="1:3" s="136" customFormat="1" ht="21" customHeight="1">
      <c r="A4" s="234" t="s">
        <v>218</v>
      </c>
      <c r="B4" s="234"/>
      <c r="C4" s="234"/>
    </row>
    <row r="5" spans="1:3" s="136" customFormat="1" ht="18" customHeight="1" thickBot="1">
      <c r="A5" s="235" t="s">
        <v>219</v>
      </c>
      <c r="B5" s="235"/>
      <c r="C5" s="235"/>
    </row>
    <row r="6" spans="1:3" s="136" customFormat="1" ht="12.75" customHeight="1">
      <c r="A6" s="31"/>
      <c r="B6" s="11"/>
      <c r="C6" s="11"/>
    </row>
    <row r="7" spans="1:3" ht="12.75">
      <c r="A7" s="7"/>
      <c r="B7" s="171" t="s">
        <v>17</v>
      </c>
      <c r="C7" s="38" t="s">
        <v>17</v>
      </c>
    </row>
    <row r="8" spans="1:3" ht="12.75">
      <c r="A8" s="7"/>
      <c r="B8" s="171" t="s">
        <v>207</v>
      </c>
      <c r="C8" s="38" t="s">
        <v>146</v>
      </c>
    </row>
    <row r="9" spans="1:3" ht="12.75">
      <c r="A9" s="7"/>
      <c r="B9" s="171" t="s">
        <v>13</v>
      </c>
      <c r="C9" s="38" t="s">
        <v>13</v>
      </c>
    </row>
    <row r="10" spans="1:3" ht="12.75">
      <c r="A10" s="19" t="s">
        <v>116</v>
      </c>
      <c r="B10" s="171"/>
      <c r="C10" s="38"/>
    </row>
    <row r="11" spans="1:3" ht="12.75">
      <c r="A11" s="7" t="s">
        <v>18</v>
      </c>
      <c r="B11" s="172">
        <v>308500</v>
      </c>
      <c r="C11" s="16">
        <v>230111</v>
      </c>
    </row>
    <row r="12" spans="1:3" ht="12.75">
      <c r="A12" s="7" t="s">
        <v>154</v>
      </c>
      <c r="B12" s="172">
        <v>11534</v>
      </c>
      <c r="C12" s="16">
        <v>11851</v>
      </c>
    </row>
    <row r="13" spans="1:3" ht="12.75">
      <c r="A13" s="7" t="s">
        <v>114</v>
      </c>
      <c r="B13" s="172">
        <v>11054</v>
      </c>
      <c r="C13" s="16">
        <v>9372</v>
      </c>
    </row>
    <row r="14" spans="1:3" ht="12.75">
      <c r="A14" s="7" t="s">
        <v>115</v>
      </c>
      <c r="B14" s="172">
        <v>860785</v>
      </c>
      <c r="C14" s="16">
        <v>824159</v>
      </c>
    </row>
    <row r="15" spans="1:3" ht="12.75">
      <c r="A15" s="7" t="s">
        <v>32</v>
      </c>
      <c r="B15" s="172">
        <v>1301</v>
      </c>
      <c r="C15" s="16">
        <v>248</v>
      </c>
    </row>
    <row r="16" spans="1:3" ht="12.75">
      <c r="A16" s="7" t="s">
        <v>155</v>
      </c>
      <c r="B16" s="172">
        <v>4480</v>
      </c>
      <c r="C16" s="16">
        <v>5480</v>
      </c>
    </row>
    <row r="17" spans="1:3" ht="12.75">
      <c r="A17" s="7" t="s">
        <v>59</v>
      </c>
      <c r="B17" s="172">
        <v>3349</v>
      </c>
      <c r="C17" s="16">
        <v>3239</v>
      </c>
    </row>
    <row r="18" spans="1:3" ht="12.75">
      <c r="A18" s="19"/>
      <c r="B18" s="173">
        <f>SUM(B11:B17)</f>
        <v>1201003</v>
      </c>
      <c r="C18" s="40">
        <f>SUM(C11:C17)</f>
        <v>1084460</v>
      </c>
    </row>
    <row r="19" spans="1:3" ht="12.75">
      <c r="A19" s="19" t="s">
        <v>117</v>
      </c>
      <c r="B19" s="172"/>
      <c r="C19" s="16"/>
    </row>
    <row r="20" spans="1:3" ht="12.75">
      <c r="A20" s="7" t="s">
        <v>156</v>
      </c>
      <c r="B20" s="172">
        <v>203</v>
      </c>
      <c r="C20" s="16">
        <v>6872</v>
      </c>
    </row>
    <row r="21" spans="1:3" ht="12.75">
      <c r="A21" s="7" t="s">
        <v>19</v>
      </c>
      <c r="B21" s="172">
        <v>22732</v>
      </c>
      <c r="C21" s="16">
        <v>15674</v>
      </c>
    </row>
    <row r="22" spans="1:3" ht="12.75">
      <c r="A22" s="7" t="s">
        <v>33</v>
      </c>
      <c r="B22" s="166">
        <v>61</v>
      </c>
      <c r="C22" s="20">
        <v>61</v>
      </c>
    </row>
    <row r="23" spans="1:3" ht="12.75">
      <c r="A23" s="7" t="s">
        <v>118</v>
      </c>
      <c r="B23" s="166">
        <v>37</v>
      </c>
      <c r="C23" s="20">
        <v>36</v>
      </c>
    </row>
    <row r="24" spans="1:3" ht="12.75">
      <c r="A24" s="7" t="s">
        <v>86</v>
      </c>
      <c r="B24" s="172">
        <v>75235</v>
      </c>
      <c r="C24" s="16">
        <v>93699</v>
      </c>
    </row>
    <row r="25" spans="1:3" ht="12.75">
      <c r="A25" s="7" t="s">
        <v>119</v>
      </c>
      <c r="B25" s="172">
        <v>4798</v>
      </c>
      <c r="C25" s="16">
        <v>2863</v>
      </c>
    </row>
    <row r="26" spans="1:4" ht="12.75">
      <c r="A26" s="7" t="s">
        <v>120</v>
      </c>
      <c r="B26" s="172">
        <v>65953</v>
      </c>
      <c r="C26" s="16">
        <v>75281</v>
      </c>
      <c r="D26" s="22"/>
    </row>
    <row r="27" spans="1:3" ht="12.75">
      <c r="A27" s="19"/>
      <c r="B27" s="173">
        <f>SUM(B20:B26)</f>
        <v>169019</v>
      </c>
      <c r="C27" s="40">
        <f>SUM(C20:C26)</f>
        <v>194486</v>
      </c>
    </row>
    <row r="28" spans="1:3" ht="12.75">
      <c r="A28" s="19" t="s">
        <v>125</v>
      </c>
      <c r="B28" s="172"/>
      <c r="C28" s="16"/>
    </row>
    <row r="29" spans="1:3" ht="12.75">
      <c r="A29" s="7" t="s">
        <v>87</v>
      </c>
      <c r="B29" s="172">
        <v>55759</v>
      </c>
      <c r="C29" s="16">
        <v>50737</v>
      </c>
    </row>
    <row r="30" spans="1:3" ht="12.75">
      <c r="A30" s="7" t="s">
        <v>126</v>
      </c>
      <c r="B30" s="172">
        <v>1362</v>
      </c>
      <c r="C30" s="16">
        <v>902</v>
      </c>
    </row>
    <row r="31" spans="1:3" ht="12.75">
      <c r="A31" s="7" t="s">
        <v>128</v>
      </c>
      <c r="B31" s="172">
        <v>764</v>
      </c>
      <c r="C31" s="16">
        <v>469</v>
      </c>
    </row>
    <row r="32" spans="1:3" ht="12.75">
      <c r="A32" s="7" t="s">
        <v>131</v>
      </c>
      <c r="B32" s="172">
        <v>540</v>
      </c>
      <c r="C32" s="16">
        <v>1252</v>
      </c>
    </row>
    <row r="33" spans="1:3" ht="12.75">
      <c r="A33" s="7" t="s">
        <v>127</v>
      </c>
      <c r="B33" s="172">
        <f>173589+955</f>
        <v>174544</v>
      </c>
      <c r="C33" s="16">
        <v>184958</v>
      </c>
    </row>
    <row r="34" spans="1:3" ht="12.75">
      <c r="A34" s="19"/>
      <c r="B34" s="173">
        <f>SUM(B29:B33)</f>
        <v>232969</v>
      </c>
      <c r="C34" s="40">
        <f>SUM(C29:C33)</f>
        <v>238318</v>
      </c>
    </row>
    <row r="35" spans="1:3" ht="12.75">
      <c r="A35" s="19"/>
      <c r="B35" s="172"/>
      <c r="C35" s="16"/>
    </row>
    <row r="36" spans="1:3" ht="12.75">
      <c r="A36" s="19" t="s">
        <v>129</v>
      </c>
      <c r="B36" s="174">
        <f>+B27-B34</f>
        <v>-63950</v>
      </c>
      <c r="C36" s="39">
        <f>+C27-C34</f>
        <v>-43832</v>
      </c>
    </row>
    <row r="37" spans="1:3" ht="12.75">
      <c r="A37" s="19"/>
      <c r="B37" s="172"/>
      <c r="C37" s="16"/>
    </row>
    <row r="38" spans="1:3" ht="12.75">
      <c r="A38" s="19" t="s">
        <v>130</v>
      </c>
      <c r="B38" s="172"/>
      <c r="C38" s="16"/>
    </row>
    <row r="39" spans="1:3" ht="12.75">
      <c r="A39" s="7" t="s">
        <v>112</v>
      </c>
      <c r="B39" s="172">
        <v>88</v>
      </c>
      <c r="C39" s="16">
        <v>132</v>
      </c>
    </row>
    <row r="40" spans="1:3" ht="12.75">
      <c r="A40" s="7" t="s">
        <v>131</v>
      </c>
      <c r="B40" s="172">
        <v>1186</v>
      </c>
      <c r="C40" s="16">
        <v>1265</v>
      </c>
    </row>
    <row r="41" spans="1:3" ht="12.75">
      <c r="A41" s="7" t="s">
        <v>127</v>
      </c>
      <c r="B41" s="172">
        <v>13447</v>
      </c>
      <c r="C41" s="16">
        <v>10041</v>
      </c>
    </row>
    <row r="42" spans="1:3" ht="12.75">
      <c r="A42" s="7" t="s">
        <v>173</v>
      </c>
      <c r="B42" s="172">
        <v>70000</v>
      </c>
      <c r="C42" s="16">
        <v>0</v>
      </c>
    </row>
    <row r="43" spans="1:3" ht="12.75">
      <c r="A43" s="7" t="s">
        <v>126</v>
      </c>
      <c r="B43" s="172">
        <v>10830</v>
      </c>
      <c r="C43" s="16">
        <v>10246</v>
      </c>
    </row>
    <row r="44" spans="1:3" ht="12.75">
      <c r="A44" s="19"/>
      <c r="B44" s="173">
        <f>SUM(B39:B43)</f>
        <v>95551</v>
      </c>
      <c r="C44" s="40">
        <f>SUM(C39:C43)</f>
        <v>21684</v>
      </c>
    </row>
    <row r="45" spans="1:3" ht="12.75">
      <c r="A45" s="19"/>
      <c r="B45" s="172"/>
      <c r="C45" s="16"/>
    </row>
    <row r="46" spans="1:3" ht="13.5" thickBot="1">
      <c r="A46" s="134"/>
      <c r="B46" s="175">
        <f>+B18+B36-B44</f>
        <v>1041502</v>
      </c>
      <c r="C46" s="106">
        <f>+C18+C36-C44</f>
        <v>1018944</v>
      </c>
    </row>
    <row r="47" spans="1:3" ht="12.75">
      <c r="A47" s="7"/>
      <c r="B47" s="172"/>
      <c r="C47" s="16"/>
    </row>
    <row r="48" spans="1:3" ht="12.75" customHeight="1">
      <c r="A48" s="128" t="s">
        <v>132</v>
      </c>
      <c r="B48" s="172"/>
      <c r="C48" s="16"/>
    </row>
    <row r="49" spans="1:3" ht="12.75">
      <c r="A49" s="7" t="s">
        <v>55</v>
      </c>
      <c r="B49" s="172">
        <v>323390</v>
      </c>
      <c r="C49" s="16">
        <v>323334</v>
      </c>
    </row>
    <row r="50" spans="1:3" ht="12.75">
      <c r="A50" s="7" t="s">
        <v>133</v>
      </c>
      <c r="B50" s="172">
        <v>385726</v>
      </c>
      <c r="C50" s="16">
        <v>385717</v>
      </c>
    </row>
    <row r="51" spans="1:3" ht="12.75" customHeight="1">
      <c r="A51" s="98" t="s">
        <v>134</v>
      </c>
      <c r="B51" s="172">
        <f>+Equity!D21</f>
        <v>2511</v>
      </c>
      <c r="C51" s="16">
        <v>-587</v>
      </c>
    </row>
    <row r="52" spans="1:3" ht="12.75">
      <c r="A52" s="7" t="s">
        <v>135</v>
      </c>
      <c r="B52" s="172"/>
      <c r="C52" s="16">
        <v>2343</v>
      </c>
    </row>
    <row r="53" spans="1:3" ht="12.75">
      <c r="A53" s="7" t="s">
        <v>136</v>
      </c>
      <c r="B53" s="172">
        <v>1307</v>
      </c>
      <c r="C53" s="16">
        <v>1307</v>
      </c>
    </row>
    <row r="54" spans="1:3" ht="12.75">
      <c r="A54" s="7" t="s">
        <v>137</v>
      </c>
      <c r="B54" s="176">
        <f>+Equity!G21</f>
        <v>312844</v>
      </c>
      <c r="C54" s="121">
        <v>287378</v>
      </c>
    </row>
    <row r="55" spans="2:3" ht="12.75">
      <c r="B55" s="172">
        <f>SUM(B49:B54)</f>
        <v>1025778</v>
      </c>
      <c r="C55" s="16">
        <f>SUM(C49:C54)</f>
        <v>999492</v>
      </c>
    </row>
    <row r="56" spans="1:3" ht="12.75">
      <c r="A56" s="7" t="s">
        <v>92</v>
      </c>
      <c r="B56" s="166">
        <f>+Equity!I21</f>
        <v>15724</v>
      </c>
      <c r="C56" s="20">
        <v>19452</v>
      </c>
    </row>
    <row r="57" spans="1:3" ht="13.5" thickBot="1">
      <c r="A57" s="134" t="s">
        <v>138</v>
      </c>
      <c r="B57" s="175">
        <f>+B55+B56</f>
        <v>1041502</v>
      </c>
      <c r="C57" s="106">
        <f>+C55+C56</f>
        <v>1018944</v>
      </c>
    </row>
    <row r="58" ht="12.75">
      <c r="B58" s="177"/>
    </row>
    <row r="59" spans="1:3" ht="12.75" customHeight="1" thickBot="1">
      <c r="A59" s="156" t="s">
        <v>113</v>
      </c>
      <c r="B59" s="178">
        <f>+B55/B49</f>
        <v>3.171953368997186</v>
      </c>
      <c r="C59" s="153">
        <f>+C55/C49</f>
        <v>3.0912059975134074</v>
      </c>
    </row>
    <row r="60" spans="1:3" ht="12.75" customHeight="1">
      <c r="A60" s="218"/>
      <c r="B60" s="220"/>
      <c r="C60" s="219"/>
    </row>
    <row r="61" spans="1:3" ht="12.75" customHeight="1">
      <c r="A61" s="218"/>
      <c r="B61" s="220"/>
      <c r="C61" s="219"/>
    </row>
    <row r="62" spans="1:3" ht="12.75" customHeight="1">
      <c r="A62" s="218"/>
      <c r="B62" s="220"/>
      <c r="C62" s="219"/>
    </row>
    <row r="63" spans="1:3" ht="12.75" customHeight="1">
      <c r="A63" s="218"/>
      <c r="B63" s="220"/>
      <c r="C63" s="219"/>
    </row>
    <row r="64" spans="1:3" ht="12.75" customHeight="1">
      <c r="A64" s="218"/>
      <c r="B64" s="220"/>
      <c r="C64" s="219"/>
    </row>
    <row r="65" spans="1:3" ht="12.75" customHeight="1">
      <c r="A65" s="218"/>
      <c r="B65" s="220"/>
      <c r="C65" s="219"/>
    </row>
    <row r="66" spans="2:3" ht="12.75">
      <c r="B66" s="41"/>
      <c r="C66" s="41"/>
    </row>
    <row r="67" spans="2:3" ht="12.75">
      <c r="B67" s="41"/>
      <c r="C67" s="41"/>
    </row>
    <row r="68" spans="1:4" ht="42.75" customHeight="1">
      <c r="A68" s="233" t="s">
        <v>151</v>
      </c>
      <c r="B68" s="233"/>
      <c r="C68" s="233"/>
      <c r="D68" s="85"/>
    </row>
    <row r="69" spans="1:3" ht="12.75">
      <c r="A69" s="7"/>
      <c r="B69" s="41"/>
      <c r="C69" s="41"/>
    </row>
    <row r="70" spans="2:3" ht="12.75">
      <c r="B70" s="41"/>
      <c r="C70" s="41"/>
    </row>
  </sheetData>
  <mergeCells count="5">
    <mergeCell ref="A68:C68"/>
    <mergeCell ref="A1:C1"/>
    <mergeCell ref="A2:C2"/>
    <mergeCell ref="A4:C4"/>
    <mergeCell ref="A5:C5"/>
  </mergeCells>
  <printOptions/>
  <pageMargins left="0.78" right="0.58" top="0.5" bottom="0.34" header="0.5" footer="0.5"/>
  <pageSetup fitToHeight="1" fitToWidth="1" horizontalDpi="180" verticalDpi="180" orientation="portrait" paperSize="9" scale="85" r:id="rId1"/>
</worksheet>
</file>

<file path=xl/worksheets/sheet4.xml><?xml version="1.0" encoding="utf-8"?>
<worksheet xmlns="http://schemas.openxmlformats.org/spreadsheetml/2006/main" xmlns:r="http://schemas.openxmlformats.org/officeDocument/2006/relationships">
  <dimension ref="A1:O36"/>
  <sheetViews>
    <sheetView workbookViewId="0" topLeftCell="A26">
      <selection activeCell="A48" sqref="A48"/>
    </sheetView>
  </sheetViews>
  <sheetFormatPr defaultColWidth="9.140625" defaultRowHeight="12.75"/>
  <cols>
    <col min="1" max="1" width="35.28125" style="9" customWidth="1"/>
    <col min="2" max="8" width="13.7109375" style="8" customWidth="1"/>
    <col min="9" max="9" width="13.7109375" style="7" customWidth="1"/>
    <col min="10" max="10" width="13.7109375" style="8" customWidth="1"/>
    <col min="11" max="15" width="9.140625" style="8" customWidth="1"/>
    <col min="16" max="16384" width="9.140625" style="9" customWidth="1"/>
  </cols>
  <sheetData>
    <row r="1" spans="1:10" ht="20.25" customHeight="1">
      <c r="A1" s="228" t="s">
        <v>216</v>
      </c>
      <c r="B1" s="228"/>
      <c r="C1" s="228"/>
      <c r="D1" s="228"/>
      <c r="E1" s="228"/>
      <c r="F1" s="228"/>
      <c r="G1" s="228"/>
      <c r="H1" s="228"/>
      <c r="I1" s="228"/>
      <c r="J1" s="228"/>
    </row>
    <row r="2" spans="1:10" ht="13.5" customHeight="1">
      <c r="A2" s="229" t="s">
        <v>215</v>
      </c>
      <c r="B2" s="229"/>
      <c r="C2" s="229"/>
      <c r="D2" s="229"/>
      <c r="E2" s="229"/>
      <c r="F2" s="229"/>
      <c r="G2" s="229"/>
      <c r="H2" s="229"/>
      <c r="I2" s="229"/>
      <c r="J2" s="229"/>
    </row>
    <row r="3" spans="1:8" ht="16.5" customHeight="1">
      <c r="A3" s="10"/>
      <c r="B3" s="2"/>
      <c r="C3" s="3"/>
      <c r="D3" s="3"/>
      <c r="E3" s="3"/>
      <c r="F3" s="3"/>
      <c r="G3" s="3"/>
      <c r="H3" s="5"/>
    </row>
    <row r="4" spans="1:8" ht="15" customHeight="1">
      <c r="A4" s="10"/>
      <c r="B4" s="2"/>
      <c r="C4" s="3"/>
      <c r="D4" s="3"/>
      <c r="E4" s="3"/>
      <c r="F4" s="3"/>
      <c r="G4" s="3"/>
      <c r="H4" s="5"/>
    </row>
    <row r="5" spans="1:15" s="136" customFormat="1" ht="19.5" customHeight="1">
      <c r="A5" s="234" t="s">
        <v>220</v>
      </c>
      <c r="B5" s="234"/>
      <c r="C5" s="234"/>
      <c r="D5" s="234"/>
      <c r="E5" s="234"/>
      <c r="F5" s="234"/>
      <c r="G5" s="234"/>
      <c r="H5" s="234"/>
      <c r="I5" s="234"/>
      <c r="J5" s="234"/>
      <c r="K5" s="139"/>
      <c r="L5" s="139"/>
      <c r="M5" s="139"/>
      <c r="N5" s="139"/>
      <c r="O5" s="139"/>
    </row>
    <row r="6" spans="1:15" s="136" customFormat="1" ht="19.5" customHeight="1" thickBot="1">
      <c r="A6" s="235" t="s">
        <v>213</v>
      </c>
      <c r="B6" s="235"/>
      <c r="C6" s="235"/>
      <c r="D6" s="235"/>
      <c r="E6" s="235"/>
      <c r="F6" s="235"/>
      <c r="G6" s="235"/>
      <c r="H6" s="235"/>
      <c r="I6" s="235"/>
      <c r="J6" s="235"/>
      <c r="K6" s="139"/>
      <c r="L6" s="139"/>
      <c r="M6" s="139"/>
      <c r="N6" s="139"/>
      <c r="O6" s="139"/>
    </row>
    <row r="7" spans="1:8" ht="12.75">
      <c r="A7" s="2"/>
      <c r="B7" s="2"/>
      <c r="C7" s="3"/>
      <c r="D7" s="3"/>
      <c r="E7" s="3"/>
      <c r="F7" s="3"/>
      <c r="G7" s="3"/>
      <c r="H7" s="5"/>
    </row>
    <row r="8" spans="1:8" ht="12.75">
      <c r="A8" s="2"/>
      <c r="B8" s="2"/>
      <c r="C8" s="3"/>
      <c r="D8" s="3"/>
      <c r="E8" s="3"/>
      <c r="F8" s="3"/>
      <c r="G8" s="3"/>
      <c r="H8" s="5"/>
    </row>
    <row r="9" spans="1:15" s="13" customFormat="1" ht="12.75" customHeight="1">
      <c r="A9" s="11"/>
      <c r="B9" s="236" t="s">
        <v>147</v>
      </c>
      <c r="C9" s="236"/>
      <c r="D9" s="236"/>
      <c r="E9" s="236"/>
      <c r="F9" s="236"/>
      <c r="G9" s="236"/>
      <c r="H9" s="236"/>
      <c r="I9" s="11"/>
      <c r="J9" s="11"/>
      <c r="K9" s="11"/>
      <c r="L9" s="11"/>
      <c r="M9" s="11"/>
      <c r="N9" s="11"/>
      <c r="O9" s="11"/>
    </row>
    <row r="10" spans="1:15" s="13" customFormat="1" ht="40.5" customHeight="1">
      <c r="A10" s="11"/>
      <c r="B10" s="12" t="s">
        <v>204</v>
      </c>
      <c r="C10" s="1" t="s">
        <v>20</v>
      </c>
      <c r="D10" s="1" t="s">
        <v>64</v>
      </c>
      <c r="E10" s="14" t="s">
        <v>66</v>
      </c>
      <c r="F10" s="14" t="s">
        <v>141</v>
      </c>
      <c r="G10" s="1" t="s">
        <v>65</v>
      </c>
      <c r="H10" s="1" t="s">
        <v>22</v>
      </c>
      <c r="I10" s="12" t="s">
        <v>104</v>
      </c>
      <c r="J10" s="12" t="s">
        <v>105</v>
      </c>
      <c r="K10" s="11"/>
      <c r="L10" s="11"/>
      <c r="M10" s="11"/>
      <c r="N10" s="11"/>
      <c r="O10" s="11"/>
    </row>
    <row r="11" spans="1:15" s="17" customFormat="1" ht="15" customHeight="1">
      <c r="A11" s="7"/>
      <c r="B11" s="15" t="s">
        <v>13</v>
      </c>
      <c r="C11" s="15" t="s">
        <v>13</v>
      </c>
      <c r="D11" s="15" t="s">
        <v>13</v>
      </c>
      <c r="E11" s="15" t="s">
        <v>13</v>
      </c>
      <c r="F11" s="15" t="s">
        <v>13</v>
      </c>
      <c r="G11" s="15" t="s">
        <v>13</v>
      </c>
      <c r="H11" s="15" t="s">
        <v>13</v>
      </c>
      <c r="I11" s="15" t="s">
        <v>13</v>
      </c>
      <c r="J11" s="15" t="s">
        <v>13</v>
      </c>
      <c r="K11" s="7"/>
      <c r="L11" s="7"/>
      <c r="M11" s="7"/>
      <c r="N11" s="7"/>
      <c r="O11" s="7"/>
    </row>
    <row r="12" spans="1:15" s="17" customFormat="1" ht="15" customHeight="1">
      <c r="A12" s="7"/>
      <c r="B12" s="15"/>
      <c r="C12" s="15"/>
      <c r="D12" s="15"/>
      <c r="E12" s="15"/>
      <c r="F12" s="15"/>
      <c r="G12" s="15"/>
      <c r="H12" s="15"/>
      <c r="I12" s="15"/>
      <c r="J12" s="15"/>
      <c r="K12" s="7"/>
      <c r="L12" s="7"/>
      <c r="M12" s="7"/>
      <c r="N12" s="7"/>
      <c r="O12" s="7"/>
    </row>
    <row r="13" spans="1:15" s="108" customFormat="1" ht="15" customHeight="1">
      <c r="A13" s="162" t="s">
        <v>159</v>
      </c>
      <c r="B13" s="166">
        <v>323334</v>
      </c>
      <c r="C13" s="166">
        <v>385717</v>
      </c>
      <c r="D13" s="166">
        <v>-587</v>
      </c>
      <c r="E13" s="166">
        <v>2343</v>
      </c>
      <c r="F13" s="166">
        <v>1307</v>
      </c>
      <c r="G13" s="166">
        <v>287378</v>
      </c>
      <c r="H13" s="166">
        <f>SUM(B13:G13)</f>
        <v>999492</v>
      </c>
      <c r="I13" s="179">
        <v>19452</v>
      </c>
      <c r="J13" s="163">
        <f>SUM(H13:I13)</f>
        <v>1018944</v>
      </c>
      <c r="K13" s="107"/>
      <c r="L13" s="107"/>
      <c r="M13" s="107"/>
      <c r="N13" s="107"/>
      <c r="O13" s="107"/>
    </row>
    <row r="14" spans="1:15" s="108" customFormat="1" ht="15" customHeight="1">
      <c r="A14" s="162" t="s">
        <v>196</v>
      </c>
      <c r="B14" s="166">
        <v>0</v>
      </c>
      <c r="C14" s="166">
        <v>0</v>
      </c>
      <c r="D14" s="166">
        <v>0</v>
      </c>
      <c r="E14" s="166">
        <v>-2343</v>
      </c>
      <c r="F14" s="166">
        <v>0</v>
      </c>
      <c r="G14" s="166">
        <v>2343</v>
      </c>
      <c r="H14" s="166">
        <v>0</v>
      </c>
      <c r="I14" s="166">
        <v>0</v>
      </c>
      <c r="J14" s="166">
        <v>0</v>
      </c>
      <c r="K14" s="107"/>
      <c r="L14" s="107"/>
      <c r="M14" s="107"/>
      <c r="N14" s="107"/>
      <c r="O14" s="107"/>
    </row>
    <row r="15" spans="1:15" s="108" customFormat="1" ht="15" customHeight="1">
      <c r="A15" s="162" t="s">
        <v>34</v>
      </c>
      <c r="B15" s="166">
        <v>0</v>
      </c>
      <c r="C15" s="166">
        <v>0</v>
      </c>
      <c r="D15" s="166">
        <v>3098</v>
      </c>
      <c r="E15" s="166">
        <v>0</v>
      </c>
      <c r="F15" s="166">
        <v>0</v>
      </c>
      <c r="G15" s="166">
        <v>0</v>
      </c>
      <c r="H15" s="166">
        <f>SUM(B15:G15)</f>
        <v>3098</v>
      </c>
      <c r="I15" s="179">
        <v>319</v>
      </c>
      <c r="J15" s="179">
        <f>SUM(H15:I15)</f>
        <v>3417</v>
      </c>
      <c r="K15" s="107"/>
      <c r="L15" s="107"/>
      <c r="M15" s="107"/>
      <c r="N15" s="107"/>
      <c r="O15" s="107"/>
    </row>
    <row r="16" spans="1:15" s="108" customFormat="1" ht="30" customHeight="1">
      <c r="A16" s="180" t="s">
        <v>205</v>
      </c>
      <c r="B16" s="166">
        <v>0</v>
      </c>
      <c r="C16" s="166">
        <v>0</v>
      </c>
      <c r="D16" s="166">
        <v>0</v>
      </c>
      <c r="E16" s="166">
        <v>0</v>
      </c>
      <c r="F16" s="166">
        <v>0</v>
      </c>
      <c r="G16" s="166">
        <v>0</v>
      </c>
      <c r="H16" s="181">
        <f>SUM(B16:G16)</f>
        <v>0</v>
      </c>
      <c r="I16" s="181">
        <v>-4514</v>
      </c>
      <c r="J16" s="181">
        <f>SUM(H16:I16)</f>
        <v>-4514</v>
      </c>
      <c r="K16" s="107"/>
      <c r="L16" s="107"/>
      <c r="M16" s="107"/>
      <c r="N16" s="107"/>
      <c r="O16" s="107"/>
    </row>
    <row r="17" spans="1:15" s="108" customFormat="1" ht="15" customHeight="1">
      <c r="A17" s="180" t="s">
        <v>140</v>
      </c>
      <c r="B17" s="166">
        <v>56</v>
      </c>
      <c r="C17" s="166">
        <v>9</v>
      </c>
      <c r="D17" s="166">
        <v>0</v>
      </c>
      <c r="E17" s="166">
        <v>0</v>
      </c>
      <c r="F17" s="166">
        <v>0</v>
      </c>
      <c r="G17" s="166">
        <v>0</v>
      </c>
      <c r="H17" s="181">
        <f>SUM(B17:G17)</f>
        <v>65</v>
      </c>
      <c r="I17" s="182">
        <v>0</v>
      </c>
      <c r="J17" s="183">
        <f>SUM(H17:I17)</f>
        <v>65</v>
      </c>
      <c r="K17" s="107"/>
      <c r="L17" s="107"/>
      <c r="M17" s="107"/>
      <c r="N17" s="107"/>
      <c r="O17" s="107"/>
    </row>
    <row r="18" spans="1:15" s="108" customFormat="1" ht="15" customHeight="1">
      <c r="A18" s="162" t="s">
        <v>84</v>
      </c>
      <c r="B18" s="166">
        <v>0</v>
      </c>
      <c r="C18" s="166">
        <v>0</v>
      </c>
      <c r="D18" s="166">
        <v>0</v>
      </c>
      <c r="E18" s="166">
        <v>0</v>
      </c>
      <c r="F18" s="166">
        <v>0</v>
      </c>
      <c r="G18" s="166">
        <f>+PL!E28</f>
        <v>30399</v>
      </c>
      <c r="H18" s="166">
        <f>SUM(B18:G18)</f>
        <v>30399</v>
      </c>
      <c r="I18" s="179">
        <f>+PL!E29</f>
        <v>467</v>
      </c>
      <c r="J18" s="183">
        <f>SUM(H18:I18)</f>
        <v>30866</v>
      </c>
      <c r="K18" s="107"/>
      <c r="L18" s="107"/>
      <c r="M18" s="107"/>
      <c r="N18" s="107"/>
      <c r="O18" s="107"/>
    </row>
    <row r="19" spans="1:15" s="138" customFormat="1" ht="27.75" customHeight="1">
      <c r="A19" s="180" t="s">
        <v>197</v>
      </c>
      <c r="B19" s="184">
        <v>0</v>
      </c>
      <c r="C19" s="184">
        <v>0</v>
      </c>
      <c r="D19" s="184">
        <v>0</v>
      </c>
      <c r="E19" s="184">
        <v>0</v>
      </c>
      <c r="F19" s="184">
        <v>0</v>
      </c>
      <c r="G19" s="184">
        <v>-7276</v>
      </c>
      <c r="H19" s="184">
        <f>+G19</f>
        <v>-7276</v>
      </c>
      <c r="I19" s="182">
        <v>0</v>
      </c>
      <c r="J19" s="183">
        <f>SUM(H19:I19)</f>
        <v>-7276</v>
      </c>
      <c r="K19" s="137"/>
      <c r="L19" s="137"/>
      <c r="M19" s="137"/>
      <c r="N19" s="137"/>
      <c r="O19" s="137"/>
    </row>
    <row r="20" spans="1:15" s="138" customFormat="1" ht="15" customHeight="1">
      <c r="A20" s="180"/>
      <c r="B20" s="184"/>
      <c r="C20" s="184"/>
      <c r="D20" s="184"/>
      <c r="E20" s="184"/>
      <c r="F20" s="184"/>
      <c r="G20" s="184"/>
      <c r="H20" s="184"/>
      <c r="I20" s="185"/>
      <c r="J20" s="183"/>
      <c r="K20" s="137"/>
      <c r="L20" s="137"/>
      <c r="M20" s="137"/>
      <c r="N20" s="137"/>
      <c r="O20" s="137"/>
    </row>
    <row r="21" spans="1:15" s="108" customFormat="1" ht="15" customHeight="1" thickBot="1">
      <c r="A21" s="186" t="s">
        <v>210</v>
      </c>
      <c r="B21" s="165">
        <f aca="true" t="shared" si="0" ref="B21:J21">SUM(B13:B19)</f>
        <v>323390</v>
      </c>
      <c r="C21" s="165">
        <f t="shared" si="0"/>
        <v>385726</v>
      </c>
      <c r="D21" s="165">
        <f t="shared" si="0"/>
        <v>2511</v>
      </c>
      <c r="E21" s="165">
        <f t="shared" si="0"/>
        <v>0</v>
      </c>
      <c r="F21" s="165">
        <f t="shared" si="0"/>
        <v>1307</v>
      </c>
      <c r="G21" s="165">
        <f t="shared" si="0"/>
        <v>312844</v>
      </c>
      <c r="H21" s="165">
        <f t="shared" si="0"/>
        <v>1025778</v>
      </c>
      <c r="I21" s="165">
        <f t="shared" si="0"/>
        <v>15724</v>
      </c>
      <c r="J21" s="165">
        <f t="shared" si="0"/>
        <v>1041502</v>
      </c>
      <c r="K21" s="107"/>
      <c r="L21" s="107"/>
      <c r="M21" s="107"/>
      <c r="N21" s="107"/>
      <c r="O21" s="107"/>
    </row>
    <row r="22" spans="1:15" s="17" customFormat="1" ht="15" customHeight="1">
      <c r="A22" s="7"/>
      <c r="B22" s="15"/>
      <c r="C22" s="15"/>
      <c r="D22" s="15"/>
      <c r="E22" s="15"/>
      <c r="F22" s="15"/>
      <c r="G22" s="15"/>
      <c r="H22" s="15"/>
      <c r="I22" s="15"/>
      <c r="J22" s="15"/>
      <c r="K22" s="7"/>
      <c r="L22" s="7"/>
      <c r="M22" s="7"/>
      <c r="N22" s="7"/>
      <c r="O22" s="7"/>
    </row>
    <row r="23" spans="2:8" s="7" customFormat="1" ht="15" customHeight="1">
      <c r="B23" s="18"/>
      <c r="C23" s="15"/>
      <c r="D23" s="15"/>
      <c r="G23" s="15"/>
      <c r="H23" s="15"/>
    </row>
    <row r="24" spans="1:10" s="17" customFormat="1" ht="15" customHeight="1">
      <c r="A24" s="7" t="s">
        <v>158</v>
      </c>
      <c r="B24" s="20">
        <v>321049</v>
      </c>
      <c r="C24" s="20">
        <v>385387</v>
      </c>
      <c r="D24" s="20">
        <v>-1287</v>
      </c>
      <c r="E24" s="20">
        <v>2343</v>
      </c>
      <c r="F24" s="20">
        <v>1204</v>
      </c>
      <c r="G24" s="20">
        <v>261576</v>
      </c>
      <c r="H24" s="20">
        <f>SUM(B24:G24)</f>
        <v>970272</v>
      </c>
      <c r="I24" s="102">
        <v>21201</v>
      </c>
      <c r="J24" s="102">
        <f>SUM(H24:I24)</f>
        <v>991473</v>
      </c>
    </row>
    <row r="25" spans="1:10" s="8" customFormat="1" ht="15" customHeight="1">
      <c r="A25" s="7" t="s">
        <v>34</v>
      </c>
      <c r="B25" s="20">
        <v>0</v>
      </c>
      <c r="C25" s="20">
        <v>0</v>
      </c>
      <c r="D25" s="20">
        <v>-671</v>
      </c>
      <c r="E25" s="20">
        <v>0</v>
      </c>
      <c r="F25" s="20">
        <v>0</v>
      </c>
      <c r="G25" s="20">
        <v>0</v>
      </c>
      <c r="H25" s="20">
        <f>SUM(B25:G25)</f>
        <v>-671</v>
      </c>
      <c r="I25" s="103">
        <v>-266</v>
      </c>
      <c r="J25" s="103">
        <f>SUM(H25:I25)</f>
        <v>-937</v>
      </c>
    </row>
    <row r="26" spans="1:10" s="8" customFormat="1" ht="15" customHeight="1">
      <c r="A26" s="95" t="s">
        <v>140</v>
      </c>
      <c r="B26" s="20">
        <v>2285</v>
      </c>
      <c r="C26" s="20">
        <v>330</v>
      </c>
      <c r="D26" s="20">
        <v>0</v>
      </c>
      <c r="E26" s="20">
        <v>0</v>
      </c>
      <c r="F26" s="20">
        <v>0</v>
      </c>
      <c r="G26" s="20">
        <v>0</v>
      </c>
      <c r="H26" s="96">
        <f>SUM(B26:G26)</f>
        <v>2615</v>
      </c>
      <c r="I26" s="126">
        <v>0</v>
      </c>
      <c r="J26" s="125">
        <f>SUM(H26:I26)</f>
        <v>2615</v>
      </c>
    </row>
    <row r="27" spans="1:10" s="8" customFormat="1" ht="15" customHeight="1">
      <c r="A27" s="7" t="s">
        <v>84</v>
      </c>
      <c r="B27" s="20">
        <v>0</v>
      </c>
      <c r="C27" s="20">
        <v>0</v>
      </c>
      <c r="D27" s="20">
        <v>0</v>
      </c>
      <c r="E27" s="20">
        <v>0</v>
      </c>
      <c r="F27" s="20">
        <v>0</v>
      </c>
      <c r="G27" s="20">
        <v>31584</v>
      </c>
      <c r="H27" s="20">
        <f>SUM(B27:G27)</f>
        <v>31584</v>
      </c>
      <c r="I27" s="103">
        <v>1431</v>
      </c>
      <c r="J27" s="125">
        <f>SUM(H27:I27)</f>
        <v>33015</v>
      </c>
    </row>
    <row r="28" spans="1:10" s="139" customFormat="1" ht="27.75" customHeight="1">
      <c r="A28" s="95" t="s">
        <v>198</v>
      </c>
      <c r="B28" s="96">
        <v>0</v>
      </c>
      <c r="C28" s="96">
        <v>0</v>
      </c>
      <c r="D28" s="96">
        <v>0</v>
      </c>
      <c r="E28" s="96">
        <v>0</v>
      </c>
      <c r="F28" s="96">
        <v>0</v>
      </c>
      <c r="G28" s="96">
        <v>-6043</v>
      </c>
      <c r="H28" s="96">
        <f>+G28</f>
        <v>-6043</v>
      </c>
      <c r="I28" s="127">
        <v>0</v>
      </c>
      <c r="J28" s="125">
        <f>SUM(H28:I28)</f>
        <v>-6043</v>
      </c>
    </row>
    <row r="29" spans="1:10" s="8" customFormat="1" ht="12.75">
      <c r="A29" s="7"/>
      <c r="B29" s="20"/>
      <c r="C29" s="20"/>
      <c r="D29" s="20"/>
      <c r="E29" s="20"/>
      <c r="F29" s="20"/>
      <c r="G29" s="20"/>
      <c r="H29" s="20"/>
      <c r="I29" s="103"/>
      <c r="J29" s="103"/>
    </row>
    <row r="30" spans="1:10" s="8" customFormat="1" ht="13.5" thickBot="1">
      <c r="A30" s="134" t="s">
        <v>211</v>
      </c>
      <c r="B30" s="21">
        <f aca="true" t="shared" si="1" ref="B30:J30">SUM(B24:B29)</f>
        <v>323334</v>
      </c>
      <c r="C30" s="21">
        <f t="shared" si="1"/>
        <v>385717</v>
      </c>
      <c r="D30" s="21">
        <f t="shared" si="1"/>
        <v>-1958</v>
      </c>
      <c r="E30" s="21">
        <f t="shared" si="1"/>
        <v>2343</v>
      </c>
      <c r="F30" s="21">
        <f t="shared" si="1"/>
        <v>1204</v>
      </c>
      <c r="G30" s="21">
        <f t="shared" si="1"/>
        <v>287117</v>
      </c>
      <c r="H30" s="21">
        <f t="shared" si="1"/>
        <v>997757</v>
      </c>
      <c r="I30" s="21">
        <f t="shared" si="1"/>
        <v>22366</v>
      </c>
      <c r="J30" s="21">
        <f t="shared" si="1"/>
        <v>1020123</v>
      </c>
    </row>
    <row r="31" spans="1:15" s="17" customFormat="1" ht="12.75">
      <c r="A31" s="7"/>
      <c r="B31" s="20"/>
      <c r="C31" s="20"/>
      <c r="D31" s="20"/>
      <c r="E31" s="20"/>
      <c r="F31" s="20"/>
      <c r="G31" s="20"/>
      <c r="H31" s="20"/>
      <c r="I31" s="103"/>
      <c r="J31" s="103"/>
      <c r="K31" s="20"/>
      <c r="L31" s="20"/>
      <c r="M31" s="20"/>
      <c r="N31" s="7"/>
      <c r="O31" s="7"/>
    </row>
    <row r="32" spans="1:10" ht="12.75">
      <c r="A32" s="22"/>
      <c r="B32" s="23"/>
      <c r="C32" s="23"/>
      <c r="D32" s="23"/>
      <c r="E32" s="23"/>
      <c r="F32" s="23"/>
      <c r="G32" s="23"/>
      <c r="I32" s="34"/>
      <c r="J32" s="101"/>
    </row>
    <row r="33" spans="1:10" ht="12.75">
      <c r="A33" s="22"/>
      <c r="B33" s="23"/>
      <c r="C33" s="23"/>
      <c r="D33" s="23"/>
      <c r="E33" s="23"/>
      <c r="F33" s="23"/>
      <c r="G33" s="23"/>
      <c r="I33" s="34"/>
      <c r="J33" s="101"/>
    </row>
    <row r="34" spans="1:10" ht="12.75">
      <c r="A34" s="233" t="s">
        <v>153</v>
      </c>
      <c r="B34" s="233"/>
      <c r="C34" s="233"/>
      <c r="D34" s="233"/>
      <c r="E34" s="233"/>
      <c r="F34" s="233"/>
      <c r="G34" s="233"/>
      <c r="H34" s="233"/>
      <c r="I34" s="233"/>
      <c r="J34" s="233"/>
    </row>
    <row r="35" spans="1:11" ht="48" customHeight="1">
      <c r="A35" s="233"/>
      <c r="B35" s="233"/>
      <c r="C35" s="233"/>
      <c r="D35" s="233"/>
      <c r="E35" s="233"/>
      <c r="F35" s="233"/>
      <c r="G35" s="233"/>
      <c r="H35" s="233"/>
      <c r="I35" s="233"/>
      <c r="J35" s="233"/>
      <c r="K35" s="109"/>
    </row>
    <row r="36" ht="12.75">
      <c r="A36" s="7"/>
    </row>
  </sheetData>
  <mergeCells count="6">
    <mergeCell ref="B9:H9"/>
    <mergeCell ref="A34:J35"/>
    <mergeCell ref="A1:J1"/>
    <mergeCell ref="A2:J2"/>
    <mergeCell ref="A5:J5"/>
    <mergeCell ref="A6:J6"/>
  </mergeCells>
  <printOptions/>
  <pageMargins left="0.47" right="0.16" top="0.51" bottom="0.3" header="0.5" footer="0.23"/>
  <pageSetup horizontalDpi="300" verticalDpi="300" orientation="landscape" paperSize="9" scale="88" r:id="rId1"/>
</worksheet>
</file>

<file path=xl/worksheets/sheet5.xml><?xml version="1.0" encoding="utf-8"?>
<worksheet xmlns="http://schemas.openxmlformats.org/spreadsheetml/2006/main" xmlns:r="http://schemas.openxmlformats.org/officeDocument/2006/relationships">
  <dimension ref="A1:D54"/>
  <sheetViews>
    <sheetView workbookViewId="0" topLeftCell="A22">
      <selection activeCell="F18" sqref="F18"/>
    </sheetView>
  </sheetViews>
  <sheetFormatPr defaultColWidth="9.140625" defaultRowHeight="12.75"/>
  <cols>
    <col min="1" max="1" width="52.421875" style="27" customWidth="1"/>
    <col min="2" max="2" width="15.7109375" style="19" customWidth="1"/>
    <col min="3" max="3" width="15.7109375" style="17" customWidth="1"/>
    <col min="4" max="16384" width="9.140625" style="27" customWidth="1"/>
  </cols>
  <sheetData>
    <row r="1" spans="1:4" s="17" customFormat="1" ht="20.25">
      <c r="A1" s="228" t="s">
        <v>216</v>
      </c>
      <c r="B1" s="228"/>
      <c r="C1" s="228"/>
      <c r="D1" s="195"/>
    </row>
    <row r="2" spans="1:4" s="17" customFormat="1" ht="12.75">
      <c r="A2" s="229" t="s">
        <v>215</v>
      </c>
      <c r="B2" s="229"/>
      <c r="C2" s="229"/>
      <c r="D2" s="158"/>
    </row>
    <row r="3" spans="1:2" s="17" customFormat="1" ht="12.75">
      <c r="A3" s="10"/>
      <c r="B3" s="19"/>
    </row>
    <row r="4" spans="1:2" s="17" customFormat="1" ht="12.75">
      <c r="A4" s="10"/>
      <c r="B4" s="19"/>
    </row>
    <row r="5" spans="1:3" s="13" customFormat="1" ht="18" customHeight="1">
      <c r="A5" s="234" t="s">
        <v>221</v>
      </c>
      <c r="B5" s="234"/>
      <c r="C5" s="234"/>
    </row>
    <row r="6" spans="1:3" s="13" customFormat="1" ht="18" customHeight="1" thickBot="1">
      <c r="A6" s="235" t="s">
        <v>213</v>
      </c>
      <c r="B6" s="235"/>
      <c r="C6" s="235"/>
    </row>
    <row r="7" spans="1:2" s="17" customFormat="1" ht="15.75">
      <c r="A7" s="24"/>
      <c r="B7" s="19"/>
    </row>
    <row r="8" spans="1:3" s="17" customFormat="1" ht="15.75">
      <c r="A8" s="24"/>
      <c r="B8" s="232"/>
      <c r="C8" s="232"/>
    </row>
    <row r="9" spans="1:3" ht="12.75">
      <c r="A9" s="26"/>
      <c r="B9" s="171" t="s">
        <v>207</v>
      </c>
      <c r="C9" s="10" t="s">
        <v>208</v>
      </c>
    </row>
    <row r="10" spans="1:3" ht="12.75">
      <c r="A10" s="28"/>
      <c r="B10" s="171" t="s">
        <v>13</v>
      </c>
      <c r="C10" s="10" t="s">
        <v>13</v>
      </c>
    </row>
    <row r="11" spans="1:3" ht="12.75">
      <c r="A11" s="28"/>
      <c r="B11" s="171"/>
      <c r="C11" s="33"/>
    </row>
    <row r="12" spans="1:3" s="17" customFormat="1" ht="12.75">
      <c r="A12" s="19" t="s">
        <v>233</v>
      </c>
      <c r="B12" s="187">
        <v>30626</v>
      </c>
      <c r="C12" s="80">
        <v>3273</v>
      </c>
    </row>
    <row r="13" spans="1:3" s="17" customFormat="1" ht="12.75">
      <c r="A13" s="19"/>
      <c r="B13" s="187"/>
      <c r="C13" s="80"/>
    </row>
    <row r="14" spans="1:3" s="17" customFormat="1" ht="12.75">
      <c r="A14" s="19" t="s">
        <v>199</v>
      </c>
      <c r="B14" s="187">
        <v>-19507</v>
      </c>
      <c r="C14" s="80">
        <v>30267</v>
      </c>
    </row>
    <row r="15" spans="1:3" s="17" customFormat="1" ht="12.75">
      <c r="A15" s="19"/>
      <c r="B15" s="187"/>
      <c r="C15" s="80"/>
    </row>
    <row r="16" spans="1:3" s="17" customFormat="1" ht="12.75">
      <c r="A16" s="19" t="s">
        <v>88</v>
      </c>
      <c r="B16" s="187">
        <v>-29808</v>
      </c>
      <c r="C16" s="80">
        <v>-1456</v>
      </c>
    </row>
    <row r="17" spans="1:3" s="17" customFormat="1" ht="12.75">
      <c r="A17" s="19"/>
      <c r="B17" s="188"/>
      <c r="C17" s="115"/>
    </row>
    <row r="18" spans="1:3" s="17" customFormat="1" ht="12.75">
      <c r="A18" s="19" t="s">
        <v>200</v>
      </c>
      <c r="B18" s="189">
        <f>SUM(B12:B17)</f>
        <v>-18689</v>
      </c>
      <c r="C18" s="99">
        <f>SUM(C12:C17)</f>
        <v>32084</v>
      </c>
    </row>
    <row r="19" spans="1:3" s="17" customFormat="1" ht="12.75">
      <c r="A19" s="19"/>
      <c r="B19" s="189"/>
      <c r="C19" s="99"/>
    </row>
    <row r="20" spans="1:3" s="17" customFormat="1" ht="12.75">
      <c r="A20" s="19" t="s">
        <v>90</v>
      </c>
      <c r="B20" s="189">
        <v>2460</v>
      </c>
      <c r="C20" s="99">
        <v>29</v>
      </c>
    </row>
    <row r="21" spans="1:3" s="17" customFormat="1" ht="12.75">
      <c r="A21" s="19"/>
      <c r="B21" s="189"/>
      <c r="C21" s="99"/>
    </row>
    <row r="22" spans="1:3" s="17" customFormat="1" ht="12.75">
      <c r="A22" s="19" t="s">
        <v>89</v>
      </c>
      <c r="B22" s="189">
        <v>61265</v>
      </c>
      <c r="C22" s="99">
        <v>18300</v>
      </c>
    </row>
    <row r="23" spans="1:3" s="17" customFormat="1" ht="12.75">
      <c r="A23" s="19"/>
      <c r="B23" s="189"/>
      <c r="C23" s="99"/>
    </row>
    <row r="24" spans="1:3" s="17" customFormat="1" ht="13.5" thickBot="1">
      <c r="A24" s="133" t="s">
        <v>201</v>
      </c>
      <c r="B24" s="190">
        <f>SUM(B18:B23)</f>
        <v>45036</v>
      </c>
      <c r="C24" s="116">
        <f>SUM(C18:C23)</f>
        <v>50413</v>
      </c>
    </row>
    <row r="25" spans="1:3" ht="12.75">
      <c r="A25" s="7"/>
      <c r="B25" s="191"/>
      <c r="C25" s="25"/>
    </row>
    <row r="26" spans="1:3" ht="12.75">
      <c r="A26" s="7"/>
      <c r="B26" s="191"/>
      <c r="C26" s="25"/>
    </row>
    <row r="27" spans="1:3" s="65" customFormat="1" ht="25.5">
      <c r="A27" s="105" t="s">
        <v>107</v>
      </c>
      <c r="B27" s="192"/>
      <c r="C27" s="119"/>
    </row>
    <row r="28" spans="1:3" s="65" customFormat="1" ht="12.75">
      <c r="A28" s="105"/>
      <c r="B28" s="192"/>
      <c r="C28" s="119"/>
    </row>
    <row r="29" spans="1:3" ht="12.75">
      <c r="A29" s="19" t="s">
        <v>108</v>
      </c>
      <c r="B29" s="191">
        <v>25796</v>
      </c>
      <c r="C29" s="25">
        <v>46628</v>
      </c>
    </row>
    <row r="30" spans="1:3" ht="12.75">
      <c r="A30" s="19" t="s">
        <v>109</v>
      </c>
      <c r="B30" s="193">
        <v>40157</v>
      </c>
      <c r="C30" s="117">
        <v>20127</v>
      </c>
    </row>
    <row r="31" spans="1:3" ht="12.75">
      <c r="A31" s="19" t="s">
        <v>120</v>
      </c>
      <c r="B31" s="191">
        <f>SUM(B29:B30)</f>
        <v>65953</v>
      </c>
      <c r="C31" s="25">
        <f>SUM(C29:C30)</f>
        <v>66755</v>
      </c>
    </row>
    <row r="32" spans="1:3" ht="12.75">
      <c r="A32" s="19" t="s">
        <v>110</v>
      </c>
      <c r="B32" s="193">
        <v>-955</v>
      </c>
      <c r="C32" s="117">
        <v>-1810</v>
      </c>
    </row>
    <row r="33" spans="1:3" ht="12.75">
      <c r="A33" s="19"/>
      <c r="B33" s="191">
        <f>SUM(B31:B32)</f>
        <v>64998</v>
      </c>
      <c r="C33" s="25">
        <f>SUM(C31:C32)</f>
        <v>64945</v>
      </c>
    </row>
    <row r="34" spans="1:3" ht="12.75">
      <c r="A34" s="19" t="s">
        <v>206</v>
      </c>
      <c r="B34" s="191">
        <v>-19962</v>
      </c>
      <c r="C34" s="25">
        <v>-14532</v>
      </c>
    </row>
    <row r="35" spans="1:3" ht="12.75">
      <c r="A35" s="19"/>
      <c r="B35" s="191"/>
      <c r="C35" s="25"/>
    </row>
    <row r="36" spans="1:3" ht="13.5" thickBot="1">
      <c r="A36" s="133" t="s">
        <v>202</v>
      </c>
      <c r="B36" s="194">
        <f>SUM(B33:B34)</f>
        <v>45036</v>
      </c>
      <c r="C36" s="118">
        <f>SUM(C33:C34)</f>
        <v>50413</v>
      </c>
    </row>
    <row r="37" spans="1:3" ht="12.75">
      <c r="A37" s="7"/>
      <c r="B37" s="89"/>
      <c r="C37" s="25"/>
    </row>
    <row r="38" spans="1:3" ht="12.75">
      <c r="A38" s="7"/>
      <c r="B38" s="89"/>
      <c r="C38" s="25"/>
    </row>
    <row r="39" spans="1:3" ht="12.75">
      <c r="A39" s="7"/>
      <c r="B39" s="89"/>
      <c r="C39" s="25"/>
    </row>
    <row r="40" spans="1:3" ht="12.75">
      <c r="A40" s="7"/>
      <c r="B40" s="89"/>
      <c r="C40" s="25"/>
    </row>
    <row r="41" spans="1:3" ht="12.75">
      <c r="A41" s="7"/>
      <c r="B41" s="89"/>
      <c r="C41" s="25"/>
    </row>
    <row r="42" spans="1:3" ht="12.75">
      <c r="A42" s="7"/>
      <c r="B42" s="89"/>
      <c r="C42" s="25"/>
    </row>
    <row r="43" spans="1:3" ht="12.75">
      <c r="A43" s="7"/>
      <c r="B43" s="89"/>
      <c r="C43" s="25"/>
    </row>
    <row r="44" spans="1:3" ht="12.75">
      <c r="A44" s="7"/>
      <c r="B44" s="89"/>
      <c r="C44" s="25"/>
    </row>
    <row r="45" spans="1:3" ht="12.75">
      <c r="A45" s="7"/>
      <c r="B45" s="89"/>
      <c r="C45" s="25"/>
    </row>
    <row r="46" spans="1:3" ht="12.75">
      <c r="A46" s="7"/>
      <c r="B46" s="89"/>
      <c r="C46" s="25"/>
    </row>
    <row r="47" spans="1:3" ht="12.75">
      <c r="A47" s="7"/>
      <c r="B47" s="89"/>
      <c r="C47" s="25"/>
    </row>
    <row r="48" spans="1:3" ht="12.75">
      <c r="A48" s="7"/>
      <c r="B48" s="89"/>
      <c r="C48" s="25"/>
    </row>
    <row r="49" spans="1:3" ht="12.75">
      <c r="A49" s="7"/>
      <c r="B49" s="89"/>
      <c r="C49" s="25"/>
    </row>
    <row r="50" spans="1:3" ht="12.75">
      <c r="A50" s="7"/>
      <c r="B50" s="89"/>
      <c r="C50" s="25"/>
    </row>
    <row r="51" spans="1:3" ht="12.75">
      <c r="A51" s="7"/>
      <c r="B51" s="89"/>
      <c r="C51" s="25"/>
    </row>
    <row r="53" spans="1:3" ht="69.75" customHeight="1">
      <c r="A53" s="237" t="s">
        <v>157</v>
      </c>
      <c r="B53" s="237"/>
      <c r="C53" s="237"/>
    </row>
    <row r="54" ht="12.75">
      <c r="A54" s="28"/>
    </row>
  </sheetData>
  <mergeCells count="6">
    <mergeCell ref="B8:C8"/>
    <mergeCell ref="A53:C53"/>
    <mergeCell ref="A1:C1"/>
    <mergeCell ref="A2:C2"/>
    <mergeCell ref="A5:C5"/>
    <mergeCell ref="A6:C6"/>
  </mergeCells>
  <printOptions/>
  <pageMargins left="0.84" right="0.58" top="0.66" bottom="0.59"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134"/>
  <sheetViews>
    <sheetView zoomScaleSheetLayoutView="100" workbookViewId="0" topLeftCell="A110">
      <selection activeCell="A125" sqref="A125"/>
    </sheetView>
  </sheetViews>
  <sheetFormatPr defaultColWidth="9.140625" defaultRowHeight="12.75"/>
  <cols>
    <col min="1" max="1" width="3.28125" style="17" customWidth="1"/>
    <col min="2" max="2" width="4.140625" style="17" customWidth="1"/>
    <col min="3" max="3" width="3.8515625" style="17" customWidth="1"/>
    <col min="4" max="4" width="11.8515625" style="17" customWidth="1"/>
    <col min="5" max="5" width="3.28125" style="17" customWidth="1"/>
    <col min="6" max="6" width="10.7109375" style="17" customWidth="1"/>
    <col min="7" max="7" width="26.57421875" style="17" customWidth="1"/>
    <col min="8" max="8" width="15.7109375" style="17" customWidth="1"/>
    <col min="9" max="9" width="15.7109375" style="7" customWidth="1"/>
    <col min="10" max="10" width="12.421875" style="17" customWidth="1"/>
    <col min="11" max="16384" width="9.140625" style="17" customWidth="1"/>
  </cols>
  <sheetData>
    <row r="1" spans="1:9" s="83" customFormat="1" ht="20.25">
      <c r="A1" s="228" t="s">
        <v>216</v>
      </c>
      <c r="B1" s="228"/>
      <c r="C1" s="228"/>
      <c r="D1" s="228"/>
      <c r="E1" s="228"/>
      <c r="F1" s="228"/>
      <c r="G1" s="228"/>
      <c r="H1" s="228"/>
      <c r="I1" s="228"/>
    </row>
    <row r="2" spans="1:9" ht="12.75">
      <c r="A2" s="229" t="s">
        <v>215</v>
      </c>
      <c r="B2" s="229"/>
      <c r="C2" s="229"/>
      <c r="D2" s="229"/>
      <c r="E2" s="229"/>
      <c r="F2" s="229"/>
      <c r="G2" s="229"/>
      <c r="H2" s="229"/>
      <c r="I2" s="229"/>
    </row>
    <row r="3" ht="12.75">
      <c r="A3" s="10"/>
    </row>
    <row r="4" ht="12.75">
      <c r="A4" s="10"/>
    </row>
    <row r="5" spans="1:9" s="44" customFormat="1" ht="15.75">
      <c r="A5" s="239" t="s">
        <v>222</v>
      </c>
      <c r="B5" s="239"/>
      <c r="C5" s="239"/>
      <c r="D5" s="239"/>
      <c r="E5" s="239"/>
      <c r="F5" s="239"/>
      <c r="G5" s="239"/>
      <c r="H5" s="239"/>
      <c r="I5" s="239"/>
    </row>
    <row r="8" spans="1:2" ht="12.75">
      <c r="A8" s="52">
        <v>1</v>
      </c>
      <c r="B8" s="45" t="s">
        <v>35</v>
      </c>
    </row>
    <row r="9" spans="1:2" ht="12.75">
      <c r="A9" s="52"/>
      <c r="B9" s="45"/>
    </row>
    <row r="10" spans="2:10" ht="54" customHeight="1">
      <c r="B10" s="240" t="s">
        <v>183</v>
      </c>
      <c r="C10" s="240"/>
      <c r="D10" s="240"/>
      <c r="E10" s="240"/>
      <c r="F10" s="240"/>
      <c r="G10" s="240"/>
      <c r="H10" s="240"/>
      <c r="I10" s="240"/>
      <c r="J10" s="81"/>
    </row>
    <row r="11" spans="2:10" ht="12.75" customHeight="1">
      <c r="B11" s="82"/>
      <c r="C11" s="82"/>
      <c r="D11" s="82"/>
      <c r="E11" s="82"/>
      <c r="F11" s="82"/>
      <c r="G11" s="82"/>
      <c r="H11" s="46"/>
      <c r="I11" s="90"/>
      <c r="J11" s="46"/>
    </row>
    <row r="12" spans="2:10" ht="54.75" customHeight="1">
      <c r="B12" s="244" t="s">
        <v>184</v>
      </c>
      <c r="C12" s="244"/>
      <c r="D12" s="244"/>
      <c r="E12" s="244"/>
      <c r="F12" s="244"/>
      <c r="G12" s="244"/>
      <c r="H12" s="244"/>
      <c r="I12" s="244"/>
      <c r="J12" s="46"/>
    </row>
    <row r="13" spans="2:9" ht="12.75" customHeight="1">
      <c r="B13" s="84"/>
      <c r="C13" s="84"/>
      <c r="D13" s="84"/>
      <c r="E13" s="84"/>
      <c r="F13" s="84"/>
      <c r="G13" s="84"/>
      <c r="H13" s="48"/>
      <c r="I13" s="56"/>
    </row>
    <row r="14" spans="2:9" ht="54" customHeight="1">
      <c r="B14" s="243" t="s">
        <v>160</v>
      </c>
      <c r="C14" s="243"/>
      <c r="D14" s="243"/>
      <c r="E14" s="243"/>
      <c r="F14" s="243"/>
      <c r="G14" s="243"/>
      <c r="H14" s="243"/>
      <c r="I14" s="243"/>
    </row>
    <row r="15" spans="2:9" ht="12.75" customHeight="1">
      <c r="B15" s="84"/>
      <c r="C15" s="84"/>
      <c r="D15" s="84"/>
      <c r="E15" s="84"/>
      <c r="F15" s="84"/>
      <c r="G15" s="84"/>
      <c r="H15" s="48"/>
      <c r="I15" s="56"/>
    </row>
    <row r="16" spans="2:9" ht="12.75" customHeight="1">
      <c r="B16" s="84"/>
      <c r="C16" s="84"/>
      <c r="D16" s="84"/>
      <c r="E16" s="84"/>
      <c r="F16" s="84"/>
      <c r="G16" s="84"/>
      <c r="H16" s="48"/>
      <c r="I16" s="56"/>
    </row>
    <row r="17" spans="1:9" ht="12.75" customHeight="1">
      <c r="A17" s="52">
        <v>2</v>
      </c>
      <c r="B17" s="74" t="s">
        <v>139</v>
      </c>
      <c r="C17" s="84"/>
      <c r="D17" s="84"/>
      <c r="E17" s="84"/>
      <c r="F17" s="84"/>
      <c r="G17" s="84"/>
      <c r="H17" s="48"/>
      <c r="I17" s="56"/>
    </row>
    <row r="18" spans="1:9" ht="12.75" customHeight="1">
      <c r="A18" s="52"/>
      <c r="B18" s="74"/>
      <c r="C18" s="84"/>
      <c r="D18" s="84"/>
      <c r="E18" s="84"/>
      <c r="F18" s="84"/>
      <c r="G18" s="84"/>
      <c r="H18" s="48"/>
      <c r="I18" s="56"/>
    </row>
    <row r="19" spans="1:9" ht="39.75" customHeight="1">
      <c r="A19" s="52"/>
      <c r="B19" s="241" t="s">
        <v>185</v>
      </c>
      <c r="C19" s="241"/>
      <c r="D19" s="241"/>
      <c r="E19" s="241"/>
      <c r="F19" s="241"/>
      <c r="G19" s="241"/>
      <c r="H19" s="241"/>
      <c r="I19" s="241"/>
    </row>
    <row r="20" spans="1:9" ht="12.75" customHeight="1">
      <c r="A20" s="52"/>
      <c r="B20" s="55"/>
      <c r="C20" s="55"/>
      <c r="D20" s="55"/>
      <c r="E20" s="55"/>
      <c r="F20" s="55"/>
      <c r="G20" s="55"/>
      <c r="H20" s="55"/>
      <c r="I20" s="55"/>
    </row>
    <row r="21" spans="1:9" ht="12.75" customHeight="1">
      <c r="A21" s="52"/>
      <c r="B21" s="129" t="s">
        <v>182</v>
      </c>
      <c r="C21" s="84" t="s">
        <v>162</v>
      </c>
      <c r="D21" s="84"/>
      <c r="E21" s="84"/>
      <c r="F21" s="84"/>
      <c r="G21" s="84"/>
      <c r="H21" s="84"/>
      <c r="I21" s="84"/>
    </row>
    <row r="22" spans="1:9" ht="12.75" customHeight="1">
      <c r="A22" s="52"/>
      <c r="B22" s="129" t="s">
        <v>182</v>
      </c>
      <c r="C22" s="242" t="s">
        <v>163</v>
      </c>
      <c r="D22" s="242"/>
      <c r="E22" s="242"/>
      <c r="F22" s="242"/>
      <c r="G22" s="242"/>
      <c r="H22" s="242"/>
      <c r="I22" s="242"/>
    </row>
    <row r="23" spans="1:9" ht="12.75" customHeight="1">
      <c r="A23" s="52"/>
      <c r="B23" s="129" t="s">
        <v>182</v>
      </c>
      <c r="C23" s="242" t="s">
        <v>164</v>
      </c>
      <c r="D23" s="242"/>
      <c r="E23" s="242"/>
      <c r="F23" s="242"/>
      <c r="G23" s="242"/>
      <c r="H23" s="242"/>
      <c r="I23" s="242"/>
    </row>
    <row r="24" spans="1:9" ht="12.75" customHeight="1">
      <c r="A24" s="52"/>
      <c r="B24" s="129" t="s">
        <v>182</v>
      </c>
      <c r="C24" s="242" t="s">
        <v>165</v>
      </c>
      <c r="D24" s="242"/>
      <c r="E24" s="242"/>
      <c r="F24" s="242"/>
      <c r="G24" s="242"/>
      <c r="H24" s="242"/>
      <c r="I24" s="242"/>
    </row>
    <row r="25" spans="1:9" ht="12.75" customHeight="1">
      <c r="A25" s="52"/>
      <c r="B25" s="129" t="s">
        <v>182</v>
      </c>
      <c r="C25" s="242" t="s">
        <v>161</v>
      </c>
      <c r="D25" s="242"/>
      <c r="E25" s="242"/>
      <c r="F25" s="242"/>
      <c r="G25" s="242"/>
      <c r="H25" s="242"/>
      <c r="I25" s="242"/>
    </row>
    <row r="26" spans="1:9" ht="12.75" customHeight="1">
      <c r="A26" s="52"/>
      <c r="B26" s="129" t="s">
        <v>182</v>
      </c>
      <c r="C26" s="242" t="s">
        <v>180</v>
      </c>
      <c r="D26" s="242"/>
      <c r="E26" s="242"/>
      <c r="F26" s="242"/>
      <c r="G26" s="242"/>
      <c r="H26" s="242"/>
      <c r="I26" s="242"/>
    </row>
    <row r="27" spans="1:9" ht="27" customHeight="1">
      <c r="A27" s="52"/>
      <c r="B27" s="129" t="s">
        <v>182</v>
      </c>
      <c r="C27" s="241" t="s">
        <v>186</v>
      </c>
      <c r="D27" s="241"/>
      <c r="E27" s="241"/>
      <c r="F27" s="241"/>
      <c r="G27" s="241"/>
      <c r="H27" s="241"/>
      <c r="I27" s="241"/>
    </row>
    <row r="28" spans="2:9" ht="12.75" customHeight="1">
      <c r="B28" s="129" t="s">
        <v>182</v>
      </c>
      <c r="C28" s="84" t="s">
        <v>166</v>
      </c>
      <c r="D28" s="84"/>
      <c r="E28" s="84"/>
      <c r="F28" s="84"/>
      <c r="G28" s="84"/>
      <c r="H28" s="48"/>
      <c r="I28" s="56"/>
    </row>
    <row r="29" spans="2:9" ht="12.75" customHeight="1">
      <c r="B29" s="129" t="s">
        <v>182</v>
      </c>
      <c r="C29" s="84" t="s">
        <v>179</v>
      </c>
      <c r="D29" s="84"/>
      <c r="E29" s="84"/>
      <c r="F29" s="84"/>
      <c r="G29" s="84"/>
      <c r="H29" s="48"/>
      <c r="I29" s="56"/>
    </row>
    <row r="30" spans="2:9" ht="12.75" customHeight="1">
      <c r="B30" s="129" t="s">
        <v>182</v>
      </c>
      <c r="C30" s="84" t="s">
        <v>181</v>
      </c>
      <c r="D30" s="84"/>
      <c r="E30" s="84"/>
      <c r="F30" s="84"/>
      <c r="G30" s="84"/>
      <c r="H30" s="48"/>
      <c r="I30" s="56"/>
    </row>
    <row r="31" spans="2:9" ht="12.75" customHeight="1">
      <c r="B31" s="84"/>
      <c r="C31" s="84"/>
      <c r="D31" s="84"/>
      <c r="E31" s="84"/>
      <c r="F31" s="84"/>
      <c r="G31" s="84"/>
      <c r="H31" s="48"/>
      <c r="I31" s="56"/>
    </row>
    <row r="32" spans="2:9" ht="28.5" customHeight="1">
      <c r="B32" s="241" t="s">
        <v>187</v>
      </c>
      <c r="C32" s="241"/>
      <c r="D32" s="241"/>
      <c r="E32" s="241"/>
      <c r="F32" s="241"/>
      <c r="G32" s="241"/>
      <c r="H32" s="241"/>
      <c r="I32" s="241"/>
    </row>
    <row r="33" spans="2:9" ht="12.75" customHeight="1">
      <c r="B33" s="84"/>
      <c r="C33" s="84"/>
      <c r="D33" s="84"/>
      <c r="E33" s="84"/>
      <c r="F33" s="84"/>
      <c r="G33" s="84"/>
      <c r="H33" s="48"/>
      <c r="I33" s="56"/>
    </row>
    <row r="34" spans="2:9" ht="12.75" customHeight="1">
      <c r="B34" s="84"/>
      <c r="C34" s="84"/>
      <c r="D34" s="84"/>
      <c r="E34" s="84"/>
      <c r="F34" s="84"/>
      <c r="G34" s="84"/>
      <c r="H34" s="48"/>
      <c r="I34" s="56"/>
    </row>
    <row r="35" spans="1:9" ht="12.75">
      <c r="A35" s="52">
        <v>3</v>
      </c>
      <c r="B35" s="53" t="s">
        <v>36</v>
      </c>
      <c r="C35" s="48"/>
      <c r="D35" s="48"/>
      <c r="E35" s="48"/>
      <c r="F35" s="48"/>
      <c r="G35" s="48"/>
      <c r="H35" s="48"/>
      <c r="I35" s="56"/>
    </row>
    <row r="36" spans="1:9" ht="12.75">
      <c r="A36" s="52"/>
      <c r="B36" s="53"/>
      <c r="C36" s="48"/>
      <c r="D36" s="48"/>
      <c r="E36" s="48"/>
      <c r="F36" s="48"/>
      <c r="G36" s="48"/>
      <c r="H36" s="48"/>
      <c r="I36" s="56"/>
    </row>
    <row r="37" spans="2:11" ht="28.5" customHeight="1">
      <c r="B37" s="243" t="s">
        <v>167</v>
      </c>
      <c r="C37" s="243"/>
      <c r="D37" s="243"/>
      <c r="E37" s="243"/>
      <c r="F37" s="243"/>
      <c r="G37" s="243"/>
      <c r="H37" s="243"/>
      <c r="I37" s="243"/>
      <c r="K37" s="54"/>
    </row>
    <row r="38" spans="2:9" ht="12.75" customHeight="1">
      <c r="B38" s="245"/>
      <c r="C38" s="245"/>
      <c r="D38" s="245"/>
      <c r="E38" s="245"/>
      <c r="F38" s="245"/>
      <c r="G38" s="245"/>
      <c r="H38" s="48"/>
      <c r="I38" s="56"/>
    </row>
    <row r="39" spans="2:9" ht="12.75" customHeight="1">
      <c r="B39" s="245"/>
      <c r="C39" s="245"/>
      <c r="D39" s="245"/>
      <c r="E39" s="245"/>
      <c r="F39" s="245"/>
      <c r="G39" s="245"/>
      <c r="H39" s="48"/>
      <c r="I39" s="56"/>
    </row>
    <row r="40" spans="1:9" ht="12.75">
      <c r="A40" s="52">
        <f>+A35+1</f>
        <v>4</v>
      </c>
      <c r="B40" s="53" t="s">
        <v>37</v>
      </c>
      <c r="C40" s="48"/>
      <c r="D40" s="48"/>
      <c r="E40" s="48"/>
      <c r="F40" s="48"/>
      <c r="G40" s="48"/>
      <c r="H40" s="48"/>
      <c r="I40" s="56"/>
    </row>
    <row r="41" spans="1:9" ht="12.75">
      <c r="A41" s="52"/>
      <c r="B41" s="53"/>
      <c r="C41" s="48"/>
      <c r="D41" s="48"/>
      <c r="E41" s="48"/>
      <c r="F41" s="48"/>
      <c r="G41" s="48"/>
      <c r="H41" s="48"/>
      <c r="I41" s="56"/>
    </row>
    <row r="42" spans="1:9" ht="27.75" customHeight="1">
      <c r="A42" s="52"/>
      <c r="B42" s="246" t="s">
        <v>111</v>
      </c>
      <c r="C42" s="246"/>
      <c r="D42" s="246"/>
      <c r="E42" s="246"/>
      <c r="F42" s="246"/>
      <c r="G42" s="246"/>
      <c r="H42" s="246"/>
      <c r="I42" s="246"/>
    </row>
    <row r="43" spans="1:9" ht="14.25" customHeight="1">
      <c r="A43" s="52"/>
      <c r="B43" s="50"/>
      <c r="C43" s="50"/>
      <c r="D43" s="50"/>
      <c r="E43" s="50"/>
      <c r="F43" s="50"/>
      <c r="G43" s="50"/>
      <c r="H43" s="48"/>
      <c r="I43" s="56"/>
    </row>
    <row r="44" spans="1:9" ht="12.75" customHeight="1">
      <c r="A44" s="52"/>
      <c r="B44" s="224"/>
      <c r="C44" s="224"/>
      <c r="D44" s="224"/>
      <c r="E44" s="224"/>
      <c r="F44" s="224"/>
      <c r="G44" s="224"/>
      <c r="H44" s="48"/>
      <c r="I44" s="56"/>
    </row>
    <row r="45" spans="1:9" ht="12.75">
      <c r="A45" s="52">
        <f>+A40+1</f>
        <v>5</v>
      </c>
      <c r="B45" s="53" t="s">
        <v>38</v>
      </c>
      <c r="C45" s="48"/>
      <c r="D45" s="48"/>
      <c r="E45" s="48"/>
      <c r="F45" s="48"/>
      <c r="G45" s="48"/>
      <c r="H45" s="48"/>
      <c r="I45" s="56"/>
    </row>
    <row r="46" spans="1:9" ht="12.75">
      <c r="A46" s="52"/>
      <c r="B46" s="53"/>
      <c r="C46" s="48"/>
      <c r="D46" s="48"/>
      <c r="E46" s="48"/>
      <c r="F46" s="48"/>
      <c r="G46" s="48"/>
      <c r="H46" s="48"/>
      <c r="I46" s="56"/>
    </row>
    <row r="47" spans="1:10" ht="27" customHeight="1">
      <c r="A47" s="52"/>
      <c r="B47" s="241" t="s">
        <v>224</v>
      </c>
      <c r="C47" s="241"/>
      <c r="D47" s="241"/>
      <c r="E47" s="241"/>
      <c r="F47" s="241"/>
      <c r="G47" s="241"/>
      <c r="H47" s="241"/>
      <c r="I47" s="241"/>
      <c r="J47" s="55"/>
    </row>
    <row r="48" spans="1:9" ht="12.75" customHeight="1">
      <c r="A48" s="52"/>
      <c r="B48" s="224"/>
      <c r="C48" s="224"/>
      <c r="D48" s="224"/>
      <c r="E48" s="224"/>
      <c r="F48" s="224"/>
      <c r="G48" s="224"/>
      <c r="H48" s="48"/>
      <c r="I48" s="56"/>
    </row>
    <row r="49" spans="1:9" ht="12.75" customHeight="1">
      <c r="A49" s="52"/>
      <c r="B49" s="224"/>
      <c r="C49" s="224"/>
      <c r="D49" s="224"/>
      <c r="E49" s="224"/>
      <c r="F49" s="224"/>
      <c r="G49" s="224"/>
      <c r="H49" s="48"/>
      <c r="I49" s="56"/>
    </row>
    <row r="50" spans="1:9" ht="12.75">
      <c r="A50" s="52">
        <f>+A45+1</f>
        <v>6</v>
      </c>
      <c r="B50" s="53" t="s">
        <v>39</v>
      </c>
      <c r="C50" s="48"/>
      <c r="D50" s="48"/>
      <c r="E50" s="48"/>
      <c r="F50" s="48"/>
      <c r="G50" s="48"/>
      <c r="H50" s="48"/>
      <c r="I50" s="56"/>
    </row>
    <row r="51" spans="1:9" ht="12.75">
      <c r="A51" s="52"/>
      <c r="B51" s="53"/>
      <c r="C51" s="48"/>
      <c r="D51" s="48"/>
      <c r="E51" s="48"/>
      <c r="F51" s="48"/>
      <c r="G51" s="48"/>
      <c r="H51" s="48"/>
      <c r="I51" s="56"/>
    </row>
    <row r="52" spans="1:9" ht="12.75" customHeight="1">
      <c r="A52" s="52"/>
      <c r="B52" s="241" t="s">
        <v>93</v>
      </c>
      <c r="C52" s="241"/>
      <c r="D52" s="241"/>
      <c r="E52" s="241"/>
      <c r="F52" s="241"/>
      <c r="G52" s="241"/>
      <c r="H52" s="241"/>
      <c r="I52" s="241"/>
    </row>
    <row r="53" spans="1:9" ht="12.75" customHeight="1">
      <c r="A53" s="52"/>
      <c r="B53" s="53"/>
      <c r="C53" s="48"/>
      <c r="D53" s="48"/>
      <c r="E53" s="48"/>
      <c r="F53" s="48"/>
      <c r="G53" s="48"/>
      <c r="H53" s="48"/>
      <c r="I53" s="56"/>
    </row>
    <row r="54" spans="1:9" ht="12.75" customHeight="1">
      <c r="A54" s="52"/>
      <c r="B54" s="53"/>
      <c r="C54" s="48"/>
      <c r="D54" s="48"/>
      <c r="E54" s="48"/>
      <c r="F54" s="48"/>
      <c r="G54" s="48"/>
      <c r="H54" s="48"/>
      <c r="I54" s="56"/>
    </row>
    <row r="55" spans="1:9" ht="12.75">
      <c r="A55" s="52">
        <f>+A50+1</f>
        <v>7</v>
      </c>
      <c r="B55" s="53" t="s">
        <v>23</v>
      </c>
      <c r="C55" s="48"/>
      <c r="D55" s="48"/>
      <c r="E55" s="48"/>
      <c r="F55" s="48"/>
      <c r="G55" s="48"/>
      <c r="H55" s="48"/>
      <c r="I55" s="56"/>
    </row>
    <row r="56" spans="1:9" ht="12.75">
      <c r="A56" s="52"/>
      <c r="B56" s="53"/>
      <c r="C56" s="48"/>
      <c r="D56" s="48"/>
      <c r="E56" s="48"/>
      <c r="F56" s="48"/>
      <c r="G56" s="48"/>
      <c r="H56" s="48"/>
      <c r="I56" s="56"/>
    </row>
    <row r="57" spans="1:9" ht="39.75" customHeight="1">
      <c r="A57" s="52"/>
      <c r="B57" s="238" t="s">
        <v>190</v>
      </c>
      <c r="C57" s="238"/>
      <c r="D57" s="238"/>
      <c r="E57" s="238"/>
      <c r="F57" s="238"/>
      <c r="G57" s="238"/>
      <c r="H57" s="238"/>
      <c r="I57" s="238"/>
    </row>
    <row r="58" spans="1:9" ht="12.75" customHeight="1">
      <c r="A58" s="52"/>
      <c r="B58" s="114"/>
      <c r="C58" s="114"/>
      <c r="D58" s="114"/>
      <c r="E58" s="114"/>
      <c r="F58" s="114"/>
      <c r="G58" s="114"/>
      <c r="H58" s="48"/>
      <c r="I58" s="56"/>
    </row>
    <row r="59" spans="1:9" ht="12.75" customHeight="1">
      <c r="A59" s="52"/>
      <c r="B59" s="224"/>
      <c r="C59" s="224"/>
      <c r="D59" s="224"/>
      <c r="E59" s="224"/>
      <c r="F59" s="224"/>
      <c r="G59" s="224"/>
      <c r="H59" s="48"/>
      <c r="I59" s="56"/>
    </row>
    <row r="60" spans="1:9" ht="12.75">
      <c r="A60" s="52">
        <f>+A55+1</f>
        <v>8</v>
      </c>
      <c r="B60" s="58" t="s">
        <v>94</v>
      </c>
      <c r="C60" s="56"/>
      <c r="D60" s="56"/>
      <c r="E60" s="56"/>
      <c r="F60" s="56"/>
      <c r="G60" s="56"/>
      <c r="H60" s="56"/>
      <c r="I60" s="56"/>
    </row>
    <row r="61" spans="1:9" ht="12.75">
      <c r="A61" s="52"/>
      <c r="B61" s="58"/>
      <c r="C61" s="56"/>
      <c r="D61" s="56"/>
      <c r="E61" s="56"/>
      <c r="F61" s="56"/>
      <c r="G61" s="56"/>
      <c r="H61" s="56"/>
      <c r="I61" s="56"/>
    </row>
    <row r="62" spans="1:10" ht="42" customHeight="1">
      <c r="A62" s="52"/>
      <c r="B62" s="238" t="s">
        <v>225</v>
      </c>
      <c r="C62" s="238"/>
      <c r="D62" s="238"/>
      <c r="E62" s="238"/>
      <c r="F62" s="238"/>
      <c r="G62" s="238"/>
      <c r="H62" s="238"/>
      <c r="I62" s="238"/>
      <c r="J62" s="79"/>
    </row>
    <row r="63" spans="1:9" ht="12.75" customHeight="1">
      <c r="A63" s="52"/>
      <c r="B63" s="48"/>
      <c r="C63" s="48"/>
      <c r="D63" s="48"/>
      <c r="E63" s="48"/>
      <c r="F63" s="48"/>
      <c r="G63" s="48"/>
      <c r="H63" s="48"/>
      <c r="I63" s="56"/>
    </row>
    <row r="64" spans="1:9" ht="12.75" customHeight="1">
      <c r="A64" s="52"/>
      <c r="B64" s="48"/>
      <c r="C64" s="48"/>
      <c r="D64" s="48"/>
      <c r="E64" s="48"/>
      <c r="F64" s="48"/>
      <c r="G64" s="48"/>
      <c r="H64" s="48"/>
      <c r="I64" s="56"/>
    </row>
    <row r="65" spans="1:9" ht="12.75">
      <c r="A65" s="52">
        <f>+A60+1</f>
        <v>9</v>
      </c>
      <c r="B65" s="53" t="s">
        <v>95</v>
      </c>
      <c r="C65" s="48"/>
      <c r="D65" s="48"/>
      <c r="E65" s="48"/>
      <c r="F65" s="48"/>
      <c r="G65" s="48"/>
      <c r="H65" s="48"/>
      <c r="I65" s="56"/>
    </row>
    <row r="66" spans="1:9" ht="12.75" customHeight="1">
      <c r="A66" s="52"/>
      <c r="B66" s="53"/>
      <c r="C66" s="48"/>
      <c r="D66" s="48"/>
      <c r="H66" s="196" t="s">
        <v>72</v>
      </c>
      <c r="I66" s="196" t="s">
        <v>226</v>
      </c>
    </row>
    <row r="67" spans="1:9" ht="12.75" customHeight="1">
      <c r="A67" s="52"/>
      <c r="B67" s="48"/>
      <c r="C67" s="48"/>
      <c r="H67" s="196" t="s">
        <v>207</v>
      </c>
      <c r="I67" s="196" t="s">
        <v>207</v>
      </c>
    </row>
    <row r="68" spans="1:9" ht="12.75">
      <c r="A68" s="52"/>
      <c r="B68" s="53" t="s">
        <v>40</v>
      </c>
      <c r="C68" s="48"/>
      <c r="D68" s="48"/>
      <c r="H68" s="196" t="s">
        <v>13</v>
      </c>
      <c r="I68" s="196" t="s">
        <v>13</v>
      </c>
    </row>
    <row r="69" spans="1:9" s="7" customFormat="1" ht="12.75" customHeight="1">
      <c r="A69" s="33"/>
      <c r="B69" s="56"/>
      <c r="C69" s="56" t="s">
        <v>67</v>
      </c>
      <c r="D69" s="57"/>
      <c r="H69" s="197">
        <f>+I69-'[2]NOTES-Part A'!I69</f>
        <v>16530.06154000001</v>
      </c>
      <c r="I69" s="197">
        <f>+'[1]Oct08'!$C$205/1000</f>
        <v>44446.06154000001</v>
      </c>
    </row>
    <row r="70" spans="1:9" s="7" customFormat="1" ht="12.75" customHeight="1">
      <c r="A70" s="33"/>
      <c r="B70" s="56"/>
      <c r="C70" s="56" t="s">
        <v>70</v>
      </c>
      <c r="D70" s="57"/>
      <c r="H70" s="197">
        <f>+I70-'[2]NOTES-Part A'!I70</f>
        <v>39.906330000001006</v>
      </c>
      <c r="I70" s="197">
        <f>+'[1]Oct08'!$D$205/1000</f>
        <v>39.906330000001006</v>
      </c>
    </row>
    <row r="71" spans="1:9" s="7" customFormat="1" ht="12.75" customHeight="1">
      <c r="A71" s="33"/>
      <c r="B71" s="58"/>
      <c r="C71" s="56" t="s">
        <v>203</v>
      </c>
      <c r="D71" s="57"/>
      <c r="H71" s="197">
        <f>+I71-'[2]NOTES-Part A'!I71</f>
        <v>10923.537893673718</v>
      </c>
      <c r="I71" s="197">
        <f>+'[1]Oct08'!$E$205/1000</f>
        <v>27954.537893673718</v>
      </c>
    </row>
    <row r="72" spans="1:9" s="7" customFormat="1" ht="12.75" customHeight="1">
      <c r="A72" s="33"/>
      <c r="B72" s="56"/>
      <c r="C72" s="56" t="s">
        <v>68</v>
      </c>
      <c r="D72" s="57"/>
      <c r="H72" s="197">
        <f>+I72-'[2]NOTES-Part A'!I72</f>
        <v>31685.966168</v>
      </c>
      <c r="I72" s="197">
        <f>+'[1]Oct08'!$F$205/1000</f>
        <v>86763.966168</v>
      </c>
    </row>
    <row r="73" spans="1:9" s="7" customFormat="1" ht="12.75" customHeight="1">
      <c r="A73" s="33"/>
      <c r="B73" s="56"/>
      <c r="C73" s="56" t="s">
        <v>144</v>
      </c>
      <c r="D73" s="57"/>
      <c r="H73" s="197">
        <f>+I73-'[2]NOTES-Part A'!I73</f>
        <v>1830.2257218576</v>
      </c>
      <c r="I73" s="197">
        <f>+'[1]Oct08'!$G$205/1000</f>
        <v>3401.2257218576</v>
      </c>
    </row>
    <row r="74" spans="1:9" s="7" customFormat="1" ht="12.75" customHeight="1">
      <c r="A74" s="33"/>
      <c r="B74" s="56"/>
      <c r="C74" s="56" t="s">
        <v>149</v>
      </c>
      <c r="D74" s="57"/>
      <c r="H74" s="197">
        <f>+I74-'[2]NOTES-Part A'!I74</f>
        <v>160.135</v>
      </c>
      <c r="I74" s="197">
        <f>+'[1]Oct08'!$H$205/1000</f>
        <v>499.135</v>
      </c>
    </row>
    <row r="75" spans="1:9" s="7" customFormat="1" ht="12.75" customHeight="1">
      <c r="A75" s="33"/>
      <c r="B75" s="56"/>
      <c r="C75" s="56" t="s">
        <v>21</v>
      </c>
      <c r="D75" s="57"/>
      <c r="H75" s="197">
        <f>+I75-'[2]NOTES-Part A'!I75</f>
        <v>1.0882600000000089</v>
      </c>
      <c r="I75" s="197">
        <f>+'[1]Oct08'!$I$205/1000</f>
        <v>18.08826000000001</v>
      </c>
    </row>
    <row r="76" spans="2:9" s="7" customFormat="1" ht="13.5" thickBot="1">
      <c r="B76" s="140"/>
      <c r="C76" s="141" t="s">
        <v>69</v>
      </c>
      <c r="D76" s="142"/>
      <c r="E76" s="134"/>
      <c r="F76" s="134"/>
      <c r="G76" s="134"/>
      <c r="H76" s="198">
        <f>+SUM(H69:H75)</f>
        <v>61170.92091353133</v>
      </c>
      <c r="I76" s="198">
        <f>+SUM(I69:I75)</f>
        <v>163122.9209135313</v>
      </c>
    </row>
    <row r="77" spans="2:9" s="7" customFormat="1" ht="12.75" customHeight="1">
      <c r="B77" s="56"/>
      <c r="C77" s="56"/>
      <c r="D77" s="57"/>
      <c r="H77" s="199"/>
      <c r="I77" s="199"/>
    </row>
    <row r="78" spans="2:9" s="7" customFormat="1" ht="12.75">
      <c r="B78" s="58" t="s">
        <v>41</v>
      </c>
      <c r="C78" s="56"/>
      <c r="D78" s="57"/>
      <c r="H78" s="200"/>
      <c r="I78" s="200"/>
    </row>
    <row r="79" spans="2:9" s="7" customFormat="1" ht="12.75" customHeight="1">
      <c r="B79" s="56"/>
      <c r="C79" s="56" t="s">
        <v>67</v>
      </c>
      <c r="D79" s="57"/>
      <c r="H79" s="197">
        <f>+I79-'[2]NOTES-Part A'!I79</f>
        <v>2851.7924700000112</v>
      </c>
      <c r="I79" s="197">
        <f>+'[1]Oct08'!$C$228/1000</f>
        <v>4956.792470000011</v>
      </c>
    </row>
    <row r="80" spans="2:9" s="7" customFormat="1" ht="12.75" customHeight="1">
      <c r="B80" s="56"/>
      <c r="C80" s="56" t="s">
        <v>70</v>
      </c>
      <c r="D80" s="57"/>
      <c r="H80" s="197">
        <f>+I80-'[2]NOTES-Part A'!I80</f>
        <v>-2659.234669999998</v>
      </c>
      <c r="I80" s="197">
        <f>+'[3]Oct08'!$D$228/1000</f>
        <v>-4247.234669999998</v>
      </c>
    </row>
    <row r="81" spans="2:9" s="7" customFormat="1" ht="12.75" customHeight="1">
      <c r="B81" s="56"/>
      <c r="C81" s="56" t="s">
        <v>203</v>
      </c>
      <c r="D81" s="57"/>
      <c r="H81" s="197">
        <f>+I81-'[2]NOTES-Part A'!I81</f>
        <v>904.9930520369194</v>
      </c>
      <c r="I81" s="197">
        <f>+'[1]Oct08'!$E$228/1000</f>
        <v>-348.0069479630807</v>
      </c>
    </row>
    <row r="82" spans="2:9" s="7" customFormat="1" ht="12.75" customHeight="1">
      <c r="B82" s="56"/>
      <c r="C82" s="56" t="s">
        <v>68</v>
      </c>
      <c r="D82" s="57"/>
      <c r="H82" s="197">
        <f>+I82-'[2]NOTES-Part A'!I82</f>
        <v>910.1833000000015</v>
      </c>
      <c r="I82" s="197">
        <f>+'[1]Oct08'!$F$228/1000</f>
        <v>4526.1833000000015</v>
      </c>
    </row>
    <row r="83" spans="2:9" s="7" customFormat="1" ht="12.75" customHeight="1">
      <c r="B83" s="56"/>
      <c r="C83" s="56" t="s">
        <v>144</v>
      </c>
      <c r="D83" s="57"/>
      <c r="H83" s="197">
        <f>+I83-'[2]NOTES-Part A'!I83</f>
        <v>-446.8215062383997</v>
      </c>
      <c r="I83" s="197">
        <f>+'[1]Oct08'!$G$228/1000</f>
        <v>-5429.8215062384</v>
      </c>
    </row>
    <row r="84" spans="2:9" s="7" customFormat="1" ht="12.75" customHeight="1">
      <c r="B84" s="56"/>
      <c r="C84" s="56" t="s">
        <v>149</v>
      </c>
      <c r="D84" s="57"/>
      <c r="H84" s="197">
        <f>+I84-'[2]NOTES-Part A'!I84</f>
        <v>-668.531</v>
      </c>
      <c r="I84" s="197">
        <f>+'[1]Oct08'!$H$228/1000</f>
        <v>-1778.531</v>
      </c>
    </row>
    <row r="85" spans="2:9" s="7" customFormat="1" ht="12.75" customHeight="1">
      <c r="B85" s="56"/>
      <c r="C85" s="56" t="s">
        <v>21</v>
      </c>
      <c r="D85" s="57"/>
      <c r="H85" s="197">
        <f>+I85-'[2]NOTES-Part A'!I85</f>
        <v>0</v>
      </c>
      <c r="I85" s="197"/>
    </row>
    <row r="86" spans="2:9" s="7" customFormat="1" ht="12.75" customHeight="1">
      <c r="B86" s="56"/>
      <c r="C86" s="56" t="s">
        <v>169</v>
      </c>
      <c r="D86" s="57"/>
      <c r="H86" s="201">
        <v>0</v>
      </c>
      <c r="I86" s="202">
        <v>2587</v>
      </c>
    </row>
    <row r="87" spans="2:9" s="7" customFormat="1" ht="12.75" customHeight="1">
      <c r="B87" s="56"/>
      <c r="C87" s="56" t="s">
        <v>170</v>
      </c>
      <c r="D87" s="57"/>
      <c r="H87" s="203">
        <f>+I87--135</f>
        <v>-29</v>
      </c>
      <c r="I87" s="204">
        <v>-164</v>
      </c>
    </row>
    <row r="88" spans="2:9" s="7" customFormat="1" ht="12.75" customHeight="1">
      <c r="B88" s="56"/>
      <c r="C88" s="56"/>
      <c r="D88" s="57"/>
      <c r="H88" s="205">
        <f>SUM(H86:H87)</f>
        <v>-29</v>
      </c>
      <c r="I88" s="205">
        <f>+I86+I87</f>
        <v>2423</v>
      </c>
    </row>
    <row r="89" spans="2:9" s="7" customFormat="1" ht="6" customHeight="1">
      <c r="B89" s="56"/>
      <c r="C89" s="56"/>
      <c r="D89" s="57"/>
      <c r="H89" s="206"/>
      <c r="I89" s="206"/>
    </row>
    <row r="90" spans="2:9" s="7" customFormat="1" ht="12.75" customHeight="1">
      <c r="B90" s="56"/>
      <c r="C90" s="56" t="s">
        <v>142</v>
      </c>
      <c r="D90" s="57"/>
      <c r="H90" s="197">
        <f>+SUM(H79:H84)+H88</f>
        <v>863.3816457985345</v>
      </c>
      <c r="I90" s="197">
        <f>+SUM(I79:I84)+I88</f>
        <v>102.38164579853401</v>
      </c>
    </row>
    <row r="91" spans="2:9" s="7" customFormat="1" ht="12.75" customHeight="1">
      <c r="B91" s="56"/>
      <c r="C91" s="56" t="s">
        <v>91</v>
      </c>
      <c r="D91" s="57"/>
      <c r="H91" s="197">
        <f>+PL!B20</f>
        <v>-1656</v>
      </c>
      <c r="I91" s="197">
        <f>+PL!E20</f>
        <v>-5409</v>
      </c>
    </row>
    <row r="92" spans="2:9" s="7" customFormat="1" ht="12.75">
      <c r="B92" s="56"/>
      <c r="C92" s="250" t="s">
        <v>121</v>
      </c>
      <c r="D92" s="250"/>
      <c r="E92" s="250"/>
      <c r="F92" s="250"/>
      <c r="H92" s="197">
        <f>+PL!B21</f>
        <v>12361</v>
      </c>
      <c r="I92" s="197">
        <f>+PL!E21</f>
        <v>36680</v>
      </c>
    </row>
    <row r="93" spans="2:9" s="7" customFormat="1" ht="13.5" thickBot="1">
      <c r="B93" s="140"/>
      <c r="C93" s="141" t="s">
        <v>83</v>
      </c>
      <c r="D93" s="142"/>
      <c r="E93" s="134"/>
      <c r="F93" s="134"/>
      <c r="G93" s="134"/>
      <c r="H93" s="198">
        <f>SUM(H90:H92)</f>
        <v>11568.381645798534</v>
      </c>
      <c r="I93" s="198">
        <f>SUM(I90:I92)</f>
        <v>31373.381645798534</v>
      </c>
    </row>
    <row r="94" spans="8:9" s="7" customFormat="1" ht="12.75" customHeight="1">
      <c r="H94" s="56"/>
      <c r="I94" s="56"/>
    </row>
    <row r="95" ht="12.75" customHeight="1">
      <c r="A95" s="52"/>
    </row>
    <row r="96" spans="1:2" s="7" customFormat="1" ht="12.75">
      <c r="A96" s="33">
        <f>+A65+1</f>
        <v>10</v>
      </c>
      <c r="B96" s="19" t="s">
        <v>0</v>
      </c>
    </row>
    <row r="97" spans="1:2" s="7" customFormat="1" ht="12.75">
      <c r="A97" s="33"/>
      <c r="B97" s="19"/>
    </row>
    <row r="98" spans="1:9" s="7" customFormat="1" ht="39" customHeight="1">
      <c r="A98" s="33"/>
      <c r="B98" s="238" t="s">
        <v>227</v>
      </c>
      <c r="C98" s="238"/>
      <c r="D98" s="238"/>
      <c r="E98" s="238"/>
      <c r="F98" s="238"/>
      <c r="G98" s="238"/>
      <c r="H98" s="238"/>
      <c r="I98" s="238"/>
    </row>
    <row r="99" spans="1:9" s="7" customFormat="1" ht="12.75" customHeight="1">
      <c r="A99" s="33"/>
      <c r="B99" s="97"/>
      <c r="C99" s="97"/>
      <c r="D99" s="97"/>
      <c r="E99" s="97"/>
      <c r="F99" s="97"/>
      <c r="G99" s="97"/>
      <c r="H99" s="97"/>
      <c r="I99" s="97"/>
    </row>
    <row r="100" spans="1:8" s="7" customFormat="1" ht="12.75" customHeight="1">
      <c r="A100" s="33"/>
      <c r="B100" s="232"/>
      <c r="C100" s="232"/>
      <c r="D100" s="232"/>
      <c r="E100" s="232"/>
      <c r="F100" s="232"/>
      <c r="G100" s="232"/>
      <c r="H100" s="33"/>
    </row>
    <row r="101" spans="1:8" s="7" customFormat="1" ht="12.75">
      <c r="A101" s="33">
        <f>+A96+1</f>
        <v>11</v>
      </c>
      <c r="B101" s="59" t="s">
        <v>96</v>
      </c>
      <c r="C101" s="33"/>
      <c r="D101" s="33"/>
      <c r="E101" s="33"/>
      <c r="F101" s="33"/>
      <c r="G101" s="33"/>
      <c r="H101" s="33"/>
    </row>
    <row r="102" spans="1:8" s="7" customFormat="1" ht="12.75">
      <c r="A102" s="33"/>
      <c r="B102" s="59"/>
      <c r="C102" s="33"/>
      <c r="D102" s="33"/>
      <c r="E102" s="33"/>
      <c r="F102" s="33"/>
      <c r="G102" s="33"/>
      <c r="H102" s="33"/>
    </row>
    <row r="103" spans="1:9" s="56" customFormat="1" ht="12.75" customHeight="1">
      <c r="A103" s="63"/>
      <c r="B103" s="248" t="s">
        <v>234</v>
      </c>
      <c r="C103" s="249"/>
      <c r="D103" s="249"/>
      <c r="E103" s="249"/>
      <c r="F103" s="249"/>
      <c r="G103" s="249"/>
      <c r="H103" s="249"/>
      <c r="I103" s="249"/>
    </row>
    <row r="104" spans="1:9" s="7" customFormat="1" ht="12.75">
      <c r="A104" s="33"/>
      <c r="B104" s="238"/>
      <c r="C104" s="238"/>
      <c r="D104" s="238"/>
      <c r="E104" s="238"/>
      <c r="F104" s="238"/>
      <c r="G104" s="238"/>
      <c r="H104" s="238"/>
      <c r="I104" s="238"/>
    </row>
    <row r="105" spans="1:8" s="7" customFormat="1" ht="12.75" customHeight="1">
      <c r="A105" s="33"/>
      <c r="B105" s="123"/>
      <c r="C105" s="124"/>
      <c r="D105" s="123"/>
      <c r="E105" s="123"/>
      <c r="F105" s="123"/>
      <c r="G105" s="123"/>
      <c r="H105" s="33"/>
    </row>
    <row r="106" spans="1:8" s="7" customFormat="1" ht="12.75">
      <c r="A106" s="33">
        <f>+A101+1</f>
        <v>12</v>
      </c>
      <c r="B106" s="19" t="s">
        <v>42</v>
      </c>
      <c r="D106" s="33"/>
      <c r="E106" s="33"/>
      <c r="F106" s="33"/>
      <c r="G106" s="33"/>
      <c r="H106" s="33"/>
    </row>
    <row r="107" spans="1:8" s="7" customFormat="1" ht="12.75">
      <c r="A107" s="33"/>
      <c r="B107" s="19"/>
      <c r="D107" s="33"/>
      <c r="E107" s="33"/>
      <c r="F107" s="33"/>
      <c r="G107" s="33"/>
      <c r="H107" s="33"/>
    </row>
    <row r="108" spans="1:9" s="7" customFormat="1" ht="12.75" customHeight="1">
      <c r="A108" s="33"/>
      <c r="B108" s="247" t="s">
        <v>235</v>
      </c>
      <c r="C108" s="247"/>
      <c r="D108" s="247"/>
      <c r="E108" s="247"/>
      <c r="F108" s="247"/>
      <c r="G108" s="247"/>
      <c r="H108" s="247"/>
      <c r="I108" s="247"/>
    </row>
    <row r="109" spans="1:9" s="7" customFormat="1" ht="52.5" customHeight="1">
      <c r="A109" s="33"/>
      <c r="B109" s="98" t="s">
        <v>73</v>
      </c>
      <c r="C109" s="238" t="s">
        <v>236</v>
      </c>
      <c r="D109" s="238"/>
      <c r="E109" s="238"/>
      <c r="F109" s="238"/>
      <c r="G109" s="238"/>
      <c r="H109" s="238"/>
      <c r="I109" s="238"/>
    </row>
    <row r="110" spans="1:9" s="7" customFormat="1" ht="39.75" customHeight="1">
      <c r="A110" s="33"/>
      <c r="B110" s="98" t="s">
        <v>74</v>
      </c>
      <c r="C110" s="238" t="s">
        <v>239</v>
      </c>
      <c r="D110" s="238"/>
      <c r="E110" s="238"/>
      <c r="F110" s="238"/>
      <c r="G110" s="238"/>
      <c r="H110" s="238"/>
      <c r="I110" s="238"/>
    </row>
    <row r="111" spans="1:9" s="7" customFormat="1" ht="79.5" customHeight="1">
      <c r="A111" s="33"/>
      <c r="B111" s="97" t="s">
        <v>238</v>
      </c>
      <c r="C111" s="238" t="s">
        <v>237</v>
      </c>
      <c r="D111" s="238"/>
      <c r="E111" s="238"/>
      <c r="F111" s="238"/>
      <c r="G111" s="238"/>
      <c r="H111" s="238"/>
      <c r="I111" s="238"/>
    </row>
    <row r="112" spans="1:9" s="7" customFormat="1" ht="12.75" customHeight="1">
      <c r="A112" s="33"/>
      <c r="B112" s="222"/>
      <c r="C112" s="222"/>
      <c r="D112" s="222"/>
      <c r="E112" s="222"/>
      <c r="F112" s="222"/>
      <c r="G112" s="222"/>
      <c r="H112" s="222"/>
      <c r="I112" s="222"/>
    </row>
    <row r="113" spans="1:9" s="7" customFormat="1" ht="12.75" customHeight="1">
      <c r="A113" s="33"/>
      <c r="B113" s="69"/>
      <c r="C113" s="92"/>
      <c r="D113" s="92"/>
      <c r="E113" s="92"/>
      <c r="F113" s="92"/>
      <c r="G113" s="92"/>
      <c r="H113" s="92"/>
      <c r="I113" s="92"/>
    </row>
    <row r="114" spans="1:8" s="7" customFormat="1" ht="12.75" customHeight="1">
      <c r="A114" s="33">
        <f>+A106+1</f>
        <v>13</v>
      </c>
      <c r="B114" s="19" t="s">
        <v>43</v>
      </c>
      <c r="D114" s="20"/>
      <c r="E114" s="20"/>
      <c r="F114" s="20"/>
      <c r="G114" s="20"/>
      <c r="H114" s="20"/>
    </row>
    <row r="115" spans="1:8" s="7" customFormat="1" ht="12.75" customHeight="1">
      <c r="A115" s="33"/>
      <c r="B115" s="19"/>
      <c r="D115" s="20"/>
      <c r="E115" s="20"/>
      <c r="F115" s="20"/>
      <c r="G115" s="20"/>
      <c r="H115" s="20"/>
    </row>
    <row r="116" spans="1:9" s="7" customFormat="1" ht="27" customHeight="1">
      <c r="A116" s="33"/>
      <c r="B116" s="238" t="s">
        <v>168</v>
      </c>
      <c r="C116" s="238"/>
      <c r="D116" s="238"/>
      <c r="E116" s="238"/>
      <c r="F116" s="238"/>
      <c r="G116" s="238"/>
      <c r="H116" s="238"/>
      <c r="I116" s="238"/>
    </row>
    <row r="117" spans="1:8" s="7" customFormat="1" ht="12.75" customHeight="1">
      <c r="A117" s="33"/>
      <c r="B117" s="252"/>
      <c r="C117" s="252"/>
      <c r="D117" s="252"/>
      <c r="E117" s="252"/>
      <c r="F117" s="252"/>
      <c r="G117" s="252"/>
      <c r="H117" s="20"/>
    </row>
    <row r="118" spans="1:8" s="7" customFormat="1" ht="12.75" customHeight="1">
      <c r="A118" s="33"/>
      <c r="B118" s="252"/>
      <c r="C118" s="252"/>
      <c r="D118" s="252"/>
      <c r="E118" s="252"/>
      <c r="F118" s="252"/>
      <c r="G118" s="252"/>
      <c r="H118" s="20"/>
    </row>
    <row r="119" spans="1:8" s="7" customFormat="1" ht="12.75">
      <c r="A119" s="33">
        <f>+A114+1</f>
        <v>14</v>
      </c>
      <c r="B119" s="19" t="s">
        <v>44</v>
      </c>
      <c r="D119" s="20"/>
      <c r="E119" s="20"/>
      <c r="F119" s="20"/>
      <c r="G119" s="20"/>
      <c r="H119" s="20"/>
    </row>
    <row r="120" spans="1:9" s="7" customFormat="1" ht="12.75" customHeight="1">
      <c r="A120" s="33"/>
      <c r="D120" s="20"/>
      <c r="E120" s="20"/>
      <c r="F120" s="20"/>
      <c r="G120" s="61"/>
      <c r="H120" s="20"/>
      <c r="I120" s="196" t="s">
        <v>13</v>
      </c>
    </row>
    <row r="121" spans="1:9" s="7" customFormat="1" ht="12.75" customHeight="1">
      <c r="A121" s="33"/>
      <c r="B121" s="253" t="s">
        <v>188</v>
      </c>
      <c r="C121" s="253"/>
      <c r="D121" s="253"/>
      <c r="E121" s="253"/>
      <c r="F121" s="253"/>
      <c r="G121" s="61"/>
      <c r="H121" s="20"/>
      <c r="I121" s="196"/>
    </row>
    <row r="122" spans="1:9" ht="12.75" customHeight="1" thickBot="1">
      <c r="A122" s="52"/>
      <c r="B122" s="120" t="s">
        <v>189</v>
      </c>
      <c r="C122" s="7"/>
      <c r="G122" s="80"/>
      <c r="I122" s="223">
        <v>180000</v>
      </c>
    </row>
    <row r="123" spans="1:9" ht="12.75" customHeight="1">
      <c r="A123" s="52"/>
      <c r="C123" s="7"/>
      <c r="G123" s="80"/>
      <c r="I123" s="131"/>
    </row>
    <row r="124" spans="1:7" ht="12.75" customHeight="1">
      <c r="A124" s="52"/>
      <c r="B124" s="45"/>
      <c r="G124" s="80"/>
    </row>
    <row r="125" ht="12.75" customHeight="1">
      <c r="A125" s="52"/>
    </row>
    <row r="127" spans="2:8" ht="12.75">
      <c r="B127" s="251"/>
      <c r="C127" s="251"/>
      <c r="D127" s="251"/>
      <c r="E127" s="251"/>
      <c r="F127" s="251"/>
      <c r="G127" s="251"/>
      <c r="H127" s="251"/>
    </row>
    <row r="130" ht="12.75">
      <c r="B130" s="9"/>
    </row>
    <row r="131" ht="12.75">
      <c r="B131"/>
    </row>
    <row r="132" ht="12.75">
      <c r="B132" s="9"/>
    </row>
    <row r="133" ht="12.75">
      <c r="B133"/>
    </row>
    <row r="134" ht="12.75">
      <c r="B134" s="9"/>
    </row>
  </sheetData>
  <mergeCells count="40">
    <mergeCell ref="B127:H127"/>
    <mergeCell ref="B118:G118"/>
    <mergeCell ref="B117:G117"/>
    <mergeCell ref="B116:I116"/>
    <mergeCell ref="B121:F121"/>
    <mergeCell ref="B108:I108"/>
    <mergeCell ref="B59:G59"/>
    <mergeCell ref="B57:I57"/>
    <mergeCell ref="B104:I104"/>
    <mergeCell ref="B100:G100"/>
    <mergeCell ref="B103:I103"/>
    <mergeCell ref="B62:I62"/>
    <mergeCell ref="B98:I98"/>
    <mergeCell ref="C92:F92"/>
    <mergeCell ref="B12:I12"/>
    <mergeCell ref="B38:G38"/>
    <mergeCell ref="B48:G48"/>
    <mergeCell ref="B44:G44"/>
    <mergeCell ref="C23:I23"/>
    <mergeCell ref="C25:I25"/>
    <mergeCell ref="B39:G39"/>
    <mergeCell ref="B42:I42"/>
    <mergeCell ref="B47:I47"/>
    <mergeCell ref="B14:I14"/>
    <mergeCell ref="C24:I24"/>
    <mergeCell ref="B32:I32"/>
    <mergeCell ref="C27:I27"/>
    <mergeCell ref="B52:I52"/>
    <mergeCell ref="B49:G49"/>
    <mergeCell ref="B37:I37"/>
    <mergeCell ref="C109:I109"/>
    <mergeCell ref="C111:I111"/>
    <mergeCell ref="C110:I110"/>
    <mergeCell ref="A1:I1"/>
    <mergeCell ref="A2:I2"/>
    <mergeCell ref="A5:I5"/>
    <mergeCell ref="B10:I10"/>
    <mergeCell ref="B19:I19"/>
    <mergeCell ref="C22:I22"/>
    <mergeCell ref="C26:I26"/>
  </mergeCells>
  <printOptions/>
  <pageMargins left="0.57" right="0.31" top="0.54" bottom="0.24" header="0.5" footer="0.19"/>
  <pageSetup horizontalDpi="300" verticalDpi="300" orientation="portrait" paperSize="9" r:id="rId1"/>
  <rowBreaks count="2" manualBreakCount="2">
    <brk id="42" max="8" man="1"/>
    <brk id="93" max="8" man="1"/>
  </rowBreaks>
</worksheet>
</file>

<file path=xl/worksheets/sheet7.xml><?xml version="1.0" encoding="utf-8"?>
<worksheet xmlns="http://schemas.openxmlformats.org/spreadsheetml/2006/main" xmlns:r="http://schemas.openxmlformats.org/officeDocument/2006/relationships">
  <dimension ref="A1:M130"/>
  <sheetViews>
    <sheetView tabSelected="1" workbookViewId="0" topLeftCell="A98">
      <selection activeCell="A129" sqref="A98:G129"/>
    </sheetView>
  </sheetViews>
  <sheetFormatPr defaultColWidth="9.140625" defaultRowHeight="12.75"/>
  <cols>
    <col min="1" max="2" width="3.421875" style="48" customWidth="1"/>
    <col min="3" max="3" width="34.421875" style="48" customWidth="1"/>
    <col min="4" max="4" width="17.28125" style="48" customWidth="1"/>
    <col min="5" max="5" width="10.00390625" style="48" customWidth="1"/>
    <col min="6" max="7" width="15.7109375" style="48" customWidth="1"/>
    <col min="8" max="8" width="9.140625" style="48" customWidth="1"/>
    <col min="9" max="9" width="3.00390625" style="48" hidden="1" customWidth="1"/>
    <col min="10" max="12" width="0" style="48" hidden="1" customWidth="1"/>
    <col min="13" max="16384" width="9.140625" style="48" customWidth="1"/>
  </cols>
  <sheetData>
    <row r="1" spans="1:7" ht="20.25">
      <c r="A1" s="228" t="s">
        <v>216</v>
      </c>
      <c r="B1" s="228"/>
      <c r="C1" s="228"/>
      <c r="D1" s="228"/>
      <c r="E1" s="228"/>
      <c r="F1" s="228"/>
      <c r="G1" s="228"/>
    </row>
    <row r="2" spans="1:7" ht="12.75">
      <c r="A2" s="229" t="s">
        <v>215</v>
      </c>
      <c r="B2" s="229"/>
      <c r="C2" s="229"/>
      <c r="D2" s="229"/>
      <c r="E2" s="229"/>
      <c r="F2" s="229"/>
      <c r="G2" s="229"/>
    </row>
    <row r="3" ht="12.75">
      <c r="A3" s="62"/>
    </row>
    <row r="4" ht="12.75">
      <c r="A4" s="62"/>
    </row>
    <row r="5" spans="1:7" ht="32.25" customHeight="1">
      <c r="A5" s="257" t="s">
        <v>223</v>
      </c>
      <c r="B5" s="257"/>
      <c r="C5" s="257"/>
      <c r="D5" s="257"/>
      <c r="E5" s="257"/>
      <c r="F5" s="257"/>
      <c r="G5" s="257"/>
    </row>
    <row r="8" spans="1:7" s="65" customFormat="1" ht="14.25" customHeight="1">
      <c r="A8" s="63">
        <f>+'NOTES-Part A'!A119+1</f>
        <v>15</v>
      </c>
      <c r="B8" s="58" t="s">
        <v>99</v>
      </c>
      <c r="C8" s="56"/>
      <c r="D8" s="64"/>
      <c r="E8" s="64"/>
      <c r="F8" s="64"/>
      <c r="G8" s="64"/>
    </row>
    <row r="9" spans="1:7" s="65" customFormat="1" ht="14.25" customHeight="1">
      <c r="A9" s="63"/>
      <c r="B9" s="58"/>
      <c r="C9" s="56"/>
      <c r="D9" s="64"/>
      <c r="E9" s="64"/>
      <c r="F9" s="64"/>
      <c r="G9" s="64"/>
    </row>
    <row r="10" spans="1:7" s="65" customFormat="1" ht="54" customHeight="1">
      <c r="A10" s="63"/>
      <c r="B10" s="238" t="s">
        <v>242</v>
      </c>
      <c r="C10" s="238"/>
      <c r="D10" s="238"/>
      <c r="E10" s="238"/>
      <c r="F10" s="238"/>
      <c r="G10" s="238"/>
    </row>
    <row r="11" spans="1:7" s="67" customFormat="1" ht="12.75" customHeight="1">
      <c r="A11" s="63"/>
      <c r="B11" s="50"/>
      <c r="C11" s="50"/>
      <c r="D11" s="50"/>
      <c r="E11" s="50"/>
      <c r="F11" s="50"/>
      <c r="G11" s="50"/>
    </row>
    <row r="12" spans="1:7" s="67" customFormat="1" ht="40.5" customHeight="1">
      <c r="A12" s="63"/>
      <c r="B12" s="238" t="s">
        <v>231</v>
      </c>
      <c r="C12" s="246"/>
      <c r="D12" s="246"/>
      <c r="E12" s="246"/>
      <c r="F12" s="246"/>
      <c r="G12" s="246"/>
    </row>
    <row r="13" spans="1:7" s="67" customFormat="1" ht="12.75" customHeight="1">
      <c r="A13" s="63"/>
      <c r="B13" s="60"/>
      <c r="C13" s="50"/>
      <c r="D13" s="50"/>
      <c r="E13" s="50"/>
      <c r="F13" s="50"/>
      <c r="G13" s="50"/>
    </row>
    <row r="14" spans="1:7" s="67" customFormat="1" ht="54" customHeight="1">
      <c r="A14" s="63"/>
      <c r="B14" s="238" t="s">
        <v>241</v>
      </c>
      <c r="C14" s="238"/>
      <c r="D14" s="238"/>
      <c r="E14" s="238"/>
      <c r="F14" s="238"/>
      <c r="G14" s="238"/>
    </row>
    <row r="15" spans="1:9" s="67" customFormat="1" ht="12.75" customHeight="1">
      <c r="A15" s="66"/>
      <c r="C15" s="130"/>
      <c r="D15" s="68"/>
      <c r="E15" s="68"/>
      <c r="F15" s="68"/>
      <c r="G15" s="68"/>
      <c r="H15" s="112"/>
      <c r="I15" s="113"/>
    </row>
    <row r="16" spans="1:9" s="67" customFormat="1" ht="12.75" customHeight="1">
      <c r="A16" s="66"/>
      <c r="C16" s="130"/>
      <c r="D16" s="68"/>
      <c r="E16" s="68"/>
      <c r="F16" s="68"/>
      <c r="G16" s="68"/>
      <c r="H16" s="112"/>
      <c r="I16" s="113"/>
    </row>
    <row r="17" spans="1:9" s="56" customFormat="1" ht="13.5" customHeight="1">
      <c r="A17" s="63">
        <f>+A8+1</f>
        <v>16</v>
      </c>
      <c r="B17" s="58" t="s">
        <v>80</v>
      </c>
      <c r="D17" s="64"/>
      <c r="E17" s="64"/>
      <c r="F17" s="64"/>
      <c r="G17" s="64"/>
      <c r="H17" s="112"/>
      <c r="I17" s="113"/>
    </row>
    <row r="18" spans="1:9" s="56" customFormat="1" ht="13.5" customHeight="1">
      <c r="A18" s="63"/>
      <c r="B18" s="58"/>
      <c r="D18" s="64"/>
      <c r="E18" s="64"/>
      <c r="F18" s="64"/>
      <c r="G18" s="64"/>
      <c r="H18" s="112"/>
      <c r="I18" s="113"/>
    </row>
    <row r="19" spans="1:9" s="56" customFormat="1" ht="42" customHeight="1">
      <c r="A19" s="63"/>
      <c r="B19" s="246" t="s">
        <v>232</v>
      </c>
      <c r="C19" s="246"/>
      <c r="D19" s="246"/>
      <c r="E19" s="246"/>
      <c r="F19" s="246"/>
      <c r="G19" s="246"/>
      <c r="H19" s="112"/>
      <c r="I19" s="113"/>
    </row>
    <row r="20" spans="1:9" ht="12.75" customHeight="1">
      <c r="A20" s="63"/>
      <c r="B20" s="50"/>
      <c r="C20" s="50"/>
      <c r="D20" s="50"/>
      <c r="E20" s="50"/>
      <c r="F20" s="50"/>
      <c r="G20" s="50"/>
      <c r="H20" s="78"/>
      <c r="I20"/>
    </row>
    <row r="21" spans="1:9" ht="12.75" customHeight="1">
      <c r="A21" s="63"/>
      <c r="B21" s="50"/>
      <c r="C21" s="50"/>
      <c r="D21" s="50"/>
      <c r="E21" s="50"/>
      <c r="F21" s="50"/>
      <c r="G21" s="50"/>
      <c r="H21" s="78"/>
      <c r="I21"/>
    </row>
    <row r="22" spans="1:9" ht="14.25" customHeight="1">
      <c r="A22" s="63">
        <f>+A17+1</f>
        <v>17</v>
      </c>
      <c r="B22" s="58" t="s">
        <v>148</v>
      </c>
      <c r="C22" s="56"/>
      <c r="D22" s="64"/>
      <c r="E22" s="64"/>
      <c r="F22" s="64"/>
      <c r="G22" s="64"/>
      <c r="H22" s="78"/>
      <c r="I22"/>
    </row>
    <row r="23" spans="1:9" ht="14.25" customHeight="1">
      <c r="A23" s="63"/>
      <c r="B23" s="58"/>
      <c r="C23" s="56"/>
      <c r="D23" s="64"/>
      <c r="E23" s="64"/>
      <c r="F23" s="64"/>
      <c r="G23" s="64"/>
      <c r="H23" s="78"/>
      <c r="I23"/>
    </row>
    <row r="24" spans="1:9" ht="27" customHeight="1">
      <c r="A24" s="63"/>
      <c r="B24" s="246" t="s">
        <v>171</v>
      </c>
      <c r="C24" s="246"/>
      <c r="D24" s="246"/>
      <c r="E24" s="246"/>
      <c r="F24" s="246"/>
      <c r="G24" s="246"/>
      <c r="H24" s="78"/>
      <c r="I24"/>
    </row>
    <row r="25" spans="1:9" ht="12.75" customHeight="1">
      <c r="A25" s="63"/>
      <c r="B25" s="69"/>
      <c r="C25" s="69"/>
      <c r="D25" s="69"/>
      <c r="E25" s="69"/>
      <c r="F25" s="69"/>
      <c r="G25" s="69"/>
      <c r="H25" s="78"/>
      <c r="I25"/>
    </row>
    <row r="26" spans="1:7" ht="12.75" customHeight="1">
      <c r="A26" s="63"/>
      <c r="B26" s="69"/>
      <c r="C26" s="69"/>
      <c r="D26" s="69"/>
      <c r="E26" s="69"/>
      <c r="F26" s="69"/>
      <c r="G26" s="69"/>
    </row>
    <row r="27" spans="1:7" ht="14.25" customHeight="1">
      <c r="A27" s="63">
        <f>+A22+1</f>
        <v>18</v>
      </c>
      <c r="B27" s="58" t="s">
        <v>100</v>
      </c>
      <c r="C27" s="56"/>
      <c r="D27" s="64"/>
      <c r="E27" s="64"/>
      <c r="F27" s="70"/>
      <c r="G27" s="70"/>
    </row>
    <row r="28" spans="1:7" ht="14.25" customHeight="1">
      <c r="A28" s="63"/>
      <c r="B28" s="58"/>
      <c r="C28" s="56"/>
      <c r="D28" s="64"/>
      <c r="E28" s="64"/>
      <c r="F28" s="70"/>
      <c r="G28" s="70"/>
    </row>
    <row r="29" spans="1:7" ht="12.75" customHeight="1">
      <c r="A29" s="63"/>
      <c r="B29" s="246" t="s">
        <v>101</v>
      </c>
      <c r="C29" s="246"/>
      <c r="D29" s="246"/>
      <c r="E29" s="246"/>
      <c r="F29" s="246"/>
      <c r="G29" s="246"/>
    </row>
    <row r="30" spans="1:7" ht="12.75" customHeight="1">
      <c r="A30" s="63"/>
      <c r="B30" s="56"/>
      <c r="C30" s="56"/>
      <c r="D30" s="64"/>
      <c r="E30" s="64"/>
      <c r="F30" s="70"/>
      <c r="G30" s="70"/>
    </row>
    <row r="31" spans="1:7" ht="12.75" customHeight="1">
      <c r="A31" s="63"/>
      <c r="B31" s="56"/>
      <c r="C31" s="56"/>
      <c r="D31" s="64"/>
      <c r="E31" s="64"/>
      <c r="F31" s="70"/>
      <c r="G31" s="70"/>
    </row>
    <row r="32" spans="1:7" ht="13.5" customHeight="1">
      <c r="A32" s="63">
        <f>+A27+1</f>
        <v>19</v>
      </c>
      <c r="B32" s="58" t="s">
        <v>123</v>
      </c>
      <c r="C32" s="56"/>
      <c r="D32" s="64"/>
      <c r="E32" s="64"/>
      <c r="F32" s="70"/>
      <c r="G32" s="70"/>
    </row>
    <row r="33" spans="1:7" ht="12.75" customHeight="1">
      <c r="A33" s="63"/>
      <c r="B33" s="56"/>
      <c r="C33" s="56"/>
      <c r="E33" s="47"/>
      <c r="F33" s="196" t="s">
        <v>72</v>
      </c>
      <c r="G33" s="196" t="s">
        <v>226</v>
      </c>
    </row>
    <row r="34" spans="1:7" ht="12.75" customHeight="1">
      <c r="A34" s="63"/>
      <c r="B34" s="56"/>
      <c r="C34" s="56"/>
      <c r="E34" s="47"/>
      <c r="F34" s="196" t="s">
        <v>207</v>
      </c>
      <c r="G34" s="196" t="s">
        <v>207</v>
      </c>
    </row>
    <row r="35" spans="1:7" ht="12.75" customHeight="1">
      <c r="A35" s="63"/>
      <c r="B35" s="48" t="s">
        <v>103</v>
      </c>
      <c r="E35" s="47"/>
      <c r="F35" s="196" t="s">
        <v>13</v>
      </c>
      <c r="G35" s="196" t="s">
        <v>13</v>
      </c>
    </row>
    <row r="36" spans="1:13" s="56" customFormat="1" ht="12.75" customHeight="1">
      <c r="A36" s="63"/>
      <c r="C36" s="56" t="s">
        <v>102</v>
      </c>
      <c r="F36" s="199">
        <f>182-275</f>
        <v>-93</v>
      </c>
      <c r="G36" s="199">
        <f>275-93</f>
        <v>182</v>
      </c>
      <c r="M36" s="122"/>
    </row>
    <row r="37" spans="1:13" s="56" customFormat="1" ht="12.75" customHeight="1">
      <c r="A37" s="63"/>
      <c r="C37" s="56" t="s">
        <v>45</v>
      </c>
      <c r="E37" s="57"/>
      <c r="F37" s="214">
        <v>-40</v>
      </c>
      <c r="G37" s="214">
        <f>-364-40</f>
        <v>-404</v>
      </c>
      <c r="M37" s="122"/>
    </row>
    <row r="38" spans="1:7" s="56" customFormat="1" ht="12.75" customHeight="1">
      <c r="A38" s="63"/>
      <c r="E38" s="57"/>
      <c r="F38" s="199">
        <f>SUM(F36:F37)</f>
        <v>-133</v>
      </c>
      <c r="G38" s="199">
        <f>SUM(G36:G37)</f>
        <v>-222</v>
      </c>
    </row>
    <row r="39" spans="1:7" s="56" customFormat="1" ht="12.75" customHeight="1">
      <c r="A39" s="63"/>
      <c r="B39" s="56" t="s">
        <v>60</v>
      </c>
      <c r="E39" s="57"/>
      <c r="F39" s="199">
        <v>0</v>
      </c>
      <c r="G39" s="199">
        <f>-302+17</f>
        <v>-285</v>
      </c>
    </row>
    <row r="40" spans="1:7" s="56" customFormat="1" ht="12.75" customHeight="1" thickBot="1">
      <c r="A40" s="63"/>
      <c r="E40" s="71"/>
      <c r="F40" s="198">
        <f>SUM(F38:F39)</f>
        <v>-133</v>
      </c>
      <c r="G40" s="198">
        <f>SUM(G38:G39)</f>
        <v>-507</v>
      </c>
    </row>
    <row r="41" spans="1:7" s="56" customFormat="1" ht="12.75" customHeight="1">
      <c r="A41" s="63"/>
      <c r="B41" s="50"/>
      <c r="C41" s="50"/>
      <c r="D41" s="50"/>
      <c r="E41" s="50"/>
      <c r="F41" s="50"/>
      <c r="G41" s="50"/>
    </row>
    <row r="42" spans="1:7" s="56" customFormat="1" ht="39" customHeight="1">
      <c r="A42" s="63"/>
      <c r="B42" s="246" t="s">
        <v>172</v>
      </c>
      <c r="C42" s="246"/>
      <c r="D42" s="246"/>
      <c r="E42" s="246"/>
      <c r="F42" s="246"/>
      <c r="G42" s="246"/>
    </row>
    <row r="43" spans="1:7" s="56" customFormat="1" ht="12.75" customHeight="1">
      <c r="A43" s="63"/>
      <c r="B43" s="50"/>
      <c r="C43" s="50"/>
      <c r="D43" s="50"/>
      <c r="E43" s="50"/>
      <c r="F43" s="50"/>
      <c r="G43" s="50"/>
    </row>
    <row r="44" spans="1:7" ht="12.75" customHeight="1">
      <c r="A44" s="63"/>
      <c r="B44" s="259"/>
      <c r="C44" s="259"/>
      <c r="D44" s="259"/>
      <c r="E44" s="259"/>
      <c r="F44" s="259"/>
      <c r="G44" s="259"/>
    </row>
    <row r="45" spans="1:7" ht="14.25" customHeight="1">
      <c r="A45" s="63">
        <f>+A32+1</f>
        <v>20</v>
      </c>
      <c r="B45" s="58" t="s">
        <v>79</v>
      </c>
      <c r="C45" s="56"/>
      <c r="D45" s="56"/>
      <c r="E45" s="71"/>
      <c r="F45" s="71"/>
      <c r="G45" s="60"/>
    </row>
    <row r="46" spans="1:7" ht="14.25" customHeight="1">
      <c r="A46" s="63"/>
      <c r="B46" s="58"/>
      <c r="C46" s="56"/>
      <c r="D46" s="56"/>
      <c r="E46" s="71"/>
      <c r="F46" s="71"/>
      <c r="G46" s="60"/>
    </row>
    <row r="47" spans="1:7" s="56" customFormat="1" ht="12.75" customHeight="1">
      <c r="A47" s="63"/>
      <c r="B47" s="246" t="s">
        <v>191</v>
      </c>
      <c r="C47" s="246"/>
      <c r="D47" s="246"/>
      <c r="E47" s="246"/>
      <c r="F47" s="246"/>
      <c r="G47" s="246"/>
    </row>
    <row r="48" spans="1:7" s="56" customFormat="1" ht="12.75" customHeight="1">
      <c r="A48" s="63"/>
      <c r="E48" s="57"/>
      <c r="F48" s="57"/>
      <c r="G48" s="60"/>
    </row>
    <row r="49" spans="1:7" ht="12.75" customHeight="1">
      <c r="A49" s="63"/>
      <c r="B49" s="56"/>
      <c r="C49" s="56"/>
      <c r="D49" s="56"/>
      <c r="E49" s="57"/>
      <c r="F49" s="57"/>
      <c r="G49" s="60"/>
    </row>
    <row r="50" spans="1:7" ht="13.5" customHeight="1">
      <c r="A50" s="63">
        <f>+A45+1</f>
        <v>21</v>
      </c>
      <c r="B50" s="58" t="s">
        <v>1</v>
      </c>
      <c r="C50" s="56"/>
      <c r="D50" s="56"/>
      <c r="E50" s="57"/>
      <c r="F50" s="57"/>
      <c r="G50" s="60"/>
    </row>
    <row r="51" spans="1:7" ht="13.5" customHeight="1">
      <c r="A51" s="63"/>
      <c r="B51" s="58"/>
      <c r="C51" s="56"/>
      <c r="D51" s="56"/>
      <c r="E51" s="57"/>
      <c r="F51" s="57"/>
      <c r="G51" s="60"/>
    </row>
    <row r="52" spans="1:7" ht="12.75" customHeight="1">
      <c r="A52" s="63"/>
      <c r="B52" s="56" t="s">
        <v>192</v>
      </c>
      <c r="C52" s="56"/>
      <c r="D52" s="56"/>
      <c r="E52" s="56"/>
      <c r="F52" s="63"/>
      <c r="G52" s="196" t="s">
        <v>13</v>
      </c>
    </row>
    <row r="53" spans="1:7" ht="12.75" customHeight="1">
      <c r="A53" s="63"/>
      <c r="B53" s="56"/>
      <c r="C53" s="56" t="s">
        <v>193</v>
      </c>
      <c r="D53" s="56"/>
      <c r="E53" s="56"/>
      <c r="F53" s="221"/>
      <c r="G53" s="207">
        <v>61</v>
      </c>
    </row>
    <row r="54" spans="1:7" ht="12.75" customHeight="1">
      <c r="A54" s="63"/>
      <c r="B54" s="56"/>
      <c r="C54" s="56" t="s">
        <v>195</v>
      </c>
      <c r="D54" s="56"/>
      <c r="E54" s="56"/>
      <c r="F54" s="122"/>
      <c r="G54" s="199">
        <f>+'BS'!B22</f>
        <v>61</v>
      </c>
    </row>
    <row r="55" spans="1:7" ht="12.75" customHeight="1" thickBot="1">
      <c r="A55" s="63"/>
      <c r="B55" s="56"/>
      <c r="C55" s="56" t="s">
        <v>194</v>
      </c>
      <c r="D55" s="56"/>
      <c r="E55" s="56"/>
      <c r="F55" s="122"/>
      <c r="G55" s="216">
        <v>218</v>
      </c>
    </row>
    <row r="56" spans="1:7" ht="12.75" customHeight="1">
      <c r="A56" s="63"/>
      <c r="B56" s="56"/>
      <c r="C56" s="56"/>
      <c r="D56" s="56"/>
      <c r="E56" s="56"/>
      <c r="F56" s="122"/>
      <c r="G56" s="122"/>
    </row>
    <row r="57" spans="1:7" ht="12.75" customHeight="1">
      <c r="A57" s="63"/>
      <c r="G57" s="50"/>
    </row>
    <row r="58" spans="1:7" ht="15" customHeight="1">
      <c r="A58" s="63">
        <f>+A50+1</f>
        <v>22</v>
      </c>
      <c r="B58" s="53" t="s">
        <v>2</v>
      </c>
      <c r="G58" s="50"/>
    </row>
    <row r="59" spans="1:7" ht="15" customHeight="1">
      <c r="A59" s="63"/>
      <c r="B59" s="53"/>
      <c r="G59" s="50"/>
    </row>
    <row r="60" spans="1:7" ht="12.75" customHeight="1">
      <c r="A60" s="63"/>
      <c r="B60" s="256" t="s">
        <v>3</v>
      </c>
      <c r="C60" s="256"/>
      <c r="D60" s="256"/>
      <c r="E60" s="256"/>
      <c r="F60" s="256"/>
      <c r="G60" s="256"/>
    </row>
    <row r="61" spans="1:7" ht="12.75" customHeight="1">
      <c r="A61" s="63"/>
      <c r="G61" s="50"/>
    </row>
    <row r="62" spans="1:13" ht="12.75" customHeight="1">
      <c r="A62" s="63"/>
      <c r="G62" s="50"/>
      <c r="M62" s="56"/>
    </row>
    <row r="63" spans="1:13" ht="13.5" customHeight="1">
      <c r="A63" s="63">
        <f>+A58+1</f>
        <v>23</v>
      </c>
      <c r="B63" s="53" t="s">
        <v>46</v>
      </c>
      <c r="G63" s="50"/>
      <c r="M63" s="56"/>
    </row>
    <row r="64" spans="1:13" ht="13.5" customHeight="1">
      <c r="A64" s="63"/>
      <c r="B64" s="53"/>
      <c r="G64" s="50"/>
      <c r="M64" s="56"/>
    </row>
    <row r="65" spans="1:13" ht="12.75" customHeight="1">
      <c r="A65" s="63"/>
      <c r="B65" s="48" t="s">
        <v>228</v>
      </c>
      <c r="F65" s="56"/>
      <c r="G65" s="63"/>
      <c r="M65" s="56"/>
    </row>
    <row r="66" spans="1:13" ht="12.75" customHeight="1">
      <c r="A66" s="63"/>
      <c r="B66" s="53" t="s">
        <v>4</v>
      </c>
      <c r="E66" s="73"/>
      <c r="F66" s="56"/>
      <c r="G66" s="196" t="s">
        <v>13</v>
      </c>
      <c r="M66" s="56"/>
    </row>
    <row r="67" spans="1:13" ht="12.75" customHeight="1">
      <c r="A67" s="63"/>
      <c r="C67" s="48" t="s">
        <v>24</v>
      </c>
      <c r="E67" s="73"/>
      <c r="F67" s="56"/>
      <c r="G67" s="199">
        <v>148215</v>
      </c>
      <c r="M67" s="56"/>
    </row>
    <row r="68" spans="1:13" ht="12.75" customHeight="1">
      <c r="A68" s="63"/>
      <c r="C68" s="48" t="s">
        <v>25</v>
      </c>
      <c r="E68" s="73"/>
      <c r="F68" s="56"/>
      <c r="G68" s="199">
        <v>26329</v>
      </c>
      <c r="M68" s="56"/>
    </row>
    <row r="69" spans="1:13" ht="12.75" customHeight="1" thickBot="1">
      <c r="A69" s="63"/>
      <c r="E69" s="73"/>
      <c r="F69" s="56"/>
      <c r="G69" s="198">
        <f>SUM(G67:G68)</f>
        <v>174544</v>
      </c>
      <c r="H69" s="94"/>
      <c r="M69" s="56"/>
    </row>
    <row r="70" spans="1:13" ht="12.75" customHeight="1">
      <c r="A70" s="63"/>
      <c r="B70" s="53" t="s">
        <v>5</v>
      </c>
      <c r="F70" s="56"/>
      <c r="G70" s="215"/>
      <c r="M70" s="56"/>
    </row>
    <row r="71" spans="1:13" ht="12.75" customHeight="1" thickBot="1">
      <c r="A71" s="63"/>
      <c r="C71" s="48" t="s">
        <v>24</v>
      </c>
      <c r="E71" s="73"/>
      <c r="F71" s="56"/>
      <c r="G71" s="216">
        <v>13447</v>
      </c>
      <c r="M71" s="56"/>
    </row>
    <row r="72" spans="1:13" ht="12.75" customHeight="1">
      <c r="A72" s="63"/>
      <c r="E72" s="73"/>
      <c r="F72" s="56"/>
      <c r="G72" s="199"/>
      <c r="M72" s="56"/>
    </row>
    <row r="73" spans="1:13" ht="12.75" customHeight="1" thickBot="1">
      <c r="A73" s="63"/>
      <c r="B73" s="53" t="s">
        <v>22</v>
      </c>
      <c r="E73" s="73"/>
      <c r="F73" s="56"/>
      <c r="G73" s="216">
        <f>G69+G71</f>
        <v>187991</v>
      </c>
      <c r="M73" s="56"/>
    </row>
    <row r="74" spans="1:13" ht="12.75" customHeight="1">
      <c r="A74" s="63"/>
      <c r="D74" s="72"/>
      <c r="E74" s="73"/>
      <c r="F74" s="56"/>
      <c r="G74" s="50"/>
      <c r="M74" s="56"/>
    </row>
    <row r="75" spans="1:13" ht="12.75" customHeight="1">
      <c r="A75" s="63"/>
      <c r="B75" s="48" t="s">
        <v>6</v>
      </c>
      <c r="D75" s="72"/>
      <c r="E75" s="73"/>
      <c r="F75" s="56"/>
      <c r="G75" s="50"/>
      <c r="M75" s="56"/>
    </row>
    <row r="76" spans="1:13" ht="12.75" customHeight="1">
      <c r="A76" s="63"/>
      <c r="F76" s="196" t="s">
        <v>56</v>
      </c>
      <c r="G76" s="207" t="s">
        <v>57</v>
      </c>
      <c r="M76" s="56"/>
    </row>
    <row r="77" spans="1:13" ht="12.75" customHeight="1">
      <c r="A77" s="63"/>
      <c r="F77" s="196" t="s">
        <v>58</v>
      </c>
      <c r="G77" s="196" t="s">
        <v>58</v>
      </c>
      <c r="M77" s="56"/>
    </row>
    <row r="78" spans="1:13" ht="12.75" customHeight="1">
      <c r="A78" s="63"/>
      <c r="C78" s="48" t="s">
        <v>12</v>
      </c>
      <c r="F78" s="199">
        <f>+G78</f>
        <v>115876</v>
      </c>
      <c r="G78" s="199">
        <v>115876</v>
      </c>
      <c r="M78" s="56"/>
    </row>
    <row r="79" spans="1:13" ht="12.75" customHeight="1">
      <c r="A79" s="63"/>
      <c r="C79" s="48" t="s">
        <v>49</v>
      </c>
      <c r="F79" s="208">
        <v>4312</v>
      </c>
      <c r="G79" s="199">
        <v>15148</v>
      </c>
      <c r="M79" s="56"/>
    </row>
    <row r="80" spans="1:13" ht="12.75" customHeight="1">
      <c r="A80" s="63"/>
      <c r="C80" s="48" t="s">
        <v>50</v>
      </c>
      <c r="F80" s="208">
        <v>109760</v>
      </c>
      <c r="G80" s="199">
        <v>56967</v>
      </c>
      <c r="M80" s="56"/>
    </row>
    <row r="81" spans="1:13" ht="12.75" customHeight="1" thickBot="1">
      <c r="A81" s="63"/>
      <c r="F81" s="209"/>
      <c r="G81" s="217">
        <f>SUM(G78:G80)</f>
        <v>187991</v>
      </c>
      <c r="M81" s="56"/>
    </row>
    <row r="82" spans="1:13" ht="12.75" customHeight="1">
      <c r="A82" s="63"/>
      <c r="F82" s="56"/>
      <c r="G82" s="91"/>
      <c r="M82" s="56"/>
    </row>
    <row r="83" spans="1:13" ht="12.75" customHeight="1">
      <c r="A83" s="63"/>
      <c r="E83" s="73"/>
      <c r="G83" s="50"/>
      <c r="M83" s="56"/>
    </row>
    <row r="84" spans="1:7" ht="14.25" customHeight="1">
      <c r="A84" s="63">
        <f>+A63+1</f>
        <v>24</v>
      </c>
      <c r="B84" s="53" t="s">
        <v>26</v>
      </c>
      <c r="G84" s="50"/>
    </row>
    <row r="85" spans="1:7" ht="14.25" customHeight="1">
      <c r="A85" s="63"/>
      <c r="B85" s="53"/>
      <c r="G85" s="50"/>
    </row>
    <row r="86" spans="1:7" ht="13.5" customHeight="1">
      <c r="A86" s="63"/>
      <c r="B86" s="48" t="s">
        <v>7</v>
      </c>
      <c r="G86" s="50"/>
    </row>
    <row r="87" spans="1:7" ht="12.75" customHeight="1">
      <c r="A87" s="63"/>
      <c r="G87" s="50"/>
    </row>
    <row r="88" spans="1:7" ht="12.75" customHeight="1">
      <c r="A88" s="63"/>
      <c r="G88" s="50"/>
    </row>
    <row r="89" spans="1:7" ht="13.5" customHeight="1">
      <c r="A89" s="63">
        <f>+A84+1</f>
        <v>25</v>
      </c>
      <c r="B89" s="53" t="s">
        <v>8</v>
      </c>
      <c r="G89" s="50"/>
    </row>
    <row r="90" spans="1:7" ht="13.5" customHeight="1">
      <c r="A90" s="63"/>
      <c r="B90" s="53"/>
      <c r="G90" s="50"/>
    </row>
    <row r="91" spans="1:7" ht="13.5" customHeight="1">
      <c r="A91" s="63"/>
      <c r="B91" s="258" t="s">
        <v>9</v>
      </c>
      <c r="C91" s="258"/>
      <c r="D91" s="258"/>
      <c r="E91" s="258"/>
      <c r="F91" s="258"/>
      <c r="G91" s="258"/>
    </row>
    <row r="92" spans="1:10" ht="12.75" customHeight="1">
      <c r="A92" s="63"/>
      <c r="B92" s="56"/>
      <c r="C92" s="93"/>
      <c r="D92" s="93"/>
      <c r="E92" s="93"/>
      <c r="F92" s="93"/>
      <c r="G92" s="93"/>
      <c r="H92" s="93"/>
      <c r="I92" s="93"/>
      <c r="J92" s="93"/>
    </row>
    <row r="93" spans="1:7" ht="12.75" customHeight="1">
      <c r="A93" s="63"/>
      <c r="G93" s="50"/>
    </row>
    <row r="94" spans="1:7" ht="12.75" customHeight="1">
      <c r="A94" s="63">
        <v>26</v>
      </c>
      <c r="B94" s="53" t="s">
        <v>145</v>
      </c>
      <c r="G94" s="50"/>
    </row>
    <row r="95" spans="1:7" ht="12.75" customHeight="1">
      <c r="A95" s="63"/>
      <c r="B95" s="53"/>
      <c r="G95" s="50"/>
    </row>
    <row r="96" spans="1:8" ht="12.75" customHeight="1">
      <c r="A96" s="63"/>
      <c r="B96" s="238" t="s">
        <v>229</v>
      </c>
      <c r="C96" s="238"/>
      <c r="D96" s="238"/>
      <c r="E96" s="238"/>
      <c r="F96" s="238"/>
      <c r="G96" s="238"/>
      <c r="H96" s="238"/>
    </row>
    <row r="97" spans="1:7" ht="12.75" customHeight="1">
      <c r="A97" s="63"/>
      <c r="B97" s="50"/>
      <c r="C97" s="50"/>
      <c r="D97" s="50"/>
      <c r="E97" s="50"/>
      <c r="F97" s="50"/>
      <c r="G97" s="50"/>
    </row>
    <row r="98" spans="1:7" ht="12.75" customHeight="1">
      <c r="A98" s="63"/>
      <c r="G98" s="50"/>
    </row>
    <row r="99" spans="1:7" ht="15" customHeight="1">
      <c r="A99" s="63">
        <f>+A94+1</f>
        <v>27</v>
      </c>
      <c r="B99" s="53" t="s">
        <v>47</v>
      </c>
      <c r="G99" s="50"/>
    </row>
    <row r="100" spans="1:7" ht="15" customHeight="1">
      <c r="A100" s="63"/>
      <c r="B100" s="53"/>
      <c r="G100" s="50"/>
    </row>
    <row r="101" spans="1:7" ht="12.75" customHeight="1">
      <c r="A101" s="63"/>
      <c r="B101" s="53" t="s">
        <v>73</v>
      </c>
      <c r="C101" s="53" t="s">
        <v>10</v>
      </c>
      <c r="G101" s="50"/>
    </row>
    <row r="102" spans="1:7" ht="27" customHeight="1">
      <c r="A102" s="63"/>
      <c r="B102" s="53"/>
      <c r="C102" s="241" t="s">
        <v>174</v>
      </c>
      <c r="D102" s="241"/>
      <c r="E102" s="241"/>
      <c r="F102" s="241"/>
      <c r="G102" s="241"/>
    </row>
    <row r="103" spans="1:7" ht="12.75" customHeight="1">
      <c r="A103" s="63"/>
      <c r="B103" s="53"/>
      <c r="C103" s="55"/>
      <c r="D103" s="55"/>
      <c r="E103" s="55"/>
      <c r="F103" s="55"/>
      <c r="G103" s="55"/>
    </row>
    <row r="104" spans="1:7" ht="12.75" customHeight="1">
      <c r="A104" s="63"/>
      <c r="B104" s="53"/>
      <c r="C104" s="53"/>
      <c r="E104" s="47"/>
      <c r="F104" s="196" t="s">
        <v>72</v>
      </c>
      <c r="G104" s="196" t="s">
        <v>226</v>
      </c>
    </row>
    <row r="105" spans="1:7" ht="12.75" customHeight="1">
      <c r="A105" s="63"/>
      <c r="B105" s="53"/>
      <c r="C105" s="53"/>
      <c r="E105" s="47"/>
      <c r="F105" s="196" t="s">
        <v>207</v>
      </c>
      <c r="G105" s="196" t="s">
        <v>207</v>
      </c>
    </row>
    <row r="106" spans="1:7" ht="12.75" customHeight="1">
      <c r="A106" s="63"/>
      <c r="C106" s="48" t="s">
        <v>176</v>
      </c>
      <c r="E106" s="75"/>
      <c r="F106" s="192">
        <f>+PL!B28</f>
        <v>10707</v>
      </c>
      <c r="G106" s="192">
        <f>+PL!E28</f>
        <v>30399</v>
      </c>
    </row>
    <row r="107" spans="1:7" ht="12.75" customHeight="1">
      <c r="A107" s="63"/>
      <c r="C107" s="243" t="s">
        <v>62</v>
      </c>
      <c r="D107" s="255"/>
      <c r="E107" s="75"/>
      <c r="F107" s="192">
        <v>323390</v>
      </c>
      <c r="G107" s="192">
        <v>323379</v>
      </c>
    </row>
    <row r="108" spans="1:7" ht="12.75" customHeight="1" thickBot="1">
      <c r="A108" s="63"/>
      <c r="C108" s="48" t="s">
        <v>27</v>
      </c>
      <c r="F108" s="210">
        <f>(F106/F107)*100</f>
        <v>3.310863044621046</v>
      </c>
      <c r="G108" s="210">
        <f>(G106/G107)*100</f>
        <v>9.400424888443592</v>
      </c>
    </row>
    <row r="109" spans="1:5" ht="12.75" customHeight="1">
      <c r="A109" s="63"/>
      <c r="D109" s="56"/>
      <c r="E109" s="56"/>
    </row>
    <row r="110" spans="1:6" ht="12.75" customHeight="1">
      <c r="A110" s="63"/>
      <c r="B110" s="53" t="s">
        <v>74</v>
      </c>
      <c r="C110" s="53" t="s">
        <v>11</v>
      </c>
      <c r="D110" s="76"/>
      <c r="E110" s="76"/>
      <c r="F110" s="76"/>
    </row>
    <row r="111" spans="1:7" ht="39.75" customHeight="1">
      <c r="A111" s="63"/>
      <c r="B111" s="53"/>
      <c r="C111" s="241" t="s">
        <v>175</v>
      </c>
      <c r="D111" s="241"/>
      <c r="E111" s="241"/>
      <c r="F111" s="241"/>
      <c r="G111" s="241"/>
    </row>
    <row r="112" spans="1:7" ht="12.75" customHeight="1">
      <c r="A112" s="63"/>
      <c r="B112" s="53"/>
      <c r="C112" s="53"/>
      <c r="E112" s="47"/>
      <c r="F112" s="196" t="s">
        <v>72</v>
      </c>
      <c r="G112" s="196" t="s">
        <v>226</v>
      </c>
    </row>
    <row r="113" spans="1:7" ht="12.75" customHeight="1">
      <c r="A113" s="63"/>
      <c r="B113" s="53"/>
      <c r="C113" s="53"/>
      <c r="E113" s="47"/>
      <c r="F113" s="196" t="s">
        <v>207</v>
      </c>
      <c r="G113" s="196" t="s">
        <v>207</v>
      </c>
    </row>
    <row r="114" spans="1:7" ht="12.75" customHeight="1">
      <c r="A114" s="63"/>
      <c r="C114" s="48" t="s">
        <v>176</v>
      </c>
      <c r="E114" s="47"/>
      <c r="F114" s="213">
        <f>+F106</f>
        <v>10707</v>
      </c>
      <c r="G114" s="213">
        <f>+G106</f>
        <v>30399</v>
      </c>
    </row>
    <row r="115" spans="1:7" ht="12.75" customHeight="1">
      <c r="A115" s="63"/>
      <c r="E115" s="75"/>
      <c r="F115" s="192"/>
      <c r="G115" s="192"/>
    </row>
    <row r="116" spans="1:7" ht="12.75" customHeight="1">
      <c r="A116" s="63"/>
      <c r="C116" s="243" t="s">
        <v>62</v>
      </c>
      <c r="D116" s="255"/>
      <c r="E116" s="75"/>
      <c r="F116" s="192">
        <f>+F107</f>
        <v>323390</v>
      </c>
      <c r="G116" s="192">
        <f>+G107</f>
        <v>323379</v>
      </c>
    </row>
    <row r="117" spans="1:7" ht="14.25" customHeight="1">
      <c r="A117" s="63"/>
      <c r="C117" s="55" t="s">
        <v>177</v>
      </c>
      <c r="E117" s="75"/>
      <c r="F117" s="211">
        <v>790</v>
      </c>
      <c r="G117" s="211">
        <v>790</v>
      </c>
    </row>
    <row r="118" spans="1:7" ht="27" customHeight="1" thickBot="1">
      <c r="A118" s="63"/>
      <c r="C118" s="256" t="s">
        <v>178</v>
      </c>
      <c r="D118" s="256"/>
      <c r="E118" s="256"/>
      <c r="F118" s="212">
        <f>SUM(F116:F117)</f>
        <v>324180</v>
      </c>
      <c r="G118" s="212">
        <f>SUM(G116:G117)</f>
        <v>324169</v>
      </c>
    </row>
    <row r="119" spans="1:7" ht="12.75" customHeight="1">
      <c r="A119" s="63"/>
      <c r="C119" s="48" t="s">
        <v>63</v>
      </c>
      <c r="F119" s="213"/>
      <c r="G119" s="213"/>
    </row>
    <row r="120" spans="1:7" ht="12.75" customHeight="1" thickBot="1">
      <c r="A120" s="63"/>
      <c r="C120" s="48" t="s">
        <v>61</v>
      </c>
      <c r="F120" s="210">
        <f>+(F114/F118)*100</f>
        <v>3.3027947436609293</v>
      </c>
      <c r="G120" s="210">
        <f>+(G114/G118)*100</f>
        <v>9.37751604872767</v>
      </c>
    </row>
    <row r="121" spans="1:6" ht="12.75" customHeight="1">
      <c r="A121" s="63"/>
      <c r="B121" s="53"/>
      <c r="C121" s="53"/>
      <c r="D121" s="76"/>
      <c r="E121" s="76"/>
      <c r="F121" s="76"/>
    </row>
    <row r="122" spans="1:6" ht="12.75" customHeight="1">
      <c r="A122" s="63"/>
      <c r="B122" s="53"/>
      <c r="C122" s="53"/>
      <c r="D122" s="76"/>
      <c r="E122" s="76"/>
      <c r="F122" s="76"/>
    </row>
    <row r="123" spans="1:6" ht="12.75" customHeight="1">
      <c r="A123" s="63">
        <v>28</v>
      </c>
      <c r="B123" s="53" t="s">
        <v>243</v>
      </c>
      <c r="C123" s="53"/>
      <c r="D123" s="76"/>
      <c r="E123" s="76"/>
      <c r="F123" s="76"/>
    </row>
    <row r="124" spans="1:7" ht="66.75" customHeight="1">
      <c r="A124" s="63"/>
      <c r="B124" s="243" t="s">
        <v>244</v>
      </c>
      <c r="C124" s="243"/>
      <c r="D124" s="243"/>
      <c r="E124" s="243"/>
      <c r="F124" s="243"/>
      <c r="G124" s="243"/>
    </row>
    <row r="125" spans="1:6" ht="12.75" customHeight="1">
      <c r="A125" s="63"/>
      <c r="B125" s="53"/>
      <c r="C125" s="53"/>
      <c r="D125" s="76"/>
      <c r="E125" s="76"/>
      <c r="F125" s="76"/>
    </row>
    <row r="126" spans="1:6" ht="12.75" customHeight="1">
      <c r="A126" s="63"/>
      <c r="B126" s="53"/>
      <c r="C126" s="53"/>
      <c r="D126" s="76"/>
      <c r="E126" s="76"/>
      <c r="F126" s="76"/>
    </row>
    <row r="127" spans="1:7" ht="12.75" customHeight="1">
      <c r="A127" s="63">
        <v>29</v>
      </c>
      <c r="B127" s="254" t="s">
        <v>48</v>
      </c>
      <c r="C127" s="254"/>
      <c r="D127" s="254"/>
      <c r="E127" s="254"/>
      <c r="F127" s="254"/>
      <c r="G127" s="254"/>
    </row>
    <row r="128" spans="1:7" ht="12.75" customHeight="1">
      <c r="A128" s="63"/>
      <c r="B128" s="74"/>
      <c r="C128" s="74"/>
      <c r="D128" s="74"/>
      <c r="E128" s="74"/>
      <c r="F128" s="74"/>
      <c r="G128" s="74"/>
    </row>
    <row r="129" spans="1:7" ht="27" customHeight="1">
      <c r="A129" s="63"/>
      <c r="B129" s="241" t="s">
        <v>230</v>
      </c>
      <c r="C129" s="241"/>
      <c r="D129" s="241"/>
      <c r="E129" s="241"/>
      <c r="F129" s="241"/>
      <c r="G129" s="241"/>
    </row>
    <row r="130" spans="1:7" ht="12.75" customHeight="1">
      <c r="A130" s="63"/>
      <c r="B130" s="77"/>
      <c r="C130" s="74"/>
      <c r="D130" s="74"/>
      <c r="E130" s="74"/>
      <c r="F130" s="74"/>
      <c r="G130" s="74"/>
    </row>
  </sheetData>
  <mergeCells count="23">
    <mergeCell ref="B96:H96"/>
    <mergeCell ref="B91:G91"/>
    <mergeCell ref="B29:G29"/>
    <mergeCell ref="B60:G60"/>
    <mergeCell ref="B44:G44"/>
    <mergeCell ref="B42:G42"/>
    <mergeCell ref="B47:G47"/>
    <mergeCell ref="A5:G5"/>
    <mergeCell ref="B24:G24"/>
    <mergeCell ref="B19:G19"/>
    <mergeCell ref="B10:G10"/>
    <mergeCell ref="B12:G12"/>
    <mergeCell ref="B14:G14"/>
    <mergeCell ref="B124:G124"/>
    <mergeCell ref="A1:G1"/>
    <mergeCell ref="A2:G2"/>
    <mergeCell ref="B129:G129"/>
    <mergeCell ref="B127:G127"/>
    <mergeCell ref="C111:G111"/>
    <mergeCell ref="C102:G102"/>
    <mergeCell ref="C107:D107"/>
    <mergeCell ref="C116:D116"/>
    <mergeCell ref="C118:E118"/>
  </mergeCells>
  <printOptions/>
  <pageMargins left="0.68" right="0.42" top="0.53" bottom="0.32" header="0.5" footer="0.3"/>
  <pageSetup horizontalDpi="600" verticalDpi="600" orientation="portrait" paperSize="9" scale="90" r:id="rId1"/>
  <rowBreaks count="2" manualBreakCount="2">
    <brk id="47" max="6" man="1"/>
    <brk id="9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Tan &amp; Tan Developments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Ivy Lee</dc:creator>
  <cp:keywords/>
  <dc:description/>
  <cp:lastModifiedBy>Admin</cp:lastModifiedBy>
  <cp:lastPrinted>2008-12-10T06:11:43Z</cp:lastPrinted>
  <dcterms:created xsi:type="dcterms:W3CDTF">2003-06-03T01:38:44Z</dcterms:created>
  <dcterms:modified xsi:type="dcterms:W3CDTF">2008-12-10T06:21:43Z</dcterms:modified>
  <cp:category/>
  <cp:version/>
  <cp:contentType/>
  <cp:contentStatus/>
</cp:coreProperties>
</file>