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2895" windowWidth="12090" windowHeight="4515" tabRatio="447" activeTab="5"/>
  </bookViews>
  <sheets>
    <sheet name="Cover" sheetId="1" r:id="rId1"/>
    <sheet name="PL" sheetId="2" r:id="rId2"/>
    <sheet name="BS" sheetId="3" r:id="rId3"/>
    <sheet name="Equity" sheetId="4" r:id="rId4"/>
    <sheet name="CF" sheetId="5" r:id="rId5"/>
    <sheet name="NOTES-Part A" sheetId="6" r:id="rId6"/>
    <sheet name="Notes-Part B" sheetId="7" r:id="rId7"/>
  </sheets>
  <definedNames>
    <definedName name="_xlnm.Print_Area" localSheetId="2">'BS'!$A$1:$E$54</definedName>
    <definedName name="_xlnm.Print_Area" localSheetId="4">'CF'!$A$1:$D$41</definedName>
    <definedName name="_xlnm.Print_Area" localSheetId="0">'Cover'!$A$1:$D$52</definedName>
    <definedName name="_xlnm.Print_Area" localSheetId="3">'Equity'!$A$1:$Q$47</definedName>
    <definedName name="_xlnm.Print_Area" localSheetId="5">'NOTES-Part A'!$A$1:$I$124</definedName>
    <definedName name="_xlnm.Print_Area" localSheetId="6">'Notes-Part B'!$A$1:$G$116</definedName>
    <definedName name="_xlnm.Print_Area" localSheetId="1">'PL'!$A$1:$H$41</definedName>
    <definedName name="_xlnm.Print_Titles" localSheetId="5">'NOTES-Part A'!$1:$5</definedName>
    <definedName name="_xlnm.Print_Titles" localSheetId="6">'Notes-Part B'!$1:$5</definedName>
  </definedNames>
  <calcPr fullCalcOnLoad="1"/>
</workbook>
</file>

<file path=xl/sharedStrings.xml><?xml version="1.0" encoding="utf-8"?>
<sst xmlns="http://schemas.openxmlformats.org/spreadsheetml/2006/main" count="367" uniqueCount="250">
  <si>
    <t>Dividends paid for the financial year ended 31 January 2005</t>
  </si>
  <si>
    <t>Under FRS 3, any excess of the Group's interest in the net fair value of acquirees' identifiable assets, liabilities and contingent liabilities over cost of acquisitions (previously referred to as "reserve on consolidation"), after reassessment, is now recognised immediately in profit or loss. Prior to 1 January 2006, reserve on consolidation are taken to reserves in the year of acquisition. In accordance with the transitional provisions of FRS 3, the reserve on consolidation as at 1 February 2006 of RM40,452,549 was derecognised with a corresponding increase in retained earnings.</t>
  </si>
  <si>
    <t>Issuance of shares</t>
  </si>
  <si>
    <t>Dividends paid for the financial year ended 31 January 2006</t>
  </si>
  <si>
    <t>There were no sale of unquoted investments and/or properties for the quarter under review.</t>
  </si>
  <si>
    <t>Quoted Investments</t>
  </si>
  <si>
    <t>Status of Corporate Proposals Announced</t>
  </si>
  <si>
    <t>There were no corporate proposals announced.</t>
  </si>
  <si>
    <t>Current</t>
  </si>
  <si>
    <t>Non-current</t>
  </si>
  <si>
    <t>The currency exposure profile of bank borrowings is as follows:</t>
  </si>
  <si>
    <t>As at the reporting date, the Group does not have any off balance sheet financial instruments.</t>
  </si>
  <si>
    <t>Material Litigation</t>
  </si>
  <si>
    <t>As at the reporting date, there was no material litigation against the Group.</t>
  </si>
  <si>
    <t>Basic earnings per share is calculated by dividing the profit after taxation for the period by the weighted average number of ordinary shares in issue during the period.</t>
  </si>
  <si>
    <t>Profit for the period (RM'000)</t>
  </si>
  <si>
    <t>Profit for the period attributable to shareholders of the Company (RM'000)</t>
  </si>
  <si>
    <t xml:space="preserve">Basic Earnings Per Share </t>
  </si>
  <si>
    <t>Diluted Earnings Per Share</t>
  </si>
  <si>
    <t>For the purpose of calculating diluted earnings per share, the weighted average number of ordinary shares in issue during the period have been adjusted for the dilutive effects of all potential ordinary shares, i.e share options granted to employees.</t>
  </si>
  <si>
    <t>Effect of dilution</t>
  </si>
  <si>
    <t>The adoption of the revised FRS 101 has affected the presentation of minority interest, share of profit after tax and minority interest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</si>
  <si>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</si>
  <si>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An item is classified as held for sale if its carrying amount will be recovered principally through a sale transaction rather through continuing use. The assets and liabilities of a discontinued operation (disposal group) that are classified as held for sale are measured in accordance with FRS 5. Immediately before classification as held for sale, the carrying amounts of all assets and liabilities in the disposal group is measured in accordance with applicable FRSs. Then, on initial classification as held for sale, the disposal group is recognised at the lower of carrying amount and fair value less costs to sell.</t>
  </si>
  <si>
    <t>RM</t>
  </si>
  <si>
    <t>RM'000</t>
  </si>
  <si>
    <t xml:space="preserve">Revenue </t>
  </si>
  <si>
    <t>Cost of sales</t>
  </si>
  <si>
    <t>Gross profit</t>
  </si>
  <si>
    <t xml:space="preserve">As at </t>
  </si>
  <si>
    <t>Property, plant and equipment</t>
  </si>
  <si>
    <t>Inventories</t>
  </si>
  <si>
    <t>Share Premium</t>
  </si>
  <si>
    <t>Reserve on Consolidation</t>
  </si>
  <si>
    <t>Others</t>
  </si>
  <si>
    <t>Total</t>
  </si>
  <si>
    <t>Debt and Equity Securities</t>
  </si>
  <si>
    <t>Secured</t>
  </si>
  <si>
    <t>Unsecured</t>
  </si>
  <si>
    <t>Off Balance Sheet Financial Instruments</t>
  </si>
  <si>
    <t>Basic earnings per share (sen)</t>
  </si>
  <si>
    <t>Earnings per share (sen)</t>
  </si>
  <si>
    <t xml:space="preserve">     Basic</t>
  </si>
  <si>
    <t xml:space="preserve">     Diluted</t>
  </si>
  <si>
    <t>Administration expenses</t>
  </si>
  <si>
    <t>Other operating expenses</t>
  </si>
  <si>
    <t>Unquoted investments, at cost</t>
  </si>
  <si>
    <t>Quoted investments</t>
  </si>
  <si>
    <t>Bank borrowings</t>
  </si>
  <si>
    <t>Reserves</t>
  </si>
  <si>
    <t>Non-distributable</t>
  </si>
  <si>
    <t>Currency translation differences</t>
  </si>
  <si>
    <t>Basis of Preparation</t>
  </si>
  <si>
    <t>Auditors' Report on Preceding Annual Financial Statements</t>
  </si>
  <si>
    <t>Comments About Seasonal or Cyclical Factors</t>
  </si>
  <si>
    <t>Unusual Items Due to their Nature, Size or Incidence</t>
  </si>
  <si>
    <t>Changes in Estimates</t>
  </si>
  <si>
    <t>Segment Revenue</t>
  </si>
  <si>
    <t>Segment Results</t>
  </si>
  <si>
    <t>Changes in Composition of the Group</t>
  </si>
  <si>
    <t>Changes in Contingent Liabilities and Contingent Assets</t>
  </si>
  <si>
    <t>Capital Commitments</t>
  </si>
  <si>
    <t>Foreign tax</t>
  </si>
  <si>
    <t>Borrowings and Debt Securities</t>
  </si>
  <si>
    <t>Earnings Per Share</t>
  </si>
  <si>
    <t>(a)</t>
  </si>
  <si>
    <t>(b)</t>
  </si>
  <si>
    <t>Authorisation for Issue</t>
  </si>
  <si>
    <t>USD</t>
  </si>
  <si>
    <t>RMB</t>
  </si>
  <si>
    <t>(Incorporated in Malaysia)</t>
  </si>
  <si>
    <t>Contents</t>
  </si>
  <si>
    <t>Condensed Consolidated Income Statements</t>
  </si>
  <si>
    <t>Condensed Consolidated Statement of Changes in Equity</t>
  </si>
  <si>
    <t>Condensed Consolidated Cash Flow Statement</t>
  </si>
  <si>
    <t>Dividend per share (sen)</t>
  </si>
  <si>
    <t xml:space="preserve">Condensed Consolidated Cash Flow Statement </t>
  </si>
  <si>
    <t>Issued and fully paid ordinary shares of        RM1.00 each</t>
  </si>
  <si>
    <t>Share capital</t>
  </si>
  <si>
    <t>Local currency</t>
  </si>
  <si>
    <t>RM equivalent</t>
  </si>
  <si>
    <t>(in '000)</t>
  </si>
  <si>
    <t>Deferred tax assets</t>
  </si>
  <si>
    <t>Deferred Tax</t>
  </si>
  <si>
    <t>Diluted earnings per share (sen)</t>
  </si>
  <si>
    <t xml:space="preserve">     </t>
  </si>
  <si>
    <t>Weighted average no. of ordinary shares in issue ('000)</t>
  </si>
  <si>
    <t xml:space="preserve">    </t>
  </si>
  <si>
    <t>Adjusted weighted average number of ordinary shares in issue and issuable ('000)</t>
  </si>
  <si>
    <t>Exchange Fluctuation Reserve</t>
  </si>
  <si>
    <t>Retained Earnings</t>
  </si>
  <si>
    <t>Nominal Value</t>
  </si>
  <si>
    <t>Number of Shares</t>
  </si>
  <si>
    <t>Distributable</t>
  </si>
  <si>
    <t>Proposed Dividend Reserve</t>
  </si>
  <si>
    <t>Capital Reserve</t>
  </si>
  <si>
    <t>Healthcare</t>
  </si>
  <si>
    <t>Information technology and communication</t>
  </si>
  <si>
    <t>Paper manufacturing</t>
  </si>
  <si>
    <t>Total Revenue</t>
  </si>
  <si>
    <t>Property investment and development, and hotels</t>
  </si>
  <si>
    <t>Part B - Explanatory Notes Pursuant to Appendix 9B of the Listing Requirements of Bursa Malaysia Securities Berhad</t>
  </si>
  <si>
    <t xml:space="preserve">Others </t>
  </si>
  <si>
    <t>Authorised and contracted</t>
  </si>
  <si>
    <t>Material changes in the Quarterly Results compared to the Preceding Quarter</t>
  </si>
  <si>
    <t>3 months ended</t>
  </si>
  <si>
    <t>As at</t>
  </si>
  <si>
    <t>(i)</t>
  </si>
  <si>
    <t>(ii)</t>
  </si>
  <si>
    <t>Condensed Consolidated Balance Sheet</t>
  </si>
  <si>
    <t>Selling and distribution expenses</t>
  </si>
  <si>
    <t>Bank overdrafts</t>
  </si>
  <si>
    <t>At 1 February 2005</t>
  </si>
  <si>
    <t>Part B - Explanatory Notes Pursuant to Appendix 9B of the Listing Requirements</t>
  </si>
  <si>
    <t xml:space="preserve">             of Bursa Malaysia Securities Berhad</t>
  </si>
  <si>
    <r>
      <t xml:space="preserve">Goldis Berhad </t>
    </r>
    <r>
      <rPr>
        <b/>
        <sz val="12"/>
        <rFont val="Arial"/>
        <family val="2"/>
      </rPr>
      <t>(515802-U)</t>
    </r>
  </si>
  <si>
    <r>
      <t xml:space="preserve">Goldis Berhad </t>
    </r>
    <r>
      <rPr>
        <b/>
        <sz val="10"/>
        <rFont val="Arial"/>
        <family val="2"/>
      </rPr>
      <t>(515802-U)</t>
    </r>
  </si>
  <si>
    <t>Part A - Explanatory Notes Pursuant to FRS 134</t>
  </si>
  <si>
    <t>Interim Condensed Financial Statements</t>
  </si>
  <si>
    <t>Changes in Accounting Policies</t>
  </si>
  <si>
    <t>Income Tax Expense</t>
  </si>
  <si>
    <t>Sale of Unquoted Investments and Properties</t>
  </si>
  <si>
    <t>Variation of Results against Preceding Quarter</t>
  </si>
  <si>
    <t>(restated)</t>
  </si>
  <si>
    <t>Other income</t>
  </si>
  <si>
    <t>Share of profit after tax and minority interest of associates</t>
  </si>
  <si>
    <t>Share of profit after tax and minority interest of jointly controlled entity</t>
  </si>
  <si>
    <t>Profit before taxation</t>
  </si>
  <si>
    <t>Income tax expense</t>
  </si>
  <si>
    <t>Profit for the period</t>
  </si>
  <si>
    <t>Attributable to:</t>
  </si>
  <si>
    <t>Shareholders of the Company</t>
  </si>
  <si>
    <t>The condensed consolidated income statements should be read in conjunction with the audited financial statements for the year ended 31 January 2006 and the accompanying explanatory notes attached to the interim financial statements.</t>
  </si>
  <si>
    <t>31.1.2006</t>
  </si>
  <si>
    <t>Investment property</t>
  </si>
  <si>
    <t>Investment in associates</t>
  </si>
  <si>
    <t>Investment in jointly controlled entities</t>
  </si>
  <si>
    <t>Assets</t>
  </si>
  <si>
    <t>Total assets</t>
  </si>
  <si>
    <t>Equity</t>
  </si>
  <si>
    <t>Total equity attributable to shareholders of the Company</t>
  </si>
  <si>
    <t xml:space="preserve">Total equity </t>
  </si>
  <si>
    <t>Obligations under finance leases</t>
  </si>
  <si>
    <t>Trade and other receivables</t>
  </si>
  <si>
    <t>Cash and cash equivalents</t>
  </si>
  <si>
    <t>Trade and other payables</t>
  </si>
  <si>
    <t>Current tax payable</t>
  </si>
  <si>
    <t>Total liabilities</t>
  </si>
  <si>
    <t>Total equity and liabilities</t>
  </si>
  <si>
    <t>The condensed consolidated balance sheet should be read in conjunction with the audited financial statements for the year ended 31 January 2006 and the accompanying explanatory notes attached to the interim financial statements.</t>
  </si>
  <si>
    <t>At 1 February 2006</t>
  </si>
  <si>
    <t>Prior year adjustments</t>
  </si>
  <si>
    <t>At 1 February 2006 (restated)</t>
  </si>
  <si>
    <t>As previously stated</t>
  </si>
  <si>
    <t>The condensed consolidated statement of changes in equity should be read in conjunction with the audited financial statements for the year ended 31 January 2006 and the accompanying explanatory notes attached to the interim financial statements.</t>
  </si>
  <si>
    <t>Net cash from operating activities</t>
  </si>
  <si>
    <t>Net cash used in investing activities</t>
  </si>
  <si>
    <t>Net cash used in financing activities</t>
  </si>
  <si>
    <t>Net increase in cash and cash equivalents</t>
  </si>
  <si>
    <t>Cash and cash equivalents at 1 February</t>
  </si>
  <si>
    <t>Effect of foreign exchange rates changes</t>
  </si>
  <si>
    <t>The condensed consolidated cash flow statement should be read in conjunction with the audited financial statements for the year ended 31 January 2006 and the accompanying explanatory notes attached to the interim financial statements.</t>
  </si>
  <si>
    <t>Changes in accounting policies</t>
  </si>
  <si>
    <t>FRS 2: Share-based Payment</t>
  </si>
  <si>
    <t>This FRS requires an entity to recognise share-based payment transactions in its financial statements, including transactions with employees or other parties to be settled in cash, other assets, or equity instruments of the entity.</t>
  </si>
  <si>
    <t>Under the transitional provisions of FRS 2, this FRS must be applied to share options that were granted after 31 December 2004 and had not yet vested on 1 January 2006. The application is retrospective and accordingly, the comparative amounts as at 31 January 2006 are restated and the opening balance of retained earnings as at 1 February 2006 has been adjusted. The financial impact to the Group arising from this change in accounting policy is as follows:</t>
  </si>
  <si>
    <t>As at 1.2.2006</t>
  </si>
  <si>
    <t>Decreased in retained earnings</t>
  </si>
  <si>
    <t>Decrease in profit for the period</t>
  </si>
  <si>
    <t>FRS 3: Business Combinations, FRS 136: Impairment of Assets and FRS 138: Intangible Assets</t>
  </si>
  <si>
    <t>The new FRS 3 has resulted in consequential amendments to two other accounting standards, FRS 136 and FRS 138.</t>
  </si>
  <si>
    <t>Finance costs</t>
  </si>
  <si>
    <t>Minority interests</t>
  </si>
  <si>
    <t>Total non-current assets</t>
  </si>
  <si>
    <t>Total current assets</t>
  </si>
  <si>
    <t>Liabilities</t>
  </si>
  <si>
    <t>Total non-current liabilities</t>
  </si>
  <si>
    <t>Total current liabilities</t>
  </si>
  <si>
    <t>The interim financial statements have been prepared in accordance with the same accounting policies adopted in the annual financial statements ended 31 January 2006, except for the accounting policy changes that are expected to be reflected in the annual financial statements ending 31 January 2007. Details of these changes in accounting policies are set out in Note 2.</t>
  </si>
  <si>
    <t>The interim financial statements are unaudited and have been prepared in accordance with the requirements of Financial Reporting Standard (FRS) 134: Interim Financial Reporting and paragraph 9.22 of the Listing Requirements of Bursa Malaysia Securities Berhad.</t>
  </si>
  <si>
    <t>The interim financial statements should be read in conjunction with the audited financial statements for the year ended 31 January 2006. These explanatory notes attached to the interim financial statements provide an explanation of events and transactions that are significant to an understanding of the changes in the financial position and performance of the Group since the year ended 31 January 2006.</t>
  </si>
  <si>
    <t>(c)</t>
  </si>
  <si>
    <t>FRS 5: Non-current Assets Held for Sale and Discontinued Operations</t>
  </si>
  <si>
    <t>(d)</t>
  </si>
  <si>
    <t>FRS 101: Presentation of Financial Statements</t>
  </si>
  <si>
    <t>There were no changes in estimates that have had material effect in the current financial quarter result.</t>
  </si>
  <si>
    <t>The auditors have expressed an unqualified opinion on the Company's statutory financial statements for the financial year ended 31 January 2006 in their report dated 8 May 2006.</t>
  </si>
  <si>
    <t>Dividends</t>
  </si>
  <si>
    <t>Segment Reporting</t>
  </si>
  <si>
    <t>Post balance sheet events</t>
  </si>
  <si>
    <t>There were no major changes in the composition of the Group during the current quarter.</t>
  </si>
  <si>
    <t xml:space="preserve">There were no changes in other contingent liabilities or contingent assets since the last annual balance sheet as at 31 January 2006. </t>
  </si>
  <si>
    <t>Current Year Prospects</t>
  </si>
  <si>
    <t xml:space="preserve">Review of Performance </t>
  </si>
  <si>
    <t>Review of Performance</t>
  </si>
  <si>
    <t xml:space="preserve">Profit Forecast </t>
  </si>
  <si>
    <t>Not applicable as the Group did not publish any profit forecast.</t>
  </si>
  <si>
    <t>Malaysian tax</t>
  </si>
  <si>
    <t>Current tax:</t>
  </si>
  <si>
    <t>Intangible asset</t>
  </si>
  <si>
    <t>Minority Interest</t>
  </si>
  <si>
    <t>Total Equity</t>
  </si>
  <si>
    <t>Equity settled share-based transactions</t>
  </si>
  <si>
    <t xml:space="preserve">Minority interest arising from acquisition </t>
  </si>
  <si>
    <t>The adoption of the 17 new/revised FRSs effective for the financial period beginning 1 January 2006 do not have significant financial impact on the Group. The principal effects of the changes in accounting policies resulting from the adoption of the new/revised FRSs are discussed below:</t>
  </si>
  <si>
    <t>The Company operates an equity-settled, share-based compensation plan for the employees of the Group, the Goldis Berhad Employee Share Options Scheme ("ESOS"). Prior to 1 January 2006, no compensation expense was recognised in profit and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t>
  </si>
  <si>
    <t xml:space="preserve">Increase in capital reserve </t>
  </si>
  <si>
    <t xml:space="preserve">The adoption of these new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January 2006, goodwill was amortised on a straight-line basis over its estimated useful life. This change in accounting policy has been accounted for prospectively for business combinations where the agreement date is on or after 1 January 2006. </t>
  </si>
  <si>
    <t>The Group has applied FRS 5 prospectively in accordance with its transitional provisions, which has resulted in a change in accounting policy on the recognition of a discontinued operation. Prior to 1 January 2006, under the previous FRS 135, the Group would have recognised a discontinued operation at the earlier of the date the Group enters into a binding sale agreement and the date the board of directors have approved and announced a formal disposal plan. FRS 5 requires a component of an entity to be classified as discontinued when the criteria to be classified as held for sale have been met or it has been disposed of. Such a component represents a separate major line of business or geographical area of operations, is part of a single co-ordinated plan to dispose of the component or is a subsidiary acquired exclusively with a view to resale. The result of this change in accounting policy is that a discontinued operation is recognised by the Group at a later point than under the previous FRS 135 due to the stricter criteria in FRS 5.</t>
  </si>
  <si>
    <t>The Group’s operations were not materially affected by seasonal or cyclical factors except for healthcare segment which usually experiences lower sales in the beginning of the year compared to the other segments.</t>
  </si>
  <si>
    <t>Valuation of Property, plant and equipment</t>
  </si>
  <si>
    <t>There were no revaluations of property, plant and equipment during the current quarter. As at 31 January 2006, all property, plant and equipment were stated at cost less accumulated depreciation and accumulated impairment losses.</t>
  </si>
  <si>
    <t>The first and final dividend in respect of the financial year ended 31 January 2006 of 1.5 sen per share less income tax of 28% and 1.0 sen per share tax exempt on 320,942,830 ordinary shares, amounting to RM6,675,611 was paid on 27 July 2006.</t>
  </si>
  <si>
    <t>Add: Amount attributable to minority interests (RM'000)</t>
  </si>
  <si>
    <t>Three Months Period Ended</t>
  </si>
  <si>
    <t>Cash and cash equivalents at end of the financial period comprise of the following:</t>
  </si>
  <si>
    <t>Deposits with licensed banks</t>
  </si>
  <si>
    <t>Cash and bank balances</t>
  </si>
  <si>
    <t>Less: Bank overdrafts</t>
  </si>
  <si>
    <t>Less: Deposits pledged</t>
  </si>
  <si>
    <t>The effective tax rate of the Group for the current financial quarter/period is lower than the statutory tax rate is due to certain income not subject to tax.</t>
  </si>
  <si>
    <t xml:space="preserve">Dividends </t>
  </si>
  <si>
    <t>Net assets per share attributable to ordinary equity holders of the parent</t>
  </si>
  <si>
    <t>Barring unforeseen circumstances, the Board is cautiously optimistic that the Group's results for the current financial year will be satisfactory.</t>
  </si>
  <si>
    <t>31.10.2006</t>
  </si>
  <si>
    <t>31.10.2005</t>
  </si>
  <si>
    <t>At 31 October 2005 (restated)</t>
  </si>
  <si>
    <t>At 31 October 2006</t>
  </si>
  <si>
    <t>9 months ended</t>
  </si>
  <si>
    <t>There were no unusual items affecting assets, liabilities, equity, net income, or cash flows during the financial period ended 31 October 2006 except for the changes in accounting policies as disclosed in Note 2.</t>
  </si>
  <si>
    <t>There were no issuances, cancellations, repurchases, resale and repayments of debt and equity securities except for during the financial period ended 31 October 2006, the Company issued 40,000 ordinary shares of RM1 each for cash pursuant to the Company's ESOS at exercise of RM1.17 per ordinary share.</t>
  </si>
  <si>
    <t>No interim dividend on ordinary shares has been declared for the current financial period ended 31 October 2006.</t>
  </si>
  <si>
    <t>The amount of commitments for the purchase of property, plant and equipment not provided for in the interim financial statements as at 31 October 2006 is as follows:</t>
  </si>
  <si>
    <t>The interim financial statements were authorised for issue by the Board of Directors in accordance with a resolution of the directors on 14 December 2006.</t>
  </si>
  <si>
    <t>For The Nine Months Period Ended 31 October 2006</t>
  </si>
  <si>
    <t>Nine Months Period Ended</t>
  </si>
  <si>
    <t>Condensed Consolidated Statement of Changes in Equity for the nine months period ended 31 October 2006</t>
  </si>
  <si>
    <t>for the nine months period ended 31 October 2006</t>
  </si>
  <si>
    <t>Nine months ended</t>
  </si>
  <si>
    <t>Cash and cash equivalents at 31 October</t>
  </si>
  <si>
    <t xml:space="preserve">
</t>
  </si>
  <si>
    <t xml:space="preserve">On 1 December 2006, the company announced that GoldChina Sdn Bhd, a 90% owned subsidiary of the company had entered into a Share Purchase Agreement with Warmport Limited for the disposal of the entire issued and paid up capital in Tramex Pte Ltd comprising 2 ordinary shares of SGD1.00 each and 5,000,000 preference shares of SGD0.05 each and settlement of inter-company balances for a cash consideration of RMB160,000,000.
</t>
  </si>
  <si>
    <t>The Group profit before taxation of RM24.8 million was RM9.7 million higher as compared to the corresponding quarter in the previous year mainly due to recognition of gain on disposal of ordinary shares held in KrisAssets Holdings Berhad of RM15.8 million.</t>
  </si>
  <si>
    <t xml:space="preserve">The Group revenue for the quarter increased by RM11.4 million or 23% as compared to the preceding quarter mainly due to recognition of gain on disposal of ordinary shares held in KrisAssets Holdings Berhad of RM15.8 million in current quarter. </t>
  </si>
  <si>
    <t xml:space="preserve">The Group profit before taxation of RM24.8 million was RM11.8 million higher as compared to the preceding quarter due to recognition of gain on disposal of ordinary shares in KrisAssets Holdings Berhad of RM15.8 million in current quarter. </t>
  </si>
  <si>
    <t>There were no material events after the period ended that have not been reflected in the financial statements for the financial period ended 31 October 2006 except for the following:</t>
  </si>
  <si>
    <t>Excluding this gain, the group revenue and profit before taxation decreased by RM8.4 million and RM4.0 million respectively due to lower contribution from the healthcare and information technology and communication segment.</t>
  </si>
  <si>
    <t>On a cumulative nine months ended 31 October 2006, the Group revenue and profit before taxation of RM165.8 million and RM56.5 million was RM33.3 million and RM32.2 million higher than the same period in the previous year respectively. The significant increase in revenue and profit before taxation is mainly due to recognition of gain on the disposal of ordinary shares held in KrisAssets Holdings Berhad of RM44.9 million in the financial year to date. Excluding this gain, the Group revenue and profit before taxation on a cumulative basis decreased  by RM22.2 million and RM12.7 million respectively due to lower contribution from the healthcare and information technology and communication segment.</t>
  </si>
  <si>
    <t>There were no purchase or disposal of quoted securities for the quarter under review except for the disposal of ordinary shares held in KrisAssets Holdings Berhad.</t>
  </si>
  <si>
    <t xml:space="preserve">The Group revenue for the current quarter increased by RM4.6 million or 8% as compared to the corresponding quarter in the previous year due to recognition of gain on disposal of ordinary shares held in KrisAssets Holdings Berhad of RM15.8 million. </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</si>
</sst>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RM&quot;* #,##0.00_-;\-&quot;RM&quot;* #,##0.00_-;_-&quot;RM&quot;* &quot;-&quot;??_-;_-@_-"/>
    <numFmt numFmtId="173" formatCode="_-&quot;RM&quot;* #,##0_-;\-&quot;RM&quot;* #,##0_-;_-&quot;RM&quot;* &quot;-&quot;_-;_-@_-"/>
    <numFmt numFmtId="174" formatCode="_-* #,##0_-;\-* #,##0_-;_-* &quot;-&quot;??_-;_-@_-"/>
    <numFmt numFmtId="175" formatCode="_(* #,##0.00_);_(* \(#,##0.00\);_(* &quot;-&quot;_);_(@_)"/>
    <numFmt numFmtId="176" formatCode="#,##0.0000;\-#,##0.0000"/>
    <numFmt numFmtId="177" formatCode=";;;"/>
    <numFmt numFmtId="178" formatCode="#,##0.00000000000_);\(#,##0.00000000000\)"/>
    <numFmt numFmtId="179" formatCode="_(* #,##0_);_(* \(#,##0\);_(* &quot;-&quot;??_);_(@_)"/>
    <numFmt numFmtId="180" formatCode="#,##0;\(#,##0\)"/>
    <numFmt numFmtId="181" formatCode="0_);\(0\)"/>
    <numFmt numFmtId="182" formatCode="_(* #,##0.0000_);_(* \(#,##0.0000\);_(* &quot;-&quot;????_);_(@_)"/>
    <numFmt numFmtId="183" formatCode="0.0"/>
    <numFmt numFmtId="184" formatCode="_(* #,##0.0_);_(* \(#,##0.0\);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00_);_(* \(#,##0.000\);_(* &quot;-&quot;??_);_(@_)"/>
    <numFmt numFmtId="190" formatCode="_(* #,##0.0000_);_(* \(#,##0.0000\);_(* &quot;-&quot;??_);_(@_)"/>
    <numFmt numFmtId="191" formatCode="_(* #,##0.00000_);_(* \(#,##0.00000\);_(* &quot;-&quot;??_);_(@_)"/>
    <numFmt numFmtId="192" formatCode="_(* #,##0.000_);_(* \(#,##0.000\);_(* &quot;-&quot;???_);_(@_)"/>
    <numFmt numFmtId="193" formatCode="0.00000000"/>
    <numFmt numFmtId="194" formatCode="0.0000000"/>
    <numFmt numFmtId="195" formatCode="0.000000"/>
    <numFmt numFmtId="196" formatCode="0.00000"/>
    <numFmt numFmtId="197" formatCode="0.0000"/>
    <numFmt numFmtId="198" formatCode="0.000"/>
    <numFmt numFmtId="199" formatCode="_(* #,##0.0_);_(* \(#,##0.0\);_(* &quot;-&quot;_);_(@_)"/>
    <numFmt numFmtId="200" formatCode="#,##0.00000_);[Red]\(#,##0.00000\)"/>
    <numFmt numFmtId="201" formatCode="#,##0.0_);[Red]\(#,##0.0\)"/>
    <numFmt numFmtId="202" formatCode="0.0_);\(0.0\)"/>
    <numFmt numFmtId="203" formatCode="0.00_);\(0.00\)"/>
    <numFmt numFmtId="204" formatCode="_ * #,##0.00_ ;_ * \-#,##0.00_ ;_ * &quot;-&quot;??_ ;_ @_ "/>
    <numFmt numFmtId="205" formatCode="_-* #,##0.0_-;\-* #,##0.0_-;_-* &quot;-&quot;??_-;_-@_-"/>
    <numFmt numFmtId="206" formatCode="#,##0_ ;\-#,##0\ "/>
  </numFmts>
  <fonts count="21">
    <font>
      <sz val="10"/>
      <name val="Arial"/>
      <family val="0"/>
    </font>
    <font>
      <u val="single"/>
      <sz val="10"/>
      <color indexed="36"/>
      <name val="Arial"/>
      <family val="0"/>
    </font>
    <font>
      <u val="single"/>
      <sz val="10"/>
      <color indexed="12"/>
      <name val="Arial"/>
      <family val="0"/>
    </font>
    <font>
      <b/>
      <sz val="10"/>
      <name val="Arial"/>
      <family val="2"/>
    </font>
    <font>
      <b/>
      <sz val="14"/>
      <name val="Arial"/>
      <family val="2"/>
    </font>
    <font>
      <b/>
      <sz val="9"/>
      <name val="Arial"/>
      <family val="2"/>
    </font>
    <font>
      <sz val="9"/>
      <name val="Arial"/>
      <family val="2"/>
    </font>
    <font>
      <b/>
      <sz val="12"/>
      <name val="Arial"/>
      <family val="2"/>
    </font>
    <font>
      <i/>
      <sz val="10"/>
      <name val="Arial"/>
      <family val="2"/>
    </font>
    <font>
      <b/>
      <i/>
      <sz val="10"/>
      <name val="Arial"/>
      <family val="2"/>
    </font>
    <font>
      <b/>
      <sz val="10"/>
      <color indexed="10"/>
      <name val="Arial"/>
      <family val="2"/>
    </font>
    <font>
      <sz val="10"/>
      <color indexed="10"/>
      <name val="Arial"/>
      <family val="2"/>
    </font>
    <font>
      <b/>
      <i/>
      <sz val="8"/>
      <name val="Arial"/>
      <family val="2"/>
    </font>
    <font>
      <b/>
      <sz val="16"/>
      <name val="Arial"/>
      <family val="2"/>
    </font>
    <font>
      <sz val="12"/>
      <name val="Arial"/>
      <family val="2"/>
    </font>
    <font>
      <sz val="10"/>
      <name val="CG Omega"/>
      <family val="0"/>
    </font>
    <font>
      <b/>
      <sz val="10"/>
      <name val="CG Omega"/>
      <family val="0"/>
    </font>
    <font>
      <sz val="14"/>
      <name val="Arial"/>
      <family val="2"/>
    </font>
    <font>
      <sz val="13.5"/>
      <name val="Arial"/>
      <family val="0"/>
    </font>
    <font>
      <sz val="11"/>
      <name val="Arial"/>
      <family val="2"/>
    </font>
    <font>
      <b/>
      <sz val="11"/>
      <name val="Arial"/>
      <family val="2"/>
    </font>
  </fonts>
  <fills count="3">
    <fill>
      <patternFill/>
    </fill>
    <fill>
      <patternFill patternType="gray125"/>
    </fill>
    <fill>
      <patternFill patternType="solid">
        <fgColor indexed="43"/>
        <bgColor indexed="64"/>
      </patternFill>
    </fill>
  </fills>
  <borders count="8">
    <border>
      <left/>
      <right/>
      <top/>
      <bottom/>
      <diagonal/>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77">
    <xf numFmtId="0" fontId="0" fillId="0" borderId="0" xfId="0" applyAlignment="1">
      <alignment/>
    </xf>
    <xf numFmtId="169" fontId="3" fillId="0" borderId="0" xfId="0" applyNumberFormat="1" applyFont="1" applyFill="1" applyBorder="1" applyAlignment="1">
      <alignment horizontal="center" vertical="center" wrapText="1"/>
    </xf>
    <xf numFmtId="0" fontId="4" fillId="0" borderId="0" xfId="0" applyFont="1" applyFill="1" applyBorder="1" applyAlignment="1">
      <alignment/>
    </xf>
    <xf numFmtId="0" fontId="5" fillId="0" borderId="0" xfId="0" applyFont="1" applyFill="1" applyBorder="1" applyAlignment="1">
      <alignment/>
    </xf>
    <xf numFmtId="169" fontId="6" fillId="0" borderId="0" xfId="0" applyNumberFormat="1" applyFont="1" applyFill="1" applyBorder="1" applyAlignment="1">
      <alignment/>
    </xf>
    <xf numFmtId="37" fontId="6" fillId="0" borderId="0" xfId="0" applyNumberFormat="1" applyFont="1" applyFill="1" applyBorder="1" applyAlignment="1">
      <alignment/>
    </xf>
    <xf numFmtId="177" fontId="6" fillId="0" borderId="0" xfId="0" applyNumberFormat="1"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horizontal="center"/>
    </xf>
    <xf numFmtId="0" fontId="7" fillId="0" borderId="0" xfId="0" applyFont="1" applyFill="1" applyBorder="1" applyAlignment="1">
      <alignment horizontal="left"/>
    </xf>
    <xf numFmtId="0" fontId="0" fillId="0" borderId="0" xfId="0" applyFont="1" applyFill="1" applyBorder="1" applyAlignment="1">
      <alignment vertical="center"/>
    </xf>
    <xf numFmtId="0" fontId="3" fillId="0" borderId="0" xfId="0" applyFont="1" applyFill="1" applyBorder="1" applyAlignment="1">
      <alignment horizontal="center" vertical="center" wrapText="1"/>
    </xf>
    <xf numFmtId="169" fontId="0" fillId="0" borderId="0" xfId="0" applyNumberFormat="1" applyFont="1" applyFill="1" applyBorder="1" applyAlignment="1">
      <alignment vertical="center"/>
    </xf>
    <xf numFmtId="37" fontId="0" fillId="0" borderId="0" xfId="0" applyNumberFormat="1" applyFont="1" applyFill="1" applyBorder="1" applyAlignment="1">
      <alignment vertical="center"/>
    </xf>
    <xf numFmtId="0" fontId="0" fillId="0" borderId="0" xfId="0" applyFont="1" applyBorder="1" applyAlignment="1">
      <alignment vertical="center"/>
    </xf>
    <xf numFmtId="0" fontId="3" fillId="0" borderId="0" xfId="0" applyFont="1" applyBorder="1" applyAlignment="1">
      <alignment horizontal="center" vertical="center" wrapText="1"/>
    </xf>
    <xf numFmtId="169" fontId="8" fillId="0" borderId="0" xfId="0" applyNumberFormat="1" applyFont="1" applyFill="1" applyBorder="1" applyAlignment="1">
      <alignment horizontal="center" vertical="center" wrapText="1"/>
    </xf>
    <xf numFmtId="0" fontId="3" fillId="0" borderId="0" xfId="0" applyFont="1" applyFill="1" applyBorder="1" applyAlignment="1">
      <alignment horizontal="center" wrapText="1"/>
    </xf>
    <xf numFmtId="169" fontId="3" fillId="0" borderId="0" xfId="0" applyNumberFormat="1" applyFont="1" applyFill="1" applyBorder="1" applyAlignment="1">
      <alignment horizontal="center" wrapText="1"/>
    </xf>
    <xf numFmtId="169" fontId="8" fillId="0" borderId="0" xfId="0" applyNumberFormat="1" applyFont="1" applyFill="1" applyBorder="1" applyAlignment="1">
      <alignment horizontal="center" wrapText="1"/>
    </xf>
    <xf numFmtId="169" fontId="0" fillId="0" borderId="0" xfId="0" applyNumberFormat="1" applyFont="1" applyFill="1" applyBorder="1" applyAlignment="1">
      <alignment/>
    </xf>
    <xf numFmtId="0" fontId="0" fillId="0" borderId="0" xfId="0" applyFont="1" applyBorder="1" applyAlignment="1">
      <alignment/>
    </xf>
    <xf numFmtId="169" fontId="9" fillId="0" borderId="0" xfId="0" applyNumberFormat="1" applyFont="1" applyFill="1" applyBorder="1" applyAlignment="1">
      <alignment horizontal="center" wrapText="1"/>
    </xf>
    <xf numFmtId="0" fontId="3" fillId="0" borderId="0" xfId="0" applyFont="1" applyFill="1" applyBorder="1" applyAlignment="1">
      <alignment/>
    </xf>
    <xf numFmtId="171" fontId="0" fillId="0" borderId="0" xfId="0" applyNumberFormat="1" applyFont="1" applyFill="1" applyBorder="1" applyAlignment="1">
      <alignment/>
    </xf>
    <xf numFmtId="179" fontId="0" fillId="0" borderId="0" xfId="0" applyNumberFormat="1" applyFont="1" applyFill="1" applyBorder="1" applyAlignment="1">
      <alignment/>
    </xf>
    <xf numFmtId="178" fontId="0" fillId="0" borderId="0" xfId="0" applyNumberFormat="1" applyFont="1" applyFill="1" applyBorder="1" applyAlignment="1">
      <alignment/>
    </xf>
    <xf numFmtId="169" fontId="0" fillId="0" borderId="0" xfId="0" applyNumberFormat="1" applyFont="1" applyBorder="1" applyAlignment="1">
      <alignment/>
    </xf>
    <xf numFmtId="179" fontId="0" fillId="0" borderId="0" xfId="15" applyNumberFormat="1" applyFont="1" applyFill="1" applyBorder="1" applyAlignment="1">
      <alignment/>
    </xf>
    <xf numFmtId="179" fontId="0" fillId="0" borderId="1" xfId="15" applyNumberFormat="1" applyFont="1" applyFill="1" applyBorder="1" applyAlignment="1">
      <alignment/>
    </xf>
    <xf numFmtId="169" fontId="0" fillId="0" borderId="0" xfId="0" applyNumberFormat="1" applyFont="1" applyAlignment="1">
      <alignment/>
    </xf>
    <xf numFmtId="169" fontId="0" fillId="0" borderId="0" xfId="0" applyNumberFormat="1" applyFont="1" applyFill="1" applyAlignment="1">
      <alignment/>
    </xf>
    <xf numFmtId="0" fontId="7" fillId="0" borderId="0" xfId="0" applyFont="1" applyBorder="1" applyAlignment="1">
      <alignment/>
    </xf>
    <xf numFmtId="179" fontId="0" fillId="0" borderId="0" xfId="15" applyNumberFormat="1" applyFont="1" applyFill="1" applyBorder="1" applyAlignment="1">
      <alignment horizontal="right"/>
    </xf>
    <xf numFmtId="0" fontId="10" fillId="0" borderId="0" xfId="0" applyFont="1" applyFill="1" applyBorder="1" applyAlignment="1">
      <alignment/>
    </xf>
    <xf numFmtId="0" fontId="11" fillId="0" borderId="0" xfId="0" applyFont="1" applyBorder="1" applyAlignment="1">
      <alignment/>
    </xf>
    <xf numFmtId="0" fontId="11" fillId="0" borderId="0" xfId="0" applyFont="1" applyFill="1" applyBorder="1" applyAlignment="1">
      <alignment/>
    </xf>
    <xf numFmtId="179" fontId="0" fillId="0" borderId="1" xfId="15" applyNumberFormat="1" applyFont="1" applyFill="1" applyBorder="1" applyAlignment="1">
      <alignment horizontal="right"/>
    </xf>
    <xf numFmtId="0" fontId="0" fillId="0" borderId="0" xfId="0" applyFont="1" applyFill="1" applyBorder="1" applyAlignment="1">
      <alignment horizontal="justify" vertical="center"/>
    </xf>
    <xf numFmtId="0" fontId="12" fillId="0" borderId="0" xfId="0" applyFont="1" applyFill="1" applyBorder="1" applyAlignment="1">
      <alignment/>
    </xf>
    <xf numFmtId="0" fontId="7"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xf>
    <xf numFmtId="0" fontId="3" fillId="0" borderId="0" xfId="0" applyFont="1" applyFill="1" applyBorder="1" applyAlignment="1">
      <alignment horizontal="center"/>
    </xf>
    <xf numFmtId="37" fontId="0" fillId="0" borderId="0" xfId="0" applyNumberFormat="1" applyFont="1" applyFill="1" applyBorder="1" applyAlignment="1">
      <alignment/>
    </xf>
    <xf numFmtId="9" fontId="0" fillId="0" borderId="0" xfId="22" applyFont="1" applyFill="1" applyBorder="1" applyAlignment="1">
      <alignment/>
    </xf>
    <xf numFmtId="171" fontId="0" fillId="0" borderId="0" xfId="15" applyFont="1" applyFill="1" applyBorder="1" applyAlignment="1">
      <alignment/>
    </xf>
    <xf numFmtId="2" fontId="0" fillId="0" borderId="0" xfId="0" applyNumberFormat="1" applyFont="1" applyFill="1" applyBorder="1" applyAlignment="1">
      <alignment horizontal="right"/>
    </xf>
    <xf numFmtId="38" fontId="0" fillId="0" borderId="0" xfId="0" applyNumberFormat="1" applyFont="1" applyFill="1" applyBorder="1" applyAlignment="1">
      <alignment/>
    </xf>
    <xf numFmtId="37" fontId="0" fillId="0" borderId="0" xfId="0" applyNumberFormat="1" applyFont="1" applyFill="1" applyBorder="1" applyAlignment="1">
      <alignment horizontal="center"/>
    </xf>
    <xf numFmtId="169" fontId="0" fillId="0" borderId="2" xfId="0" applyNumberFormat="1" applyFont="1" applyFill="1" applyBorder="1" applyAlignment="1">
      <alignment/>
    </xf>
    <xf numFmtId="169" fontId="0" fillId="0" borderId="3" xfId="0" applyNumberFormat="1" applyFont="1" applyFill="1" applyBorder="1" applyAlignment="1">
      <alignment/>
    </xf>
    <xf numFmtId="174" fontId="0" fillId="0" borderId="0" xfId="17" applyNumberFormat="1" applyFont="1" applyFill="1" applyBorder="1" applyAlignment="1">
      <alignment/>
    </xf>
    <xf numFmtId="0" fontId="0" fillId="0" borderId="0" xfId="0" applyFont="1" applyAlignment="1">
      <alignment horizontal="center"/>
    </xf>
    <xf numFmtId="0" fontId="0" fillId="0" borderId="0" xfId="0" applyFont="1" applyBorder="1" applyAlignment="1">
      <alignment horizontal="center"/>
    </xf>
    <xf numFmtId="0" fontId="7" fillId="0" borderId="0" xfId="0" applyFont="1" applyBorder="1" applyAlignment="1">
      <alignment horizontal="center"/>
    </xf>
    <xf numFmtId="0" fontId="14" fillId="0" borderId="0" xfId="0" applyFont="1" applyBorder="1" applyAlignment="1">
      <alignment/>
    </xf>
    <xf numFmtId="0" fontId="14" fillId="0" borderId="0" xfId="0" applyFont="1" applyBorder="1" applyAlignment="1">
      <alignment horizontal="center"/>
    </xf>
    <xf numFmtId="0" fontId="3"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vertical="top"/>
    </xf>
    <xf numFmtId="0" fontId="0" fillId="0" borderId="0" xfId="0" applyFont="1" applyBorder="1" applyAlignment="1">
      <alignment vertical="top"/>
    </xf>
    <xf numFmtId="37" fontId="6" fillId="0" borderId="0" xfId="0" applyNumberFormat="1" applyFont="1" applyFill="1" applyBorder="1" applyAlignment="1">
      <alignment horizontal="right"/>
    </xf>
    <xf numFmtId="37" fontId="14" fillId="0" borderId="0" xfId="0" applyNumberFormat="1" applyFont="1" applyFill="1" applyBorder="1" applyAlignment="1">
      <alignment horizontal="right"/>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top"/>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justify" vertical="center"/>
    </xf>
    <xf numFmtId="0" fontId="7" fillId="0" borderId="0" xfId="0" applyFont="1" applyBorder="1" applyAlignment="1">
      <alignment horizontal="left" vertical="top" wrapText="1"/>
    </xf>
    <xf numFmtId="0" fontId="3" fillId="0" borderId="0" xfId="0" applyFont="1" applyBorder="1" applyAlignment="1">
      <alignment horizontal="center"/>
    </xf>
    <xf numFmtId="0" fontId="3" fillId="0" borderId="0" xfId="0" applyFont="1" applyBorder="1" applyAlignment="1">
      <alignment vertical="top"/>
    </xf>
    <xf numFmtId="0" fontId="0" fillId="0" borderId="0" xfId="0" applyFont="1" applyBorder="1" applyAlignment="1">
      <alignment horizontal="justify"/>
    </xf>
    <xf numFmtId="0" fontId="0" fillId="0" borderId="0" xfId="0" applyFont="1" applyBorder="1" applyAlignment="1">
      <alignment horizontal="justify" vertical="top"/>
    </xf>
    <xf numFmtId="0" fontId="0" fillId="0" borderId="0" xfId="0" applyFont="1" applyFill="1" applyBorder="1" applyAlignment="1">
      <alignment vertical="top"/>
    </xf>
    <xf numFmtId="179" fontId="0" fillId="0" borderId="0" xfId="15" applyNumberFormat="1"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left"/>
    </xf>
    <xf numFmtId="0" fontId="0" fillId="0" borderId="0" xfId="0" applyFont="1" applyAlignment="1">
      <alignment horizontal="left" wrapText="1"/>
    </xf>
    <xf numFmtId="0" fontId="0" fillId="0" borderId="0" xfId="0" applyFont="1" applyFill="1" applyBorder="1" applyAlignment="1">
      <alignment horizontal="justify" vertical="top" wrapText="1"/>
    </xf>
    <xf numFmtId="179" fontId="0" fillId="0" borderId="0" xfId="15" applyNumberFormat="1" applyFont="1" applyFill="1" applyBorder="1" applyAlignment="1">
      <alignment horizontal="center"/>
    </xf>
    <xf numFmtId="0" fontId="4" fillId="0" borderId="0" xfId="0" applyFont="1" applyFill="1" applyBorder="1" applyAlignment="1">
      <alignment vertical="top"/>
    </xf>
    <xf numFmtId="0" fontId="0" fillId="0" borderId="0" xfId="0" applyFont="1" applyFill="1" applyBorder="1" applyAlignment="1">
      <alignment horizontal="center" vertical="top"/>
    </xf>
    <xf numFmtId="0" fontId="3" fillId="0" borderId="0" xfId="0" applyFont="1" applyFill="1" applyBorder="1" applyAlignment="1">
      <alignment horizontal="center" vertical="top"/>
    </xf>
    <xf numFmtId="37" fontId="0" fillId="0" borderId="0" xfId="0" applyNumberFormat="1" applyFont="1" applyFill="1" applyBorder="1" applyAlignment="1">
      <alignment vertical="top"/>
    </xf>
    <xf numFmtId="0" fontId="11" fillId="0" borderId="0" xfId="0" applyFont="1" applyBorder="1" applyAlignment="1">
      <alignment vertical="top"/>
    </xf>
    <xf numFmtId="0" fontId="10" fillId="0" borderId="0" xfId="0" applyFont="1" applyFill="1" applyBorder="1" applyAlignment="1">
      <alignment horizontal="center" vertical="top"/>
    </xf>
    <xf numFmtId="0" fontId="11" fillId="0" borderId="0" xfId="0" applyFont="1" applyFill="1" applyBorder="1" applyAlignment="1">
      <alignment vertical="top"/>
    </xf>
    <xf numFmtId="37" fontId="11" fillId="0" borderId="0" xfId="0" applyNumberFormat="1" applyFont="1" applyFill="1" applyBorder="1" applyAlignment="1">
      <alignment vertical="top"/>
    </xf>
    <xf numFmtId="0" fontId="0" fillId="0" borderId="0" xfId="0" applyFont="1" applyFill="1" applyBorder="1" applyAlignment="1">
      <alignment horizontal="center" vertical="top" wrapText="1"/>
    </xf>
    <xf numFmtId="169" fontId="0" fillId="0" borderId="0" xfId="0" applyNumberFormat="1" applyFont="1" applyFill="1" applyBorder="1" applyAlignment="1">
      <alignment vertical="top"/>
    </xf>
    <xf numFmtId="179" fontId="0" fillId="0" borderId="0" xfId="0" applyNumberFormat="1" applyFont="1" applyFill="1" applyBorder="1" applyAlignment="1">
      <alignment vertical="top"/>
    </xf>
    <xf numFmtId="0" fontId="0" fillId="0" borderId="0" xfId="0" applyFont="1" applyFill="1" applyBorder="1" applyAlignment="1" quotePrefix="1">
      <alignment vertical="top"/>
    </xf>
    <xf numFmtId="179" fontId="0" fillId="0" borderId="0" xfId="15" applyNumberFormat="1" applyFont="1" applyBorder="1" applyAlignment="1">
      <alignment vertical="top"/>
    </xf>
    <xf numFmtId="0" fontId="0" fillId="0" borderId="0" xfId="0" applyFont="1" applyBorder="1" applyAlignment="1" quotePrefix="1">
      <alignment horizontal="center" vertical="top"/>
    </xf>
    <xf numFmtId="0" fontId="3" fillId="0" borderId="0" xfId="0" applyFont="1" applyBorder="1" applyAlignment="1">
      <alignment horizontal="left" vertical="top"/>
    </xf>
    <xf numFmtId="179" fontId="0" fillId="0" borderId="0" xfId="15" applyNumberFormat="1" applyFont="1" applyBorder="1" applyAlignment="1">
      <alignment horizontal="right" vertical="top"/>
    </xf>
    <xf numFmtId="0" fontId="0" fillId="0" borderId="0" xfId="0" applyFont="1" applyFill="1" applyBorder="1" applyAlignment="1">
      <alignment horizontal="right" vertical="top"/>
    </xf>
    <xf numFmtId="0" fontId="11" fillId="0" borderId="0" xfId="0" applyFont="1" applyBorder="1" applyAlignment="1">
      <alignment horizontal="left" vertical="top"/>
    </xf>
    <xf numFmtId="0" fontId="15" fillId="0" borderId="0" xfId="0" applyFont="1" applyAlignment="1">
      <alignment horizontal="justify"/>
    </xf>
    <xf numFmtId="0" fontId="0" fillId="0" borderId="0" xfId="0" applyFont="1" applyBorder="1" applyAlignment="1">
      <alignment horizontal="justify" vertical="top" wrapText="1"/>
    </xf>
    <xf numFmtId="37" fontId="0" fillId="0" borderId="0" xfId="0" applyNumberFormat="1" applyFont="1" applyFill="1" applyBorder="1" applyAlignment="1">
      <alignment horizontal="right"/>
    </xf>
    <xf numFmtId="0" fontId="3" fillId="0" borderId="0" xfId="0" applyFont="1" applyFill="1" applyBorder="1" applyAlignment="1" quotePrefix="1">
      <alignment horizontal="center" wrapText="1"/>
    </xf>
    <xf numFmtId="0" fontId="0" fillId="0" borderId="0" xfId="0" applyNumberFormat="1" applyFont="1" applyBorder="1" applyAlignment="1">
      <alignment horizontal="justify" vertical="top" wrapText="1"/>
    </xf>
    <xf numFmtId="0" fontId="0" fillId="0" borderId="0" xfId="0" applyNumberFormat="1" applyFont="1" applyBorder="1" applyAlignment="1">
      <alignment horizontal="center"/>
    </xf>
    <xf numFmtId="0" fontId="17" fillId="0" borderId="0" xfId="0" applyFont="1" applyBorder="1" applyAlignment="1">
      <alignment/>
    </xf>
    <xf numFmtId="0" fontId="0" fillId="0" borderId="0" xfId="0" applyFont="1" applyBorder="1" applyAlignment="1">
      <alignment horizontal="left" vertical="top"/>
    </xf>
    <xf numFmtId="0" fontId="0" fillId="0" borderId="0" xfId="0" applyAlignment="1">
      <alignment horizontal="justify" wrapText="1"/>
    </xf>
    <xf numFmtId="38" fontId="3" fillId="0" borderId="0" xfId="0" applyNumberFormat="1" applyFont="1" applyFill="1" applyBorder="1" applyAlignment="1">
      <alignment/>
    </xf>
    <xf numFmtId="37" fontId="5" fillId="0" borderId="0" xfId="0" applyNumberFormat="1" applyFont="1" applyFill="1" applyBorder="1" applyAlignment="1">
      <alignment/>
    </xf>
    <xf numFmtId="179" fontId="3" fillId="2" borderId="0" xfId="15" applyNumberFormat="1" applyFont="1" applyFill="1" applyBorder="1" applyAlignment="1">
      <alignment/>
    </xf>
    <xf numFmtId="0" fontId="3" fillId="2" borderId="0" xfId="0" applyFont="1" applyFill="1" applyBorder="1" applyAlignment="1">
      <alignment/>
    </xf>
    <xf numFmtId="2" fontId="0" fillId="0" borderId="0" xfId="0" applyNumberFormat="1" applyFont="1" applyFill="1" applyBorder="1" applyAlignment="1">
      <alignment/>
    </xf>
    <xf numFmtId="0" fontId="0" fillId="0" borderId="0" xfId="0" applyFont="1" applyAlignment="1">
      <alignment/>
    </xf>
    <xf numFmtId="179" fontId="3" fillId="0" borderId="0" xfId="15" applyNumberFormat="1" applyFont="1" applyFill="1" applyBorder="1" applyAlignment="1">
      <alignment horizontal="right"/>
    </xf>
    <xf numFmtId="0" fontId="3" fillId="2" borderId="0" xfId="0" applyFont="1" applyFill="1" applyBorder="1" applyAlignment="1">
      <alignment horizontal="center" vertical="top"/>
    </xf>
    <xf numFmtId="0" fontId="17" fillId="0" borderId="0" xfId="0" applyFont="1" applyFill="1" applyBorder="1" applyAlignment="1">
      <alignment/>
    </xf>
    <xf numFmtId="0" fontId="14" fillId="0" borderId="0" xfId="0" applyFont="1" applyFill="1" applyBorder="1" applyAlignment="1">
      <alignment/>
    </xf>
    <xf numFmtId="0" fontId="0" fillId="0" borderId="0" xfId="0" applyFont="1" applyFill="1" applyBorder="1" applyAlignment="1">
      <alignment/>
    </xf>
    <xf numFmtId="179" fontId="3" fillId="2" borderId="0" xfId="15" applyNumberFormat="1" applyFont="1" applyFill="1" applyBorder="1" applyAlignment="1">
      <alignment horizontal="right" vertical="top"/>
    </xf>
    <xf numFmtId="179" fontId="3" fillId="2" borderId="0" xfId="0" applyNumberFormat="1" applyFont="1" applyFill="1" applyBorder="1" applyAlignment="1">
      <alignment horizontal="center" vertical="top"/>
    </xf>
    <xf numFmtId="2" fontId="3" fillId="2" borderId="4" xfId="0" applyNumberFormat="1" applyFont="1" applyFill="1" applyBorder="1" applyAlignment="1">
      <alignment vertical="top"/>
    </xf>
    <xf numFmtId="179" fontId="3" fillId="2" borderId="2" xfId="15" applyNumberFormat="1" applyFont="1" applyFill="1" applyBorder="1" applyAlignment="1">
      <alignment horizontal="right" vertical="top"/>
    </xf>
    <xf numFmtId="179" fontId="3" fillId="2" borderId="3" xfId="0" applyNumberFormat="1" applyFont="1" applyFill="1" applyBorder="1" applyAlignment="1">
      <alignment horizontal="center"/>
    </xf>
    <xf numFmtId="0" fontId="0" fillId="0" borderId="0" xfId="0" applyFont="1" applyFill="1" applyBorder="1" applyAlignment="1" quotePrefix="1">
      <alignment horizontal="center" vertical="top"/>
    </xf>
    <xf numFmtId="0" fontId="0" fillId="0" borderId="0" xfId="0" applyFont="1" applyFill="1" applyBorder="1" applyAlignment="1">
      <alignment horizontal="center" wrapText="1"/>
    </xf>
    <xf numFmtId="0" fontId="0" fillId="0" borderId="0" xfId="0" applyFont="1" applyAlignment="1">
      <alignment horizontal="left" vertical="top" wrapText="1"/>
    </xf>
    <xf numFmtId="0" fontId="7" fillId="0" borderId="0" xfId="0" applyFont="1" applyBorder="1" applyAlignment="1">
      <alignment vertical="top"/>
    </xf>
    <xf numFmtId="179" fontId="0" fillId="0" borderId="0" xfId="0" applyNumberFormat="1" applyFont="1" applyBorder="1" applyAlignment="1">
      <alignment vertical="top"/>
    </xf>
    <xf numFmtId="179" fontId="3" fillId="2" borderId="1" xfId="15" applyNumberFormat="1" applyFont="1" applyFill="1" applyBorder="1" applyAlignment="1">
      <alignment vertical="top"/>
    </xf>
    <xf numFmtId="179" fontId="3" fillId="2" borderId="0" xfId="15" applyNumberFormat="1" applyFont="1" applyFill="1" applyBorder="1" applyAlignment="1">
      <alignment vertical="top"/>
    </xf>
    <xf numFmtId="179" fontId="3" fillId="2" borderId="2" xfId="15" applyNumberFormat="1" applyFont="1" applyFill="1" applyBorder="1" applyAlignment="1">
      <alignment vertical="top"/>
    </xf>
    <xf numFmtId="179" fontId="3" fillId="2" borderId="0" xfId="0" applyNumberFormat="1" applyFont="1" applyFill="1" applyBorder="1" applyAlignment="1">
      <alignment/>
    </xf>
    <xf numFmtId="179" fontId="3" fillId="2" borderId="2" xfId="0" applyNumberFormat="1" applyFont="1" applyFill="1" applyBorder="1" applyAlignment="1">
      <alignment/>
    </xf>
    <xf numFmtId="0" fontId="3" fillId="2" borderId="0" xfId="0" applyFont="1" applyFill="1" applyBorder="1" applyAlignment="1">
      <alignment vertical="top"/>
    </xf>
    <xf numFmtId="179" fontId="3" fillId="2" borderId="0" xfId="15" applyNumberFormat="1" applyFont="1" applyFill="1" applyBorder="1" applyAlignment="1">
      <alignment horizontal="center"/>
    </xf>
    <xf numFmtId="37" fontId="3" fillId="2" borderId="0" xfId="0" applyNumberFormat="1" applyFont="1" applyFill="1" applyBorder="1" applyAlignment="1">
      <alignment vertical="top"/>
    </xf>
    <xf numFmtId="0" fontId="0" fillId="0" borderId="0" xfId="0" applyFont="1" applyFill="1" applyBorder="1" applyAlignment="1">
      <alignment vertical="center" wrapText="1"/>
    </xf>
    <xf numFmtId="179" fontId="0" fillId="0" borderId="0" xfId="15" applyNumberFormat="1" applyFont="1" applyFill="1" applyBorder="1" applyAlignment="1">
      <alignment vertical="center" wrapText="1"/>
    </xf>
    <xf numFmtId="0" fontId="3" fillId="0" borderId="0" xfId="0" applyFont="1" applyFill="1" applyBorder="1" applyAlignment="1">
      <alignment vertical="center" wrapText="1"/>
    </xf>
    <xf numFmtId="179" fontId="0" fillId="0" borderId="0" xfId="15" applyNumberFormat="1" applyFont="1" applyFill="1" applyBorder="1" applyAlignment="1">
      <alignment vertical="center"/>
    </xf>
    <xf numFmtId="0" fontId="0" fillId="0" borderId="0" xfId="0" applyFont="1" applyFill="1" applyBorder="1" applyAlignment="1">
      <alignment horizontal="left" vertical="top" wrapText="1"/>
    </xf>
    <xf numFmtId="0" fontId="18" fillId="0" borderId="0" xfId="0" applyFont="1" applyAlignment="1">
      <alignment/>
    </xf>
    <xf numFmtId="0" fontId="3" fillId="2" borderId="0" xfId="0" applyFont="1" applyFill="1" applyBorder="1" applyAlignment="1">
      <alignment horizontal="center"/>
    </xf>
    <xf numFmtId="179" fontId="3" fillId="2" borderId="1" xfId="15" applyNumberFormat="1" applyFont="1" applyFill="1" applyBorder="1" applyAlignment="1">
      <alignment/>
    </xf>
    <xf numFmtId="2" fontId="3" fillId="2" borderId="0" xfId="0" applyNumberFormat="1" applyFont="1" applyFill="1" applyBorder="1" applyAlignment="1">
      <alignment/>
    </xf>
    <xf numFmtId="2" fontId="3" fillId="2" borderId="0" xfId="0" applyNumberFormat="1" applyFont="1" applyFill="1" applyBorder="1" applyAlignment="1">
      <alignment horizontal="right"/>
    </xf>
    <xf numFmtId="38" fontId="3" fillId="2" borderId="0" xfId="0" applyNumberFormat="1" applyFont="1" applyFill="1" applyBorder="1" applyAlignment="1">
      <alignment/>
    </xf>
    <xf numFmtId="37" fontId="3" fillId="2" borderId="0" xfId="0" applyNumberFormat="1" applyFont="1" applyFill="1" applyBorder="1" applyAlignment="1">
      <alignment horizontal="center"/>
    </xf>
    <xf numFmtId="169" fontId="3" fillId="2" borderId="0" xfId="0" applyNumberFormat="1" applyFont="1" applyFill="1" applyBorder="1" applyAlignment="1">
      <alignment/>
    </xf>
    <xf numFmtId="169" fontId="3" fillId="2" borderId="2" xfId="0" applyNumberFormat="1" applyFont="1" applyFill="1" applyBorder="1" applyAlignment="1">
      <alignment/>
    </xf>
    <xf numFmtId="179" fontId="3" fillId="2" borderId="0" xfId="15" applyNumberFormat="1" applyFont="1" applyFill="1" applyBorder="1" applyAlignment="1">
      <alignment horizontal="right"/>
    </xf>
    <xf numFmtId="179" fontId="3" fillId="2" borderId="1" xfId="15" applyNumberFormat="1" applyFont="1" applyFill="1" applyBorder="1" applyAlignment="1">
      <alignment horizontal="right"/>
    </xf>
    <xf numFmtId="169" fontId="3" fillId="2" borderId="3" xfId="0" applyNumberFormat="1" applyFont="1" applyFill="1" applyBorder="1" applyAlignment="1">
      <alignment/>
    </xf>
    <xf numFmtId="169" fontId="3" fillId="2" borderId="4" xfId="0" applyNumberFormat="1" applyFont="1" applyFill="1" applyBorder="1" applyAlignment="1">
      <alignment/>
    </xf>
    <xf numFmtId="169" fontId="0" fillId="0" borderId="4" xfId="0" applyNumberFormat="1" applyFont="1" applyFill="1" applyBorder="1" applyAlignment="1">
      <alignment/>
    </xf>
    <xf numFmtId="0" fontId="3" fillId="0" borderId="0" xfId="0" applyFont="1" applyFill="1" applyBorder="1" applyAlignment="1">
      <alignment wrapText="1"/>
    </xf>
    <xf numFmtId="174" fontId="0" fillId="0" borderId="0" xfId="17" applyNumberFormat="1" applyFont="1" applyFill="1" applyBorder="1" applyAlignment="1">
      <alignment/>
    </xf>
    <xf numFmtId="0" fontId="3" fillId="0" borderId="0" xfId="0" applyFont="1" applyAlignment="1">
      <alignment/>
    </xf>
    <xf numFmtId="174" fontId="0" fillId="0" borderId="4" xfId="17" applyNumberFormat="1" applyFont="1" applyFill="1" applyBorder="1" applyAlignment="1">
      <alignment/>
    </xf>
    <xf numFmtId="179" fontId="3" fillId="0" borderId="0" xfId="15" applyNumberFormat="1" applyFont="1" applyFill="1" applyBorder="1" applyAlignment="1">
      <alignment/>
    </xf>
    <xf numFmtId="179" fontId="3" fillId="0" borderId="1" xfId="0" applyNumberFormat="1" applyFont="1" applyFill="1" applyBorder="1" applyAlignment="1">
      <alignment/>
    </xf>
    <xf numFmtId="179" fontId="0" fillId="0" borderId="3" xfId="15" applyNumberFormat="1" applyFont="1" applyFill="1" applyBorder="1" applyAlignment="1">
      <alignment/>
    </xf>
    <xf numFmtId="179" fontId="3" fillId="2" borderId="3" xfId="15" applyNumberFormat="1" applyFont="1" applyFill="1" applyBorder="1" applyAlignment="1">
      <alignment horizontal="right" vertical="top"/>
    </xf>
    <xf numFmtId="37" fontId="0" fillId="0" borderId="0" xfId="0" applyNumberFormat="1" applyFont="1" applyFill="1" applyBorder="1" applyAlignment="1">
      <alignment vertical="center" wrapText="1"/>
    </xf>
    <xf numFmtId="179" fontId="0" fillId="0" borderId="0" xfId="15" applyNumberFormat="1" applyFont="1" applyFill="1" applyBorder="1" applyAlignment="1">
      <alignment horizontal="center" vertical="center"/>
    </xf>
    <xf numFmtId="179" fontId="0" fillId="0" borderId="2" xfId="15" applyNumberFormat="1" applyFont="1" applyFill="1" applyBorder="1" applyAlignment="1">
      <alignment vertical="center"/>
    </xf>
    <xf numFmtId="37" fontId="0" fillId="0" borderId="0" xfId="0" applyNumberFormat="1" applyFont="1" applyFill="1" applyAlignment="1">
      <alignment/>
    </xf>
    <xf numFmtId="37" fontId="0" fillId="0" borderId="0" xfId="0" applyNumberFormat="1" applyFont="1" applyBorder="1" applyAlignment="1">
      <alignment/>
    </xf>
    <xf numFmtId="179" fontId="3" fillId="0" borderId="1" xfId="15" applyNumberFormat="1" applyFont="1" applyFill="1" applyBorder="1" applyAlignment="1">
      <alignment/>
    </xf>
    <xf numFmtId="179" fontId="3" fillId="2" borderId="3" xfId="0" applyNumberFormat="1" applyFont="1" applyFill="1" applyBorder="1" applyAlignment="1">
      <alignment horizontal="center" vertical="top"/>
    </xf>
    <xf numFmtId="169" fontId="3" fillId="2" borderId="0" xfId="0" applyNumberFormat="1" applyFont="1" applyFill="1" applyBorder="1" applyAlignment="1">
      <alignment vertical="top"/>
    </xf>
    <xf numFmtId="0" fontId="0" fillId="0" borderId="0" xfId="0" applyFont="1" applyAlignment="1">
      <alignment vertical="top"/>
    </xf>
    <xf numFmtId="174" fontId="3" fillId="2" borderId="0" xfId="17" applyNumberFormat="1" applyFont="1" applyFill="1" applyBorder="1" applyAlignment="1">
      <alignment/>
    </xf>
    <xf numFmtId="174" fontId="3" fillId="2" borderId="4" xfId="17" applyNumberFormat="1" applyFont="1" applyFill="1" applyBorder="1" applyAlignment="1">
      <alignment horizontal="right"/>
    </xf>
    <xf numFmtId="179" fontId="3" fillId="2" borderId="2" xfId="15" applyNumberFormat="1" applyFont="1" applyFill="1" applyBorder="1" applyAlignment="1">
      <alignment horizontal="right"/>
    </xf>
    <xf numFmtId="179" fontId="0" fillId="0" borderId="2" xfId="15" applyNumberFormat="1" applyFont="1" applyFill="1" applyBorder="1" applyAlignment="1">
      <alignment horizontal="right"/>
    </xf>
    <xf numFmtId="179" fontId="3" fillId="2" borderId="0" xfId="0" applyNumberFormat="1" applyFont="1" applyFill="1" applyBorder="1" applyAlignment="1">
      <alignment horizontal="left" vertical="top" wrapText="1"/>
    </xf>
    <xf numFmtId="0" fontId="0" fillId="0" borderId="0" xfId="0" applyFont="1" applyFill="1" applyBorder="1" applyAlignment="1">
      <alignment horizontal="left" vertical="center" wrapText="1"/>
    </xf>
    <xf numFmtId="0" fontId="3" fillId="2" borderId="4" xfId="0" applyFont="1" applyFill="1" applyBorder="1" applyAlignment="1">
      <alignment vertical="top"/>
    </xf>
    <xf numFmtId="0" fontId="0" fillId="2" borderId="0" xfId="0" applyFont="1" applyFill="1" applyBorder="1" applyAlignment="1">
      <alignment horizontal="center" vertical="top"/>
    </xf>
    <xf numFmtId="0" fontId="0" fillId="0" borderId="0" xfId="0" applyFont="1" applyFill="1" applyBorder="1" applyAlignment="1">
      <alignment horizontal="left"/>
    </xf>
    <xf numFmtId="171" fontId="0" fillId="0" borderId="0" xfId="0" applyNumberFormat="1" applyFont="1" applyFill="1" applyBorder="1" applyAlignment="1">
      <alignment vertical="top"/>
    </xf>
    <xf numFmtId="171" fontId="20" fillId="0" borderId="0" xfId="15" applyFont="1" applyBorder="1" applyAlignment="1">
      <alignment/>
    </xf>
    <xf numFmtId="179" fontId="3" fillId="0" borderId="0" xfId="15" applyNumberFormat="1" applyFont="1" applyBorder="1" applyAlignment="1">
      <alignment/>
    </xf>
    <xf numFmtId="37" fontId="3" fillId="0" borderId="0" xfId="15" applyNumberFormat="1" applyFont="1" applyBorder="1" applyAlignment="1">
      <alignment/>
    </xf>
    <xf numFmtId="37" fontId="3" fillId="0" borderId="0" xfId="0" applyNumberFormat="1" applyFont="1" applyBorder="1" applyAlignment="1">
      <alignment/>
    </xf>
    <xf numFmtId="179" fontId="3" fillId="0" borderId="3" xfId="15" applyNumberFormat="1" applyFont="1" applyFill="1" applyBorder="1" applyAlignment="1">
      <alignment/>
    </xf>
    <xf numFmtId="179" fontId="3" fillId="0" borderId="0" xfId="15" applyNumberFormat="1" applyFont="1" applyFill="1" applyBorder="1" applyAlignment="1">
      <alignment vertical="center" wrapText="1"/>
    </xf>
    <xf numFmtId="179" fontId="3" fillId="0" borderId="0" xfId="15" applyNumberFormat="1" applyFont="1" applyFill="1" applyBorder="1" applyAlignment="1">
      <alignment vertical="center"/>
    </xf>
    <xf numFmtId="37" fontId="3" fillId="0" borderId="0" xfId="15" applyNumberFormat="1" applyFont="1" applyBorder="1" applyAlignment="1">
      <alignment vertical="center" wrapText="1"/>
    </xf>
    <xf numFmtId="179" fontId="3" fillId="0" borderId="0" xfId="15" applyNumberFormat="1" applyFont="1" applyBorder="1" applyAlignment="1">
      <alignment vertical="center" wrapText="1"/>
    </xf>
    <xf numFmtId="0" fontId="3" fillId="0" borderId="0" xfId="0" applyFont="1" applyBorder="1" applyAlignment="1">
      <alignment vertical="center" wrapText="1"/>
    </xf>
    <xf numFmtId="0" fontId="3" fillId="0" borderId="0" xfId="0" applyFont="1" applyFill="1" applyBorder="1" applyAlignment="1">
      <alignment horizontal="left" vertical="center" wrapText="1"/>
    </xf>
    <xf numFmtId="37" fontId="3" fillId="0" borderId="0" xfId="0" applyNumberFormat="1" applyFont="1" applyFill="1" applyBorder="1" applyAlignment="1">
      <alignment vertical="center" wrapText="1"/>
    </xf>
    <xf numFmtId="179" fontId="3" fillId="0" borderId="0" xfId="0" applyNumberFormat="1" applyFont="1" applyBorder="1" applyAlignment="1">
      <alignment vertical="center"/>
    </xf>
    <xf numFmtId="0" fontId="3" fillId="0" borderId="0" xfId="0" applyFont="1" applyFill="1" applyBorder="1" applyAlignment="1">
      <alignment vertical="center"/>
    </xf>
    <xf numFmtId="37" fontId="3" fillId="0" borderId="0" xfId="15" applyNumberFormat="1" applyFont="1" applyBorder="1" applyAlignment="1">
      <alignment vertical="center"/>
    </xf>
    <xf numFmtId="179" fontId="3" fillId="0" borderId="0" xfId="15" applyNumberFormat="1" applyFont="1" applyBorder="1" applyAlignment="1">
      <alignment vertical="center"/>
    </xf>
    <xf numFmtId="0" fontId="3" fillId="0" borderId="0" xfId="0" applyFont="1" applyBorder="1" applyAlignment="1">
      <alignment vertical="center"/>
    </xf>
    <xf numFmtId="37" fontId="3" fillId="0" borderId="0" xfId="15" applyNumberFormat="1" applyFont="1" applyFill="1" applyBorder="1" applyAlignment="1">
      <alignment/>
    </xf>
    <xf numFmtId="0" fontId="3" fillId="0" borderId="0" xfId="0" applyFont="1" applyAlignment="1">
      <alignment vertical="top"/>
    </xf>
    <xf numFmtId="174" fontId="3" fillId="0" borderId="0" xfId="17" applyNumberFormat="1" applyFont="1" applyFill="1" applyBorder="1" applyAlignment="1">
      <alignment/>
    </xf>
    <xf numFmtId="43" fontId="0" fillId="0" borderId="0" xfId="17" applyNumberFormat="1" applyFont="1" applyFill="1" applyBorder="1" applyAlignment="1">
      <alignment/>
    </xf>
    <xf numFmtId="179" fontId="3" fillId="2" borderId="4" xfId="15" applyNumberFormat="1" applyFont="1" applyFill="1" applyBorder="1" applyAlignment="1">
      <alignment/>
    </xf>
    <xf numFmtId="174" fontId="0" fillId="2" borderId="0" xfId="17" applyNumberFormat="1" applyFont="1" applyFill="1" applyBorder="1" applyAlignment="1">
      <alignment/>
    </xf>
    <xf numFmtId="43" fontId="3" fillId="2" borderId="0" xfId="17" applyNumberFormat="1" applyFont="1" applyFill="1" applyBorder="1" applyAlignment="1">
      <alignment/>
    </xf>
    <xf numFmtId="37" fontId="3" fillId="2" borderId="0" xfId="0" applyNumberFormat="1" applyFont="1" applyFill="1" applyBorder="1" applyAlignment="1">
      <alignment horizontal="right" vertical="top"/>
    </xf>
    <xf numFmtId="0" fontId="3" fillId="0" borderId="0" xfId="0" applyFont="1" applyAlignment="1">
      <alignment horizontal="left" vertical="top" wrapText="1"/>
    </xf>
    <xf numFmtId="0" fontId="3" fillId="0" borderId="0" xfId="0" applyFont="1" applyFill="1" applyBorder="1" applyAlignment="1">
      <alignment vertical="top" wrapText="1"/>
    </xf>
    <xf numFmtId="179" fontId="0" fillId="0" borderId="0" xfId="0" applyNumberFormat="1" applyFont="1" applyFill="1" applyBorder="1" applyAlignment="1">
      <alignment vertical="center"/>
    </xf>
    <xf numFmtId="0" fontId="15" fillId="0" borderId="0" xfId="0" applyFont="1" applyFill="1" applyAlignment="1">
      <alignment horizontal="justify"/>
    </xf>
    <xf numFmtId="0" fontId="0" fillId="0" borderId="0" xfId="0" applyFill="1" applyAlignment="1">
      <alignment/>
    </xf>
    <xf numFmtId="0" fontId="16" fillId="0" borderId="0" xfId="0" applyFont="1" applyFill="1" applyAlignment="1">
      <alignment horizontal="justify"/>
    </xf>
    <xf numFmtId="0" fontId="3" fillId="2" borderId="0" xfId="0" applyFont="1" applyFill="1" applyBorder="1" applyAlignment="1">
      <alignment horizontal="justify" vertical="top"/>
    </xf>
    <xf numFmtId="179" fontId="3" fillId="2" borderId="4" xfId="15" applyNumberFormat="1" applyFont="1" applyFill="1" applyBorder="1" applyAlignment="1">
      <alignment vertical="top"/>
    </xf>
    <xf numFmtId="179" fontId="3" fillId="2" borderId="0" xfId="15" applyNumberFormat="1" applyFont="1" applyFill="1" applyBorder="1" applyAlignment="1">
      <alignment horizontal="center" vertical="top"/>
    </xf>
    <xf numFmtId="179" fontId="3" fillId="2" borderId="1" xfId="0" applyNumberFormat="1" applyFont="1" applyFill="1" applyBorder="1" applyAlignment="1">
      <alignment vertical="top"/>
    </xf>
    <xf numFmtId="0" fontId="9" fillId="0" borderId="0" xfId="0" applyFont="1" applyFill="1" applyBorder="1" applyAlignment="1">
      <alignment horizontal="center"/>
    </xf>
    <xf numFmtId="0" fontId="0" fillId="0" borderId="0" xfId="0" applyNumberFormat="1" applyFont="1" applyBorder="1" applyAlignment="1">
      <alignment horizontal="justify" vertical="top"/>
    </xf>
    <xf numFmtId="0" fontId="3" fillId="2" borderId="0" xfId="0" applyFont="1" applyFill="1" applyBorder="1" applyAlignment="1">
      <alignment horizontal="center" vertical="top"/>
    </xf>
    <xf numFmtId="0" fontId="15" fillId="0" borderId="0" xfId="0" applyFont="1" applyAlignment="1">
      <alignment horizontal="justify" vertical="top"/>
    </xf>
    <xf numFmtId="0" fontId="0" fillId="0" borderId="0" xfId="0" applyFont="1" applyBorder="1" applyAlignment="1">
      <alignment horizontal="left" vertical="top" wrapText="1"/>
    </xf>
    <xf numFmtId="0" fontId="0" fillId="0" borderId="0" xfId="0" applyFont="1" applyFill="1" applyBorder="1" applyAlignment="1">
      <alignment horizontal="center" vertical="top"/>
    </xf>
    <xf numFmtId="0" fontId="7" fillId="0" borderId="0" xfId="0" applyFont="1" applyFill="1" applyBorder="1" applyAlignment="1">
      <alignment horizontal="justify" vertical="top"/>
    </xf>
    <xf numFmtId="0" fontId="3" fillId="0" borderId="0" xfId="0" applyFont="1" applyBorder="1" applyAlignment="1">
      <alignment horizontal="left" vertical="top"/>
    </xf>
    <xf numFmtId="0" fontId="0" fillId="0" borderId="0" xfId="0" applyAlignment="1">
      <alignment vertical="top" wrapText="1"/>
    </xf>
    <xf numFmtId="0" fontId="7" fillId="0" borderId="0" xfId="0" applyFont="1" applyBorder="1" applyAlignment="1">
      <alignment horizontal="left"/>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3" fillId="0" borderId="0" xfId="0" applyFont="1" applyAlignment="1">
      <alignment horizontal="center"/>
    </xf>
    <xf numFmtId="0" fontId="0" fillId="0" borderId="0" xfId="0" applyFont="1" applyAlignment="1">
      <alignment horizontal="center"/>
    </xf>
    <xf numFmtId="0" fontId="4" fillId="0" borderId="0" xfId="0" applyFont="1" applyAlignment="1">
      <alignment horizontal="center"/>
    </xf>
    <xf numFmtId="0" fontId="19" fillId="0" borderId="0" xfId="0" applyFont="1" applyAlignment="1">
      <alignment horizontal="center"/>
    </xf>
    <xf numFmtId="0" fontId="0" fillId="0" borderId="0" xfId="0" applyFont="1" applyFill="1" applyBorder="1" applyAlignment="1">
      <alignment horizontal="justify" wrapText="1"/>
    </xf>
    <xf numFmtId="0" fontId="0" fillId="0" borderId="0" xfId="0" applyAlignment="1">
      <alignment horizontal="justify" wrapText="1"/>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169" fontId="3" fillId="0" borderId="0" xfId="0" applyNumberFormat="1" applyFont="1" applyFill="1" applyBorder="1" applyAlignment="1">
      <alignment horizontal="center" vertical="center" wrapText="1"/>
    </xf>
    <xf numFmtId="0" fontId="0" fillId="0" borderId="0" xfId="0" applyFont="1" applyFill="1" applyBorder="1" applyAlignment="1">
      <alignment horizontal="justify"/>
    </xf>
    <xf numFmtId="0" fontId="0" fillId="0" borderId="0" xfId="0" applyFont="1" applyFill="1" applyBorder="1" applyAlignment="1">
      <alignment horizontal="justify" vertical="top" wrapText="1"/>
    </xf>
    <xf numFmtId="0" fontId="0" fillId="0" borderId="0" xfId="0" applyFont="1" applyFill="1" applyBorder="1" applyAlignment="1">
      <alignment horizontal="left" vertical="top" wrapText="1"/>
    </xf>
    <xf numFmtId="0" fontId="0" fillId="0" borderId="0" xfId="0" applyFont="1" applyAlignment="1">
      <alignment horizontal="justify" vertical="top"/>
    </xf>
    <xf numFmtId="0" fontId="0" fillId="0" borderId="0" xfId="0" applyFont="1" applyAlignment="1">
      <alignment horizontal="justify" vertical="top" wrapText="1"/>
    </xf>
    <xf numFmtId="0" fontId="3" fillId="0" borderId="0" xfId="0" applyFont="1" applyBorder="1" applyAlignment="1">
      <alignment horizontal="center" vertical="top"/>
    </xf>
    <xf numFmtId="0" fontId="0" fillId="0" borderId="0" xfId="0" applyFont="1" applyFill="1" applyBorder="1" applyAlignment="1">
      <alignment horizontal="justify" vertical="top"/>
    </xf>
    <xf numFmtId="0" fontId="3" fillId="0" borderId="0" xfId="0" applyFont="1" applyFill="1" applyBorder="1" applyAlignment="1">
      <alignment horizontal="justify" vertical="top"/>
    </xf>
    <xf numFmtId="0" fontId="0" fillId="0" borderId="0" xfId="0" applyFont="1" applyBorder="1" applyAlignment="1">
      <alignment horizontal="justify" vertical="top"/>
    </xf>
    <xf numFmtId="0" fontId="0" fillId="0" borderId="0" xfId="0" applyFont="1" applyBorder="1" applyAlignment="1">
      <alignment horizontal="left" vertical="top"/>
    </xf>
    <xf numFmtId="0" fontId="0" fillId="0" borderId="0" xfId="0" applyFont="1" applyBorder="1" applyAlignment="1">
      <alignment horizontal="justify" vertical="top" wrapText="1"/>
    </xf>
    <xf numFmtId="0" fontId="0" fillId="0" borderId="0" xfId="0" applyFont="1" applyBorder="1" applyAlignment="1">
      <alignment horizontal="center" vertical="top"/>
    </xf>
    <xf numFmtId="0" fontId="0" fillId="0" borderId="0" xfId="0" applyNumberFormat="1" applyFont="1" applyBorder="1" applyAlignment="1">
      <alignment horizontal="justify" vertical="top" wrapText="1"/>
    </xf>
    <xf numFmtId="169" fontId="3" fillId="2" borderId="0" xfId="0" applyNumberFormat="1" applyFont="1" applyFill="1" applyBorder="1" applyAlignment="1">
      <alignment horizontal="right" vertical="center" wrapText="1"/>
    </xf>
    <xf numFmtId="169" fontId="3" fillId="0" borderId="0" xfId="0" applyNumberFormat="1" applyFont="1" applyFill="1" applyBorder="1" applyAlignment="1">
      <alignment horizontal="right" vertical="center" wrapText="1"/>
    </xf>
    <xf numFmtId="169" fontId="0" fillId="0" borderId="0" xfId="0" applyNumberFormat="1" applyFont="1" applyFill="1" applyBorder="1" applyAlignment="1">
      <alignment horizontal="right" vertical="center" wrapText="1"/>
    </xf>
    <xf numFmtId="169" fontId="3" fillId="2" borderId="0" xfId="0" applyNumberFormat="1" applyFont="1" applyFill="1" applyBorder="1" applyAlignment="1">
      <alignment vertical="center"/>
    </xf>
    <xf numFmtId="169" fontId="3" fillId="2" borderId="2" xfId="0" applyNumberFormat="1" applyFont="1" applyFill="1" applyBorder="1" applyAlignment="1">
      <alignment horizontal="right" vertical="center" wrapText="1"/>
    </xf>
    <xf numFmtId="169" fontId="0" fillId="0" borderId="2" xfId="0" applyNumberFormat="1" applyFont="1" applyFill="1" applyBorder="1" applyAlignment="1">
      <alignment horizontal="right" vertical="center" wrapText="1"/>
    </xf>
    <xf numFmtId="169" fontId="3" fillId="2" borderId="2" xfId="0" applyNumberFormat="1" applyFont="1" applyFill="1" applyBorder="1" applyAlignment="1">
      <alignment vertical="center"/>
    </xf>
    <xf numFmtId="169" fontId="0" fillId="0" borderId="2" xfId="0" applyNumberFormat="1" applyFont="1" applyFill="1" applyBorder="1" applyAlignment="1">
      <alignment vertical="center"/>
    </xf>
    <xf numFmtId="169" fontId="3" fillId="2" borderId="1" xfId="15" applyNumberFormat="1" applyFont="1" applyFill="1" applyBorder="1" applyAlignment="1">
      <alignment/>
    </xf>
    <xf numFmtId="169" fontId="0" fillId="0" borderId="1" xfId="15" applyNumberFormat="1" applyFont="1" applyFill="1" applyBorder="1" applyAlignment="1">
      <alignment/>
    </xf>
    <xf numFmtId="169" fontId="3" fillId="2" borderId="0" xfId="0" applyNumberFormat="1" applyFont="1" applyFill="1" applyBorder="1" applyAlignment="1">
      <alignment horizontal="right"/>
    </xf>
    <xf numFmtId="169" fontId="0" fillId="0" borderId="0" xfId="0" applyNumberFormat="1" applyFont="1" applyFill="1" applyBorder="1" applyAlignment="1">
      <alignment horizontal="right"/>
    </xf>
    <xf numFmtId="169" fontId="3" fillId="2" borderId="2" xfId="0" applyNumberFormat="1" applyFont="1" applyFill="1" applyBorder="1" applyAlignment="1">
      <alignment horizontal="right"/>
    </xf>
    <xf numFmtId="169" fontId="0" fillId="0" borderId="2" xfId="0" applyNumberFormat="1" applyFont="1" applyFill="1" applyBorder="1" applyAlignment="1">
      <alignment horizontal="right"/>
    </xf>
    <xf numFmtId="169" fontId="3" fillId="2" borderId="0" xfId="15" applyNumberFormat="1" applyFont="1" applyFill="1" applyBorder="1" applyAlignment="1">
      <alignment horizontal="right"/>
    </xf>
    <xf numFmtId="169" fontId="0" fillId="0" borderId="0" xfId="15" applyNumberFormat="1" applyFont="1" applyFill="1" applyBorder="1" applyAlignment="1">
      <alignment horizontal="right"/>
    </xf>
    <xf numFmtId="169" fontId="3" fillId="2" borderId="1" xfId="15" applyNumberFormat="1" applyFont="1" applyFill="1" applyBorder="1" applyAlignment="1">
      <alignment horizontal="right"/>
    </xf>
    <xf numFmtId="169" fontId="0" fillId="0" borderId="1" xfId="15" applyNumberFormat="1" applyFont="1" applyFill="1" applyBorder="1" applyAlignment="1">
      <alignment horizontal="right"/>
    </xf>
    <xf numFmtId="169" fontId="3" fillId="2" borderId="4" xfId="0" applyNumberFormat="1" applyFont="1" applyFill="1" applyBorder="1" applyAlignment="1">
      <alignment vertical="top"/>
    </xf>
  </cellXfs>
  <cellStyles count="9">
    <cellStyle name="Normal" xfId="0"/>
    <cellStyle name="Comma" xfId="15"/>
    <cellStyle name="Comma [0]" xfId="16"/>
    <cellStyle name="Comma_Sheet2"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22"/>
  <sheetViews>
    <sheetView workbookViewId="0" topLeftCell="A1">
      <selection activeCell="D84" sqref="D84"/>
    </sheetView>
  </sheetViews>
  <sheetFormatPr defaultColWidth="9.140625" defaultRowHeight="12.75"/>
  <cols>
    <col min="1" max="1" width="1.57421875" style="10" customWidth="1"/>
    <col min="2" max="2" width="4.28125" style="56" customWidth="1"/>
    <col min="3" max="3" width="78.28125" style="10" customWidth="1"/>
    <col min="4" max="4" width="3.421875" style="10" customWidth="1"/>
    <col min="5" max="16384" width="9.140625" style="10" customWidth="1"/>
  </cols>
  <sheetData>
    <row r="1" spans="1:4" ht="20.25">
      <c r="A1" s="236" t="s">
        <v>115</v>
      </c>
      <c r="B1" s="236"/>
      <c r="C1" s="236"/>
      <c r="D1" s="236"/>
    </row>
    <row r="2" spans="1:4" ht="12.75">
      <c r="A2" s="237" t="s">
        <v>70</v>
      </c>
      <c r="B2" s="237"/>
      <c r="C2" s="237"/>
      <c r="D2" s="237"/>
    </row>
    <row r="3" spans="1:3" ht="12.75">
      <c r="A3" s="116"/>
      <c r="B3" s="116"/>
      <c r="C3" s="116"/>
    </row>
    <row r="4" spans="1:4" ht="18">
      <c r="A4" s="238" t="s">
        <v>118</v>
      </c>
      <c r="B4" s="238"/>
      <c r="C4" s="238"/>
      <c r="D4" s="238"/>
    </row>
    <row r="5" spans="1:4" ht="14.25">
      <c r="A5" s="239" t="s">
        <v>234</v>
      </c>
      <c r="B5" s="239"/>
      <c r="C5" s="239"/>
      <c r="D5" s="239"/>
    </row>
    <row r="6" s="24" customFormat="1" ht="18" customHeight="1" thickBot="1">
      <c r="B6" s="57"/>
    </row>
    <row r="7" spans="1:4" s="24" customFormat="1" ht="18.75" thickBot="1">
      <c r="A7" s="231" t="s">
        <v>71</v>
      </c>
      <c r="B7" s="232"/>
      <c r="C7" s="232"/>
      <c r="D7" s="233"/>
    </row>
    <row r="8" s="24" customFormat="1" ht="12.75">
      <c r="B8" s="57"/>
    </row>
    <row r="9" spans="1:4" s="35" customFormat="1" ht="15.75">
      <c r="A9" s="230" t="s">
        <v>72</v>
      </c>
      <c r="B9" s="230"/>
      <c r="C9" s="230"/>
      <c r="D9" s="230"/>
    </row>
    <row r="10" s="35" customFormat="1" ht="15.75">
      <c r="B10" s="58"/>
    </row>
    <row r="11" spans="1:2" s="35" customFormat="1" ht="15.75">
      <c r="A11" s="35" t="s">
        <v>109</v>
      </c>
      <c r="B11" s="58"/>
    </row>
    <row r="12" s="35" customFormat="1" ht="15.75">
      <c r="B12" s="58"/>
    </row>
    <row r="13" spans="1:2" s="35" customFormat="1" ht="15.75">
      <c r="A13" s="35" t="s">
        <v>73</v>
      </c>
      <c r="B13" s="58"/>
    </row>
    <row r="14" s="35" customFormat="1" ht="15.75">
      <c r="B14" s="58"/>
    </row>
    <row r="15" spans="1:2" s="35" customFormat="1" ht="15.75">
      <c r="A15" s="35" t="s">
        <v>74</v>
      </c>
      <c r="B15" s="58"/>
    </row>
    <row r="16" s="59" customFormat="1" ht="15">
      <c r="B16" s="60"/>
    </row>
    <row r="17" spans="1:2" s="59" customFormat="1" ht="22.5" customHeight="1">
      <c r="A17" s="130" t="s">
        <v>117</v>
      </c>
      <c r="B17" s="60"/>
    </row>
    <row r="18" spans="2:3" s="24" customFormat="1" ht="12.75" customHeight="1">
      <c r="B18" s="57">
        <v>1</v>
      </c>
      <c r="C18" s="62" t="s">
        <v>52</v>
      </c>
    </row>
    <row r="19" spans="2:3" s="24" customFormat="1" ht="12.75" customHeight="1">
      <c r="B19" s="57">
        <v>2</v>
      </c>
      <c r="C19" s="62" t="s">
        <v>119</v>
      </c>
    </row>
    <row r="20" spans="2:9" s="24" customFormat="1" ht="12.75" customHeight="1">
      <c r="B20" s="63">
        <v>3</v>
      </c>
      <c r="C20" s="64" t="s">
        <v>53</v>
      </c>
      <c r="D20" s="64"/>
      <c r="E20" s="64"/>
      <c r="F20" s="64"/>
      <c r="G20" s="64"/>
      <c r="H20" s="64"/>
      <c r="I20" s="64"/>
    </row>
    <row r="21" spans="2:9" s="24" customFormat="1" ht="12.75" customHeight="1">
      <c r="B21" s="63">
        <v>4</v>
      </c>
      <c r="C21" s="64" t="s">
        <v>54</v>
      </c>
      <c r="D21" s="64"/>
      <c r="E21" s="64"/>
      <c r="F21" s="64"/>
      <c r="G21" s="64"/>
      <c r="H21" s="64"/>
      <c r="I21" s="64"/>
    </row>
    <row r="22" spans="2:9" s="24" customFormat="1" ht="12.75" customHeight="1">
      <c r="B22" s="63">
        <v>5</v>
      </c>
      <c r="C22" s="64" t="s">
        <v>55</v>
      </c>
      <c r="D22" s="64"/>
      <c r="E22" s="64"/>
      <c r="F22" s="64"/>
      <c r="G22" s="64"/>
      <c r="H22" s="64"/>
      <c r="I22" s="64"/>
    </row>
    <row r="23" spans="2:9" s="24" customFormat="1" ht="12.75" customHeight="1">
      <c r="B23" s="63">
        <v>6</v>
      </c>
      <c r="C23" s="64" t="s">
        <v>56</v>
      </c>
      <c r="D23" s="64"/>
      <c r="E23" s="64"/>
      <c r="F23" s="64"/>
      <c r="G23" s="64"/>
      <c r="H23" s="64"/>
      <c r="I23" s="64"/>
    </row>
    <row r="24" spans="2:9" s="24" customFormat="1" ht="12.75" customHeight="1">
      <c r="B24" s="63">
        <v>7</v>
      </c>
      <c r="C24" s="64" t="s">
        <v>36</v>
      </c>
      <c r="D24" s="64"/>
      <c r="E24" s="64"/>
      <c r="F24" s="64"/>
      <c r="G24" s="64"/>
      <c r="H24" s="64"/>
      <c r="I24" s="64"/>
    </row>
    <row r="25" spans="2:9" s="24" customFormat="1" ht="12.75" customHeight="1">
      <c r="B25" s="63">
        <v>8</v>
      </c>
      <c r="C25" s="64" t="s">
        <v>221</v>
      </c>
      <c r="D25" s="64"/>
      <c r="E25" s="64"/>
      <c r="F25" s="64"/>
      <c r="G25" s="64"/>
      <c r="H25" s="64"/>
      <c r="I25" s="64"/>
    </row>
    <row r="26" spans="2:9" s="24" customFormat="1" ht="12.75" customHeight="1">
      <c r="B26" s="63">
        <v>9</v>
      </c>
      <c r="C26" s="64" t="s">
        <v>188</v>
      </c>
      <c r="D26" s="64"/>
      <c r="E26" s="64"/>
      <c r="F26" s="64"/>
      <c r="G26" s="64"/>
      <c r="H26" s="64"/>
      <c r="I26" s="64"/>
    </row>
    <row r="27" spans="2:3" s="8" customFormat="1" ht="12.75" customHeight="1">
      <c r="B27" s="11">
        <v>10</v>
      </c>
      <c r="C27" s="8" t="s">
        <v>210</v>
      </c>
    </row>
    <row r="28" spans="2:8" s="8" customFormat="1" ht="12.75" customHeight="1">
      <c r="B28" s="11">
        <v>11</v>
      </c>
      <c r="C28" s="184" t="s">
        <v>189</v>
      </c>
      <c r="D28" s="11"/>
      <c r="E28" s="11"/>
      <c r="F28" s="11"/>
      <c r="G28" s="11"/>
      <c r="H28" s="11"/>
    </row>
    <row r="29" spans="2:8" s="8" customFormat="1" ht="12.75" customHeight="1">
      <c r="B29" s="11">
        <v>12</v>
      </c>
      <c r="C29" s="8" t="s">
        <v>59</v>
      </c>
      <c r="D29" s="11"/>
      <c r="E29" s="11"/>
      <c r="F29" s="11"/>
      <c r="G29" s="11"/>
      <c r="H29" s="11"/>
    </row>
    <row r="30" spans="2:8" s="8" customFormat="1" ht="12.75" customHeight="1">
      <c r="B30" s="11">
        <v>13</v>
      </c>
      <c r="C30" s="8" t="s">
        <v>60</v>
      </c>
      <c r="D30" s="11"/>
      <c r="E30" s="11"/>
      <c r="F30" s="11"/>
      <c r="G30" s="11"/>
      <c r="H30" s="11"/>
    </row>
    <row r="31" spans="2:8" s="8" customFormat="1" ht="12.75" customHeight="1">
      <c r="B31" s="11">
        <v>14</v>
      </c>
      <c r="C31" s="8" t="s">
        <v>61</v>
      </c>
      <c r="D31" s="31"/>
      <c r="E31" s="31"/>
      <c r="F31" s="31"/>
      <c r="G31" s="31"/>
      <c r="H31" s="31"/>
    </row>
    <row r="32" spans="2:8" s="8" customFormat="1" ht="12.75" customHeight="1">
      <c r="B32" s="11"/>
      <c r="D32" s="31"/>
      <c r="E32" s="31"/>
      <c r="F32" s="31"/>
      <c r="G32" s="31"/>
      <c r="H32" s="31"/>
    </row>
    <row r="33" spans="2:6" s="24" customFormat="1" ht="15.75" customHeight="1">
      <c r="B33" s="57"/>
      <c r="F33" s="65"/>
    </row>
    <row r="34" spans="1:6" s="59" customFormat="1" ht="15.75" customHeight="1">
      <c r="A34" s="234" t="s">
        <v>113</v>
      </c>
      <c r="B34" s="234"/>
      <c r="C34" s="234"/>
      <c r="D34" s="234"/>
      <c r="F34" s="66"/>
    </row>
    <row r="35" spans="1:6" s="59" customFormat="1" ht="22.5" customHeight="1">
      <c r="A35" s="235" t="s">
        <v>114</v>
      </c>
      <c r="B35" s="235"/>
      <c r="C35" s="235"/>
      <c r="D35" s="72"/>
      <c r="F35" s="66"/>
    </row>
    <row r="36" spans="2:9" s="24" customFormat="1" ht="12.75" customHeight="1">
      <c r="B36" s="11">
        <v>15</v>
      </c>
      <c r="C36" s="8" t="s">
        <v>193</v>
      </c>
      <c r="D36" s="47"/>
      <c r="E36" s="47"/>
      <c r="F36" s="47"/>
      <c r="G36" s="47"/>
      <c r="H36" s="47"/>
      <c r="I36" s="8"/>
    </row>
    <row r="37" spans="2:9" s="24" customFormat="1" ht="12.75" customHeight="1">
      <c r="B37" s="11">
        <f>+B36+1</f>
        <v>16</v>
      </c>
      <c r="C37" s="8" t="s">
        <v>122</v>
      </c>
      <c r="D37" s="47"/>
      <c r="E37" s="47"/>
      <c r="F37" s="47"/>
      <c r="G37" s="47"/>
      <c r="H37" s="47"/>
      <c r="I37" s="8"/>
    </row>
    <row r="38" spans="2:9" s="24" customFormat="1" ht="12.75" customHeight="1">
      <c r="B38" s="11">
        <f aca="true" t="shared" si="0" ref="B38:B47">+B37+1</f>
        <v>17</v>
      </c>
      <c r="C38" s="77" t="s">
        <v>192</v>
      </c>
      <c r="D38" s="47"/>
      <c r="E38" s="47"/>
      <c r="F38" s="47"/>
      <c r="G38" s="47"/>
      <c r="H38" s="47"/>
      <c r="I38" s="8"/>
    </row>
    <row r="39" spans="2:9" s="24" customFormat="1" ht="12.75" customHeight="1">
      <c r="B39" s="11">
        <f t="shared" si="0"/>
        <v>18</v>
      </c>
      <c r="C39" s="77" t="s">
        <v>195</v>
      </c>
      <c r="D39" s="47"/>
      <c r="E39" s="47"/>
      <c r="F39" s="23"/>
      <c r="G39" s="23"/>
      <c r="H39" s="23"/>
      <c r="I39" s="8"/>
    </row>
    <row r="40" spans="2:9" s="24" customFormat="1" ht="12.75" customHeight="1">
      <c r="B40" s="11">
        <f t="shared" si="0"/>
        <v>19</v>
      </c>
      <c r="C40" s="8" t="s">
        <v>120</v>
      </c>
      <c r="D40" s="47"/>
      <c r="E40" s="47"/>
      <c r="F40" s="23"/>
      <c r="G40" s="23"/>
      <c r="H40" s="23"/>
      <c r="I40" s="8"/>
    </row>
    <row r="41" spans="2:9" s="24" customFormat="1" ht="12.75" customHeight="1">
      <c r="B41" s="11">
        <f t="shared" si="0"/>
        <v>20</v>
      </c>
      <c r="C41" s="8" t="s">
        <v>121</v>
      </c>
      <c r="D41" s="8"/>
      <c r="E41" s="28"/>
      <c r="F41" s="28"/>
      <c r="G41" s="67"/>
      <c r="H41" s="67"/>
      <c r="I41" s="8"/>
    </row>
    <row r="42" spans="2:9" s="24" customFormat="1" ht="12.75" customHeight="1">
      <c r="B42" s="11">
        <f t="shared" si="0"/>
        <v>21</v>
      </c>
      <c r="C42" s="8" t="s">
        <v>5</v>
      </c>
      <c r="D42" s="8"/>
      <c r="E42" s="31"/>
      <c r="F42" s="31"/>
      <c r="G42" s="67"/>
      <c r="H42" s="67"/>
      <c r="I42" s="8"/>
    </row>
    <row r="43" spans="2:9" s="24" customFormat="1" ht="12.75" customHeight="1">
      <c r="B43" s="11">
        <f t="shared" si="0"/>
        <v>22</v>
      </c>
      <c r="C43" s="64" t="s">
        <v>6</v>
      </c>
      <c r="G43" s="68"/>
      <c r="H43" s="68"/>
      <c r="I43" s="8"/>
    </row>
    <row r="44" spans="2:9" s="24" customFormat="1" ht="12.75" customHeight="1">
      <c r="B44" s="11">
        <f t="shared" si="0"/>
        <v>23</v>
      </c>
      <c r="C44" s="24" t="s">
        <v>63</v>
      </c>
      <c r="G44" s="68"/>
      <c r="H44" s="68"/>
      <c r="I44" s="8"/>
    </row>
    <row r="45" spans="2:9" s="24" customFormat="1" ht="12.75" customHeight="1">
      <c r="B45" s="11">
        <f t="shared" si="0"/>
        <v>24</v>
      </c>
      <c r="C45" s="24" t="s">
        <v>39</v>
      </c>
      <c r="G45" s="68"/>
      <c r="H45" s="68"/>
      <c r="I45" s="8"/>
    </row>
    <row r="46" spans="2:9" s="24" customFormat="1" ht="12.75" customHeight="1">
      <c r="B46" s="11">
        <f t="shared" si="0"/>
        <v>25</v>
      </c>
      <c r="C46" s="64" t="s">
        <v>12</v>
      </c>
      <c r="G46" s="68"/>
      <c r="H46" s="68"/>
      <c r="I46" s="8"/>
    </row>
    <row r="47" spans="2:9" s="24" customFormat="1" ht="12.75" customHeight="1">
      <c r="B47" s="11">
        <f t="shared" si="0"/>
        <v>26</v>
      </c>
      <c r="C47" s="64" t="s">
        <v>64</v>
      </c>
      <c r="G47" s="68"/>
      <c r="H47" s="68"/>
      <c r="I47" s="8"/>
    </row>
    <row r="48" spans="2:9" s="24" customFormat="1" ht="12.75" customHeight="1">
      <c r="B48" s="11">
        <v>27</v>
      </c>
      <c r="C48" s="70" t="s">
        <v>67</v>
      </c>
      <c r="D48" s="70"/>
      <c r="E48" s="70"/>
      <c r="F48" s="70"/>
      <c r="G48" s="70"/>
      <c r="H48" s="70"/>
      <c r="I48" s="8"/>
    </row>
    <row r="49" spans="2:9" s="24" customFormat="1" ht="12.75" customHeight="1">
      <c r="B49" s="69"/>
      <c r="C49" s="71"/>
      <c r="D49" s="71"/>
      <c r="E49" s="71"/>
      <c r="F49" s="71"/>
      <c r="G49" s="71"/>
      <c r="H49" s="71"/>
      <c r="I49" s="8"/>
    </row>
    <row r="50" spans="2:9" s="24" customFormat="1" ht="12.75" customHeight="1">
      <c r="B50" s="11"/>
      <c r="G50" s="68"/>
      <c r="H50" s="68"/>
      <c r="I50" s="8"/>
    </row>
    <row r="51" spans="2:9" s="24" customFormat="1" ht="12.75" customHeight="1">
      <c r="B51" s="11"/>
      <c r="C51" s="70"/>
      <c r="D51" s="70"/>
      <c r="E51" s="70"/>
      <c r="F51" s="70"/>
      <c r="G51" s="70"/>
      <c r="H51" s="70"/>
      <c r="I51" s="8"/>
    </row>
    <row r="52" spans="2:9" s="24" customFormat="1" ht="12.75" customHeight="1">
      <c r="B52" s="69"/>
      <c r="C52" s="71"/>
      <c r="D52" s="71"/>
      <c r="E52" s="71"/>
      <c r="F52" s="71"/>
      <c r="G52" s="71"/>
      <c r="H52" s="71"/>
      <c r="I52" s="8"/>
    </row>
    <row r="53" spans="2:9" s="24" customFormat="1" ht="12.75" customHeight="1">
      <c r="B53" s="11"/>
      <c r="C53" s="8"/>
      <c r="D53" s="47"/>
      <c r="E53" s="47"/>
      <c r="F53" s="23"/>
      <c r="G53" s="23"/>
      <c r="H53" s="23"/>
      <c r="I53" s="8"/>
    </row>
    <row r="54" s="24" customFormat="1" ht="12.75" customHeight="1">
      <c r="B54" s="57"/>
    </row>
    <row r="55" s="24" customFormat="1" ht="12.75" customHeight="1">
      <c r="B55" s="57"/>
    </row>
    <row r="56" s="24" customFormat="1" ht="12.75" customHeight="1">
      <c r="B56" s="57"/>
    </row>
    <row r="57" s="24" customFormat="1" ht="12.75" customHeight="1">
      <c r="B57" s="57"/>
    </row>
    <row r="58" s="24" customFormat="1" ht="12.75">
      <c r="B58" s="57"/>
    </row>
    <row r="59" s="24" customFormat="1" ht="12.75">
      <c r="B59" s="57"/>
    </row>
    <row r="60" spans="2:7" s="24" customFormat="1" ht="12.75">
      <c r="B60" s="57"/>
      <c r="G60" s="24">
        <v>97904</v>
      </c>
    </row>
    <row r="61" spans="2:7" s="24" customFormat="1" ht="12.75">
      <c r="B61" s="57"/>
      <c r="G61" s="24">
        <v>34414</v>
      </c>
    </row>
    <row r="62" s="24" customFormat="1" ht="12.75">
      <c r="B62" s="57"/>
    </row>
    <row r="63" s="24" customFormat="1" ht="12.75">
      <c r="B63" s="57"/>
    </row>
    <row r="64" s="24" customFormat="1" ht="12.75">
      <c r="B64" s="57"/>
    </row>
    <row r="65" s="24" customFormat="1" ht="12.75">
      <c r="B65" s="57"/>
    </row>
    <row r="66" s="24" customFormat="1" ht="12.75">
      <c r="B66" s="57"/>
    </row>
    <row r="67" s="24" customFormat="1" ht="12.75">
      <c r="B67" s="57"/>
    </row>
    <row r="68" s="24" customFormat="1" ht="12.75">
      <c r="B68" s="57"/>
    </row>
    <row r="69" s="24" customFormat="1" ht="12.75">
      <c r="B69" s="57"/>
    </row>
    <row r="70" s="24" customFormat="1" ht="12.75">
      <c r="B70" s="57"/>
    </row>
    <row r="71" s="24" customFormat="1" ht="12.75">
      <c r="B71" s="57"/>
    </row>
    <row r="72" s="24" customFormat="1" ht="12.75">
      <c r="B72" s="57"/>
    </row>
    <row r="73" s="24" customFormat="1" ht="12.75">
      <c r="B73" s="57"/>
    </row>
    <row r="74" s="24" customFormat="1" ht="12.75">
      <c r="B74" s="57"/>
    </row>
    <row r="75" s="24" customFormat="1" ht="12.75">
      <c r="B75" s="57"/>
    </row>
    <row r="76" s="24" customFormat="1" ht="12.75">
      <c r="B76" s="57"/>
    </row>
    <row r="77" s="24" customFormat="1" ht="12.75">
      <c r="B77" s="57"/>
    </row>
    <row r="78" s="24" customFormat="1" ht="12.75">
      <c r="B78" s="57"/>
    </row>
    <row r="79" s="24" customFormat="1" ht="12.75">
      <c r="B79" s="57"/>
    </row>
    <row r="80" s="24" customFormat="1" ht="12.75">
      <c r="B80" s="57"/>
    </row>
    <row r="81" s="24" customFormat="1" ht="12.75">
      <c r="B81" s="57"/>
    </row>
    <row r="82" s="24" customFormat="1" ht="12.75">
      <c r="B82" s="57"/>
    </row>
    <row r="83" s="24" customFormat="1" ht="12.75">
      <c r="B83" s="57"/>
    </row>
    <row r="84" s="24" customFormat="1" ht="12.75">
      <c r="B84" s="57"/>
    </row>
    <row r="85" s="24" customFormat="1" ht="12.75">
      <c r="B85" s="57"/>
    </row>
    <row r="86" s="24" customFormat="1" ht="12.75">
      <c r="B86" s="57"/>
    </row>
    <row r="87" s="24" customFormat="1" ht="12.75">
      <c r="B87" s="57"/>
    </row>
    <row r="88" s="24" customFormat="1" ht="12.75">
      <c r="B88" s="57"/>
    </row>
    <row r="89" s="24" customFormat="1" ht="12.75">
      <c r="B89" s="57"/>
    </row>
    <row r="90" s="24" customFormat="1" ht="12.75">
      <c r="B90" s="57"/>
    </row>
    <row r="91" s="24" customFormat="1" ht="12.75">
      <c r="B91" s="57"/>
    </row>
    <row r="92" s="24" customFormat="1" ht="12.75">
      <c r="B92" s="57"/>
    </row>
    <row r="93" s="24" customFormat="1" ht="12.75">
      <c r="B93" s="57"/>
    </row>
    <row r="94" s="24" customFormat="1" ht="12.75">
      <c r="B94" s="57"/>
    </row>
    <row r="95" s="24" customFormat="1" ht="12.75">
      <c r="B95" s="57"/>
    </row>
    <row r="96" s="24" customFormat="1" ht="12.75">
      <c r="B96" s="57"/>
    </row>
    <row r="97" s="24" customFormat="1" ht="12.75">
      <c r="B97" s="57"/>
    </row>
    <row r="98" s="24" customFormat="1" ht="12.75">
      <c r="B98" s="57"/>
    </row>
    <row r="99" s="24" customFormat="1" ht="12.75">
      <c r="B99" s="57"/>
    </row>
    <row r="100" s="24" customFormat="1" ht="12.75">
      <c r="B100" s="57"/>
    </row>
    <row r="101" s="24" customFormat="1" ht="12.75">
      <c r="B101" s="57"/>
    </row>
    <row r="102" s="24" customFormat="1" ht="12.75">
      <c r="B102" s="57"/>
    </row>
    <row r="103" s="24" customFormat="1" ht="12.75">
      <c r="B103" s="57"/>
    </row>
    <row r="104" s="24" customFormat="1" ht="12.75">
      <c r="B104" s="57"/>
    </row>
    <row r="105" s="24" customFormat="1" ht="12.75">
      <c r="B105" s="57"/>
    </row>
    <row r="106" s="24" customFormat="1" ht="12.75">
      <c r="B106" s="57"/>
    </row>
    <row r="107" s="24" customFormat="1" ht="12.75">
      <c r="B107" s="57"/>
    </row>
    <row r="108" s="24" customFormat="1" ht="12.75">
      <c r="B108" s="57"/>
    </row>
    <row r="109" s="24" customFormat="1" ht="12.75">
      <c r="B109" s="57"/>
    </row>
    <row r="110" s="24" customFormat="1" ht="12.75">
      <c r="B110" s="57"/>
    </row>
    <row r="111" s="24" customFormat="1" ht="12.75">
      <c r="B111" s="57"/>
    </row>
    <row r="112" s="24" customFormat="1" ht="12.75">
      <c r="B112" s="57"/>
    </row>
    <row r="113" s="24" customFormat="1" ht="12.75">
      <c r="B113" s="57"/>
    </row>
    <row r="114" s="24" customFormat="1" ht="12.75">
      <c r="B114" s="57"/>
    </row>
    <row r="115" s="24" customFormat="1" ht="12.75">
      <c r="B115" s="57"/>
    </row>
    <row r="116" s="24" customFormat="1" ht="12.75">
      <c r="B116" s="57"/>
    </row>
    <row r="117" s="24" customFormat="1" ht="12.75">
      <c r="B117" s="57"/>
    </row>
    <row r="118" s="24" customFormat="1" ht="12.75">
      <c r="B118" s="57"/>
    </row>
    <row r="119" s="24" customFormat="1" ht="12.75">
      <c r="B119" s="57"/>
    </row>
    <row r="120" s="24" customFormat="1" ht="12.75">
      <c r="B120" s="57"/>
    </row>
    <row r="121" s="24" customFormat="1" ht="12.75">
      <c r="B121" s="57"/>
    </row>
    <row r="122" s="24" customFormat="1" ht="12.75">
      <c r="B122" s="57"/>
    </row>
  </sheetData>
  <mergeCells count="8">
    <mergeCell ref="A1:D1"/>
    <mergeCell ref="A2:D2"/>
    <mergeCell ref="A4:D4"/>
    <mergeCell ref="A5:D5"/>
    <mergeCell ref="A9:D9"/>
    <mergeCell ref="A7:D7"/>
    <mergeCell ref="A34:D34"/>
    <mergeCell ref="A35:C35"/>
  </mergeCells>
  <printOptions horizontalCentered="1"/>
  <pageMargins left="0.63" right="0.53" top="0.75" bottom="0.7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81"/>
  <sheetViews>
    <sheetView workbookViewId="0" topLeftCell="A16">
      <selection activeCell="D23" sqref="D23"/>
    </sheetView>
  </sheetViews>
  <sheetFormatPr defaultColWidth="9.140625" defaultRowHeight="12.75"/>
  <cols>
    <col min="1" max="1" width="32.7109375" style="8" customWidth="1"/>
    <col min="2" max="2" width="13.7109375" style="26" customWidth="1"/>
    <col min="3" max="3" width="1.28515625" style="8" customWidth="1"/>
    <col min="4" max="4" width="13.7109375" style="8" customWidth="1"/>
    <col min="5" max="5" width="1.28515625" style="8" customWidth="1"/>
    <col min="6" max="6" width="13.7109375" style="26" customWidth="1"/>
    <col min="7" max="7" width="1.28515625" style="8" customWidth="1"/>
    <col min="8" max="8" width="13.7109375" style="8" customWidth="1"/>
    <col min="9" max="9" width="9.421875" style="8" bestFit="1" customWidth="1"/>
    <col min="10" max="16384" width="9.140625" style="8" customWidth="1"/>
  </cols>
  <sheetData>
    <row r="1" spans="1:8" ht="18">
      <c r="A1" s="2" t="s">
        <v>116</v>
      </c>
      <c r="B1" s="42"/>
      <c r="C1" s="42"/>
      <c r="D1" s="42"/>
      <c r="E1" s="42"/>
      <c r="F1" s="42"/>
      <c r="G1" s="42"/>
      <c r="H1" s="42"/>
    </row>
    <row r="2" spans="1:8" ht="12.75">
      <c r="A2" s="8" t="s">
        <v>70</v>
      </c>
      <c r="B2" s="42"/>
      <c r="C2" s="42"/>
      <c r="D2" s="42"/>
      <c r="E2" s="42"/>
      <c r="F2" s="42"/>
      <c r="G2" s="42"/>
      <c r="H2" s="42"/>
    </row>
    <row r="3" spans="1:8" ht="12.75">
      <c r="A3" s="11"/>
      <c r="B3" s="42"/>
      <c r="C3" s="42"/>
      <c r="D3" s="42"/>
      <c r="E3" s="42"/>
      <c r="F3" s="42"/>
      <c r="G3" s="42"/>
      <c r="H3" s="42"/>
    </row>
    <row r="4" spans="1:8" s="13" customFormat="1" ht="15" customHeight="1">
      <c r="A4" s="43" t="s">
        <v>72</v>
      </c>
      <c r="B4" s="44"/>
      <c r="C4" s="44"/>
      <c r="D4" s="44"/>
      <c r="E4" s="44"/>
      <c r="F4" s="44"/>
      <c r="G4" s="44"/>
      <c r="H4" s="44"/>
    </row>
    <row r="5" spans="1:8" ht="12.75">
      <c r="A5" s="41"/>
      <c r="B5" s="45"/>
      <c r="C5" s="45"/>
      <c r="D5" s="45"/>
      <c r="E5" s="45"/>
      <c r="F5" s="45"/>
      <c r="G5" s="45"/>
      <c r="H5" s="45"/>
    </row>
    <row r="6" spans="1:8" ht="12.75">
      <c r="A6" s="41"/>
      <c r="B6" s="242" t="s">
        <v>214</v>
      </c>
      <c r="C6" s="242"/>
      <c r="D6" s="242"/>
      <c r="E6" s="45"/>
      <c r="F6" s="242" t="s">
        <v>235</v>
      </c>
      <c r="G6" s="242"/>
      <c r="H6" s="242"/>
    </row>
    <row r="7" spans="2:8" ht="12.75">
      <c r="B7" s="146" t="s">
        <v>224</v>
      </c>
      <c r="C7" s="46"/>
      <c r="D7" s="11" t="s">
        <v>225</v>
      </c>
      <c r="F7" s="146" t="s">
        <v>224</v>
      </c>
      <c r="G7" s="46"/>
      <c r="H7" s="11" t="s">
        <v>225</v>
      </c>
    </row>
    <row r="8" spans="2:8" ht="12.75">
      <c r="B8" s="146" t="s">
        <v>25</v>
      </c>
      <c r="C8" s="46"/>
      <c r="D8" s="11" t="s">
        <v>25</v>
      </c>
      <c r="F8" s="146" t="s">
        <v>25</v>
      </c>
      <c r="G8" s="46"/>
      <c r="H8" s="11" t="s">
        <v>25</v>
      </c>
    </row>
    <row r="9" spans="2:8" ht="12.75">
      <c r="B9" s="146"/>
      <c r="C9" s="46"/>
      <c r="D9" s="11" t="s">
        <v>123</v>
      </c>
      <c r="F9" s="146"/>
      <c r="G9" s="46"/>
      <c r="H9" s="11" t="s">
        <v>123</v>
      </c>
    </row>
    <row r="10" spans="1:10" ht="12.75">
      <c r="A10" s="8" t="s">
        <v>26</v>
      </c>
      <c r="B10" s="152">
        <f>+F10-104844</f>
        <v>60960</v>
      </c>
      <c r="C10" s="23"/>
      <c r="D10" s="23">
        <f>+H10-76167</f>
        <v>56345</v>
      </c>
      <c r="E10" s="23"/>
      <c r="F10" s="152">
        <v>165804</v>
      </c>
      <c r="G10" s="23"/>
      <c r="H10" s="23">
        <v>132512</v>
      </c>
      <c r="I10" s="48"/>
      <c r="J10" s="48"/>
    </row>
    <row r="11" spans="1:8" ht="12.75">
      <c r="A11" s="8" t="s">
        <v>27</v>
      </c>
      <c r="B11" s="153">
        <f>+F11+54417</f>
        <v>-31256</v>
      </c>
      <c r="C11" s="23"/>
      <c r="D11" s="53">
        <f>+H11+47797</f>
        <v>-35148</v>
      </c>
      <c r="E11" s="23"/>
      <c r="F11" s="153">
        <v>-85673</v>
      </c>
      <c r="G11" s="23"/>
      <c r="H11" s="53">
        <v>-82945</v>
      </c>
    </row>
    <row r="12" spans="1:8" ht="12.75">
      <c r="A12" s="26" t="s">
        <v>28</v>
      </c>
      <c r="B12" s="152">
        <f>SUM(B10:B11)</f>
        <v>29704</v>
      </c>
      <c r="C12" s="23"/>
      <c r="D12" s="23">
        <f>SUM(D10:D11)</f>
        <v>21197</v>
      </c>
      <c r="E12" s="23"/>
      <c r="F12" s="152">
        <f>SUM(F10:F11)</f>
        <v>80131</v>
      </c>
      <c r="G12" s="23"/>
      <c r="H12" s="23">
        <f>SUM(H10:H11)</f>
        <v>49567</v>
      </c>
    </row>
    <row r="13" spans="1:8" ht="12.75">
      <c r="A13" s="26"/>
      <c r="B13" s="152"/>
      <c r="C13" s="23"/>
      <c r="D13" s="23"/>
      <c r="E13" s="23"/>
      <c r="F13" s="152"/>
      <c r="G13" s="23"/>
      <c r="H13" s="23"/>
    </row>
    <row r="14" spans="1:8" ht="12.75">
      <c r="A14" s="8" t="s">
        <v>124</v>
      </c>
      <c r="B14" s="152">
        <f>+F14-1655</f>
        <v>1243</v>
      </c>
      <c r="C14" s="23"/>
      <c r="D14" s="23">
        <f>+H14-1441</f>
        <v>27</v>
      </c>
      <c r="E14" s="23"/>
      <c r="F14" s="152">
        <v>2898</v>
      </c>
      <c r="G14" s="23"/>
      <c r="H14" s="23">
        <v>1468</v>
      </c>
    </row>
    <row r="15" spans="1:8" ht="12.75">
      <c r="A15" s="8" t="s">
        <v>110</v>
      </c>
      <c r="B15" s="152">
        <f>+F15+19870</f>
        <v>-4509</v>
      </c>
      <c r="C15" s="23"/>
      <c r="D15" s="23">
        <f>+H15+20355</f>
        <v>-14065</v>
      </c>
      <c r="E15" s="23"/>
      <c r="F15" s="152">
        <v>-24379</v>
      </c>
      <c r="G15" s="23"/>
      <c r="H15" s="23">
        <v>-34420</v>
      </c>
    </row>
    <row r="16" spans="1:8" ht="12.75">
      <c r="A16" s="8" t="s">
        <v>44</v>
      </c>
      <c r="B16" s="152">
        <f>+F16+15756</f>
        <v>-12422</v>
      </c>
      <c r="C16" s="23"/>
      <c r="D16" s="23">
        <f>+H16+10946</f>
        <v>-5095</v>
      </c>
      <c r="E16" s="23"/>
      <c r="F16" s="152">
        <f>-27778-400</f>
        <v>-28178</v>
      </c>
      <c r="G16" s="23"/>
      <c r="H16" s="23">
        <f>-15320-747+26</f>
        <v>-16041</v>
      </c>
    </row>
    <row r="17" spans="1:8" ht="12.75">
      <c r="A17" s="8" t="s">
        <v>45</v>
      </c>
      <c r="B17" s="152">
        <f>+F17+101</f>
        <v>0</v>
      </c>
      <c r="C17" s="23"/>
      <c r="D17" s="23">
        <f>+H17+82</f>
        <v>68</v>
      </c>
      <c r="E17" s="23"/>
      <c r="F17" s="152">
        <v>-101</v>
      </c>
      <c r="G17" s="23"/>
      <c r="H17" s="23">
        <v>-14</v>
      </c>
    </row>
    <row r="18" spans="1:8" ht="12.75">
      <c r="A18" s="8" t="s">
        <v>171</v>
      </c>
      <c r="B18" s="152">
        <f>+F18+4340</f>
        <v>-1986</v>
      </c>
      <c r="C18" s="23"/>
      <c r="D18" s="23">
        <f>+H18+2818</f>
        <v>-1572</v>
      </c>
      <c r="E18" s="23"/>
      <c r="F18" s="152">
        <v>-6326</v>
      </c>
      <c r="G18" s="23"/>
      <c r="H18" s="23">
        <v>-4390</v>
      </c>
    </row>
    <row r="19" spans="1:8" ht="27" customHeight="1">
      <c r="A19" s="144" t="s">
        <v>125</v>
      </c>
      <c r="B19" s="258">
        <f>+F19-19575</f>
        <v>11664</v>
      </c>
      <c r="C19" s="259"/>
      <c r="D19" s="260">
        <f>+H19-13680</f>
        <v>13113</v>
      </c>
      <c r="E19" s="15"/>
      <c r="F19" s="261">
        <v>31239</v>
      </c>
      <c r="G19" s="15"/>
      <c r="H19" s="15">
        <v>26793</v>
      </c>
    </row>
    <row r="20" spans="1:8" ht="27.75" customHeight="1">
      <c r="A20" s="144" t="s">
        <v>126</v>
      </c>
      <c r="B20" s="262">
        <f>+F20-161</f>
        <v>1100</v>
      </c>
      <c r="C20" s="259"/>
      <c r="D20" s="263">
        <f>+H20+123</f>
        <v>1460</v>
      </c>
      <c r="E20" s="15"/>
      <c r="F20" s="264">
        <v>1261</v>
      </c>
      <c r="G20" s="15"/>
      <c r="H20" s="265">
        <v>1337</v>
      </c>
    </row>
    <row r="21" spans="1:10" ht="12.75">
      <c r="A21" s="26" t="s">
        <v>127</v>
      </c>
      <c r="B21" s="152">
        <f>SUM(B12:B20)</f>
        <v>24794</v>
      </c>
      <c r="C21" s="23"/>
      <c r="D21" s="23">
        <f>SUM(D12:D20)</f>
        <v>15133</v>
      </c>
      <c r="E21" s="23"/>
      <c r="F21" s="152">
        <f>SUM(F12:F20)</f>
        <v>56545</v>
      </c>
      <c r="G21" s="23"/>
      <c r="H21" s="23">
        <f>SUM(H12:H20)</f>
        <v>24300</v>
      </c>
      <c r="I21" s="48"/>
      <c r="J21" s="48"/>
    </row>
    <row r="22" spans="1:10" ht="12.75">
      <c r="A22" s="26"/>
      <c r="B22" s="152"/>
      <c r="C22" s="23"/>
      <c r="D22" s="23"/>
      <c r="E22" s="23"/>
      <c r="F22" s="152"/>
      <c r="G22" s="23"/>
      <c r="H22" s="23"/>
      <c r="I22" s="48"/>
      <c r="J22" s="48"/>
    </row>
    <row r="23" spans="1:9" ht="12.75">
      <c r="A23" s="8" t="s">
        <v>128</v>
      </c>
      <c r="B23" s="153">
        <f>+F23-1202</f>
        <v>-470</v>
      </c>
      <c r="C23" s="23"/>
      <c r="D23" s="53">
        <f>+H23-473</f>
        <v>-2957</v>
      </c>
      <c r="E23" s="23"/>
      <c r="F23" s="153">
        <v>732</v>
      </c>
      <c r="G23" s="23"/>
      <c r="H23" s="53">
        <f>-13910+11426</f>
        <v>-2484</v>
      </c>
      <c r="I23" s="49"/>
    </row>
    <row r="24" spans="1:8" ht="13.5" thickBot="1">
      <c r="A24" s="26" t="s">
        <v>129</v>
      </c>
      <c r="B24" s="266">
        <f>SUM(B21:B23)</f>
        <v>24324</v>
      </c>
      <c r="C24" s="23"/>
      <c r="D24" s="267">
        <f>SUM(D21:D23)</f>
        <v>12176</v>
      </c>
      <c r="E24" s="23"/>
      <c r="F24" s="266">
        <f>SUM(F21:F23)</f>
        <v>57277</v>
      </c>
      <c r="G24" s="23"/>
      <c r="H24" s="267">
        <f>SUM(H21:H23)</f>
        <v>21816</v>
      </c>
    </row>
    <row r="25" spans="1:8" ht="12.75">
      <c r="A25" s="26"/>
      <c r="B25" s="113"/>
      <c r="C25" s="47"/>
      <c r="D25" s="31"/>
      <c r="F25" s="113"/>
      <c r="G25" s="47"/>
      <c r="H25" s="31"/>
    </row>
    <row r="26" spans="1:8" ht="12.75">
      <c r="A26" s="26" t="s">
        <v>130</v>
      </c>
      <c r="B26" s="113"/>
      <c r="C26" s="47"/>
      <c r="D26" s="31"/>
      <c r="F26" s="113"/>
      <c r="G26" s="47"/>
      <c r="H26" s="31"/>
    </row>
    <row r="27" spans="1:8" ht="12.75">
      <c r="A27" s="8" t="s">
        <v>131</v>
      </c>
      <c r="B27" s="113">
        <f>+F27-35353</f>
        <v>24459</v>
      </c>
      <c r="C27" s="47"/>
      <c r="D27" s="31">
        <f>+H27-9762</f>
        <v>11542</v>
      </c>
      <c r="F27" s="113">
        <f>60212-400</f>
        <v>59812</v>
      </c>
      <c r="G27" s="47"/>
      <c r="H27" s="31">
        <f>+H24-H28</f>
        <v>21304</v>
      </c>
    </row>
    <row r="28" spans="1:8" ht="12.75">
      <c r="A28" s="8" t="s">
        <v>172</v>
      </c>
      <c r="B28" s="113">
        <f>+F28+2400</f>
        <v>-135</v>
      </c>
      <c r="C28" s="47"/>
      <c r="D28" s="31">
        <f>+H28+122</f>
        <v>634</v>
      </c>
      <c r="F28" s="113">
        <v>-2535</v>
      </c>
      <c r="G28" s="47"/>
      <c r="H28" s="31">
        <v>512</v>
      </c>
    </row>
    <row r="29" spans="1:8" ht="13.5" thickBot="1">
      <c r="A29" s="26" t="s">
        <v>129</v>
      </c>
      <c r="B29" s="147">
        <f>SUM(B27:B28)</f>
        <v>24324</v>
      </c>
      <c r="C29" s="47"/>
      <c r="D29" s="32">
        <f>SUM(D27:D28)</f>
        <v>12176</v>
      </c>
      <c r="F29" s="147">
        <f>SUM(F27:F28)</f>
        <v>57277</v>
      </c>
      <c r="G29" s="47"/>
      <c r="H29" s="32">
        <f>SUM(H27:H28)</f>
        <v>21816</v>
      </c>
    </row>
    <row r="30" spans="1:7" ht="12.75">
      <c r="A30" s="26"/>
      <c r="B30" s="113"/>
      <c r="C30" s="31"/>
      <c r="F30" s="113"/>
      <c r="G30" s="31"/>
    </row>
    <row r="31" spans="1:6" ht="12.75">
      <c r="A31" s="26" t="s">
        <v>41</v>
      </c>
      <c r="B31" s="114"/>
      <c r="F31" s="114"/>
    </row>
    <row r="32" spans="1:8" ht="12.75">
      <c r="A32" s="8" t="s">
        <v>42</v>
      </c>
      <c r="B32" s="148">
        <f>+'Notes-Part B'!F97</f>
        <v>7.620029721200189</v>
      </c>
      <c r="C32" s="115"/>
      <c r="D32" s="50">
        <f>(D27/320633)*100</f>
        <v>3.5997542361516124</v>
      </c>
      <c r="E32" s="115"/>
      <c r="F32" s="148">
        <f>+'Notes-Part B'!G97</f>
        <v>18.634008654663955</v>
      </c>
      <c r="G32" s="115"/>
      <c r="H32" s="50">
        <f>(H27/320633)*100</f>
        <v>6.644356632037251</v>
      </c>
    </row>
    <row r="33" spans="1:8" ht="12.75">
      <c r="A33" s="8" t="s">
        <v>43</v>
      </c>
      <c r="B33" s="149">
        <f>+'Notes-Part B'!F112</f>
        <v>7.6111614186092105</v>
      </c>
      <c r="C33" s="115"/>
      <c r="D33" s="50">
        <f>+(D27/321017)*100</f>
        <v>3.5954482161380863</v>
      </c>
      <c r="E33" s="115"/>
      <c r="F33" s="149">
        <f>+'Notes-Part B'!G112</f>
        <v>18.6123221215035</v>
      </c>
      <c r="G33" s="115"/>
      <c r="H33" s="50">
        <f>+(H27/321017)*100</f>
        <v>6.6364086637156285</v>
      </c>
    </row>
    <row r="34" spans="2:8" ht="12.75">
      <c r="B34" s="150"/>
      <c r="C34" s="51"/>
      <c r="D34" s="51"/>
      <c r="E34" s="51"/>
      <c r="F34" s="150"/>
      <c r="G34" s="51"/>
      <c r="H34" s="51"/>
    </row>
    <row r="35" spans="1:8" ht="12.75">
      <c r="A35" s="26" t="s">
        <v>75</v>
      </c>
      <c r="B35" s="148">
        <v>0</v>
      </c>
      <c r="C35" s="115"/>
      <c r="D35" s="115">
        <v>0</v>
      </c>
      <c r="E35" s="115"/>
      <c r="F35" s="148">
        <v>0</v>
      </c>
      <c r="G35" s="115"/>
      <c r="H35" s="115">
        <v>0</v>
      </c>
    </row>
    <row r="36" spans="2:8" ht="12.75">
      <c r="B36" s="111"/>
      <c r="C36" s="51"/>
      <c r="D36" s="51"/>
      <c r="E36" s="51"/>
      <c r="F36" s="111"/>
      <c r="G36" s="51"/>
      <c r="H36" s="51"/>
    </row>
    <row r="37" s="26" customFormat="1" ht="12.75"/>
    <row r="38" s="26" customFormat="1" ht="12.75"/>
    <row r="39" s="26" customFormat="1" ht="12.75"/>
    <row r="40" s="26" customFormat="1" ht="12.75"/>
    <row r="41" spans="1:8" ht="41.25" customHeight="1">
      <c r="A41" s="240" t="s">
        <v>132</v>
      </c>
      <c r="B41" s="241"/>
      <c r="C41" s="241"/>
      <c r="D41" s="241"/>
      <c r="E41" s="241"/>
      <c r="F41" s="241"/>
      <c r="G41" s="241"/>
      <c r="H41" s="241"/>
    </row>
    <row r="60" ht="12.75">
      <c r="G60" s="8">
        <v>97904</v>
      </c>
    </row>
    <row r="61" ht="12.75">
      <c r="G61" s="8">
        <v>34414</v>
      </c>
    </row>
    <row r="81" spans="1:8" ht="12.75">
      <c r="A81" s="7"/>
      <c r="B81" s="112"/>
      <c r="C81" s="5"/>
      <c r="D81" s="5"/>
      <c r="E81" s="4"/>
      <c r="F81" s="112"/>
      <c r="G81" s="5"/>
      <c r="H81" s="5"/>
    </row>
  </sheetData>
  <mergeCells count="3">
    <mergeCell ref="A41:H41"/>
    <mergeCell ref="B6:D6"/>
    <mergeCell ref="F6:H6"/>
  </mergeCells>
  <printOptions/>
  <pageMargins left="0.6" right="0.54" top="0.75" bottom="0.56"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56"/>
  <sheetViews>
    <sheetView workbookViewId="0" topLeftCell="A34">
      <selection activeCell="G60" sqref="G60:G62"/>
    </sheetView>
  </sheetViews>
  <sheetFormatPr defaultColWidth="9.140625" defaultRowHeight="12.75"/>
  <cols>
    <col min="1" max="1" width="37.28125" style="10" customWidth="1"/>
    <col min="2" max="2" width="1.28515625" style="10" customWidth="1"/>
    <col min="3" max="3" width="14.7109375" style="8" customWidth="1"/>
    <col min="4" max="4" width="5.7109375" style="8" customWidth="1"/>
    <col min="5" max="5" width="14.7109375" style="8" customWidth="1"/>
    <col min="6" max="16384" width="9.140625" style="10" customWidth="1"/>
  </cols>
  <sheetData>
    <row r="1" spans="1:2" ht="18">
      <c r="A1" s="2" t="s">
        <v>116</v>
      </c>
      <c r="B1" s="2"/>
    </row>
    <row r="2" spans="1:2" ht="12.75">
      <c r="A2" s="8" t="s">
        <v>70</v>
      </c>
      <c r="B2" s="8"/>
    </row>
    <row r="3" spans="1:2" ht="12.75">
      <c r="A3" s="11"/>
      <c r="B3" s="11"/>
    </row>
    <row r="4" spans="1:2" ht="15.75">
      <c r="A4" s="12" t="s">
        <v>109</v>
      </c>
      <c r="B4" s="12"/>
    </row>
    <row r="5" spans="1:2" ht="15.75">
      <c r="A5" s="12"/>
      <c r="B5" s="12"/>
    </row>
    <row r="6" spans="1:5" ht="12.75">
      <c r="A6" s="8"/>
      <c r="B6" s="8"/>
      <c r="C6" s="151" t="s">
        <v>29</v>
      </c>
      <c r="D6" s="47"/>
      <c r="E6" s="52" t="s">
        <v>29</v>
      </c>
    </row>
    <row r="7" spans="1:5" ht="12.75">
      <c r="A7" s="8"/>
      <c r="B7" s="8"/>
      <c r="C7" s="151" t="s">
        <v>224</v>
      </c>
      <c r="D7" s="47"/>
      <c r="E7" s="52" t="s">
        <v>133</v>
      </c>
    </row>
    <row r="8" spans="1:5" ht="12.75">
      <c r="A8" s="8"/>
      <c r="B8" s="8"/>
      <c r="C8" s="151" t="s">
        <v>25</v>
      </c>
      <c r="D8" s="47"/>
      <c r="E8" s="52" t="s">
        <v>25</v>
      </c>
    </row>
    <row r="9" spans="1:5" ht="12.75">
      <c r="A9" s="8"/>
      <c r="B9" s="8"/>
      <c r="C9" s="151"/>
      <c r="D9" s="47"/>
      <c r="E9" s="52" t="s">
        <v>123</v>
      </c>
    </row>
    <row r="10" spans="1:5" ht="12.75">
      <c r="A10" s="26" t="s">
        <v>137</v>
      </c>
      <c r="B10" s="8"/>
      <c r="C10" s="151"/>
      <c r="D10" s="47"/>
      <c r="E10" s="52"/>
    </row>
    <row r="11" spans="1:5" ht="12.75">
      <c r="A11" s="8" t="s">
        <v>30</v>
      </c>
      <c r="B11" s="8"/>
      <c r="C11" s="152">
        <v>74557</v>
      </c>
      <c r="D11" s="47"/>
      <c r="E11" s="23">
        <v>72765</v>
      </c>
    </row>
    <row r="12" spans="1:5" ht="12.75">
      <c r="A12" s="8" t="s">
        <v>134</v>
      </c>
      <c r="B12" s="8"/>
      <c r="C12" s="152">
        <v>47994</v>
      </c>
      <c r="D12" s="47"/>
      <c r="E12" s="23">
        <v>40932</v>
      </c>
    </row>
    <row r="13" spans="1:5" ht="12.75">
      <c r="A13" s="8" t="s">
        <v>199</v>
      </c>
      <c r="B13" s="8"/>
      <c r="C13" s="152">
        <f>256+1369</f>
        <v>1625</v>
      </c>
      <c r="D13" s="47"/>
      <c r="E13" s="23">
        <v>0</v>
      </c>
    </row>
    <row r="14" spans="1:5" ht="12.75">
      <c r="A14" s="8" t="s">
        <v>135</v>
      </c>
      <c r="B14" s="8"/>
      <c r="C14" s="152">
        <v>787629</v>
      </c>
      <c r="D14" s="47"/>
      <c r="E14" s="23">
        <v>776823</v>
      </c>
    </row>
    <row r="15" spans="1:5" ht="12.75">
      <c r="A15" s="8" t="s">
        <v>136</v>
      </c>
      <c r="B15" s="8"/>
      <c r="C15" s="152">
        <f>64152+16331-11045</f>
        <v>69438</v>
      </c>
      <c r="D15" s="47"/>
      <c r="E15" s="23">
        <v>68047</v>
      </c>
    </row>
    <row r="16" spans="1:5" ht="12.75">
      <c r="A16" s="8" t="s">
        <v>46</v>
      </c>
      <c r="B16" s="8"/>
      <c r="C16" s="152">
        <v>2407</v>
      </c>
      <c r="D16" s="47"/>
      <c r="E16" s="23">
        <v>1908</v>
      </c>
    </row>
    <row r="17" spans="1:5" ht="12.75">
      <c r="A17" s="8" t="s">
        <v>82</v>
      </c>
      <c r="B17" s="8"/>
      <c r="C17" s="152">
        <v>1741</v>
      </c>
      <c r="D17" s="47"/>
      <c r="E17" s="53">
        <v>1742</v>
      </c>
    </row>
    <row r="18" spans="1:5" ht="12.75">
      <c r="A18" s="26" t="s">
        <v>173</v>
      </c>
      <c r="B18" s="8"/>
      <c r="C18" s="156">
        <f>SUM(C11:C17)</f>
        <v>985391</v>
      </c>
      <c r="D18" s="47"/>
      <c r="E18" s="54">
        <f>SUM(E11:E17)</f>
        <v>962217</v>
      </c>
    </row>
    <row r="19" spans="1:5" ht="12.75">
      <c r="A19" s="8"/>
      <c r="B19" s="8"/>
      <c r="C19" s="152"/>
      <c r="D19" s="47"/>
      <c r="E19" s="23"/>
    </row>
    <row r="20" spans="1:5" ht="12.75">
      <c r="A20" s="8" t="s">
        <v>31</v>
      </c>
      <c r="B20" s="8"/>
      <c r="C20" s="152">
        <v>18566</v>
      </c>
      <c r="D20" s="47"/>
      <c r="E20" s="23">
        <v>12658</v>
      </c>
    </row>
    <row r="21" spans="1:5" ht="12.75">
      <c r="A21" s="8" t="s">
        <v>47</v>
      </c>
      <c r="B21" s="8"/>
      <c r="C21" s="113">
        <v>523</v>
      </c>
      <c r="D21" s="47"/>
      <c r="E21" s="31">
        <v>61</v>
      </c>
    </row>
    <row r="22" spans="1:5" ht="12.75">
      <c r="A22" s="8" t="s">
        <v>143</v>
      </c>
      <c r="B22" s="8"/>
      <c r="C22" s="152">
        <f>175779-C20-C21-C23</f>
        <v>121035</v>
      </c>
      <c r="D22" s="47"/>
      <c r="E22" s="23">
        <v>127795</v>
      </c>
    </row>
    <row r="23" spans="1:6" ht="12.75">
      <c r="A23" s="8" t="s">
        <v>144</v>
      </c>
      <c r="B23" s="8"/>
      <c r="C23" s="153">
        <f>13235+22420</f>
        <v>35655</v>
      </c>
      <c r="D23" s="47"/>
      <c r="E23" s="53">
        <v>61554</v>
      </c>
      <c r="F23" s="33"/>
    </row>
    <row r="24" spans="1:5" ht="12.75">
      <c r="A24" s="26" t="s">
        <v>174</v>
      </c>
      <c r="B24" s="26"/>
      <c r="C24" s="156">
        <f>SUM(C20:C23)</f>
        <v>175779</v>
      </c>
      <c r="D24" s="47"/>
      <c r="E24" s="54">
        <f>SUM(E20:E23)</f>
        <v>202068</v>
      </c>
    </row>
    <row r="25" spans="1:5" ht="12.75">
      <c r="A25" s="26"/>
      <c r="B25" s="26"/>
      <c r="C25" s="152"/>
      <c r="D25" s="47"/>
      <c r="E25" s="23"/>
    </row>
    <row r="26" spans="1:5" ht="13.5" thickBot="1">
      <c r="A26" s="26" t="s">
        <v>138</v>
      </c>
      <c r="B26" s="26"/>
      <c r="C26" s="157">
        <f>+C18+C24</f>
        <v>1161170</v>
      </c>
      <c r="D26" s="47"/>
      <c r="E26" s="158">
        <f>+E18+E24</f>
        <v>1164285</v>
      </c>
    </row>
    <row r="27" spans="1:5" ht="12.75">
      <c r="A27" s="8"/>
      <c r="B27" s="8"/>
      <c r="C27" s="152"/>
      <c r="D27" s="47"/>
      <c r="E27" s="23"/>
    </row>
    <row r="28" spans="1:5" ht="12.75">
      <c r="A28" s="26" t="s">
        <v>139</v>
      </c>
      <c r="B28" s="26"/>
      <c r="C28" s="152"/>
      <c r="D28" s="47"/>
      <c r="E28" s="23"/>
    </row>
    <row r="29" spans="1:5" ht="12.75">
      <c r="A29" s="8" t="s">
        <v>78</v>
      </c>
      <c r="B29" s="8"/>
      <c r="C29" s="152">
        <v>320983</v>
      </c>
      <c r="D29" s="47"/>
      <c r="E29" s="23">
        <v>320943</v>
      </c>
    </row>
    <row r="30" spans="1:5" ht="12.75">
      <c r="A30" s="8" t="s">
        <v>49</v>
      </c>
      <c r="B30" s="8"/>
      <c r="C30" s="153">
        <f>961480-C29</f>
        <v>640497</v>
      </c>
      <c r="D30" s="47"/>
      <c r="E30" s="53">
        <v>586950</v>
      </c>
    </row>
    <row r="31" spans="1:5" s="175" customFormat="1" ht="27.75" customHeight="1">
      <c r="A31" s="212" t="s">
        <v>140</v>
      </c>
      <c r="B31" s="77"/>
      <c r="C31" s="174">
        <f>SUM(C29:C30)</f>
        <v>961480</v>
      </c>
      <c r="D31" s="87"/>
      <c r="E31" s="93">
        <f>SUM(E29:E30)</f>
        <v>907893</v>
      </c>
    </row>
    <row r="32" spans="1:5" ht="12.75">
      <c r="A32" s="26" t="s">
        <v>172</v>
      </c>
      <c r="B32" s="26"/>
      <c r="C32" s="152">
        <v>18118</v>
      </c>
      <c r="D32" s="47"/>
      <c r="E32" s="23">
        <v>18296</v>
      </c>
    </row>
    <row r="33" spans="1:5" ht="12.75">
      <c r="A33" s="26" t="s">
        <v>141</v>
      </c>
      <c r="B33" s="8"/>
      <c r="C33" s="156">
        <f>SUM(C31:C32)</f>
        <v>979598</v>
      </c>
      <c r="D33" s="47"/>
      <c r="E33" s="54">
        <f>SUM(E31:E32)</f>
        <v>926189</v>
      </c>
    </row>
    <row r="34" spans="1:5" ht="12.75">
      <c r="A34" s="26"/>
      <c r="B34" s="8"/>
      <c r="C34" s="152"/>
      <c r="D34" s="47"/>
      <c r="E34" s="23"/>
    </row>
    <row r="35" spans="1:5" ht="12.75">
      <c r="A35" s="26" t="s">
        <v>175</v>
      </c>
      <c r="B35" s="26"/>
      <c r="C35" s="152"/>
      <c r="D35" s="47"/>
      <c r="E35" s="23"/>
    </row>
    <row r="36" spans="1:5" ht="12.75">
      <c r="A36" s="8" t="s">
        <v>48</v>
      </c>
      <c r="B36" s="8"/>
      <c r="C36" s="152">
        <v>5093</v>
      </c>
      <c r="D36" s="47"/>
      <c r="E36" s="23">
        <v>8987</v>
      </c>
    </row>
    <row r="37" spans="1:5" ht="12.75">
      <c r="A37" s="8" t="s">
        <v>142</v>
      </c>
      <c r="B37" s="8"/>
      <c r="C37" s="153">
        <v>0</v>
      </c>
      <c r="D37" s="47"/>
      <c r="E37" s="53">
        <v>257</v>
      </c>
    </row>
    <row r="38" spans="1:5" ht="12.75">
      <c r="A38" s="26" t="s">
        <v>176</v>
      </c>
      <c r="B38" s="8"/>
      <c r="C38" s="156">
        <f>SUM(C36:C37)</f>
        <v>5093</v>
      </c>
      <c r="D38" s="47"/>
      <c r="E38" s="54">
        <f>SUM(E36:E37)</f>
        <v>9244</v>
      </c>
    </row>
    <row r="39" spans="1:5" ht="12.75">
      <c r="A39" s="26"/>
      <c r="B39" s="8"/>
      <c r="C39" s="152"/>
      <c r="D39" s="47"/>
      <c r="E39" s="23"/>
    </row>
    <row r="40" spans="1:5" ht="12.75">
      <c r="A40" s="8" t="s">
        <v>145</v>
      </c>
      <c r="B40" s="8"/>
      <c r="C40" s="152">
        <f>176478-SUM(C41:C44)+1</f>
        <v>37360</v>
      </c>
      <c r="D40" s="47"/>
      <c r="E40" s="23">
        <v>41995</v>
      </c>
    </row>
    <row r="41" spans="1:5" ht="12.75">
      <c r="A41" s="8" t="s">
        <v>48</v>
      </c>
      <c r="B41" s="8"/>
      <c r="C41" s="152">
        <v>132317</v>
      </c>
      <c r="D41" s="47"/>
      <c r="E41" s="23">
        <v>180179</v>
      </c>
    </row>
    <row r="42" spans="1:6" ht="12.75">
      <c r="A42" s="8" t="s">
        <v>111</v>
      </c>
      <c r="B42" s="8"/>
      <c r="C42" s="152">
        <v>1083</v>
      </c>
      <c r="D42" s="47"/>
      <c r="E42" s="23">
        <v>5179</v>
      </c>
      <c r="F42" s="33"/>
    </row>
    <row r="43" spans="1:6" ht="12.75">
      <c r="A43" s="8" t="s">
        <v>142</v>
      </c>
      <c r="B43" s="8"/>
      <c r="C43" s="152">
        <v>516</v>
      </c>
      <c r="D43" s="47"/>
      <c r="E43" s="23">
        <v>789</v>
      </c>
      <c r="F43" s="33"/>
    </row>
    <row r="44" spans="1:6" ht="12.75">
      <c r="A44" s="8" t="s">
        <v>146</v>
      </c>
      <c r="B44" s="8"/>
      <c r="C44" s="152">
        <v>5203</v>
      </c>
      <c r="D44" s="47"/>
      <c r="E44" s="23">
        <v>710</v>
      </c>
      <c r="F44" s="33"/>
    </row>
    <row r="45" spans="1:5" ht="12.75">
      <c r="A45" s="26" t="s">
        <v>177</v>
      </c>
      <c r="B45" s="26"/>
      <c r="C45" s="156">
        <f>SUM(C40:C44)</f>
        <v>176479</v>
      </c>
      <c r="D45" s="47"/>
      <c r="E45" s="54">
        <f>SUM(E40:E44)</f>
        <v>228852</v>
      </c>
    </row>
    <row r="46" spans="1:5" ht="12.75">
      <c r="A46" s="26"/>
      <c r="B46" s="26"/>
      <c r="C46" s="152"/>
      <c r="D46" s="47"/>
      <c r="E46" s="23"/>
    </row>
    <row r="47" spans="1:5" ht="12.75">
      <c r="A47" s="26" t="s">
        <v>147</v>
      </c>
      <c r="B47" s="8"/>
      <c r="C47" s="153">
        <f>+C38+C45</f>
        <v>181572</v>
      </c>
      <c r="D47" s="47"/>
      <c r="E47" s="53">
        <f>+E38+E45</f>
        <v>238096</v>
      </c>
    </row>
    <row r="48" spans="3:5" ht="12.75">
      <c r="C48" s="176"/>
      <c r="D48" s="55"/>
      <c r="E48" s="55"/>
    </row>
    <row r="49" spans="1:5" ht="13.5" thickBot="1">
      <c r="A49" s="161" t="s">
        <v>148</v>
      </c>
      <c r="C49" s="177">
        <f>+C33+C47</f>
        <v>1161170</v>
      </c>
      <c r="D49" s="160"/>
      <c r="E49" s="162">
        <f>+E33+E47</f>
        <v>1164285</v>
      </c>
    </row>
    <row r="50" spans="3:4" ht="12.75">
      <c r="C50" s="208"/>
      <c r="D50" s="55"/>
    </row>
    <row r="51" spans="1:5" s="204" customFormat="1" ht="26.25" customHeight="1">
      <c r="A51" s="211" t="s">
        <v>222</v>
      </c>
      <c r="C51" s="209">
        <f>+C31/C29</f>
        <v>2.995423433639788</v>
      </c>
      <c r="D51" s="205"/>
      <c r="E51" s="206">
        <f>+E31/E29</f>
        <v>2.8288294183079237</v>
      </c>
    </row>
    <row r="52" spans="3:4" ht="12.75">
      <c r="C52" s="55"/>
      <c r="D52" s="55"/>
    </row>
    <row r="53" spans="3:4" ht="12.75">
      <c r="C53" s="55"/>
      <c r="D53" s="55"/>
    </row>
    <row r="54" spans="1:6" ht="38.25" customHeight="1">
      <c r="A54" s="240" t="s">
        <v>149</v>
      </c>
      <c r="B54" s="240"/>
      <c r="C54" s="240"/>
      <c r="D54" s="240"/>
      <c r="E54" s="240"/>
      <c r="F54" s="110"/>
    </row>
    <row r="55" spans="1:4" ht="12.75">
      <c r="A55" s="8"/>
      <c r="C55" s="55"/>
      <c r="D55" s="55"/>
    </row>
    <row r="56" spans="3:4" ht="12.75">
      <c r="C56" s="55"/>
      <c r="D56" s="55"/>
    </row>
  </sheetData>
  <mergeCells count="1">
    <mergeCell ref="A54:E54"/>
  </mergeCells>
  <printOptions horizontalCentered="1"/>
  <pageMargins left="0.57" right="0.58" top="0.66" bottom="0.59" header="0.5" footer="0.5"/>
  <pageSetup fitToHeight="1" fitToWidth="1"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V61"/>
  <sheetViews>
    <sheetView zoomScale="80" zoomScaleNormal="80" workbookViewId="0" topLeftCell="A1">
      <pane xSplit="1" ySplit="9" topLeftCell="B29" activePane="bottomRight" state="frozen"/>
      <selection pane="topLeft" activeCell="D84" sqref="D84"/>
      <selection pane="topRight" activeCell="D84" sqref="D84"/>
      <selection pane="bottomLeft" activeCell="D84" sqref="D84"/>
      <selection pane="bottomRight" activeCell="L5" sqref="L5"/>
    </sheetView>
  </sheetViews>
  <sheetFormatPr defaultColWidth="9.140625" defaultRowHeight="12.75"/>
  <cols>
    <col min="1" max="1" width="29.7109375" style="10" customWidth="1"/>
    <col min="2" max="2" width="13.28125" style="9" bestFit="1" customWidth="1"/>
    <col min="3" max="3" width="11.7109375" style="9" customWidth="1"/>
    <col min="4" max="4" width="1.421875" style="8" customWidth="1"/>
    <col min="5" max="6" width="11.7109375" style="9" customWidth="1"/>
    <col min="7" max="7" width="13.28125" style="9" customWidth="1"/>
    <col min="8" max="8" width="11.7109375" style="9" customWidth="1"/>
    <col min="9" max="9" width="1.421875" style="8" customWidth="1"/>
    <col min="10" max="10" width="11.7109375" style="8" customWidth="1"/>
    <col min="11" max="11" width="11.7109375" style="9" customWidth="1"/>
    <col min="12" max="12" width="1.421875" style="8" customWidth="1"/>
    <col min="13" max="13" width="11.7109375" style="9" customWidth="1"/>
    <col min="14" max="14" width="1.421875" style="9" customWidth="1"/>
    <col min="15" max="15" width="11.7109375" style="8" customWidth="1"/>
    <col min="16" max="16" width="1.421875" style="9" customWidth="1"/>
    <col min="17" max="17" width="11.7109375" style="9" customWidth="1"/>
    <col min="18" max="21" width="9.140625" style="9" customWidth="1"/>
    <col min="22" max="16384" width="9.140625" style="10" customWidth="1"/>
  </cols>
  <sheetData>
    <row r="1" spans="1:14" ht="18">
      <c r="A1" s="2" t="s">
        <v>116</v>
      </c>
      <c r="B1" s="3"/>
      <c r="C1" s="3"/>
      <c r="D1" s="3"/>
      <c r="E1" s="4"/>
      <c r="F1" s="4"/>
      <c r="G1" s="4"/>
      <c r="H1" s="4"/>
      <c r="I1" s="4"/>
      <c r="J1" s="4"/>
      <c r="K1" s="4"/>
      <c r="L1" s="5"/>
      <c r="M1" s="6"/>
      <c r="N1" s="7"/>
    </row>
    <row r="2" spans="1:14" ht="12.75">
      <c r="A2" s="8" t="s">
        <v>70</v>
      </c>
      <c r="B2" s="3"/>
      <c r="C2" s="3"/>
      <c r="D2" s="3"/>
      <c r="E2" s="4"/>
      <c r="F2" s="4"/>
      <c r="G2" s="4"/>
      <c r="H2" s="4"/>
      <c r="I2" s="4"/>
      <c r="J2" s="4"/>
      <c r="K2" s="4"/>
      <c r="L2" s="5"/>
      <c r="M2" s="6"/>
      <c r="N2" s="7"/>
    </row>
    <row r="3" spans="1:14" ht="8.25" customHeight="1">
      <c r="A3" s="11"/>
      <c r="B3" s="3"/>
      <c r="C3" s="3"/>
      <c r="D3" s="3"/>
      <c r="E3" s="4"/>
      <c r="F3" s="4"/>
      <c r="G3" s="4"/>
      <c r="H3" s="4"/>
      <c r="I3" s="4"/>
      <c r="J3" s="4"/>
      <c r="K3" s="4"/>
      <c r="L3" s="5"/>
      <c r="M3" s="6"/>
      <c r="N3" s="7"/>
    </row>
    <row r="4" spans="1:14" ht="8.25" customHeight="1">
      <c r="A4" s="11"/>
      <c r="B4" s="3"/>
      <c r="C4" s="3"/>
      <c r="D4" s="3"/>
      <c r="E4" s="4"/>
      <c r="F4" s="4"/>
      <c r="G4" s="4"/>
      <c r="H4" s="4"/>
      <c r="I4" s="4"/>
      <c r="J4" s="4"/>
      <c r="K4" s="4"/>
      <c r="L4" s="5"/>
      <c r="M4" s="6"/>
      <c r="N4" s="7"/>
    </row>
    <row r="5" spans="1:14" ht="15.75">
      <c r="A5" s="12" t="s">
        <v>236</v>
      </c>
      <c r="B5" s="3"/>
      <c r="C5" s="3"/>
      <c r="D5" s="3"/>
      <c r="E5" s="4"/>
      <c r="F5" s="4"/>
      <c r="G5" s="4"/>
      <c r="H5" s="4"/>
      <c r="I5" s="4"/>
      <c r="J5" s="4"/>
      <c r="K5" s="4"/>
      <c r="L5" s="5"/>
      <c r="M5" s="6"/>
      <c r="N5" s="7"/>
    </row>
    <row r="6" spans="1:14" ht="12.75">
      <c r="A6" s="3"/>
      <c r="B6" s="3"/>
      <c r="C6" s="3"/>
      <c r="D6" s="3"/>
      <c r="E6" s="4"/>
      <c r="F6" s="4"/>
      <c r="G6" s="4"/>
      <c r="H6" s="4"/>
      <c r="I6" s="4"/>
      <c r="J6" s="4"/>
      <c r="K6" s="4"/>
      <c r="L6" s="5"/>
      <c r="M6" s="6"/>
      <c r="N6" s="7"/>
    </row>
    <row r="7" spans="1:22" s="17" customFormat="1" ht="40.5" customHeight="1">
      <c r="A7" s="13"/>
      <c r="B7" s="243" t="s">
        <v>77</v>
      </c>
      <c r="C7" s="243"/>
      <c r="D7" s="13"/>
      <c r="E7" s="244" t="s">
        <v>50</v>
      </c>
      <c r="F7" s="244"/>
      <c r="G7" s="244"/>
      <c r="H7" s="244"/>
      <c r="I7" s="15"/>
      <c r="J7" s="244" t="s">
        <v>93</v>
      </c>
      <c r="K7" s="244"/>
      <c r="L7" s="16"/>
      <c r="M7" s="1"/>
      <c r="N7" s="13"/>
      <c r="O7" s="13"/>
      <c r="P7" s="13"/>
      <c r="Q7" s="13"/>
      <c r="R7" s="13"/>
      <c r="S7" s="13"/>
      <c r="T7" s="13"/>
      <c r="U7" s="13"/>
      <c r="V7" s="13"/>
    </row>
    <row r="8" spans="1:22" s="17" customFormat="1" ht="40.5" customHeight="1">
      <c r="A8" s="13"/>
      <c r="B8" s="14" t="s">
        <v>92</v>
      </c>
      <c r="C8" s="14" t="s">
        <v>91</v>
      </c>
      <c r="D8" s="13"/>
      <c r="E8" s="1" t="s">
        <v>32</v>
      </c>
      <c r="F8" s="1" t="s">
        <v>89</v>
      </c>
      <c r="G8" s="1" t="s">
        <v>33</v>
      </c>
      <c r="H8" s="18" t="s">
        <v>95</v>
      </c>
      <c r="I8" s="19"/>
      <c r="J8" s="1" t="s">
        <v>94</v>
      </c>
      <c r="K8" s="1" t="s">
        <v>90</v>
      </c>
      <c r="L8" s="15"/>
      <c r="M8" s="1" t="s">
        <v>35</v>
      </c>
      <c r="N8" s="13"/>
      <c r="O8" s="14" t="s">
        <v>200</v>
      </c>
      <c r="P8" s="14"/>
      <c r="Q8" s="14" t="s">
        <v>201</v>
      </c>
      <c r="R8" s="13"/>
      <c r="S8" s="13"/>
      <c r="T8" s="13"/>
      <c r="U8" s="13"/>
      <c r="V8" s="13"/>
    </row>
    <row r="9" spans="1:22" s="24" customFormat="1" ht="15.75" customHeight="1">
      <c r="A9" s="8"/>
      <c r="B9" s="105"/>
      <c r="C9" s="21" t="s">
        <v>25</v>
      </c>
      <c r="D9" s="8"/>
      <c r="E9" s="21" t="s">
        <v>25</v>
      </c>
      <c r="F9" s="21" t="s">
        <v>25</v>
      </c>
      <c r="G9" s="21" t="s">
        <v>25</v>
      </c>
      <c r="H9" s="21" t="s">
        <v>25</v>
      </c>
      <c r="I9" s="22"/>
      <c r="J9" s="21" t="s">
        <v>25</v>
      </c>
      <c r="K9" s="21" t="s">
        <v>25</v>
      </c>
      <c r="L9" s="23"/>
      <c r="M9" s="21" t="s">
        <v>25</v>
      </c>
      <c r="N9" s="8"/>
      <c r="O9" s="21" t="s">
        <v>25</v>
      </c>
      <c r="P9" s="21"/>
      <c r="Q9" s="21" t="s">
        <v>25</v>
      </c>
      <c r="R9" s="8"/>
      <c r="S9" s="8"/>
      <c r="T9" s="8"/>
      <c r="U9" s="8"/>
      <c r="V9" s="8"/>
    </row>
    <row r="10" spans="2:13" s="8" customFormat="1" ht="12.75" customHeight="1">
      <c r="B10" s="20"/>
      <c r="C10" s="25"/>
      <c r="E10" s="21"/>
      <c r="F10" s="21"/>
      <c r="G10" s="21"/>
      <c r="I10" s="22"/>
      <c r="J10" s="22"/>
      <c r="K10" s="21"/>
      <c r="L10" s="23"/>
      <c r="M10" s="21"/>
    </row>
    <row r="11" s="8" customFormat="1" ht="12.75">
      <c r="A11" s="26" t="s">
        <v>112</v>
      </c>
    </row>
    <row r="12" spans="1:17" s="8" customFormat="1" ht="12.75">
      <c r="A12" s="8" t="s">
        <v>153</v>
      </c>
      <c r="B12" s="31">
        <v>320632830</v>
      </c>
      <c r="C12" s="31">
        <v>320633</v>
      </c>
      <c r="D12" s="31"/>
      <c r="E12" s="31">
        <v>385316</v>
      </c>
      <c r="F12" s="31">
        <v>-3424</v>
      </c>
      <c r="G12" s="31">
        <v>2378</v>
      </c>
      <c r="H12" s="31">
        <v>2343</v>
      </c>
      <c r="I12" s="31"/>
      <c r="J12" s="31">
        <v>5771</v>
      </c>
      <c r="K12" s="31">
        <v>128188</v>
      </c>
      <c r="L12" s="31"/>
      <c r="M12" s="31">
        <f>SUM(C12:K12)</f>
        <v>841205</v>
      </c>
      <c r="O12" s="31">
        <v>15819</v>
      </c>
      <c r="Q12" s="28">
        <f>SUM(M12:O12)</f>
        <v>857024</v>
      </c>
    </row>
    <row r="13" spans="1:17" s="8" customFormat="1" ht="12.75">
      <c r="A13" s="8" t="s">
        <v>151</v>
      </c>
      <c r="B13" s="31">
        <v>0</v>
      </c>
      <c r="C13" s="31">
        <v>0</v>
      </c>
      <c r="D13" s="31"/>
      <c r="E13" s="31">
        <v>0</v>
      </c>
      <c r="F13" s="31">
        <v>0</v>
      </c>
      <c r="G13" s="31">
        <v>-2378</v>
      </c>
      <c r="H13" s="31">
        <v>0</v>
      </c>
      <c r="I13" s="31"/>
      <c r="J13" s="31">
        <v>0</v>
      </c>
      <c r="K13" s="31">
        <v>37815</v>
      </c>
      <c r="L13" s="31"/>
      <c r="M13" s="31">
        <f>SUM(C13:K13)</f>
        <v>35437</v>
      </c>
      <c r="O13" s="31"/>
      <c r="Q13" s="28">
        <f>SUM(M13:O13)</f>
        <v>35437</v>
      </c>
    </row>
    <row r="14" spans="1:17" s="8" customFormat="1" ht="12.75">
      <c r="A14" s="26" t="s">
        <v>152</v>
      </c>
      <c r="B14" s="165">
        <f>SUM(B12:B13)</f>
        <v>320632830</v>
      </c>
      <c r="C14" s="165">
        <f aca="true" t="shared" si="0" ref="C14:Q14">SUM(C12:C13)</f>
        <v>320633</v>
      </c>
      <c r="D14" s="165">
        <f t="shared" si="0"/>
        <v>0</v>
      </c>
      <c r="E14" s="165">
        <f t="shared" si="0"/>
        <v>385316</v>
      </c>
      <c r="F14" s="165">
        <f t="shared" si="0"/>
        <v>-3424</v>
      </c>
      <c r="G14" s="165">
        <f t="shared" si="0"/>
        <v>0</v>
      </c>
      <c r="H14" s="165">
        <f t="shared" si="0"/>
        <v>2343</v>
      </c>
      <c r="I14" s="165">
        <f t="shared" si="0"/>
        <v>0</v>
      </c>
      <c r="J14" s="165">
        <f t="shared" si="0"/>
        <v>5771</v>
      </c>
      <c r="K14" s="165">
        <f t="shared" si="0"/>
        <v>166003</v>
      </c>
      <c r="L14" s="165">
        <f t="shared" si="0"/>
        <v>0</v>
      </c>
      <c r="M14" s="165">
        <f t="shared" si="0"/>
        <v>876642</v>
      </c>
      <c r="N14" s="165">
        <f t="shared" si="0"/>
        <v>0</v>
      </c>
      <c r="O14" s="165">
        <f t="shared" si="0"/>
        <v>15819</v>
      </c>
      <c r="P14" s="165">
        <f t="shared" si="0"/>
        <v>0</v>
      </c>
      <c r="Q14" s="165">
        <f t="shared" si="0"/>
        <v>892461</v>
      </c>
    </row>
    <row r="15" spans="2:17" s="8" customFormat="1" ht="12.75">
      <c r="B15" s="163"/>
      <c r="C15" s="163"/>
      <c r="D15" s="163"/>
      <c r="E15" s="163"/>
      <c r="F15" s="163"/>
      <c r="G15" s="163"/>
      <c r="H15" s="163"/>
      <c r="I15" s="163"/>
      <c r="J15" s="163"/>
      <c r="K15" s="163"/>
      <c r="L15" s="163"/>
      <c r="M15" s="163"/>
      <c r="Q15" s="28"/>
    </row>
    <row r="16" spans="1:17" s="8" customFormat="1" ht="12" customHeight="1">
      <c r="A16" s="8" t="s">
        <v>51</v>
      </c>
      <c r="B16" s="143">
        <v>0</v>
      </c>
      <c r="C16" s="143">
        <v>0</v>
      </c>
      <c r="D16" s="143"/>
      <c r="E16" s="143">
        <v>0</v>
      </c>
      <c r="F16" s="143">
        <v>-1235</v>
      </c>
      <c r="G16" s="143">
        <v>0</v>
      </c>
      <c r="H16" s="143">
        <v>0</v>
      </c>
      <c r="I16" s="143"/>
      <c r="J16" s="143">
        <v>0</v>
      </c>
      <c r="K16" s="143">
        <v>0</v>
      </c>
      <c r="L16" s="143"/>
      <c r="M16" s="143">
        <f>SUM(C16:K16)</f>
        <v>-1235</v>
      </c>
      <c r="O16" s="47">
        <v>-364</v>
      </c>
      <c r="P16" s="47"/>
      <c r="Q16" s="28">
        <f>SUM(M16:O16)</f>
        <v>-1599</v>
      </c>
    </row>
    <row r="17" spans="2:17" s="8" customFormat="1" ht="12" customHeight="1">
      <c r="B17" s="143"/>
      <c r="C17" s="143"/>
      <c r="D17" s="143"/>
      <c r="E17" s="143"/>
      <c r="F17" s="143"/>
      <c r="G17" s="143"/>
      <c r="H17" s="143"/>
      <c r="I17" s="143"/>
      <c r="J17" s="143"/>
      <c r="K17" s="143"/>
      <c r="L17" s="143"/>
      <c r="M17" s="143"/>
      <c r="O17" s="47"/>
      <c r="P17" s="47"/>
      <c r="Q17" s="28"/>
    </row>
    <row r="18" spans="1:17" s="142" customFormat="1" ht="26.25" customHeight="1">
      <c r="A18" s="181" t="s">
        <v>202</v>
      </c>
      <c r="B18" s="143">
        <v>0</v>
      </c>
      <c r="C18" s="143">
        <v>0</v>
      </c>
      <c r="D18" s="143"/>
      <c r="E18" s="143">
        <v>0</v>
      </c>
      <c r="F18" s="143">
        <v>0</v>
      </c>
      <c r="G18" s="141">
        <v>0</v>
      </c>
      <c r="H18" s="143">
        <v>747</v>
      </c>
      <c r="I18" s="143"/>
      <c r="J18" s="143">
        <v>0</v>
      </c>
      <c r="K18" s="143">
        <v>0</v>
      </c>
      <c r="L18" s="141"/>
      <c r="M18" s="141">
        <f>SUM(C18:K18)</f>
        <v>747</v>
      </c>
      <c r="N18" s="140"/>
      <c r="O18" s="143">
        <v>0</v>
      </c>
      <c r="P18" s="167"/>
      <c r="Q18" s="213">
        <f>SUM(M18:O18)</f>
        <v>747</v>
      </c>
    </row>
    <row r="19" spans="1:17" s="142" customFormat="1" ht="12" customHeight="1">
      <c r="A19" s="140"/>
      <c r="B19" s="143"/>
      <c r="C19" s="143"/>
      <c r="D19" s="143"/>
      <c r="E19" s="143"/>
      <c r="F19" s="143"/>
      <c r="G19" s="141"/>
      <c r="H19" s="143"/>
      <c r="I19" s="143"/>
      <c r="J19" s="143"/>
      <c r="K19" s="143"/>
      <c r="L19" s="141"/>
      <c r="M19" s="141"/>
      <c r="N19" s="140"/>
      <c r="O19" s="143"/>
      <c r="P19" s="167"/>
      <c r="Q19" s="28"/>
    </row>
    <row r="20" spans="1:17" s="142" customFormat="1" ht="29.25" customHeight="1">
      <c r="A20" s="181" t="s">
        <v>0</v>
      </c>
      <c r="B20" s="143">
        <v>0</v>
      </c>
      <c r="C20" s="143">
        <v>0</v>
      </c>
      <c r="D20" s="143"/>
      <c r="E20" s="143">
        <v>0</v>
      </c>
      <c r="F20" s="143">
        <v>0</v>
      </c>
      <c r="G20" s="141">
        <v>0</v>
      </c>
      <c r="H20" s="143">
        <v>0</v>
      </c>
      <c r="I20" s="143"/>
      <c r="J20" s="143">
        <v>-5771</v>
      </c>
      <c r="K20" s="143">
        <v>0</v>
      </c>
      <c r="L20" s="141"/>
      <c r="M20" s="141">
        <f>SUM(C20:K20)</f>
        <v>-5771</v>
      </c>
      <c r="N20" s="140"/>
      <c r="O20" s="143">
        <v>0</v>
      </c>
      <c r="P20" s="167"/>
      <c r="Q20" s="213">
        <f>SUM(M20:O20)</f>
        <v>-5771</v>
      </c>
    </row>
    <row r="21" spans="2:17" s="8" customFormat="1" ht="12" customHeight="1">
      <c r="B21" s="143"/>
      <c r="C21" s="143"/>
      <c r="D21" s="143"/>
      <c r="E21" s="143"/>
      <c r="F21" s="143"/>
      <c r="G21" s="143"/>
      <c r="H21" s="143"/>
      <c r="I21" s="143"/>
      <c r="J21" s="143"/>
      <c r="K21" s="143"/>
      <c r="L21" s="143"/>
      <c r="M21" s="143"/>
      <c r="O21" s="47"/>
      <c r="P21" s="47"/>
      <c r="Q21" s="28"/>
    </row>
    <row r="22" spans="1:17" s="8" customFormat="1" ht="12.75">
      <c r="A22" s="8" t="s">
        <v>129</v>
      </c>
      <c r="B22" s="168">
        <v>0</v>
      </c>
      <c r="C22" s="143">
        <v>0</v>
      </c>
      <c r="D22" s="143"/>
      <c r="E22" s="143">
        <v>0</v>
      </c>
      <c r="F22" s="143">
        <v>0</v>
      </c>
      <c r="G22" s="143">
        <v>0</v>
      </c>
      <c r="H22" s="143">
        <v>0</v>
      </c>
      <c r="I22" s="143"/>
      <c r="J22" s="143">
        <v>0</v>
      </c>
      <c r="K22" s="143">
        <f>+PL!H27</f>
        <v>21304</v>
      </c>
      <c r="L22" s="143"/>
      <c r="M22" s="143">
        <f>SUM(C22:K22)</f>
        <v>21304</v>
      </c>
      <c r="O22" s="47">
        <f>+PL!H28</f>
        <v>512</v>
      </c>
      <c r="P22" s="47"/>
      <c r="Q22" s="28">
        <f>SUM(M22:O22)</f>
        <v>21816</v>
      </c>
    </row>
    <row r="23" spans="2:17" s="8" customFormat="1" ht="12" customHeight="1">
      <c r="B23" s="143"/>
      <c r="C23" s="143"/>
      <c r="D23" s="143"/>
      <c r="E23" s="143"/>
      <c r="F23" s="143"/>
      <c r="G23" s="143"/>
      <c r="H23" s="143"/>
      <c r="I23" s="143"/>
      <c r="J23" s="143"/>
      <c r="K23" s="143"/>
      <c r="L23" s="169"/>
      <c r="M23" s="143"/>
      <c r="O23" s="47"/>
      <c r="P23" s="47"/>
      <c r="Q23" s="47"/>
    </row>
    <row r="24" spans="1:18" s="8" customFormat="1" ht="13.5" thickBot="1">
      <c r="A24" s="26" t="s">
        <v>226</v>
      </c>
      <c r="B24" s="164">
        <f>SUM(B14:B23)</f>
        <v>320632830</v>
      </c>
      <c r="C24" s="164">
        <f aca="true" t="shared" si="1" ref="C24:Q24">SUM(C14:C23)</f>
        <v>320633</v>
      </c>
      <c r="D24" s="164">
        <f t="shared" si="1"/>
        <v>0</v>
      </c>
      <c r="E24" s="164">
        <f t="shared" si="1"/>
        <v>385316</v>
      </c>
      <c r="F24" s="164">
        <f t="shared" si="1"/>
        <v>-4659</v>
      </c>
      <c r="G24" s="164">
        <f t="shared" si="1"/>
        <v>0</v>
      </c>
      <c r="H24" s="164">
        <f t="shared" si="1"/>
        <v>3090</v>
      </c>
      <c r="I24" s="164">
        <f t="shared" si="1"/>
        <v>0</v>
      </c>
      <c r="J24" s="164">
        <f t="shared" si="1"/>
        <v>0</v>
      </c>
      <c r="K24" s="164">
        <f t="shared" si="1"/>
        <v>187307</v>
      </c>
      <c r="L24" s="164">
        <f t="shared" si="1"/>
        <v>0</v>
      </c>
      <c r="M24" s="164">
        <f t="shared" si="1"/>
        <v>891687</v>
      </c>
      <c r="N24" s="164">
        <f t="shared" si="1"/>
        <v>0</v>
      </c>
      <c r="O24" s="164">
        <f t="shared" si="1"/>
        <v>15967</v>
      </c>
      <c r="P24" s="164">
        <f t="shared" si="1"/>
        <v>0</v>
      </c>
      <c r="Q24" s="164">
        <f t="shared" si="1"/>
        <v>907654</v>
      </c>
      <c r="R24" s="29"/>
    </row>
    <row r="25" spans="5:17" s="8" customFormat="1" ht="12.75">
      <c r="E25" s="4"/>
      <c r="F25" s="4"/>
      <c r="G25" s="4"/>
      <c r="H25" s="4"/>
      <c r="I25" s="4"/>
      <c r="J25" s="4"/>
      <c r="K25" s="4"/>
      <c r="L25" s="5"/>
      <c r="M25" s="6"/>
      <c r="N25" s="7"/>
      <c r="O25" s="47"/>
      <c r="P25" s="47"/>
      <c r="Q25" s="47"/>
    </row>
    <row r="26" spans="1:22" ht="12.75">
      <c r="A26" s="30"/>
      <c r="B26" s="23"/>
      <c r="C26" s="23"/>
      <c r="D26" s="23"/>
      <c r="E26" s="23"/>
      <c r="F26" s="23"/>
      <c r="G26" s="23"/>
      <c r="H26" s="23"/>
      <c r="I26" s="23"/>
      <c r="J26" s="23"/>
      <c r="K26" s="23"/>
      <c r="M26" s="27"/>
      <c r="N26" s="8"/>
      <c r="O26" s="47"/>
      <c r="P26" s="47"/>
      <c r="Q26" s="170"/>
      <c r="V26" s="9"/>
    </row>
    <row r="27" spans="1:22" ht="12.75">
      <c r="A27" s="30"/>
      <c r="B27" s="23"/>
      <c r="C27" s="23"/>
      <c r="D27" s="23"/>
      <c r="E27" s="23"/>
      <c r="F27" s="23"/>
      <c r="G27" s="23"/>
      <c r="H27" s="23"/>
      <c r="I27" s="23"/>
      <c r="J27" s="23"/>
      <c r="K27" s="23"/>
      <c r="M27" s="8"/>
      <c r="N27" s="8"/>
      <c r="O27" s="47"/>
      <c r="P27" s="47"/>
      <c r="Q27" s="170"/>
      <c r="V27" s="9"/>
    </row>
    <row r="28" spans="14:17" s="24" customFormat="1" ht="12.75">
      <c r="N28" s="8"/>
      <c r="O28" s="171"/>
      <c r="P28" s="171"/>
      <c r="Q28" s="171"/>
    </row>
    <row r="29" spans="1:17" s="24" customFormat="1" ht="12.75">
      <c r="A29" s="26" t="s">
        <v>150</v>
      </c>
      <c r="B29" s="31"/>
      <c r="C29" s="31"/>
      <c r="D29" s="31"/>
      <c r="E29" s="31"/>
      <c r="F29" s="31"/>
      <c r="G29" s="31"/>
      <c r="H29" s="31"/>
      <c r="I29" s="31"/>
      <c r="J29" s="31"/>
      <c r="K29" s="31"/>
      <c r="L29" s="31"/>
      <c r="M29" s="31"/>
      <c r="N29" s="8"/>
      <c r="O29" s="171"/>
      <c r="P29" s="171"/>
      <c r="Q29" s="171"/>
    </row>
    <row r="30" spans="1:20" s="61" customFormat="1" ht="12.75">
      <c r="A30" s="26" t="s">
        <v>153</v>
      </c>
      <c r="B30" s="187">
        <v>320942830</v>
      </c>
      <c r="C30" s="187">
        <v>320943</v>
      </c>
      <c r="D30" s="187"/>
      <c r="E30" s="187">
        <v>385369</v>
      </c>
      <c r="F30" s="187">
        <v>-2781</v>
      </c>
      <c r="G30" s="187">
        <v>5763</v>
      </c>
      <c r="H30" s="187">
        <v>2343</v>
      </c>
      <c r="I30" s="187"/>
      <c r="J30" s="187">
        <v>6676</v>
      </c>
      <c r="K30" s="187">
        <v>154143</v>
      </c>
      <c r="L30" s="187"/>
      <c r="M30" s="163">
        <f>SUM(C30:K30)</f>
        <v>872456</v>
      </c>
      <c r="N30" s="187"/>
      <c r="O30" s="188">
        <v>18296</v>
      </c>
      <c r="P30" s="188"/>
      <c r="Q30" s="189">
        <f>SUM(M30:O30)</f>
        <v>890752</v>
      </c>
      <c r="R30" s="187"/>
      <c r="S30" s="187"/>
      <c r="T30" s="187"/>
    </row>
    <row r="31" spans="1:20" s="61" customFormat="1" ht="12.75">
      <c r="A31" s="26" t="s">
        <v>151</v>
      </c>
      <c r="B31" s="163">
        <v>0</v>
      </c>
      <c r="C31" s="163">
        <v>0</v>
      </c>
      <c r="D31" s="163"/>
      <c r="E31" s="163">
        <v>0</v>
      </c>
      <c r="F31" s="163">
        <v>0</v>
      </c>
      <c r="G31" s="163">
        <v>-5763</v>
      </c>
      <c r="H31" s="163">
        <v>747</v>
      </c>
      <c r="I31" s="163"/>
      <c r="J31" s="163">
        <v>0</v>
      </c>
      <c r="K31" s="163">
        <v>40453</v>
      </c>
      <c r="L31" s="163"/>
      <c r="M31" s="163">
        <f>SUM(C31:K31)</f>
        <v>35437</v>
      </c>
      <c r="N31" s="163"/>
      <c r="O31" s="163">
        <v>0</v>
      </c>
      <c r="P31" s="188"/>
      <c r="Q31" s="189">
        <f>SUM(M31:O31)</f>
        <v>35437</v>
      </c>
      <c r="R31" s="187"/>
      <c r="S31" s="187"/>
      <c r="T31" s="187"/>
    </row>
    <row r="32" spans="1:20" s="61" customFormat="1" ht="12.75">
      <c r="A32" s="26" t="s">
        <v>152</v>
      </c>
      <c r="B32" s="190">
        <f>SUM(B30:B31)</f>
        <v>320942830</v>
      </c>
      <c r="C32" s="190">
        <f aca="true" t="shared" si="2" ref="C32:Q32">SUM(C30:C31)</f>
        <v>320943</v>
      </c>
      <c r="D32" s="190">
        <f t="shared" si="2"/>
        <v>0</v>
      </c>
      <c r="E32" s="190">
        <f t="shared" si="2"/>
        <v>385369</v>
      </c>
      <c r="F32" s="190">
        <f t="shared" si="2"/>
        <v>-2781</v>
      </c>
      <c r="G32" s="190">
        <f t="shared" si="2"/>
        <v>0</v>
      </c>
      <c r="H32" s="190">
        <f t="shared" si="2"/>
        <v>3090</v>
      </c>
      <c r="I32" s="190">
        <f t="shared" si="2"/>
        <v>0</v>
      </c>
      <c r="J32" s="190">
        <f t="shared" si="2"/>
        <v>6676</v>
      </c>
      <c r="K32" s="190">
        <f t="shared" si="2"/>
        <v>194596</v>
      </c>
      <c r="L32" s="190">
        <f t="shared" si="2"/>
        <v>0</v>
      </c>
      <c r="M32" s="190">
        <f t="shared" si="2"/>
        <v>907893</v>
      </c>
      <c r="N32" s="190">
        <f t="shared" si="2"/>
        <v>0</v>
      </c>
      <c r="O32" s="190">
        <f t="shared" si="2"/>
        <v>18296</v>
      </c>
      <c r="P32" s="190">
        <f t="shared" si="2"/>
        <v>0</v>
      </c>
      <c r="Q32" s="190">
        <f t="shared" si="2"/>
        <v>926189</v>
      </c>
      <c r="R32" s="187"/>
      <c r="S32" s="187"/>
      <c r="T32" s="187"/>
    </row>
    <row r="33" spans="1:20" s="61" customFormat="1" ht="12.75">
      <c r="A33" s="26"/>
      <c r="B33" s="163"/>
      <c r="C33" s="163"/>
      <c r="D33" s="163"/>
      <c r="E33" s="163"/>
      <c r="F33" s="163"/>
      <c r="G33" s="163"/>
      <c r="H33" s="163"/>
      <c r="I33" s="163"/>
      <c r="J33" s="163"/>
      <c r="K33" s="163"/>
      <c r="L33" s="163"/>
      <c r="M33" s="163"/>
      <c r="N33" s="163"/>
      <c r="O33" s="188"/>
      <c r="P33" s="188"/>
      <c r="Q33" s="188"/>
      <c r="R33" s="187"/>
      <c r="S33" s="187"/>
      <c r="T33" s="187"/>
    </row>
    <row r="34" spans="1:20" s="61" customFormat="1" ht="12.75">
      <c r="A34" s="26" t="s">
        <v>51</v>
      </c>
      <c r="B34" s="163">
        <v>0</v>
      </c>
      <c r="C34" s="163">
        <v>0</v>
      </c>
      <c r="D34" s="163"/>
      <c r="E34" s="163">
        <v>0</v>
      </c>
      <c r="F34" s="163">
        <v>351</v>
      </c>
      <c r="G34" s="163">
        <v>0</v>
      </c>
      <c r="H34" s="163">
        <v>0</v>
      </c>
      <c r="I34" s="163"/>
      <c r="J34" s="163">
        <v>0</v>
      </c>
      <c r="K34" s="163">
        <v>0</v>
      </c>
      <c r="L34" s="163"/>
      <c r="M34" s="163">
        <f>SUM(C34:K34)</f>
        <v>351</v>
      </c>
      <c r="N34" s="163"/>
      <c r="O34" s="188">
        <v>46</v>
      </c>
      <c r="P34" s="188"/>
      <c r="Q34" s="188">
        <f>SUM(M34:O34)</f>
        <v>397</v>
      </c>
      <c r="R34" s="187"/>
      <c r="S34" s="187"/>
      <c r="T34" s="187"/>
    </row>
    <row r="35" spans="1:20" s="61" customFormat="1" ht="12.75">
      <c r="A35" s="26"/>
      <c r="B35" s="163"/>
      <c r="C35" s="163"/>
      <c r="D35" s="163"/>
      <c r="E35" s="163"/>
      <c r="F35" s="163"/>
      <c r="G35" s="163"/>
      <c r="H35" s="163"/>
      <c r="I35" s="163"/>
      <c r="J35" s="163"/>
      <c r="K35" s="163"/>
      <c r="L35" s="163"/>
      <c r="M35" s="163"/>
      <c r="N35" s="163"/>
      <c r="O35" s="188"/>
      <c r="P35" s="188"/>
      <c r="Q35" s="188"/>
      <c r="R35" s="187"/>
      <c r="S35" s="187"/>
      <c r="T35" s="187"/>
    </row>
    <row r="36" spans="1:20" s="195" customFormat="1" ht="27" customHeight="1">
      <c r="A36" s="142" t="s">
        <v>203</v>
      </c>
      <c r="B36" s="163">
        <v>0</v>
      </c>
      <c r="C36" s="163">
        <v>0</v>
      </c>
      <c r="D36" s="163"/>
      <c r="E36" s="163">
        <v>0</v>
      </c>
      <c r="F36" s="163">
        <v>0</v>
      </c>
      <c r="G36" s="163">
        <v>0</v>
      </c>
      <c r="H36" s="163">
        <v>0</v>
      </c>
      <c r="I36" s="163"/>
      <c r="J36" s="163">
        <v>0</v>
      </c>
      <c r="K36" s="163">
        <v>0</v>
      </c>
      <c r="L36" s="191"/>
      <c r="M36" s="192">
        <f>SUM(C36:K36)</f>
        <v>0</v>
      </c>
      <c r="N36" s="191"/>
      <c r="O36" s="193">
        <v>2311</v>
      </c>
      <c r="P36" s="193"/>
      <c r="Q36" s="193">
        <f>SUM(M36:O36)</f>
        <v>2311</v>
      </c>
      <c r="R36" s="194"/>
      <c r="S36" s="194"/>
      <c r="T36" s="194"/>
    </row>
    <row r="37" spans="1:20" s="195" customFormat="1" ht="12" customHeight="1">
      <c r="A37" s="142"/>
      <c r="B37" s="163"/>
      <c r="C37" s="163"/>
      <c r="D37" s="163"/>
      <c r="E37" s="163"/>
      <c r="F37" s="163"/>
      <c r="G37" s="163"/>
      <c r="H37" s="163"/>
      <c r="I37" s="163"/>
      <c r="J37" s="163"/>
      <c r="K37" s="163"/>
      <c r="L37" s="191"/>
      <c r="M37" s="192"/>
      <c r="N37" s="191"/>
      <c r="O37" s="193"/>
      <c r="P37" s="193"/>
      <c r="Q37" s="193"/>
      <c r="R37" s="194"/>
      <c r="S37" s="194"/>
      <c r="T37" s="194"/>
    </row>
    <row r="38" spans="1:20" s="195" customFormat="1" ht="12" customHeight="1">
      <c r="A38" s="142" t="s">
        <v>2</v>
      </c>
      <c r="B38" s="163">
        <v>40000</v>
      </c>
      <c r="C38" s="163">
        <v>40</v>
      </c>
      <c r="D38" s="163"/>
      <c r="E38" s="163">
        <v>6</v>
      </c>
      <c r="F38" s="163">
        <v>0</v>
      </c>
      <c r="G38" s="163">
        <v>0</v>
      </c>
      <c r="H38" s="163">
        <v>54</v>
      </c>
      <c r="I38" s="163"/>
      <c r="J38" s="163">
        <v>0</v>
      </c>
      <c r="K38" s="163">
        <v>0</v>
      </c>
      <c r="L38" s="191"/>
      <c r="M38" s="192">
        <f>SUM(C38:K38)</f>
        <v>100</v>
      </c>
      <c r="N38" s="191"/>
      <c r="O38" s="193"/>
      <c r="P38" s="193"/>
      <c r="Q38" s="193">
        <f>SUM(M38:O38)</f>
        <v>100</v>
      </c>
      <c r="R38" s="194"/>
      <c r="S38" s="194"/>
      <c r="T38" s="194"/>
    </row>
    <row r="39" spans="1:20" s="195" customFormat="1" ht="12" customHeight="1">
      <c r="A39" s="142"/>
      <c r="B39" s="163"/>
      <c r="C39" s="163"/>
      <c r="D39" s="163"/>
      <c r="E39" s="163"/>
      <c r="F39" s="163"/>
      <c r="G39" s="163"/>
      <c r="H39" s="163"/>
      <c r="I39" s="163"/>
      <c r="J39" s="163"/>
      <c r="K39" s="163"/>
      <c r="L39" s="191"/>
      <c r="M39" s="192"/>
      <c r="N39" s="191"/>
      <c r="O39" s="193"/>
      <c r="P39" s="193"/>
      <c r="Q39" s="193"/>
      <c r="R39" s="194"/>
      <c r="S39" s="194"/>
      <c r="T39" s="194"/>
    </row>
    <row r="40" spans="1:20" s="195" customFormat="1" ht="27" customHeight="1">
      <c r="A40" s="196" t="s">
        <v>3</v>
      </c>
      <c r="B40" s="192">
        <v>0</v>
      </c>
      <c r="C40" s="192">
        <v>0</v>
      </c>
      <c r="D40" s="192"/>
      <c r="E40" s="192">
        <v>0</v>
      </c>
      <c r="F40" s="192">
        <v>0</v>
      </c>
      <c r="G40" s="191">
        <v>0</v>
      </c>
      <c r="H40" s="192">
        <v>0</v>
      </c>
      <c r="I40" s="192"/>
      <c r="J40" s="192">
        <v>-6676</v>
      </c>
      <c r="K40" s="192">
        <v>0</v>
      </c>
      <c r="L40" s="191"/>
      <c r="M40" s="191">
        <f>SUM(C40:K40)</f>
        <v>-6676</v>
      </c>
      <c r="N40" s="142"/>
      <c r="O40" s="192">
        <v>0</v>
      </c>
      <c r="P40" s="197"/>
      <c r="Q40" s="198">
        <f>SUM(M40:O40)</f>
        <v>-6676</v>
      </c>
      <c r="R40" s="194"/>
      <c r="S40" s="194"/>
      <c r="T40" s="194"/>
    </row>
    <row r="41" spans="1:20" s="202" customFormat="1" ht="12.75">
      <c r="A41" s="199"/>
      <c r="B41" s="163"/>
      <c r="C41" s="163"/>
      <c r="D41" s="163"/>
      <c r="E41" s="163"/>
      <c r="F41" s="192"/>
      <c r="G41" s="163"/>
      <c r="H41" s="163"/>
      <c r="I41" s="163"/>
      <c r="J41" s="163"/>
      <c r="K41" s="163"/>
      <c r="L41" s="192"/>
      <c r="M41" s="192"/>
      <c r="N41" s="192"/>
      <c r="O41" s="200"/>
      <c r="P41" s="200"/>
      <c r="Q41" s="193"/>
      <c r="R41" s="201"/>
      <c r="S41" s="201"/>
      <c r="T41" s="201"/>
    </row>
    <row r="42" spans="1:22" s="61" customFormat="1" ht="12" customHeight="1">
      <c r="A42" s="26" t="s">
        <v>129</v>
      </c>
      <c r="B42" s="163">
        <v>0</v>
      </c>
      <c r="C42" s="163">
        <v>0</v>
      </c>
      <c r="D42" s="163"/>
      <c r="E42" s="163">
        <v>0</v>
      </c>
      <c r="F42" s="163">
        <v>0</v>
      </c>
      <c r="G42" s="163">
        <v>0</v>
      </c>
      <c r="H42" s="163">
        <v>0</v>
      </c>
      <c r="I42" s="163"/>
      <c r="J42" s="163">
        <v>0</v>
      </c>
      <c r="K42" s="163">
        <f>+PL!F27</f>
        <v>59812</v>
      </c>
      <c r="L42" s="163"/>
      <c r="M42" s="163">
        <f>SUM(C42:K42)</f>
        <v>59812</v>
      </c>
      <c r="N42" s="163"/>
      <c r="O42" s="203">
        <f>+PL!F28</f>
        <v>-2535</v>
      </c>
      <c r="P42" s="203"/>
      <c r="Q42" s="193">
        <f>SUM(M42:O42)</f>
        <v>57277</v>
      </c>
      <c r="R42" s="163"/>
      <c r="S42" s="163"/>
      <c r="T42" s="163"/>
      <c r="U42" s="26"/>
      <c r="V42" s="26"/>
    </row>
    <row r="43" spans="1:22" s="61" customFormat="1" ht="12.75">
      <c r="A43" s="26"/>
      <c r="B43" s="163"/>
      <c r="C43" s="163"/>
      <c r="D43" s="163"/>
      <c r="E43" s="163"/>
      <c r="F43" s="163"/>
      <c r="G43" s="163"/>
      <c r="H43" s="163"/>
      <c r="I43" s="163"/>
      <c r="J43" s="163"/>
      <c r="K43" s="163"/>
      <c r="L43" s="163"/>
      <c r="M43" s="163"/>
      <c r="N43" s="163"/>
      <c r="O43" s="203"/>
      <c r="P43" s="203"/>
      <c r="Q43" s="203"/>
      <c r="R43" s="163"/>
      <c r="S43" s="163"/>
      <c r="T43" s="163"/>
      <c r="U43" s="26"/>
      <c r="V43" s="26"/>
    </row>
    <row r="44" spans="1:22" s="61" customFormat="1" ht="13.5" thickBot="1">
      <c r="A44" s="26" t="s">
        <v>227</v>
      </c>
      <c r="B44" s="172">
        <f>SUM(B32:B43)</f>
        <v>320982830</v>
      </c>
      <c r="C44" s="172">
        <f aca="true" t="shared" si="3" ref="C44:Q44">SUM(C32:C43)</f>
        <v>320983</v>
      </c>
      <c r="D44" s="172">
        <f t="shared" si="3"/>
        <v>0</v>
      </c>
      <c r="E44" s="172">
        <f t="shared" si="3"/>
        <v>385375</v>
      </c>
      <c r="F44" s="172">
        <f t="shared" si="3"/>
        <v>-2430</v>
      </c>
      <c r="G44" s="172">
        <f t="shared" si="3"/>
        <v>0</v>
      </c>
      <c r="H44" s="172">
        <f t="shared" si="3"/>
        <v>3144</v>
      </c>
      <c r="I44" s="172">
        <f t="shared" si="3"/>
        <v>0</v>
      </c>
      <c r="J44" s="172">
        <f t="shared" si="3"/>
        <v>0</v>
      </c>
      <c r="K44" s="172">
        <f t="shared" si="3"/>
        <v>254408</v>
      </c>
      <c r="L44" s="172">
        <f t="shared" si="3"/>
        <v>0</v>
      </c>
      <c r="M44" s="172">
        <f t="shared" si="3"/>
        <v>961480</v>
      </c>
      <c r="N44" s="172">
        <f t="shared" si="3"/>
        <v>0</v>
      </c>
      <c r="O44" s="172">
        <f t="shared" si="3"/>
        <v>18118</v>
      </c>
      <c r="P44" s="172">
        <f t="shared" si="3"/>
        <v>0</v>
      </c>
      <c r="Q44" s="172">
        <f t="shared" si="3"/>
        <v>979598</v>
      </c>
      <c r="R44" s="163"/>
      <c r="S44" s="163"/>
      <c r="T44" s="163"/>
      <c r="U44" s="26"/>
      <c r="V44" s="26"/>
    </row>
    <row r="45" spans="1:22" ht="12.75">
      <c r="A45" s="33"/>
      <c r="B45" s="34"/>
      <c r="C45" s="34"/>
      <c r="D45" s="23"/>
      <c r="E45" s="34"/>
      <c r="F45" s="34"/>
      <c r="G45" s="34"/>
      <c r="H45" s="34"/>
      <c r="I45" s="23"/>
      <c r="J45" s="23"/>
      <c r="K45" s="34"/>
      <c r="O45" s="47"/>
      <c r="P45" s="47"/>
      <c r="Q45" s="170"/>
      <c r="V45" s="9"/>
    </row>
    <row r="46" spans="16:22" ht="12.75">
      <c r="P46" s="8"/>
      <c r="V46" s="9"/>
    </row>
    <row r="47" spans="1:22" ht="27.75" customHeight="1">
      <c r="A47" s="245" t="s">
        <v>154</v>
      </c>
      <c r="B47" s="245"/>
      <c r="C47" s="245"/>
      <c r="D47" s="245"/>
      <c r="E47" s="245"/>
      <c r="F47" s="245"/>
      <c r="G47" s="245"/>
      <c r="H47" s="245"/>
      <c r="I47" s="245"/>
      <c r="J47" s="245"/>
      <c r="K47" s="245"/>
      <c r="L47" s="245"/>
      <c r="M47" s="245"/>
      <c r="N47" s="245"/>
      <c r="O47" s="245"/>
      <c r="P47" s="245"/>
      <c r="Q47" s="245"/>
      <c r="V47" s="9"/>
    </row>
    <row r="48" spans="1:22" ht="12.75">
      <c r="A48" s="8"/>
      <c r="P48" s="8"/>
      <c r="V48" s="9"/>
    </row>
    <row r="49" spans="16:22" ht="12.75">
      <c r="P49" s="8"/>
      <c r="V49" s="9"/>
    </row>
    <row r="50" spans="16:22" ht="12.75">
      <c r="P50" s="8"/>
      <c r="V50" s="9"/>
    </row>
    <row r="51" spans="16:22" ht="12.75">
      <c r="P51" s="8"/>
      <c r="V51" s="9"/>
    </row>
    <row r="52" spans="16:22" ht="12.75">
      <c r="P52" s="8"/>
      <c r="V52" s="9"/>
    </row>
    <row r="53" spans="16:22" ht="12.75">
      <c r="P53" s="8"/>
      <c r="V53" s="9"/>
    </row>
    <row r="54" spans="16:22" ht="12.75">
      <c r="P54" s="8"/>
      <c r="V54" s="9"/>
    </row>
    <row r="55" spans="16:22" ht="12.75">
      <c r="P55" s="8"/>
      <c r="V55" s="9"/>
    </row>
    <row r="56" spans="16:22" ht="12.75">
      <c r="P56" s="8"/>
      <c r="V56" s="9"/>
    </row>
    <row r="57" spans="16:22" ht="12.75">
      <c r="P57" s="8"/>
      <c r="V57" s="9"/>
    </row>
    <row r="58" spans="16:22" ht="12.75">
      <c r="P58" s="8"/>
      <c r="V58" s="9"/>
    </row>
    <row r="59" spans="16:22" ht="12.75">
      <c r="P59" s="8"/>
      <c r="V59" s="9"/>
    </row>
    <row r="60" spans="7:22" ht="12.75">
      <c r="G60" s="9">
        <v>97904</v>
      </c>
      <c r="P60" s="8"/>
      <c r="V60" s="9"/>
    </row>
    <row r="61" spans="7:22" ht="12.75">
      <c r="G61" s="9">
        <v>34414</v>
      </c>
      <c r="P61" s="8"/>
      <c r="V61" s="9"/>
    </row>
  </sheetData>
  <mergeCells count="4">
    <mergeCell ref="B7:C7"/>
    <mergeCell ref="E7:H7"/>
    <mergeCell ref="J7:K7"/>
    <mergeCell ref="A47:Q47"/>
  </mergeCells>
  <printOptions/>
  <pageMargins left="0.57" right="0.4" top="0.54" bottom="0.28" header="0.5" footer="0.23"/>
  <pageSetup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G61"/>
  <sheetViews>
    <sheetView workbookViewId="0" topLeftCell="A34">
      <selection activeCell="F24" sqref="E24:F24"/>
    </sheetView>
  </sheetViews>
  <sheetFormatPr defaultColWidth="9.140625" defaultRowHeight="12.75"/>
  <cols>
    <col min="1" max="1" width="41.28125" style="38" customWidth="1"/>
    <col min="2" max="2" width="18.140625" style="26" bestFit="1" customWidth="1"/>
    <col min="3" max="3" width="5.7109375" style="24" customWidth="1"/>
    <col min="4" max="4" width="16.7109375" style="24" customWidth="1"/>
    <col min="5" max="16384" width="9.140625" style="38" customWidth="1"/>
  </cols>
  <sheetData>
    <row r="1" spans="1:2" s="24" customFormat="1" ht="18">
      <c r="A1" s="2" t="s">
        <v>116</v>
      </c>
      <c r="B1" s="26"/>
    </row>
    <row r="2" spans="1:2" s="24" customFormat="1" ht="12.75">
      <c r="A2" s="8" t="s">
        <v>70</v>
      </c>
      <c r="B2" s="26"/>
    </row>
    <row r="3" spans="1:2" s="24" customFormat="1" ht="12.75">
      <c r="A3" s="11"/>
      <c r="B3" s="26"/>
    </row>
    <row r="4" spans="1:2" s="24" customFormat="1" ht="15.75">
      <c r="A4" s="12" t="s">
        <v>76</v>
      </c>
      <c r="B4" s="26"/>
    </row>
    <row r="5" spans="1:2" s="24" customFormat="1" ht="15.75">
      <c r="A5" s="35" t="s">
        <v>237</v>
      </c>
      <c r="B5" s="26"/>
    </row>
    <row r="6" spans="1:2" s="24" customFormat="1" ht="15.75">
      <c r="A6" s="35"/>
      <c r="B6" s="26"/>
    </row>
    <row r="7" spans="1:4" s="24" customFormat="1" ht="15.75">
      <c r="A7" s="35"/>
      <c r="B7" s="46" t="s">
        <v>238</v>
      </c>
      <c r="D7" s="57" t="s">
        <v>238</v>
      </c>
    </row>
    <row r="8" spans="1:4" ht="12.75">
      <c r="A8" s="37"/>
      <c r="B8" s="151" t="s">
        <v>224</v>
      </c>
      <c r="C8" s="8"/>
      <c r="D8" s="11" t="s">
        <v>225</v>
      </c>
    </row>
    <row r="9" spans="1:4" ht="12.75">
      <c r="A9" s="39"/>
      <c r="B9" s="151" t="s">
        <v>25</v>
      </c>
      <c r="C9" s="8"/>
      <c r="D9" s="11" t="s">
        <v>25</v>
      </c>
    </row>
    <row r="10" spans="1:4" ht="12.75">
      <c r="A10" s="39"/>
      <c r="B10" s="151"/>
      <c r="C10" s="8"/>
      <c r="D10" s="11"/>
    </row>
    <row r="11" spans="1:4" s="24" customFormat="1" ht="12.75">
      <c r="A11" s="26" t="s">
        <v>155</v>
      </c>
      <c r="B11" s="268">
        <v>47411</v>
      </c>
      <c r="C11" s="269"/>
      <c r="D11" s="269">
        <v>-3984</v>
      </c>
    </row>
    <row r="12" spans="1:4" s="24" customFormat="1" ht="12.75">
      <c r="A12" s="26"/>
      <c r="B12" s="268"/>
      <c r="C12" s="269"/>
      <c r="D12" s="269"/>
    </row>
    <row r="13" spans="1:4" s="24" customFormat="1" ht="12.75">
      <c r="A13" s="26" t="s">
        <v>156</v>
      </c>
      <c r="B13" s="268">
        <v>-10568</v>
      </c>
      <c r="C13" s="269"/>
      <c r="D13" s="269">
        <v>-1348</v>
      </c>
    </row>
    <row r="14" spans="1:4" s="24" customFormat="1" ht="12.75">
      <c r="A14" s="26"/>
      <c r="B14" s="268"/>
      <c r="C14" s="269"/>
      <c r="D14" s="269"/>
    </row>
    <row r="15" spans="1:4" s="24" customFormat="1" ht="12.75">
      <c r="A15" s="26" t="s">
        <v>157</v>
      </c>
      <c r="B15" s="268">
        <v>-63705</v>
      </c>
      <c r="C15" s="269"/>
      <c r="D15" s="269">
        <v>5104</v>
      </c>
    </row>
    <row r="16" spans="1:4" s="24" customFormat="1" ht="12.75">
      <c r="A16" s="26"/>
      <c r="B16" s="270"/>
      <c r="C16" s="269"/>
      <c r="D16" s="271"/>
    </row>
    <row r="17" spans="1:4" s="24" customFormat="1" ht="12.75">
      <c r="A17" s="26" t="s">
        <v>158</v>
      </c>
      <c r="B17" s="272">
        <f>SUM(B11:B16)</f>
        <v>-26862</v>
      </c>
      <c r="C17" s="273"/>
      <c r="D17" s="273">
        <f>SUM(D11:D16)</f>
        <v>-228</v>
      </c>
    </row>
    <row r="18" spans="1:4" s="24" customFormat="1" ht="12.75">
      <c r="A18" s="26"/>
      <c r="B18" s="272"/>
      <c r="C18" s="273"/>
      <c r="D18" s="273"/>
    </row>
    <row r="19" spans="1:4" s="24" customFormat="1" ht="12.75">
      <c r="A19" s="26" t="s">
        <v>159</v>
      </c>
      <c r="B19" s="272">
        <v>54961</v>
      </c>
      <c r="C19" s="273"/>
      <c r="D19" s="273">
        <v>23847</v>
      </c>
    </row>
    <row r="20" spans="1:4" s="24" customFormat="1" ht="12.75">
      <c r="A20" s="26"/>
      <c r="B20" s="272"/>
      <c r="C20" s="273"/>
      <c r="D20" s="273"/>
    </row>
    <row r="21" spans="1:4" s="24" customFormat="1" ht="12.75">
      <c r="A21" s="26" t="s">
        <v>160</v>
      </c>
      <c r="B21" s="272">
        <v>268</v>
      </c>
      <c r="C21" s="273"/>
      <c r="D21" s="273">
        <v>263</v>
      </c>
    </row>
    <row r="22" spans="1:4" s="24" customFormat="1" ht="12.75">
      <c r="A22" s="26"/>
      <c r="B22" s="272"/>
      <c r="C22" s="273"/>
      <c r="D22" s="273"/>
    </row>
    <row r="23" spans="1:4" s="24" customFormat="1" ht="13.5" thickBot="1">
      <c r="A23" s="26" t="s">
        <v>239</v>
      </c>
      <c r="B23" s="274">
        <f>SUM(B17:B22)</f>
        <v>28367</v>
      </c>
      <c r="C23" s="273"/>
      <c r="D23" s="275">
        <f>SUM(D17:D22)</f>
        <v>23882</v>
      </c>
    </row>
    <row r="24" spans="1:4" ht="12.75">
      <c r="A24" s="8"/>
      <c r="B24" s="154"/>
      <c r="C24" s="36"/>
      <c r="D24" s="36"/>
    </row>
    <row r="25" spans="1:4" ht="12.75">
      <c r="A25" s="8"/>
      <c r="B25" s="154"/>
      <c r="C25" s="36"/>
      <c r="D25" s="36"/>
    </row>
    <row r="26" spans="1:4" ht="12.75">
      <c r="A26" s="8"/>
      <c r="B26" s="154"/>
      <c r="C26" s="36"/>
      <c r="D26" s="36"/>
    </row>
    <row r="27" spans="1:4" ht="25.5">
      <c r="A27" s="159" t="s">
        <v>215</v>
      </c>
      <c r="B27" s="154"/>
      <c r="C27" s="36"/>
      <c r="D27" s="36"/>
    </row>
    <row r="28" spans="1:4" ht="12.75">
      <c r="A28" s="159"/>
      <c r="B28" s="154"/>
      <c r="C28" s="36"/>
      <c r="D28" s="36"/>
    </row>
    <row r="29" spans="1:4" ht="12.75">
      <c r="A29" s="26" t="s">
        <v>216</v>
      </c>
      <c r="B29" s="154">
        <v>13235</v>
      </c>
      <c r="C29" s="36"/>
      <c r="D29" s="36">
        <v>6273</v>
      </c>
    </row>
    <row r="30" spans="1:4" ht="12.75">
      <c r="A30" s="26" t="s">
        <v>217</v>
      </c>
      <c r="B30" s="178">
        <v>22420</v>
      </c>
      <c r="C30" s="36"/>
      <c r="D30" s="179">
        <v>18533</v>
      </c>
    </row>
    <row r="31" spans="1:4" ht="12.75">
      <c r="A31" s="26"/>
      <c r="B31" s="154">
        <f>SUM(B29:B30)</f>
        <v>35655</v>
      </c>
      <c r="C31" s="36"/>
      <c r="D31" s="36">
        <f>SUM(D29:D30)</f>
        <v>24806</v>
      </c>
    </row>
    <row r="32" spans="1:4" ht="12.75">
      <c r="A32" s="26" t="s">
        <v>218</v>
      </c>
      <c r="B32" s="178">
        <v>-1083</v>
      </c>
      <c r="C32" s="36"/>
      <c r="D32" s="179">
        <v>-150</v>
      </c>
    </row>
    <row r="33" spans="1:4" ht="12.75">
      <c r="A33" s="26"/>
      <c r="B33" s="154">
        <f>SUM(B31:B32)</f>
        <v>34572</v>
      </c>
      <c r="C33" s="36"/>
      <c r="D33" s="36">
        <f>SUM(D31:D32)</f>
        <v>24656</v>
      </c>
    </row>
    <row r="34" spans="1:4" ht="12.75">
      <c r="A34" s="26" t="s">
        <v>219</v>
      </c>
      <c r="B34" s="154">
        <v>-6205</v>
      </c>
      <c r="C34" s="36"/>
      <c r="D34" s="36">
        <v>-774</v>
      </c>
    </row>
    <row r="35" spans="1:4" ht="13.5" thickBot="1">
      <c r="A35" s="8"/>
      <c r="B35" s="155">
        <f>SUM(B33:B34)</f>
        <v>28367</v>
      </c>
      <c r="C35" s="36"/>
      <c r="D35" s="40">
        <f>SUM(D33:D34)</f>
        <v>23882</v>
      </c>
    </row>
    <row r="36" spans="1:4" ht="12.75">
      <c r="A36" s="8"/>
      <c r="B36" s="117"/>
      <c r="C36" s="36"/>
      <c r="D36" s="36"/>
    </row>
    <row r="37" spans="1:4" ht="12.75">
      <c r="A37" s="8"/>
      <c r="B37" s="117"/>
      <c r="C37" s="36"/>
      <c r="D37" s="36"/>
    </row>
    <row r="38" spans="1:4" ht="12.75">
      <c r="A38" s="8"/>
      <c r="B38" s="117"/>
      <c r="C38" s="36"/>
      <c r="D38" s="36"/>
    </row>
    <row r="39" spans="1:4" ht="12.75">
      <c r="A39" s="8"/>
      <c r="B39" s="117"/>
      <c r="C39" s="36"/>
      <c r="D39" s="36"/>
    </row>
    <row r="41" spans="1:4" ht="42" customHeight="1">
      <c r="A41" s="245" t="s">
        <v>161</v>
      </c>
      <c r="B41" s="245"/>
      <c r="C41" s="245"/>
      <c r="D41" s="245"/>
    </row>
    <row r="42" ht="12.75">
      <c r="A42" s="39"/>
    </row>
    <row r="60" ht="12.75">
      <c r="G60" s="38">
        <v>97904</v>
      </c>
    </row>
    <row r="61" ht="12.75">
      <c r="G61" s="38">
        <v>34414</v>
      </c>
    </row>
  </sheetData>
  <mergeCells count="1">
    <mergeCell ref="A41:D41"/>
  </mergeCells>
  <printOptions horizontalCentered="1"/>
  <pageMargins left="0.61" right="0.52" top="0.7" bottom="0.51" header="0.68" footer="0.48"/>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135"/>
  <sheetViews>
    <sheetView tabSelected="1" zoomScaleSheetLayoutView="100" workbookViewId="0" topLeftCell="A30">
      <selection activeCell="A40" sqref="A40"/>
    </sheetView>
  </sheetViews>
  <sheetFormatPr defaultColWidth="9.140625" defaultRowHeight="12.75"/>
  <cols>
    <col min="1" max="1" width="3.28125" style="24" customWidth="1"/>
    <col min="2" max="2" width="4.140625" style="24" customWidth="1"/>
    <col min="3" max="3" width="3.8515625" style="24" customWidth="1"/>
    <col min="4" max="4" width="11.8515625" style="24" customWidth="1"/>
    <col min="5" max="6" width="14.7109375" style="24" customWidth="1"/>
    <col min="7" max="7" width="18.140625" style="24" customWidth="1"/>
    <col min="8" max="8" width="14.7109375" style="24" customWidth="1"/>
    <col min="9" max="9" width="14.7109375" style="8" customWidth="1"/>
    <col min="10" max="10" width="12.421875" style="24" customWidth="1"/>
    <col min="11" max="16384" width="9.140625" style="24" customWidth="1"/>
  </cols>
  <sheetData>
    <row r="1" spans="1:9" s="108" customFormat="1" ht="18">
      <c r="A1" s="2" t="s">
        <v>116</v>
      </c>
      <c r="I1" s="119"/>
    </row>
    <row r="2" ht="12.75">
      <c r="A2" s="8" t="s">
        <v>70</v>
      </c>
    </row>
    <row r="3" ht="12.75">
      <c r="A3" s="11"/>
    </row>
    <row r="4" ht="12.75">
      <c r="A4" s="11"/>
    </row>
    <row r="5" spans="1:9" s="59" customFormat="1" ht="15.75">
      <c r="A5" s="12" t="s">
        <v>117</v>
      </c>
      <c r="I5" s="120"/>
    </row>
    <row r="8" spans="1:2" ht="12.75">
      <c r="A8" s="73">
        <v>1</v>
      </c>
      <c r="B8" s="61" t="s">
        <v>52</v>
      </c>
    </row>
    <row r="9" spans="2:10" ht="40.5" customHeight="1">
      <c r="B9" s="257" t="s">
        <v>179</v>
      </c>
      <c r="C9" s="257"/>
      <c r="D9" s="257"/>
      <c r="E9" s="257"/>
      <c r="F9" s="257"/>
      <c r="G9" s="257"/>
      <c r="H9" s="257"/>
      <c r="I9" s="257"/>
      <c r="J9" s="106"/>
    </row>
    <row r="10" spans="2:10" ht="12.75" customHeight="1">
      <c r="B10" s="107"/>
      <c r="C10" s="107"/>
      <c r="D10" s="107"/>
      <c r="E10" s="107"/>
      <c r="F10" s="107"/>
      <c r="G10" s="107"/>
      <c r="H10" s="62"/>
      <c r="I10" s="121"/>
      <c r="J10" s="62"/>
    </row>
    <row r="11" spans="2:10" ht="53.25" customHeight="1">
      <c r="B11" s="222" t="s">
        <v>178</v>
      </c>
      <c r="C11" s="222"/>
      <c r="D11" s="222"/>
      <c r="E11" s="222"/>
      <c r="F11" s="222"/>
      <c r="G11" s="222"/>
      <c r="H11" s="222"/>
      <c r="I11" s="222"/>
      <c r="J11" s="62"/>
    </row>
    <row r="12" spans="2:9" ht="12.75" customHeight="1">
      <c r="B12" s="109"/>
      <c r="C12" s="109"/>
      <c r="D12" s="109"/>
      <c r="E12" s="109"/>
      <c r="F12" s="109"/>
      <c r="G12" s="109"/>
      <c r="H12" s="64"/>
      <c r="I12" s="77"/>
    </row>
    <row r="13" spans="2:9" ht="54" customHeight="1">
      <c r="B13" s="255" t="s">
        <v>180</v>
      </c>
      <c r="C13" s="255"/>
      <c r="D13" s="255"/>
      <c r="E13" s="255"/>
      <c r="F13" s="255"/>
      <c r="G13" s="255"/>
      <c r="H13" s="255"/>
      <c r="I13" s="255"/>
    </row>
    <row r="14" spans="2:9" ht="12.75" customHeight="1">
      <c r="B14" s="109"/>
      <c r="C14" s="109"/>
      <c r="D14" s="109"/>
      <c r="E14" s="109"/>
      <c r="F14" s="109"/>
      <c r="G14" s="109"/>
      <c r="H14" s="64"/>
      <c r="I14" s="77"/>
    </row>
    <row r="15" spans="2:9" ht="12.75" customHeight="1">
      <c r="B15" s="109"/>
      <c r="C15" s="109"/>
      <c r="D15" s="109"/>
      <c r="E15" s="109"/>
      <c r="F15" s="109"/>
      <c r="G15" s="109"/>
      <c r="H15" s="64"/>
      <c r="I15" s="77"/>
    </row>
    <row r="16" spans="1:9" ht="12.75" customHeight="1">
      <c r="A16" s="73">
        <v>2</v>
      </c>
      <c r="B16" s="98" t="s">
        <v>162</v>
      </c>
      <c r="C16" s="109"/>
      <c r="D16" s="109"/>
      <c r="E16" s="109"/>
      <c r="F16" s="109"/>
      <c r="G16" s="109"/>
      <c r="H16" s="64"/>
      <c r="I16" s="77"/>
    </row>
    <row r="17" spans="1:9" ht="39.75" customHeight="1">
      <c r="A17" s="73"/>
      <c r="B17" s="253" t="s">
        <v>204</v>
      </c>
      <c r="C17" s="253"/>
      <c r="D17" s="253"/>
      <c r="E17" s="253"/>
      <c r="F17" s="253"/>
      <c r="G17" s="253"/>
      <c r="H17" s="253"/>
      <c r="I17" s="253"/>
    </row>
    <row r="18" spans="1:9" ht="12.75" customHeight="1">
      <c r="A18" s="73"/>
      <c r="B18" s="98"/>
      <c r="C18" s="109"/>
      <c r="D18" s="109"/>
      <c r="E18" s="109"/>
      <c r="F18" s="109"/>
      <c r="G18" s="109"/>
      <c r="H18" s="64"/>
      <c r="I18" s="77"/>
    </row>
    <row r="19" spans="1:9" ht="12.75" customHeight="1">
      <c r="A19" s="73"/>
      <c r="B19" s="98" t="s">
        <v>65</v>
      </c>
      <c r="C19" s="98" t="s">
        <v>163</v>
      </c>
      <c r="D19" s="109"/>
      <c r="E19" s="109"/>
      <c r="F19" s="109"/>
      <c r="G19" s="109"/>
      <c r="H19" s="64"/>
      <c r="I19" s="77"/>
    </row>
    <row r="20" spans="1:9" ht="27" customHeight="1">
      <c r="A20" s="73"/>
      <c r="B20" s="98"/>
      <c r="C20" s="253" t="s">
        <v>164</v>
      </c>
      <c r="D20" s="253"/>
      <c r="E20" s="253"/>
      <c r="F20" s="253"/>
      <c r="G20" s="253"/>
      <c r="H20" s="253"/>
      <c r="I20" s="253"/>
    </row>
    <row r="21" spans="1:9" ht="12.75" customHeight="1">
      <c r="A21" s="73"/>
      <c r="B21" s="98"/>
      <c r="C21" s="109"/>
      <c r="D21" s="109"/>
      <c r="E21" s="109"/>
      <c r="F21" s="109"/>
      <c r="G21" s="109"/>
      <c r="H21" s="64"/>
      <c r="I21" s="77"/>
    </row>
    <row r="22" spans="1:9" ht="133.5" customHeight="1">
      <c r="A22" s="73"/>
      <c r="B22" s="98"/>
      <c r="C22" s="253" t="s">
        <v>205</v>
      </c>
      <c r="D22" s="253"/>
      <c r="E22" s="253"/>
      <c r="F22" s="253"/>
      <c r="G22" s="253"/>
      <c r="H22" s="253"/>
      <c r="I22" s="253"/>
    </row>
    <row r="23" spans="1:9" ht="12.75" customHeight="1">
      <c r="A23" s="73"/>
      <c r="B23" s="98"/>
      <c r="C23" s="109"/>
      <c r="D23" s="109"/>
      <c r="E23" s="109"/>
      <c r="F23" s="109"/>
      <c r="G23" s="109"/>
      <c r="H23" s="64"/>
      <c r="I23" s="77"/>
    </row>
    <row r="24" spans="1:9" ht="66" customHeight="1">
      <c r="A24" s="73"/>
      <c r="B24" s="98"/>
      <c r="C24" s="253" t="s">
        <v>165</v>
      </c>
      <c r="D24" s="253"/>
      <c r="E24" s="253"/>
      <c r="F24" s="253"/>
      <c r="G24" s="253"/>
      <c r="H24" s="253"/>
      <c r="I24" s="253"/>
    </row>
    <row r="25" spans="1:9" ht="12.75" customHeight="1">
      <c r="A25" s="73"/>
      <c r="B25" s="98"/>
      <c r="C25" s="109"/>
      <c r="D25" s="109"/>
      <c r="E25" s="109"/>
      <c r="F25" s="109"/>
      <c r="G25" s="109"/>
      <c r="H25" s="64"/>
      <c r="I25" s="118" t="s">
        <v>166</v>
      </c>
    </row>
    <row r="26" spans="1:9" ht="12.75" customHeight="1">
      <c r="A26" s="73"/>
      <c r="B26" s="98"/>
      <c r="C26" s="109"/>
      <c r="D26" s="109"/>
      <c r="E26" s="109"/>
      <c r="F26" s="109"/>
      <c r="G26" s="109"/>
      <c r="H26" s="64"/>
      <c r="I26" s="118" t="s">
        <v>25</v>
      </c>
    </row>
    <row r="27" spans="1:9" ht="12.75" customHeight="1">
      <c r="A27" s="73"/>
      <c r="B27" s="98"/>
      <c r="C27" s="109"/>
      <c r="D27" s="109" t="s">
        <v>167</v>
      </c>
      <c r="E27" s="109"/>
      <c r="F27" s="109"/>
      <c r="G27" s="109"/>
      <c r="H27" s="64"/>
      <c r="I27" s="174">
        <v>-747</v>
      </c>
    </row>
    <row r="28" spans="1:9" ht="12.75" customHeight="1" thickBot="1">
      <c r="A28" s="73"/>
      <c r="B28" s="98"/>
      <c r="C28" s="109"/>
      <c r="D28" s="109" t="s">
        <v>206</v>
      </c>
      <c r="E28" s="109"/>
      <c r="F28" s="109"/>
      <c r="G28" s="109"/>
      <c r="H28" s="64"/>
      <c r="I28" s="182">
        <v>747</v>
      </c>
    </row>
    <row r="29" spans="1:9" ht="12.75" customHeight="1">
      <c r="A29" s="73"/>
      <c r="B29" s="98"/>
      <c r="C29" s="109"/>
      <c r="D29" s="109"/>
      <c r="E29" s="109"/>
      <c r="F29" s="109"/>
      <c r="G29" s="109"/>
      <c r="H29" s="64"/>
      <c r="I29" s="77"/>
    </row>
    <row r="30" spans="1:9" ht="12.75" customHeight="1">
      <c r="A30" s="73"/>
      <c r="B30" s="98"/>
      <c r="C30" s="109"/>
      <c r="D30" s="109"/>
      <c r="E30" s="109"/>
      <c r="F30" s="109"/>
      <c r="G30" s="109"/>
      <c r="H30" s="223" t="s">
        <v>228</v>
      </c>
      <c r="I30" s="223"/>
    </row>
    <row r="31" spans="1:9" ht="12.75" customHeight="1">
      <c r="A31" s="73"/>
      <c r="B31" s="98"/>
      <c r="C31" s="109"/>
      <c r="D31" s="109"/>
      <c r="E31" s="109"/>
      <c r="F31" s="109"/>
      <c r="G31" s="109"/>
      <c r="H31" s="118" t="s">
        <v>224</v>
      </c>
      <c r="I31" s="118" t="s">
        <v>225</v>
      </c>
    </row>
    <row r="32" spans="1:9" ht="12.75" customHeight="1">
      <c r="A32" s="73"/>
      <c r="B32" s="98"/>
      <c r="C32" s="109"/>
      <c r="D32" s="109"/>
      <c r="E32" s="109"/>
      <c r="F32" s="109"/>
      <c r="G32" s="109"/>
      <c r="H32" s="118" t="s">
        <v>25</v>
      </c>
      <c r="I32" s="118" t="s">
        <v>25</v>
      </c>
    </row>
    <row r="33" spans="1:9" ht="12.75" customHeight="1">
      <c r="A33" s="73"/>
      <c r="B33" s="98"/>
      <c r="C33" s="109"/>
      <c r="D33" s="109"/>
      <c r="E33" s="109"/>
      <c r="F33" s="109"/>
      <c r="G33" s="109"/>
      <c r="H33" s="183"/>
      <c r="I33" s="183"/>
    </row>
    <row r="34" spans="1:9" ht="12.75" customHeight="1" thickBot="1">
      <c r="A34" s="73"/>
      <c r="B34" s="98"/>
      <c r="C34" s="109"/>
      <c r="D34" s="109" t="s">
        <v>168</v>
      </c>
      <c r="E34" s="109"/>
      <c r="F34" s="109"/>
      <c r="G34" s="109"/>
      <c r="H34" s="276">
        <v>-54</v>
      </c>
      <c r="I34" s="276">
        <v>-747</v>
      </c>
    </row>
    <row r="35" spans="1:9" ht="12.75" customHeight="1">
      <c r="A35" s="73"/>
      <c r="B35" s="98"/>
      <c r="C35" s="109"/>
      <c r="D35" s="109"/>
      <c r="E35" s="109"/>
      <c r="F35" s="109"/>
      <c r="G35" s="109"/>
      <c r="H35" s="64"/>
      <c r="I35" s="77"/>
    </row>
    <row r="36" spans="1:9" ht="12.75" customHeight="1">
      <c r="A36" s="73"/>
      <c r="B36" s="98" t="s">
        <v>66</v>
      </c>
      <c r="C36" s="98" t="s">
        <v>169</v>
      </c>
      <c r="D36" s="109"/>
      <c r="E36" s="109"/>
      <c r="F36" s="109"/>
      <c r="G36" s="109"/>
      <c r="H36" s="64"/>
      <c r="I36" s="77"/>
    </row>
    <row r="37" spans="1:9" ht="26.25" customHeight="1">
      <c r="A37" s="73"/>
      <c r="B37" s="98"/>
      <c r="C37" s="255" t="s">
        <v>170</v>
      </c>
      <c r="D37" s="255"/>
      <c r="E37" s="255"/>
      <c r="F37" s="255"/>
      <c r="G37" s="255"/>
      <c r="H37" s="255"/>
      <c r="I37" s="255"/>
    </row>
    <row r="38" spans="1:9" ht="78.75" customHeight="1">
      <c r="A38" s="73"/>
      <c r="B38" s="98"/>
      <c r="C38" s="255" t="s">
        <v>207</v>
      </c>
      <c r="D38" s="255"/>
      <c r="E38" s="255"/>
      <c r="F38" s="255"/>
      <c r="G38" s="255"/>
      <c r="H38" s="255"/>
      <c r="I38" s="255"/>
    </row>
    <row r="39" spans="1:9" ht="12.75" customHeight="1">
      <c r="A39" s="73"/>
      <c r="B39" s="98"/>
      <c r="C39" s="98"/>
      <c r="D39" s="109"/>
      <c r="E39" s="109"/>
      <c r="F39" s="109"/>
      <c r="G39" s="109"/>
      <c r="H39" s="64"/>
      <c r="I39" s="77"/>
    </row>
    <row r="40" spans="1:9" ht="81" customHeight="1">
      <c r="A40" s="73"/>
      <c r="B40" s="98"/>
      <c r="C40" s="251" t="s">
        <v>1</v>
      </c>
      <c r="D40" s="252"/>
      <c r="E40" s="252"/>
      <c r="F40" s="252"/>
      <c r="G40" s="252"/>
      <c r="H40" s="252"/>
      <c r="I40" s="252"/>
    </row>
    <row r="41" spans="1:9" ht="12.75" customHeight="1">
      <c r="A41" s="73"/>
      <c r="B41" s="98"/>
      <c r="C41" s="98"/>
      <c r="D41" s="109"/>
      <c r="E41" s="109"/>
      <c r="F41" s="109"/>
      <c r="G41" s="109"/>
      <c r="H41" s="64"/>
      <c r="I41" s="77"/>
    </row>
    <row r="42" spans="1:9" ht="12.75" customHeight="1">
      <c r="A42" s="73"/>
      <c r="B42" s="98" t="s">
        <v>181</v>
      </c>
      <c r="C42" s="98" t="s">
        <v>182</v>
      </c>
      <c r="D42" s="109"/>
      <c r="E42" s="109"/>
      <c r="F42" s="109"/>
      <c r="G42" s="109"/>
      <c r="H42" s="64"/>
      <c r="I42" s="77"/>
    </row>
    <row r="43" spans="1:9" ht="132" customHeight="1">
      <c r="A43" s="73"/>
      <c r="B43" s="98"/>
      <c r="C43" s="253" t="s">
        <v>208</v>
      </c>
      <c r="D43" s="253"/>
      <c r="E43" s="253"/>
      <c r="F43" s="253"/>
      <c r="G43" s="253"/>
      <c r="H43" s="253"/>
      <c r="I43" s="253"/>
    </row>
    <row r="44" spans="1:9" ht="12.75" customHeight="1">
      <c r="A44" s="73"/>
      <c r="B44" s="98"/>
      <c r="C44" s="98"/>
      <c r="D44" s="109"/>
      <c r="E44" s="109"/>
      <c r="F44" s="109"/>
      <c r="G44" s="109"/>
      <c r="H44" s="64"/>
      <c r="I44" s="77"/>
    </row>
    <row r="45" spans="1:9" ht="81" customHeight="1">
      <c r="A45" s="73"/>
      <c r="B45" s="98"/>
      <c r="C45" s="253" t="s">
        <v>23</v>
      </c>
      <c r="D45" s="253"/>
      <c r="E45" s="253"/>
      <c r="F45" s="253"/>
      <c r="G45" s="253"/>
      <c r="H45" s="253"/>
      <c r="I45" s="253"/>
    </row>
    <row r="46" spans="1:9" ht="12.75" customHeight="1">
      <c r="A46" s="73"/>
      <c r="B46" s="98"/>
      <c r="C46" s="98"/>
      <c r="D46" s="109"/>
      <c r="E46" s="109"/>
      <c r="F46" s="109"/>
      <c r="G46" s="109"/>
      <c r="H46" s="64"/>
      <c r="I46" s="77"/>
    </row>
    <row r="47" spans="1:9" ht="12.75" customHeight="1">
      <c r="A47" s="73"/>
      <c r="B47" s="98" t="s">
        <v>183</v>
      </c>
      <c r="C47" s="98" t="s">
        <v>184</v>
      </c>
      <c r="D47" s="109"/>
      <c r="E47" s="109"/>
      <c r="F47" s="109"/>
      <c r="G47" s="109"/>
      <c r="H47" s="64"/>
      <c r="I47" s="77"/>
    </row>
    <row r="48" spans="1:9" ht="91.5" customHeight="1">
      <c r="A48" s="73"/>
      <c r="B48" s="98"/>
      <c r="C48" s="253" t="s">
        <v>21</v>
      </c>
      <c r="D48" s="253"/>
      <c r="E48" s="253"/>
      <c r="F48" s="253"/>
      <c r="G48" s="253"/>
      <c r="H48" s="253"/>
      <c r="I48" s="253"/>
    </row>
    <row r="49" spans="1:9" ht="12.75" customHeight="1">
      <c r="A49" s="73"/>
      <c r="B49" s="98"/>
      <c r="C49" s="98"/>
      <c r="D49" s="109"/>
      <c r="E49" s="109"/>
      <c r="F49" s="109"/>
      <c r="G49" s="109"/>
      <c r="H49" s="64"/>
      <c r="I49" s="77"/>
    </row>
    <row r="50" spans="1:9" ht="27" customHeight="1">
      <c r="A50" s="73"/>
      <c r="B50" s="98"/>
      <c r="C50" s="253" t="s">
        <v>22</v>
      </c>
      <c r="D50" s="253"/>
      <c r="E50" s="253"/>
      <c r="F50" s="253"/>
      <c r="G50" s="253"/>
      <c r="H50" s="253"/>
      <c r="I50" s="253"/>
    </row>
    <row r="51" spans="1:9" ht="12.75" customHeight="1">
      <c r="A51" s="73"/>
      <c r="B51" s="98"/>
      <c r="C51" s="109"/>
      <c r="D51" s="109"/>
      <c r="E51" s="109"/>
      <c r="F51" s="109"/>
      <c r="G51" s="109"/>
      <c r="H51" s="64"/>
      <c r="I51" s="77"/>
    </row>
    <row r="52" spans="2:9" ht="12.75" customHeight="1">
      <c r="B52" s="254"/>
      <c r="C52" s="254"/>
      <c r="D52" s="254"/>
      <c r="E52" s="254"/>
      <c r="F52" s="254"/>
      <c r="G52" s="254"/>
      <c r="H52" s="64"/>
      <c r="I52" s="77"/>
    </row>
    <row r="53" spans="1:9" ht="12.75">
      <c r="A53" s="73">
        <v>3</v>
      </c>
      <c r="B53" s="74" t="s">
        <v>53</v>
      </c>
      <c r="C53" s="64"/>
      <c r="D53" s="64"/>
      <c r="E53" s="64"/>
      <c r="F53" s="64"/>
      <c r="G53" s="64"/>
      <c r="H53" s="64"/>
      <c r="I53" s="77"/>
    </row>
    <row r="54" spans="2:11" ht="26.25" customHeight="1">
      <c r="B54" s="255" t="s">
        <v>186</v>
      </c>
      <c r="C54" s="255"/>
      <c r="D54" s="255"/>
      <c r="E54" s="255"/>
      <c r="F54" s="255"/>
      <c r="G54" s="255"/>
      <c r="H54" s="255"/>
      <c r="I54" s="255"/>
      <c r="K54" s="75"/>
    </row>
    <row r="55" spans="2:9" ht="12.75" customHeight="1">
      <c r="B55" s="256"/>
      <c r="C55" s="256"/>
      <c r="D55" s="256"/>
      <c r="E55" s="256"/>
      <c r="F55" s="256"/>
      <c r="G55" s="256"/>
      <c r="H55" s="64"/>
      <c r="I55" s="77"/>
    </row>
    <row r="56" spans="2:9" ht="12.75" customHeight="1">
      <c r="B56" s="256"/>
      <c r="C56" s="256"/>
      <c r="D56" s="256"/>
      <c r="E56" s="256"/>
      <c r="F56" s="256"/>
      <c r="G56" s="256"/>
      <c r="H56" s="64"/>
      <c r="I56" s="77"/>
    </row>
    <row r="57" spans="1:9" ht="12.75">
      <c r="A57" s="73">
        <v>4</v>
      </c>
      <c r="B57" s="74" t="s">
        <v>54</v>
      </c>
      <c r="C57" s="64"/>
      <c r="D57" s="64"/>
      <c r="E57" s="64"/>
      <c r="F57" s="64"/>
      <c r="G57" s="64"/>
      <c r="H57" s="64"/>
      <c r="I57" s="77"/>
    </row>
    <row r="58" spans="1:9" ht="27" customHeight="1">
      <c r="A58" s="73"/>
      <c r="B58" s="251" t="s">
        <v>209</v>
      </c>
      <c r="C58" s="251"/>
      <c r="D58" s="251"/>
      <c r="E58" s="251"/>
      <c r="F58" s="251"/>
      <c r="G58" s="251"/>
      <c r="H58" s="251"/>
      <c r="I58" s="251"/>
    </row>
    <row r="59" spans="1:9" ht="14.25" customHeight="1">
      <c r="A59" s="73"/>
      <c r="B59" s="68"/>
      <c r="C59" s="68"/>
      <c r="D59" s="68"/>
      <c r="E59" s="68"/>
      <c r="F59" s="68"/>
      <c r="G59" s="68"/>
      <c r="H59" s="64"/>
      <c r="I59" s="77"/>
    </row>
    <row r="60" spans="1:9" ht="12.75" customHeight="1">
      <c r="A60" s="73"/>
      <c r="B60" s="250"/>
      <c r="C60" s="250"/>
      <c r="D60" s="250"/>
      <c r="E60" s="250"/>
      <c r="F60" s="250"/>
      <c r="G60" s="250"/>
      <c r="H60" s="64"/>
      <c r="I60" s="77"/>
    </row>
    <row r="61" spans="1:9" ht="12.75">
      <c r="A61" s="73">
        <v>5</v>
      </c>
      <c r="B61" s="74" t="s">
        <v>55</v>
      </c>
      <c r="C61" s="64"/>
      <c r="D61" s="64"/>
      <c r="E61" s="64"/>
      <c r="F61" s="64"/>
      <c r="G61" s="64"/>
      <c r="H61" s="64"/>
      <c r="I61" s="77"/>
    </row>
    <row r="62" spans="1:10" ht="27" customHeight="1">
      <c r="A62" s="73"/>
      <c r="B62" s="253" t="s">
        <v>229</v>
      </c>
      <c r="C62" s="253"/>
      <c r="D62" s="253"/>
      <c r="E62" s="253"/>
      <c r="F62" s="253"/>
      <c r="G62" s="253"/>
      <c r="H62" s="253"/>
      <c r="I62" s="253"/>
      <c r="J62" s="76"/>
    </row>
    <row r="63" spans="1:9" ht="12.75" customHeight="1">
      <c r="A63" s="73"/>
      <c r="B63" s="250"/>
      <c r="C63" s="250"/>
      <c r="D63" s="250"/>
      <c r="E63" s="250"/>
      <c r="F63" s="250"/>
      <c r="G63" s="250"/>
      <c r="H63" s="64"/>
      <c r="I63" s="77"/>
    </row>
    <row r="64" spans="1:9" ht="12.75" customHeight="1">
      <c r="A64" s="73"/>
      <c r="B64" s="250"/>
      <c r="C64" s="250"/>
      <c r="D64" s="250"/>
      <c r="E64" s="250"/>
      <c r="F64" s="250"/>
      <c r="G64" s="250"/>
      <c r="H64" s="64"/>
      <c r="I64" s="77"/>
    </row>
    <row r="65" spans="1:9" ht="12.75">
      <c r="A65" s="73">
        <v>6</v>
      </c>
      <c r="B65" s="74" t="s">
        <v>56</v>
      </c>
      <c r="C65" s="64"/>
      <c r="D65" s="64"/>
      <c r="E65" s="64"/>
      <c r="F65" s="64"/>
      <c r="G65" s="64"/>
      <c r="H65" s="64"/>
      <c r="I65" s="77"/>
    </row>
    <row r="66" spans="1:9" ht="12.75" customHeight="1">
      <c r="A66" s="73"/>
      <c r="B66" s="64" t="s">
        <v>185</v>
      </c>
      <c r="C66" s="64"/>
      <c r="D66" s="64"/>
      <c r="E66" s="64"/>
      <c r="F66" s="64"/>
      <c r="G66" s="64"/>
      <c r="H66" s="64"/>
      <c r="I66" s="77"/>
    </row>
    <row r="67" spans="1:9" ht="12.75" customHeight="1">
      <c r="A67" s="73"/>
      <c r="B67" s="74"/>
      <c r="C67" s="64"/>
      <c r="D67" s="64"/>
      <c r="E67" s="64"/>
      <c r="F67" s="64"/>
      <c r="G67" s="64"/>
      <c r="H67" s="64"/>
      <c r="I67" s="77"/>
    </row>
    <row r="68" spans="1:9" ht="12.75" customHeight="1">
      <c r="A68" s="73"/>
      <c r="B68" s="74"/>
      <c r="C68" s="64"/>
      <c r="D68" s="64"/>
      <c r="E68" s="64"/>
      <c r="F68" s="64"/>
      <c r="G68" s="64"/>
      <c r="H68" s="64"/>
      <c r="I68" s="77"/>
    </row>
    <row r="69" spans="1:9" ht="12.75">
      <c r="A69" s="73">
        <v>7</v>
      </c>
      <c r="B69" s="74" t="s">
        <v>36</v>
      </c>
      <c r="C69" s="64"/>
      <c r="D69" s="64"/>
      <c r="E69" s="64"/>
      <c r="F69" s="64"/>
      <c r="G69" s="64"/>
      <c r="H69" s="64"/>
      <c r="I69" s="77"/>
    </row>
    <row r="70" spans="1:9" ht="39.75" customHeight="1">
      <c r="A70" s="73"/>
      <c r="B70" s="253" t="s">
        <v>230</v>
      </c>
      <c r="C70" s="253"/>
      <c r="D70" s="253"/>
      <c r="E70" s="253"/>
      <c r="F70" s="253"/>
      <c r="G70" s="253"/>
      <c r="H70" s="253"/>
      <c r="I70" s="253"/>
    </row>
    <row r="71" spans="1:9" ht="12.75" customHeight="1">
      <c r="A71" s="73"/>
      <c r="B71" s="250"/>
      <c r="C71" s="250"/>
      <c r="D71" s="250"/>
      <c r="E71" s="250"/>
      <c r="F71" s="250"/>
      <c r="G71" s="250"/>
      <c r="H71" s="64"/>
      <c r="I71" s="77"/>
    </row>
    <row r="72" spans="1:9" ht="12.75" customHeight="1">
      <c r="A72" s="73"/>
      <c r="B72" s="250"/>
      <c r="C72" s="250"/>
      <c r="D72" s="250"/>
      <c r="E72" s="250"/>
      <c r="F72" s="250"/>
      <c r="G72" s="250"/>
      <c r="H72" s="64"/>
      <c r="I72" s="77"/>
    </row>
    <row r="73" spans="1:9" ht="12.75">
      <c r="A73" s="73">
        <v>8</v>
      </c>
      <c r="B73" s="79" t="s">
        <v>187</v>
      </c>
      <c r="C73" s="77"/>
      <c r="D73" s="77"/>
      <c r="E73" s="77"/>
      <c r="F73" s="77"/>
      <c r="G73" s="77"/>
      <c r="H73" s="77"/>
      <c r="I73" s="77"/>
    </row>
    <row r="74" spans="1:9" ht="12.75" customHeight="1">
      <c r="A74" s="73"/>
      <c r="B74" s="246" t="s">
        <v>231</v>
      </c>
      <c r="C74" s="246"/>
      <c r="D74" s="246"/>
      <c r="E74" s="246"/>
      <c r="F74" s="246"/>
      <c r="G74" s="246"/>
      <c r="H74" s="246"/>
      <c r="I74" s="246"/>
    </row>
    <row r="75" spans="1:9" ht="12.75" customHeight="1">
      <c r="A75" s="73"/>
      <c r="B75" s="82"/>
      <c r="C75" s="82"/>
      <c r="D75" s="82"/>
      <c r="E75" s="82"/>
      <c r="F75" s="82"/>
      <c r="G75" s="82"/>
      <c r="H75" s="82"/>
      <c r="I75" s="82"/>
    </row>
    <row r="76" spans="1:10" ht="39.75" customHeight="1">
      <c r="A76" s="73"/>
      <c r="B76" s="246" t="s">
        <v>212</v>
      </c>
      <c r="C76" s="246"/>
      <c r="D76" s="246"/>
      <c r="E76" s="246"/>
      <c r="F76" s="246"/>
      <c r="G76" s="246"/>
      <c r="H76" s="246"/>
      <c r="I76" s="246"/>
      <c r="J76" s="103"/>
    </row>
    <row r="77" spans="1:9" ht="12.75" customHeight="1">
      <c r="A77" s="73"/>
      <c r="B77" s="64"/>
      <c r="C77" s="64"/>
      <c r="D77" s="64"/>
      <c r="E77" s="64"/>
      <c r="F77" s="64"/>
      <c r="G77" s="64"/>
      <c r="H77" s="64"/>
      <c r="I77" s="77"/>
    </row>
    <row r="78" spans="1:9" ht="12.75" customHeight="1">
      <c r="A78" s="73"/>
      <c r="B78" s="64"/>
      <c r="C78" s="64"/>
      <c r="D78" s="64"/>
      <c r="E78" s="64"/>
      <c r="F78" s="64"/>
      <c r="G78" s="64"/>
      <c r="H78" s="64"/>
      <c r="I78" s="77"/>
    </row>
    <row r="79" spans="1:9" ht="12.75">
      <c r="A79" s="73">
        <v>9</v>
      </c>
      <c r="B79" s="74" t="s">
        <v>188</v>
      </c>
      <c r="C79" s="64"/>
      <c r="D79" s="64"/>
      <c r="E79" s="64"/>
      <c r="F79" s="64"/>
      <c r="G79" s="64"/>
      <c r="H79" s="64"/>
      <c r="I79" s="77"/>
    </row>
    <row r="80" spans="1:9" ht="12.75" customHeight="1">
      <c r="A80" s="73"/>
      <c r="B80" s="74"/>
      <c r="C80" s="64"/>
      <c r="D80" s="64"/>
      <c r="H80" s="118" t="s">
        <v>105</v>
      </c>
      <c r="I80" s="118" t="s">
        <v>228</v>
      </c>
    </row>
    <row r="81" spans="1:9" ht="12.75" customHeight="1">
      <c r="A81" s="73"/>
      <c r="B81" s="64"/>
      <c r="C81" s="64"/>
      <c r="H81" s="118" t="s">
        <v>224</v>
      </c>
      <c r="I81" s="118" t="s">
        <v>224</v>
      </c>
    </row>
    <row r="82" spans="1:9" ht="12.75">
      <c r="A82" s="73"/>
      <c r="B82" s="74" t="s">
        <v>57</v>
      </c>
      <c r="C82" s="64"/>
      <c r="D82" s="64"/>
      <c r="H82" s="118" t="s">
        <v>25</v>
      </c>
      <c r="I82" s="118" t="s">
        <v>25</v>
      </c>
    </row>
    <row r="83" spans="1:11" s="8" customFormat="1" ht="12.75" customHeight="1">
      <c r="A83" s="46"/>
      <c r="B83" s="77"/>
      <c r="C83" s="77" t="s">
        <v>96</v>
      </c>
      <c r="D83" s="78"/>
      <c r="H83" s="135">
        <f>+I83-23081</f>
        <v>14858</v>
      </c>
      <c r="I83" s="135">
        <v>37939</v>
      </c>
      <c r="K83" s="28"/>
    </row>
    <row r="84" spans="1:9" s="8" customFormat="1" ht="12.75" customHeight="1">
      <c r="A84" s="46"/>
      <c r="B84" s="77"/>
      <c r="C84" s="77" t="s">
        <v>100</v>
      </c>
      <c r="D84" s="78"/>
      <c r="H84" s="135">
        <f>+I84-26029</f>
        <v>15784</v>
      </c>
      <c r="I84" s="135">
        <v>41813</v>
      </c>
    </row>
    <row r="85" spans="1:9" s="8" customFormat="1" ht="12.75" customHeight="1">
      <c r="A85" s="46"/>
      <c r="B85" s="79"/>
      <c r="C85" s="77" t="s">
        <v>97</v>
      </c>
      <c r="D85" s="78"/>
      <c r="H85" s="135">
        <f>+I85-20186</f>
        <v>11180</v>
      </c>
      <c r="I85" s="135">
        <v>31366</v>
      </c>
    </row>
    <row r="86" spans="1:9" s="8" customFormat="1" ht="12.75" customHeight="1">
      <c r="A86" s="46"/>
      <c r="B86" s="77"/>
      <c r="C86" s="77" t="s">
        <v>98</v>
      </c>
      <c r="D86" s="78"/>
      <c r="H86" s="135">
        <f>+I86-31797</f>
        <v>19076</v>
      </c>
      <c r="I86" s="135">
        <v>50873</v>
      </c>
    </row>
    <row r="87" spans="2:9" s="8" customFormat="1" ht="12.75" customHeight="1">
      <c r="B87" s="77"/>
      <c r="C87" s="77" t="s">
        <v>34</v>
      </c>
      <c r="D87" s="78"/>
      <c r="H87" s="135">
        <f>+I87-3751</f>
        <v>62</v>
      </c>
      <c r="I87" s="136">
        <v>3813</v>
      </c>
    </row>
    <row r="88" spans="2:9" s="8" customFormat="1" ht="13.5" thickBot="1">
      <c r="B88" s="77"/>
      <c r="C88" s="79" t="s">
        <v>99</v>
      </c>
      <c r="D88" s="78"/>
      <c r="H88" s="132">
        <f>SUM(H83:H87)</f>
        <v>60960</v>
      </c>
      <c r="I88" s="132">
        <f>SUM(I83:I87)</f>
        <v>165804</v>
      </c>
    </row>
    <row r="89" spans="2:9" s="8" customFormat="1" ht="12.75" customHeight="1">
      <c r="B89" s="77"/>
      <c r="C89" s="77"/>
      <c r="D89" s="78"/>
      <c r="H89" s="133"/>
      <c r="I89" s="133"/>
    </row>
    <row r="90" spans="2:9" s="8" customFormat="1" ht="12.75">
      <c r="B90" s="79" t="s">
        <v>58</v>
      </c>
      <c r="C90" s="77"/>
      <c r="D90" s="78"/>
      <c r="H90" s="137"/>
      <c r="I90" s="137"/>
    </row>
    <row r="91" spans="2:11" s="8" customFormat="1" ht="12.75" customHeight="1">
      <c r="B91" s="77"/>
      <c r="C91" s="77" t="s">
        <v>96</v>
      </c>
      <c r="D91" s="78"/>
      <c r="H91" s="135">
        <f>+I91+7929</f>
        <v>699</v>
      </c>
      <c r="I91" s="135">
        <v>-7230</v>
      </c>
      <c r="K91" s="28"/>
    </row>
    <row r="92" spans="2:11" s="8" customFormat="1" ht="12.75" customHeight="1">
      <c r="B92" s="77"/>
      <c r="C92" s="77" t="s">
        <v>100</v>
      </c>
      <c r="D92" s="78"/>
      <c r="H92" s="135">
        <f>+I92-22046</f>
        <v>13309</v>
      </c>
      <c r="I92" s="135">
        <v>35355</v>
      </c>
      <c r="K92" s="28"/>
    </row>
    <row r="93" spans="2:11" s="8" customFormat="1" ht="12.75" customHeight="1">
      <c r="B93" s="77"/>
      <c r="C93" s="77" t="s">
        <v>97</v>
      </c>
      <c r="D93" s="78"/>
      <c r="H93" s="135">
        <f>+I93+6927</f>
        <v>142</v>
      </c>
      <c r="I93" s="135">
        <v>-6785</v>
      </c>
      <c r="K93" s="28"/>
    </row>
    <row r="94" spans="2:11" s="8" customFormat="1" ht="12.75" customHeight="1">
      <c r="B94" s="77"/>
      <c r="C94" s="77" t="s">
        <v>98</v>
      </c>
      <c r="D94" s="78"/>
      <c r="H94" s="135">
        <f>+I94-4580</f>
        <v>1342</v>
      </c>
      <c r="I94" s="135">
        <v>5922</v>
      </c>
      <c r="K94" s="28"/>
    </row>
    <row r="95" spans="2:11" s="8" customFormat="1" ht="12.75" customHeight="1">
      <c r="B95" s="77"/>
      <c r="C95" s="77" t="s">
        <v>102</v>
      </c>
      <c r="D95" s="78"/>
      <c r="H95" s="136">
        <f>+I95-245</f>
        <v>-3462</v>
      </c>
      <c r="I95" s="136">
        <v>-3217</v>
      </c>
      <c r="K95" s="28"/>
    </row>
    <row r="96" spans="2:9" s="8" customFormat="1" ht="12.75" customHeight="1">
      <c r="B96" s="77"/>
      <c r="C96" s="77"/>
      <c r="D96" s="78"/>
      <c r="H96" s="135">
        <f>SUM(H91:H95)</f>
        <v>12030</v>
      </c>
      <c r="I96" s="135">
        <f>SUM(I91:I95)</f>
        <v>24045</v>
      </c>
    </row>
    <row r="97" spans="2:9" s="8" customFormat="1" ht="12.75" customHeight="1">
      <c r="B97" s="77"/>
      <c r="C97" s="247" t="s">
        <v>125</v>
      </c>
      <c r="D97" s="247"/>
      <c r="E97" s="247"/>
      <c r="F97" s="247"/>
      <c r="G97" s="247"/>
      <c r="H97" s="180">
        <f>+I97-19575</f>
        <v>11664</v>
      </c>
      <c r="I97" s="135">
        <v>31239</v>
      </c>
    </row>
    <row r="98" spans="2:9" s="8" customFormat="1" ht="12.75" customHeight="1">
      <c r="B98" s="77"/>
      <c r="C98" s="247" t="s">
        <v>126</v>
      </c>
      <c r="D98" s="247"/>
      <c r="E98" s="247"/>
      <c r="F98" s="247"/>
      <c r="G98" s="247"/>
      <c r="H98" s="180">
        <f>+I98-161</f>
        <v>1100</v>
      </c>
      <c r="I98" s="135">
        <v>1261</v>
      </c>
    </row>
    <row r="99" spans="2:9" s="8" customFormat="1" ht="13.5" thickBot="1">
      <c r="B99" s="77"/>
      <c r="C99" s="79" t="s">
        <v>127</v>
      </c>
      <c r="D99" s="78"/>
      <c r="H99" s="132">
        <f>SUM(H96:H98)</f>
        <v>24794</v>
      </c>
      <c r="I99" s="132">
        <f>SUM(I96:I98)</f>
        <v>56545</v>
      </c>
    </row>
    <row r="100" spans="8:9" s="8" customFormat="1" ht="12.75" customHeight="1">
      <c r="H100" s="77"/>
      <c r="I100" s="77"/>
    </row>
    <row r="101" ht="12.75" customHeight="1">
      <c r="A101" s="73"/>
    </row>
    <row r="102" spans="1:2" s="8" customFormat="1" ht="12.75">
      <c r="A102" s="46">
        <v>10</v>
      </c>
      <c r="B102" s="26" t="s">
        <v>210</v>
      </c>
    </row>
    <row r="103" spans="1:9" s="8" customFormat="1" ht="27" customHeight="1">
      <c r="A103" s="46"/>
      <c r="B103" s="246" t="s">
        <v>211</v>
      </c>
      <c r="C103" s="246"/>
      <c r="D103" s="246"/>
      <c r="E103" s="246"/>
      <c r="F103" s="246"/>
      <c r="G103" s="246"/>
      <c r="H103" s="246"/>
      <c r="I103" s="246"/>
    </row>
    <row r="104" spans="1:9" s="8" customFormat="1" ht="12.75" customHeight="1">
      <c r="A104" s="46"/>
      <c r="B104" s="144"/>
      <c r="C104" s="144"/>
      <c r="D104" s="144"/>
      <c r="E104" s="144"/>
      <c r="F104" s="144"/>
      <c r="G104" s="144"/>
      <c r="H104" s="144"/>
      <c r="I104" s="144"/>
    </row>
    <row r="105" spans="1:8" s="8" customFormat="1" ht="12.75" customHeight="1">
      <c r="A105" s="46"/>
      <c r="B105" s="242"/>
      <c r="C105" s="242"/>
      <c r="D105" s="242"/>
      <c r="E105" s="242"/>
      <c r="F105" s="242"/>
      <c r="G105" s="242"/>
      <c r="H105" s="46"/>
    </row>
    <row r="106" spans="1:8" s="8" customFormat="1" ht="12.75">
      <c r="A106" s="46">
        <v>11</v>
      </c>
      <c r="B106" s="80" t="s">
        <v>189</v>
      </c>
      <c r="C106" s="46"/>
      <c r="D106" s="46"/>
      <c r="E106" s="46"/>
      <c r="F106" s="46"/>
      <c r="G106" s="46"/>
      <c r="H106" s="46"/>
    </row>
    <row r="107" spans="1:9" s="77" customFormat="1" ht="26.25" customHeight="1">
      <c r="A107" s="86"/>
      <c r="B107" s="248" t="s">
        <v>245</v>
      </c>
      <c r="C107" s="248"/>
      <c r="D107" s="248"/>
      <c r="E107" s="248"/>
      <c r="F107" s="248"/>
      <c r="G107" s="248"/>
      <c r="H107" s="248"/>
      <c r="I107" s="248"/>
    </row>
    <row r="108" spans="1:9" s="77" customFormat="1" ht="54" customHeight="1">
      <c r="A108" s="86"/>
      <c r="B108" s="249" t="s">
        <v>241</v>
      </c>
      <c r="C108" s="249"/>
      <c r="D108" s="249"/>
      <c r="E108" s="249"/>
      <c r="F108" s="249"/>
      <c r="G108" s="249"/>
      <c r="H108" s="249"/>
      <c r="I108" s="249"/>
    </row>
    <row r="109" spans="1:8" s="8" customFormat="1" ht="12.75" customHeight="1">
      <c r="A109" s="46"/>
      <c r="B109" s="81"/>
      <c r="C109" s="145"/>
      <c r="D109" s="81"/>
      <c r="E109" s="81"/>
      <c r="F109" s="81"/>
      <c r="G109" s="81"/>
      <c r="H109" s="46"/>
    </row>
    <row r="110" spans="1:8" s="8" customFormat="1" ht="12.75" customHeight="1">
      <c r="A110" s="46"/>
      <c r="B110" s="81"/>
      <c r="C110" s="145"/>
      <c r="D110" s="81"/>
      <c r="E110" s="81"/>
      <c r="F110" s="81"/>
      <c r="G110" s="81"/>
      <c r="H110" s="46"/>
    </row>
    <row r="111" spans="1:8" s="8" customFormat="1" ht="12.75">
      <c r="A111" s="46">
        <v>12</v>
      </c>
      <c r="B111" s="26" t="s">
        <v>59</v>
      </c>
      <c r="D111" s="46"/>
      <c r="E111" s="46"/>
      <c r="F111" s="46"/>
      <c r="G111" s="46"/>
      <c r="H111" s="46"/>
    </row>
    <row r="112" spans="1:8" s="8" customFormat="1" ht="12.75">
      <c r="A112" s="46"/>
      <c r="B112" s="8" t="s">
        <v>190</v>
      </c>
      <c r="D112" s="46"/>
      <c r="E112" s="46"/>
      <c r="F112" s="46"/>
      <c r="G112" s="46"/>
      <c r="H112" s="46"/>
    </row>
    <row r="113" spans="1:9" s="8" customFormat="1" ht="12.75" customHeight="1">
      <c r="A113" s="46"/>
      <c r="B113" s="246" t="s">
        <v>240</v>
      </c>
      <c r="C113" s="246"/>
      <c r="D113" s="246"/>
      <c r="E113" s="246"/>
      <c r="F113" s="246"/>
      <c r="G113" s="246"/>
      <c r="H113" s="246"/>
      <c r="I113" s="246"/>
    </row>
    <row r="114" spans="1:9" s="8" customFormat="1" ht="12.75" customHeight="1">
      <c r="A114" s="46"/>
      <c r="B114" s="92"/>
      <c r="C114" s="128"/>
      <c r="D114" s="128"/>
      <c r="E114" s="128"/>
      <c r="F114" s="128"/>
      <c r="G114" s="128"/>
      <c r="H114" s="128"/>
      <c r="I114" s="128"/>
    </row>
    <row r="115" spans="1:8" s="8" customFormat="1" ht="12.75" customHeight="1">
      <c r="A115" s="46">
        <v>13</v>
      </c>
      <c r="B115" s="26" t="s">
        <v>60</v>
      </c>
      <c r="D115" s="31"/>
      <c r="E115" s="31"/>
      <c r="F115" s="31"/>
      <c r="G115" s="31"/>
      <c r="H115" s="31"/>
    </row>
    <row r="116" spans="1:9" s="8" customFormat="1" ht="27" customHeight="1">
      <c r="A116" s="46"/>
      <c r="B116" s="246" t="s">
        <v>191</v>
      </c>
      <c r="C116" s="246"/>
      <c r="D116" s="246"/>
      <c r="E116" s="246"/>
      <c r="F116" s="246"/>
      <c r="G116" s="246"/>
      <c r="H116" s="246"/>
      <c r="I116" s="246"/>
    </row>
    <row r="117" spans="1:8" s="8" customFormat="1" ht="12.75" customHeight="1">
      <c r="A117" s="46"/>
      <c r="B117" s="221"/>
      <c r="C117" s="221"/>
      <c r="D117" s="221"/>
      <c r="E117" s="221"/>
      <c r="F117" s="221"/>
      <c r="G117" s="221"/>
      <c r="H117" s="31"/>
    </row>
    <row r="118" spans="1:8" s="8" customFormat="1" ht="12.75" customHeight="1">
      <c r="A118" s="46"/>
      <c r="B118" s="221"/>
      <c r="C118" s="221"/>
      <c r="D118" s="221"/>
      <c r="E118" s="221"/>
      <c r="F118" s="221"/>
      <c r="G118" s="221"/>
      <c r="H118" s="31"/>
    </row>
    <row r="119" spans="1:8" s="8" customFormat="1" ht="12.75">
      <c r="A119" s="46">
        <v>14</v>
      </c>
      <c r="B119" s="26" t="s">
        <v>61</v>
      </c>
      <c r="D119" s="31"/>
      <c r="E119" s="31"/>
      <c r="F119" s="31"/>
      <c r="G119" s="31"/>
      <c r="H119" s="31"/>
    </row>
    <row r="120" spans="1:9" s="8" customFormat="1" ht="27" customHeight="1">
      <c r="A120" s="46"/>
      <c r="B120" s="251" t="s">
        <v>232</v>
      </c>
      <c r="C120" s="251"/>
      <c r="D120" s="251"/>
      <c r="E120" s="251"/>
      <c r="F120" s="251"/>
      <c r="G120" s="251"/>
      <c r="H120" s="251"/>
      <c r="I120" s="251"/>
    </row>
    <row r="121" spans="1:9" s="8" customFormat="1" ht="12.75" customHeight="1">
      <c r="A121" s="46"/>
      <c r="D121" s="31"/>
      <c r="E121" s="31"/>
      <c r="F121" s="31"/>
      <c r="H121" s="31"/>
      <c r="I121" s="138" t="s">
        <v>29</v>
      </c>
    </row>
    <row r="122" spans="1:9" s="8" customFormat="1" ht="12.75" customHeight="1">
      <c r="A122" s="46"/>
      <c r="D122" s="31"/>
      <c r="E122" s="31"/>
      <c r="F122" s="31"/>
      <c r="H122" s="31"/>
      <c r="I122" s="118" t="s">
        <v>224</v>
      </c>
    </row>
    <row r="123" spans="1:9" s="8" customFormat="1" ht="12.75" customHeight="1">
      <c r="A123" s="46"/>
      <c r="D123" s="31"/>
      <c r="E123" s="31"/>
      <c r="F123" s="83"/>
      <c r="H123" s="31"/>
      <c r="I123" s="118" t="s">
        <v>25</v>
      </c>
    </row>
    <row r="124" spans="1:9" s="8" customFormat="1" ht="12.75" customHeight="1" thickBot="1">
      <c r="A124" s="46"/>
      <c r="B124" s="8" t="s">
        <v>103</v>
      </c>
      <c r="D124" s="31"/>
      <c r="E124" s="31"/>
      <c r="F124" s="83"/>
      <c r="H124" s="31"/>
      <c r="I124" s="207">
        <v>106700</v>
      </c>
    </row>
    <row r="125" spans="1:6" ht="12.75" customHeight="1">
      <c r="A125" s="73"/>
      <c r="B125" s="61"/>
      <c r="F125" s="104"/>
    </row>
    <row r="126" ht="27" customHeight="1">
      <c r="A126" s="73"/>
    </row>
    <row r="128" spans="2:8" ht="12.75">
      <c r="B128" s="248"/>
      <c r="C128" s="248"/>
      <c r="D128" s="248"/>
      <c r="E128" s="248"/>
      <c r="F128" s="248"/>
      <c r="G128" s="248"/>
      <c r="H128" s="248"/>
    </row>
    <row r="131" ht="12.75">
      <c r="B131" s="10"/>
    </row>
    <row r="132" ht="12.75">
      <c r="B132"/>
    </row>
    <row r="133" ht="12.75">
      <c r="B133" s="10"/>
    </row>
    <row r="134" ht="12.75">
      <c r="B134"/>
    </row>
    <row r="135" ht="12.75">
      <c r="B135" s="10"/>
    </row>
  </sheetData>
  <mergeCells count="41">
    <mergeCell ref="B11:I11"/>
    <mergeCell ref="C43:I43"/>
    <mergeCell ref="B13:I13"/>
    <mergeCell ref="B17:I17"/>
    <mergeCell ref="C20:I20"/>
    <mergeCell ref="C22:I22"/>
    <mergeCell ref="C24:I24"/>
    <mergeCell ref="H30:I30"/>
    <mergeCell ref="C37:I37"/>
    <mergeCell ref="C38:I38"/>
    <mergeCell ref="B9:I9"/>
    <mergeCell ref="B117:G117"/>
    <mergeCell ref="B118:G118"/>
    <mergeCell ref="B120:I120"/>
    <mergeCell ref="B60:G60"/>
    <mergeCell ref="B62:I62"/>
    <mergeCell ref="B63:G63"/>
    <mergeCell ref="B64:G64"/>
    <mergeCell ref="B70:I70"/>
    <mergeCell ref="B71:G71"/>
    <mergeCell ref="B128:H128"/>
    <mergeCell ref="C40:I40"/>
    <mergeCell ref="C45:I45"/>
    <mergeCell ref="C48:I48"/>
    <mergeCell ref="C50:I50"/>
    <mergeCell ref="B52:G52"/>
    <mergeCell ref="B54:I54"/>
    <mergeCell ref="B55:G55"/>
    <mergeCell ref="B56:G56"/>
    <mergeCell ref="B58:I58"/>
    <mergeCell ref="B72:G72"/>
    <mergeCell ref="B74:I74"/>
    <mergeCell ref="B76:I76"/>
    <mergeCell ref="C97:G97"/>
    <mergeCell ref="B116:I116"/>
    <mergeCell ref="C98:G98"/>
    <mergeCell ref="B103:I103"/>
    <mergeCell ref="B105:G105"/>
    <mergeCell ref="B107:I107"/>
    <mergeCell ref="B113:I113"/>
    <mergeCell ref="B108:I108"/>
  </mergeCells>
  <printOptions/>
  <pageMargins left="0.75" right="0.38" top="0.54" bottom="0.24" header="0.5" footer="0.19"/>
  <pageSetup horizontalDpi="300" verticalDpi="300" orientation="portrait" paperSize="9" scale="90" r:id="rId1"/>
  <rowBreaks count="4" manualBreakCount="4">
    <brk id="34" max="8" man="1"/>
    <brk id="59" max="8" man="1"/>
    <brk id="112" max="8" man="1"/>
    <brk id="129" max="255" man="1"/>
  </rowBreaks>
</worksheet>
</file>

<file path=xl/worksheets/sheet7.xml><?xml version="1.0" encoding="utf-8"?>
<worksheet xmlns="http://schemas.openxmlformats.org/spreadsheetml/2006/main" xmlns:r="http://schemas.openxmlformats.org/officeDocument/2006/relationships">
  <dimension ref="A1:M117"/>
  <sheetViews>
    <sheetView workbookViewId="0" topLeftCell="A1">
      <selection activeCell="D7" sqref="D7"/>
    </sheetView>
  </sheetViews>
  <sheetFormatPr defaultColWidth="9.140625" defaultRowHeight="12.75"/>
  <cols>
    <col min="1" max="2" width="3.421875" style="64" customWidth="1"/>
    <col min="3" max="3" width="34.421875" style="64" customWidth="1"/>
    <col min="4" max="4" width="20.8515625" style="64" customWidth="1"/>
    <col min="5" max="5" width="5.28125" style="64" customWidth="1"/>
    <col min="6" max="7" width="15.7109375" style="64" customWidth="1"/>
    <col min="8" max="8" width="12.7109375" style="64" bestFit="1" customWidth="1"/>
    <col min="9" max="9" width="3.00390625" style="64" hidden="1" customWidth="1"/>
    <col min="10" max="12" width="0" style="64" hidden="1" customWidth="1"/>
    <col min="13" max="13" width="14.00390625" style="64" bestFit="1" customWidth="1"/>
    <col min="14" max="16384" width="9.140625" style="64" customWidth="1"/>
  </cols>
  <sheetData>
    <row r="1" ht="18">
      <c r="A1" s="84" t="s">
        <v>116</v>
      </c>
    </row>
    <row r="2" ht="12.75">
      <c r="A2" s="77" t="s">
        <v>70</v>
      </c>
    </row>
    <row r="3" ht="12.75">
      <c r="A3" s="85"/>
    </row>
    <row r="4" ht="12.75">
      <c r="A4" s="85"/>
    </row>
    <row r="5" spans="1:7" ht="32.25" customHeight="1">
      <c r="A5" s="227" t="s">
        <v>101</v>
      </c>
      <c r="B5" s="227"/>
      <c r="C5" s="227"/>
      <c r="D5" s="227"/>
      <c r="E5" s="227"/>
      <c r="F5" s="227"/>
      <c r="G5" s="227"/>
    </row>
    <row r="8" spans="1:7" s="88" customFormat="1" ht="14.25" customHeight="1">
      <c r="A8" s="86">
        <v>15</v>
      </c>
      <c r="B8" s="79" t="s">
        <v>194</v>
      </c>
      <c r="C8" s="77"/>
      <c r="D8" s="87"/>
      <c r="E8" s="87"/>
      <c r="F8" s="87"/>
      <c r="G8" s="87"/>
    </row>
    <row r="9" spans="1:7" s="90" customFormat="1" ht="39.75" customHeight="1">
      <c r="A9" s="86"/>
      <c r="B9" s="251" t="s">
        <v>249</v>
      </c>
      <c r="C9" s="251"/>
      <c r="D9" s="251"/>
      <c r="E9" s="251"/>
      <c r="F9" s="251"/>
      <c r="G9" s="251"/>
    </row>
    <row r="10" spans="1:7" s="90" customFormat="1" ht="12.75" customHeight="1">
      <c r="A10" s="86"/>
      <c r="B10" s="68"/>
      <c r="C10" s="68"/>
      <c r="D10" s="68"/>
      <c r="E10" s="68"/>
      <c r="F10" s="68"/>
      <c r="G10" s="68"/>
    </row>
    <row r="11" spans="1:7" s="90" customFormat="1" ht="39.75" customHeight="1">
      <c r="A11" s="86"/>
      <c r="B11" s="251" t="s">
        <v>242</v>
      </c>
      <c r="C11" s="251"/>
      <c r="D11" s="251"/>
      <c r="E11" s="251"/>
      <c r="F11" s="251"/>
      <c r="G11" s="251"/>
    </row>
    <row r="12" spans="1:7" s="90" customFormat="1" ht="12.75" customHeight="1">
      <c r="A12" s="86"/>
      <c r="B12" s="246"/>
      <c r="C12" s="246"/>
      <c r="D12" s="246"/>
      <c r="E12" s="246"/>
      <c r="F12" s="246"/>
      <c r="G12" s="246"/>
    </row>
    <row r="13" spans="1:9" s="90" customFormat="1" ht="93.75" customHeight="1">
      <c r="A13" s="89"/>
      <c r="B13" s="251" t="s">
        <v>247</v>
      </c>
      <c r="C13" s="251"/>
      <c r="D13" s="251"/>
      <c r="E13" s="251"/>
      <c r="F13" s="251"/>
      <c r="G13" s="251"/>
      <c r="H13" s="214"/>
      <c r="I13" s="215"/>
    </row>
    <row r="14" spans="1:9" s="90" customFormat="1" ht="12.75" customHeight="1">
      <c r="A14" s="89"/>
      <c r="B14" s="82"/>
      <c r="C14" s="82"/>
      <c r="D14" s="82"/>
      <c r="E14" s="82"/>
      <c r="F14" s="82"/>
      <c r="G14" s="82"/>
      <c r="H14" s="102"/>
      <c r="I14"/>
    </row>
    <row r="15" spans="1:9" s="90" customFormat="1" ht="12.75" customHeight="1">
      <c r="A15" s="89"/>
      <c r="D15" s="91"/>
      <c r="E15" s="91"/>
      <c r="F15" s="91"/>
      <c r="G15" s="91"/>
      <c r="H15" s="102"/>
      <c r="I15"/>
    </row>
    <row r="16" spans="1:9" s="77" customFormat="1" ht="13.5" customHeight="1">
      <c r="A16" s="86">
        <v>16</v>
      </c>
      <c r="B16" s="79" t="s">
        <v>122</v>
      </c>
      <c r="D16" s="87"/>
      <c r="E16" s="87"/>
      <c r="F16" s="87"/>
      <c r="G16" s="87"/>
      <c r="H16" s="102"/>
      <c r="I16"/>
    </row>
    <row r="17" spans="1:9" s="77" customFormat="1" ht="39.75" customHeight="1">
      <c r="A17" s="86"/>
      <c r="B17" s="251" t="s">
        <v>243</v>
      </c>
      <c r="C17" s="251"/>
      <c r="D17" s="251"/>
      <c r="E17" s="251"/>
      <c r="F17" s="251"/>
      <c r="G17" s="251"/>
      <c r="H17" s="214"/>
      <c r="I17" s="215"/>
    </row>
    <row r="18" spans="1:9" s="77" customFormat="1" ht="39.75" customHeight="1">
      <c r="A18" s="86"/>
      <c r="B18" s="246" t="s">
        <v>244</v>
      </c>
      <c r="C18" s="246"/>
      <c r="D18" s="246"/>
      <c r="E18" s="246"/>
      <c r="F18" s="246"/>
      <c r="G18" s="246"/>
      <c r="H18" s="216"/>
      <c r="I18" s="216" t="s">
        <v>104</v>
      </c>
    </row>
    <row r="19" spans="1:9" s="77" customFormat="1" ht="12.75" customHeight="1">
      <c r="A19" s="86"/>
      <c r="B19" s="82"/>
      <c r="C19" s="82"/>
      <c r="D19" s="82"/>
      <c r="E19" s="82"/>
      <c r="F19" s="82"/>
      <c r="G19" s="82"/>
      <c r="H19" s="216"/>
      <c r="I19" s="216"/>
    </row>
    <row r="20" spans="1:9" s="77" customFormat="1" ht="27.75" customHeight="1">
      <c r="A20" s="86"/>
      <c r="B20" s="246" t="s">
        <v>246</v>
      </c>
      <c r="C20" s="246"/>
      <c r="D20" s="246"/>
      <c r="E20" s="246"/>
      <c r="F20" s="246"/>
      <c r="G20" s="246"/>
      <c r="H20" s="216"/>
      <c r="I20" s="216"/>
    </row>
    <row r="21" spans="1:9" ht="12.75" customHeight="1">
      <c r="A21" s="86"/>
      <c r="B21" s="68"/>
      <c r="C21" s="68"/>
      <c r="D21" s="68"/>
      <c r="E21" s="68"/>
      <c r="F21" s="68"/>
      <c r="G21" s="68"/>
      <c r="H21" s="102"/>
      <c r="I21"/>
    </row>
    <row r="22" spans="1:9" ht="12.75" customHeight="1">
      <c r="A22" s="86"/>
      <c r="B22" s="68"/>
      <c r="C22" s="68"/>
      <c r="D22" s="68"/>
      <c r="E22" s="68"/>
      <c r="F22" s="68"/>
      <c r="G22" s="68"/>
      <c r="H22" s="102"/>
      <c r="I22"/>
    </row>
    <row r="23" spans="1:9" ht="14.25" customHeight="1">
      <c r="A23" s="86">
        <v>17</v>
      </c>
      <c r="B23" s="79" t="s">
        <v>192</v>
      </c>
      <c r="C23" s="77"/>
      <c r="D23" s="87"/>
      <c r="E23" s="87"/>
      <c r="F23" s="87"/>
      <c r="G23" s="87"/>
      <c r="H23" s="102"/>
      <c r="I23"/>
    </row>
    <row r="24" spans="1:9" ht="27" customHeight="1">
      <c r="A24" s="86"/>
      <c r="B24" s="251" t="s">
        <v>223</v>
      </c>
      <c r="C24" s="251"/>
      <c r="D24" s="251"/>
      <c r="E24" s="251"/>
      <c r="F24" s="251"/>
      <c r="G24" s="251"/>
      <c r="H24" s="102"/>
      <c r="I24"/>
    </row>
    <row r="25" spans="1:9" ht="12.75" customHeight="1">
      <c r="A25" s="86"/>
      <c r="B25" s="92"/>
      <c r="C25" s="92"/>
      <c r="D25" s="92"/>
      <c r="E25" s="92"/>
      <c r="F25" s="92"/>
      <c r="G25" s="92"/>
      <c r="H25" s="102"/>
      <c r="I25"/>
    </row>
    <row r="26" spans="1:7" ht="12.75" customHeight="1">
      <c r="A26" s="86"/>
      <c r="B26" s="92"/>
      <c r="C26" s="92"/>
      <c r="D26" s="92"/>
      <c r="E26" s="92"/>
      <c r="F26" s="92"/>
      <c r="G26" s="92"/>
    </row>
    <row r="27" spans="1:7" ht="14.25" customHeight="1">
      <c r="A27" s="86">
        <v>18</v>
      </c>
      <c r="B27" s="79" t="s">
        <v>195</v>
      </c>
      <c r="C27" s="77"/>
      <c r="D27" s="87"/>
      <c r="E27" s="87"/>
      <c r="F27" s="93"/>
      <c r="G27" s="93"/>
    </row>
    <row r="28" spans="1:7" ht="12.75" customHeight="1">
      <c r="A28" s="86"/>
      <c r="B28" s="251" t="s">
        <v>196</v>
      </c>
      <c r="C28" s="251"/>
      <c r="D28" s="251"/>
      <c r="E28" s="251"/>
      <c r="F28" s="251"/>
      <c r="G28" s="251"/>
    </row>
    <row r="29" spans="1:7" ht="12.75" customHeight="1">
      <c r="A29" s="86"/>
      <c r="B29" s="77"/>
      <c r="C29" s="77"/>
      <c r="D29" s="87"/>
      <c r="E29" s="87"/>
      <c r="F29" s="93"/>
      <c r="G29" s="93"/>
    </row>
    <row r="30" spans="1:7" ht="12.75" customHeight="1">
      <c r="A30" s="86"/>
      <c r="B30" s="77"/>
      <c r="C30" s="77"/>
      <c r="D30" s="87"/>
      <c r="E30" s="87"/>
      <c r="F30" s="93"/>
      <c r="G30" s="93"/>
    </row>
    <row r="31" spans="1:7" ht="13.5" customHeight="1">
      <c r="A31" s="86">
        <v>19</v>
      </c>
      <c r="B31" s="79" t="s">
        <v>120</v>
      </c>
      <c r="C31" s="77"/>
      <c r="D31" s="87"/>
      <c r="E31" s="87"/>
      <c r="F31" s="93"/>
      <c r="G31" s="93"/>
    </row>
    <row r="32" spans="1:7" ht="12.75" customHeight="1">
      <c r="A32" s="86"/>
      <c r="B32" s="77"/>
      <c r="C32" s="77"/>
      <c r="E32" s="63"/>
      <c r="F32" s="118" t="s">
        <v>105</v>
      </c>
      <c r="G32" s="118" t="s">
        <v>228</v>
      </c>
    </row>
    <row r="33" spans="1:7" ht="12.75" customHeight="1">
      <c r="A33" s="86"/>
      <c r="B33" s="77"/>
      <c r="C33" s="77"/>
      <c r="E33" s="63"/>
      <c r="F33" s="118" t="s">
        <v>224</v>
      </c>
      <c r="G33" s="118" t="s">
        <v>224</v>
      </c>
    </row>
    <row r="34" spans="1:7" ht="12.75" customHeight="1">
      <c r="A34" s="86"/>
      <c r="B34" s="64" t="s">
        <v>198</v>
      </c>
      <c r="E34" s="63"/>
      <c r="F34" s="118" t="s">
        <v>25</v>
      </c>
      <c r="G34" s="118" t="s">
        <v>25</v>
      </c>
    </row>
    <row r="35" spans="1:7" s="77" customFormat="1" ht="12.75" customHeight="1">
      <c r="A35" s="86"/>
      <c r="C35" s="77" t="s">
        <v>197</v>
      </c>
      <c r="F35" s="133">
        <f>+G35-1293</f>
        <v>-261</v>
      </c>
      <c r="G35" s="133">
        <f>732-G36</f>
        <v>1032</v>
      </c>
    </row>
    <row r="36" spans="1:7" s="77" customFormat="1" ht="12.75" customHeight="1">
      <c r="A36" s="86"/>
      <c r="C36" s="77" t="s">
        <v>62</v>
      </c>
      <c r="E36" s="78"/>
      <c r="F36" s="134">
        <f>+G36+91</f>
        <v>-209</v>
      </c>
      <c r="G36" s="134">
        <v>-300</v>
      </c>
    </row>
    <row r="37" spans="1:7" s="77" customFormat="1" ht="12.75" customHeight="1">
      <c r="A37" s="86"/>
      <c r="E37" s="78"/>
      <c r="F37" s="133">
        <f>SUM(F35:F36)</f>
        <v>-470</v>
      </c>
      <c r="G37" s="133">
        <f>SUM(G35:G36)</f>
        <v>732</v>
      </c>
    </row>
    <row r="38" spans="1:7" s="77" customFormat="1" ht="12.75" customHeight="1">
      <c r="A38" s="86"/>
      <c r="B38" s="77" t="s">
        <v>83</v>
      </c>
      <c r="E38" s="78"/>
      <c r="F38" s="133">
        <v>0</v>
      </c>
      <c r="G38" s="133">
        <v>0</v>
      </c>
    </row>
    <row r="39" spans="1:7" s="77" customFormat="1" ht="12.75" customHeight="1" thickBot="1">
      <c r="A39" s="86"/>
      <c r="E39" s="94"/>
      <c r="F39" s="132">
        <f>SUM(F37:F38)</f>
        <v>-470</v>
      </c>
      <c r="G39" s="132">
        <f>SUM(G37:G38)</f>
        <v>732</v>
      </c>
    </row>
    <row r="40" spans="1:7" ht="12.75" customHeight="1">
      <c r="A40" s="86"/>
      <c r="B40" s="95"/>
      <c r="C40" s="77"/>
      <c r="D40" s="77"/>
      <c r="E40" s="78"/>
      <c r="F40" s="78"/>
      <c r="G40" s="82"/>
    </row>
    <row r="41" spans="1:7" s="77" customFormat="1" ht="27" customHeight="1">
      <c r="A41" s="86"/>
      <c r="B41" s="251" t="s">
        <v>220</v>
      </c>
      <c r="C41" s="251"/>
      <c r="D41" s="251"/>
      <c r="E41" s="251"/>
      <c r="F41" s="251"/>
      <c r="G41" s="251"/>
    </row>
    <row r="42" spans="1:7" s="77" customFormat="1" ht="12.75" customHeight="1">
      <c r="A42" s="86"/>
      <c r="B42" s="68"/>
      <c r="C42" s="68"/>
      <c r="D42" s="68"/>
      <c r="E42" s="68"/>
      <c r="F42" s="68"/>
      <c r="G42" s="68"/>
    </row>
    <row r="43" spans="1:7" ht="12.75" customHeight="1">
      <c r="A43" s="86"/>
      <c r="B43" s="226"/>
      <c r="C43" s="226"/>
      <c r="D43" s="226"/>
      <c r="E43" s="226"/>
      <c r="F43" s="226"/>
      <c r="G43" s="226"/>
    </row>
    <row r="44" spans="1:7" ht="14.25" customHeight="1">
      <c r="A44" s="86">
        <v>20</v>
      </c>
      <c r="B44" s="79" t="s">
        <v>121</v>
      </c>
      <c r="C44" s="77"/>
      <c r="D44" s="77"/>
      <c r="E44" s="94"/>
      <c r="F44" s="94"/>
      <c r="G44" s="82"/>
    </row>
    <row r="45" spans="1:7" s="77" customFormat="1" ht="12.75" customHeight="1">
      <c r="A45" s="86"/>
      <c r="B45" s="77" t="s">
        <v>4</v>
      </c>
      <c r="E45" s="78"/>
      <c r="F45" s="78"/>
      <c r="G45" s="82"/>
    </row>
    <row r="46" spans="1:7" s="77" customFormat="1" ht="12.75" customHeight="1">
      <c r="A46" s="86"/>
      <c r="E46" s="78"/>
      <c r="F46" s="78"/>
      <c r="G46" s="82"/>
    </row>
    <row r="47" spans="1:7" ht="12.75" customHeight="1">
      <c r="A47" s="86"/>
      <c r="B47" s="77"/>
      <c r="C47" s="77"/>
      <c r="D47" s="77"/>
      <c r="E47" s="78"/>
      <c r="F47" s="78"/>
      <c r="G47" s="82"/>
    </row>
    <row r="48" spans="1:7" ht="13.5" customHeight="1">
      <c r="A48" s="86">
        <v>21</v>
      </c>
      <c r="B48" s="79" t="s">
        <v>5</v>
      </c>
      <c r="C48" s="77"/>
      <c r="D48" s="77"/>
      <c r="E48" s="78"/>
      <c r="F48" s="78"/>
      <c r="G48" s="82"/>
    </row>
    <row r="49" spans="1:7" ht="27" customHeight="1">
      <c r="A49" s="86"/>
      <c r="B49" s="251" t="s">
        <v>248</v>
      </c>
      <c r="C49" s="251"/>
      <c r="D49" s="251"/>
      <c r="E49" s="251"/>
      <c r="F49" s="251"/>
      <c r="G49" s="251"/>
    </row>
    <row r="50" spans="1:7" ht="12.75" customHeight="1">
      <c r="A50" s="86"/>
      <c r="G50" s="68"/>
    </row>
    <row r="51" spans="1:7" ht="12.75" customHeight="1">
      <c r="A51" s="86"/>
      <c r="G51" s="68"/>
    </row>
    <row r="52" spans="1:7" ht="15" customHeight="1">
      <c r="A52" s="86">
        <v>22</v>
      </c>
      <c r="B52" s="74" t="s">
        <v>6</v>
      </c>
      <c r="G52" s="68"/>
    </row>
    <row r="53" spans="1:7" ht="12.75" customHeight="1">
      <c r="A53" s="86"/>
      <c r="B53" s="225" t="s">
        <v>7</v>
      </c>
      <c r="C53" s="225"/>
      <c r="D53" s="225"/>
      <c r="E53" s="225"/>
      <c r="F53" s="225"/>
      <c r="G53" s="225"/>
    </row>
    <row r="54" spans="1:7" ht="12.75" customHeight="1">
      <c r="A54" s="86"/>
      <c r="G54" s="68"/>
    </row>
    <row r="55" spans="1:13" ht="12.75" customHeight="1">
      <c r="A55" s="86"/>
      <c r="G55" s="68"/>
      <c r="M55" s="77"/>
    </row>
    <row r="56" spans="1:13" ht="13.5" customHeight="1">
      <c r="A56" s="86">
        <v>23</v>
      </c>
      <c r="B56" s="74" t="s">
        <v>63</v>
      </c>
      <c r="G56" s="68"/>
      <c r="M56" s="77"/>
    </row>
    <row r="57" spans="1:13" ht="12.75" customHeight="1">
      <c r="A57" s="86"/>
      <c r="B57" s="74"/>
      <c r="F57" s="77"/>
      <c r="G57" s="118" t="s">
        <v>106</v>
      </c>
      <c r="M57" s="77"/>
    </row>
    <row r="58" spans="1:13" ht="12.75" customHeight="1">
      <c r="A58" s="86"/>
      <c r="D58" s="85"/>
      <c r="F58" s="77"/>
      <c r="G58" s="118" t="s">
        <v>224</v>
      </c>
      <c r="M58" s="77"/>
    </row>
    <row r="59" spans="1:13" ht="12.75" customHeight="1">
      <c r="A59" s="86"/>
      <c r="B59" s="74" t="s">
        <v>8</v>
      </c>
      <c r="E59" s="97"/>
      <c r="F59" s="77"/>
      <c r="G59" s="118" t="s">
        <v>25</v>
      </c>
      <c r="M59" s="77"/>
    </row>
    <row r="60" spans="1:13" ht="12.75" customHeight="1">
      <c r="A60" s="86"/>
      <c r="C60" s="64" t="s">
        <v>37</v>
      </c>
      <c r="E60" s="97"/>
      <c r="F60" s="77"/>
      <c r="G60" s="133">
        <v>97903</v>
      </c>
      <c r="M60" s="77"/>
    </row>
    <row r="61" spans="1:13" ht="12.75" customHeight="1">
      <c r="A61" s="86"/>
      <c r="C61" s="64" t="s">
        <v>38</v>
      </c>
      <c r="E61" s="97"/>
      <c r="F61" s="77"/>
      <c r="G61" s="133">
        <v>34414</v>
      </c>
      <c r="M61" s="77"/>
    </row>
    <row r="62" spans="1:13" ht="12.75" customHeight="1" thickBot="1">
      <c r="A62" s="86"/>
      <c r="E62" s="97"/>
      <c r="F62" s="77"/>
      <c r="G62" s="132">
        <f>SUM(G60:G61)</f>
        <v>132317</v>
      </c>
      <c r="H62" s="131"/>
      <c r="M62" s="77"/>
    </row>
    <row r="63" spans="1:13" ht="12.75" customHeight="1">
      <c r="A63" s="86"/>
      <c r="B63" s="74" t="s">
        <v>9</v>
      </c>
      <c r="F63" s="77"/>
      <c r="G63" s="217"/>
      <c r="M63" s="77"/>
    </row>
    <row r="64" spans="1:13" ht="12.75" customHeight="1" thickBot="1">
      <c r="A64" s="86"/>
      <c r="C64" s="64" t="s">
        <v>37</v>
      </c>
      <c r="E64" s="97"/>
      <c r="F64" s="77"/>
      <c r="G64" s="218">
        <v>5093</v>
      </c>
      <c r="M64" s="77"/>
    </row>
    <row r="65" spans="1:13" ht="12.75" customHeight="1">
      <c r="A65" s="86"/>
      <c r="E65" s="97"/>
      <c r="F65" s="77"/>
      <c r="G65" s="133"/>
      <c r="M65" s="77"/>
    </row>
    <row r="66" spans="1:13" ht="12.75" customHeight="1" thickBot="1">
      <c r="A66" s="86"/>
      <c r="B66" s="74" t="s">
        <v>35</v>
      </c>
      <c r="E66" s="97"/>
      <c r="F66" s="77"/>
      <c r="G66" s="218">
        <f>G62+G64</f>
        <v>137410</v>
      </c>
      <c r="M66" s="77"/>
    </row>
    <row r="67" spans="1:13" ht="12.75" customHeight="1">
      <c r="A67" s="86"/>
      <c r="D67" s="96"/>
      <c r="E67" s="97"/>
      <c r="F67" s="77"/>
      <c r="G67" s="68"/>
      <c r="M67" s="77"/>
    </row>
    <row r="68" spans="1:13" ht="12.75" customHeight="1">
      <c r="A68" s="86"/>
      <c r="D68" s="96"/>
      <c r="E68" s="97"/>
      <c r="F68" s="77"/>
      <c r="G68" s="68"/>
      <c r="M68" s="77"/>
    </row>
    <row r="69" spans="1:13" ht="12.75" customHeight="1">
      <c r="A69" s="86"/>
      <c r="B69" s="64" t="s">
        <v>10</v>
      </c>
      <c r="D69" s="96"/>
      <c r="E69" s="97"/>
      <c r="F69" s="77"/>
      <c r="G69" s="68"/>
      <c r="M69" s="77"/>
    </row>
    <row r="70" spans="1:13" ht="12.75" customHeight="1">
      <c r="A70" s="86"/>
      <c r="F70" s="118" t="s">
        <v>79</v>
      </c>
      <c r="G70" s="219" t="s">
        <v>80</v>
      </c>
      <c r="M70" s="77"/>
    </row>
    <row r="71" spans="1:13" ht="12.75" customHeight="1">
      <c r="A71" s="86"/>
      <c r="F71" s="118" t="s">
        <v>81</v>
      </c>
      <c r="G71" s="118" t="s">
        <v>81</v>
      </c>
      <c r="M71" s="77"/>
    </row>
    <row r="72" spans="1:13" ht="12.75" customHeight="1">
      <c r="A72" s="86"/>
      <c r="C72" s="64" t="s">
        <v>24</v>
      </c>
      <c r="F72" s="133">
        <f>+G72</f>
        <v>47534</v>
      </c>
      <c r="G72" s="133">
        <v>47534</v>
      </c>
      <c r="M72" s="77"/>
    </row>
    <row r="73" spans="1:13" ht="12.75" customHeight="1">
      <c r="A73" s="86"/>
      <c r="C73" s="64" t="s">
        <v>68</v>
      </c>
      <c r="F73" s="210">
        <v>14000</v>
      </c>
      <c r="G73" s="133">
        <v>52773</v>
      </c>
      <c r="H73" s="186"/>
      <c r="M73" s="77"/>
    </row>
    <row r="74" spans="1:13" ht="12.75" customHeight="1">
      <c r="A74" s="86"/>
      <c r="C74" s="64" t="s">
        <v>69</v>
      </c>
      <c r="F74" s="210">
        <v>80160</v>
      </c>
      <c r="G74" s="133">
        <v>37103</v>
      </c>
      <c r="M74" s="185"/>
    </row>
    <row r="75" spans="1:13" ht="12.75" customHeight="1" thickBot="1">
      <c r="A75" s="86"/>
      <c r="F75" s="139"/>
      <c r="G75" s="220">
        <f>SUM(G72:G74)</f>
        <v>137410</v>
      </c>
      <c r="M75" s="77"/>
    </row>
    <row r="76" spans="1:13" ht="12.75" customHeight="1">
      <c r="A76" s="86"/>
      <c r="F76" s="77"/>
      <c r="G76" s="127"/>
      <c r="M76" s="77"/>
    </row>
    <row r="77" spans="1:13" ht="12.75" customHeight="1">
      <c r="A77" s="86"/>
      <c r="E77" s="97"/>
      <c r="G77" s="68"/>
      <c r="M77" s="77"/>
    </row>
    <row r="78" spans="1:7" ht="14.25" customHeight="1">
      <c r="A78" s="86">
        <v>24</v>
      </c>
      <c r="B78" s="74" t="s">
        <v>39</v>
      </c>
      <c r="G78" s="68"/>
    </row>
    <row r="79" spans="1:7" ht="12.75" customHeight="1">
      <c r="A79" s="86"/>
      <c r="B79" s="64" t="s">
        <v>11</v>
      </c>
      <c r="G79" s="68"/>
    </row>
    <row r="80" spans="1:7" ht="12.75" customHeight="1">
      <c r="A80" s="86"/>
      <c r="G80" s="68"/>
    </row>
    <row r="81" spans="1:7" ht="12.75" customHeight="1">
      <c r="A81" s="86"/>
      <c r="G81" s="68"/>
    </row>
    <row r="82" spans="1:7" ht="13.5" customHeight="1">
      <c r="A82" s="86">
        <v>25</v>
      </c>
      <c r="B82" s="74" t="s">
        <v>12</v>
      </c>
      <c r="G82" s="68"/>
    </row>
    <row r="83" spans="1:7" ht="12.75" customHeight="1">
      <c r="A83" s="86"/>
      <c r="B83" s="224" t="s">
        <v>13</v>
      </c>
      <c r="C83" s="224"/>
      <c r="D83" s="224"/>
      <c r="E83" s="224"/>
      <c r="F83" s="224"/>
      <c r="G83" s="224"/>
    </row>
    <row r="84" spans="1:10" ht="12.75" customHeight="1">
      <c r="A84" s="86"/>
      <c r="B84" s="77"/>
      <c r="C84" s="129"/>
      <c r="D84" s="129"/>
      <c r="E84" s="129"/>
      <c r="F84" s="129"/>
      <c r="G84" s="129"/>
      <c r="H84" s="129"/>
      <c r="I84" s="129"/>
      <c r="J84" s="129"/>
    </row>
    <row r="85" spans="1:7" ht="12.75" customHeight="1">
      <c r="A85" s="86"/>
      <c r="G85" s="68"/>
    </row>
    <row r="86" spans="1:7" ht="15" customHeight="1">
      <c r="A86" s="86">
        <v>26</v>
      </c>
      <c r="B86" s="74" t="s">
        <v>64</v>
      </c>
      <c r="G86" s="68"/>
    </row>
    <row r="87" spans="1:7" ht="12.75" customHeight="1">
      <c r="A87" s="86"/>
      <c r="B87" s="74" t="s">
        <v>107</v>
      </c>
      <c r="C87" s="74" t="s">
        <v>17</v>
      </c>
      <c r="G87" s="68"/>
    </row>
    <row r="88" spans="1:7" ht="27" customHeight="1">
      <c r="A88" s="86"/>
      <c r="B88" s="74"/>
      <c r="C88" s="253" t="s">
        <v>14</v>
      </c>
      <c r="D88" s="253"/>
      <c r="E88" s="253"/>
      <c r="F88" s="253"/>
      <c r="G88" s="253"/>
    </row>
    <row r="89" spans="1:7" ht="12.75" customHeight="1">
      <c r="A89" s="86"/>
      <c r="B89" s="74"/>
      <c r="C89" s="74"/>
      <c r="E89" s="63"/>
      <c r="F89" s="118" t="s">
        <v>105</v>
      </c>
      <c r="G89" s="118" t="s">
        <v>228</v>
      </c>
    </row>
    <row r="90" spans="1:7" ht="12.75" customHeight="1">
      <c r="A90" s="86"/>
      <c r="B90" s="74"/>
      <c r="C90" s="74"/>
      <c r="E90" s="63"/>
      <c r="F90" s="118" t="s">
        <v>224</v>
      </c>
      <c r="G90" s="118" t="s">
        <v>224</v>
      </c>
    </row>
    <row r="91" spans="1:7" ht="12.75" customHeight="1">
      <c r="A91" s="86"/>
      <c r="C91" s="64" t="s">
        <v>15</v>
      </c>
      <c r="E91" s="99"/>
      <c r="F91" s="122">
        <f>+PL!B24</f>
        <v>24324</v>
      </c>
      <c r="G91" s="122">
        <f>+PL!F24</f>
        <v>57277</v>
      </c>
    </row>
    <row r="92" spans="1:7" ht="12.75" customHeight="1">
      <c r="A92" s="86"/>
      <c r="C92" s="64" t="s">
        <v>213</v>
      </c>
      <c r="E92" s="99"/>
      <c r="F92" s="125">
        <f>-PL!B28</f>
        <v>135</v>
      </c>
      <c r="G92" s="125">
        <f>-PL!F28</f>
        <v>2535</v>
      </c>
    </row>
    <row r="93" spans="1:7" ht="12.75" customHeight="1">
      <c r="A93" s="86"/>
      <c r="C93" s="64" t="s">
        <v>16</v>
      </c>
      <c r="E93" s="99"/>
      <c r="F93" s="166">
        <f>SUM(F91:F92)</f>
        <v>24459</v>
      </c>
      <c r="G93" s="166">
        <f>SUM(G91:G92)</f>
        <v>59812</v>
      </c>
    </row>
    <row r="94" spans="1:7" ht="12.75" customHeight="1">
      <c r="A94" s="86"/>
      <c r="E94" s="99"/>
      <c r="F94" s="122"/>
      <c r="G94" s="122"/>
    </row>
    <row r="95" spans="1:7" ht="12.75" customHeight="1">
      <c r="A95" s="86"/>
      <c r="C95" s="255" t="s">
        <v>86</v>
      </c>
      <c r="D95" s="229"/>
      <c r="E95" s="99"/>
      <c r="F95" s="122">
        <f>+'BS'!C29</f>
        <v>320983</v>
      </c>
      <c r="G95" s="122">
        <f>+F95</f>
        <v>320983</v>
      </c>
    </row>
    <row r="96" spans="1:7" ht="12.75" customHeight="1">
      <c r="A96" s="86"/>
      <c r="C96" s="64" t="s">
        <v>85</v>
      </c>
      <c r="F96" s="118"/>
      <c r="G96" s="118"/>
    </row>
    <row r="97" spans="1:7" ht="12.75" customHeight="1" thickBot="1">
      <c r="A97" s="86"/>
      <c r="C97" s="64" t="s">
        <v>40</v>
      </c>
      <c r="F97" s="124">
        <f>(F93/F95)*100</f>
        <v>7.620029721200189</v>
      </c>
      <c r="G97" s="124">
        <f>(G93/G95)*100</f>
        <v>18.634008654663955</v>
      </c>
    </row>
    <row r="98" spans="1:5" ht="12.75" customHeight="1">
      <c r="A98" s="86"/>
      <c r="D98" s="77"/>
      <c r="E98" s="77"/>
    </row>
    <row r="99" spans="1:5" ht="12.75" customHeight="1">
      <c r="A99" s="86"/>
      <c r="D99" s="77"/>
      <c r="E99" s="77"/>
    </row>
    <row r="100" spans="1:6" ht="12.75" customHeight="1">
      <c r="A100" s="86"/>
      <c r="B100" s="74" t="s">
        <v>108</v>
      </c>
      <c r="C100" s="74" t="s">
        <v>18</v>
      </c>
      <c r="D100" s="100"/>
      <c r="E100" s="100"/>
      <c r="F100" s="100"/>
    </row>
    <row r="101" spans="1:7" ht="39.75" customHeight="1">
      <c r="A101" s="86"/>
      <c r="B101" s="74"/>
      <c r="C101" s="253" t="s">
        <v>19</v>
      </c>
      <c r="D101" s="253"/>
      <c r="E101" s="253"/>
      <c r="F101" s="253"/>
      <c r="G101" s="253"/>
    </row>
    <row r="102" spans="1:7" ht="12.75" customHeight="1">
      <c r="A102" s="86"/>
      <c r="B102" s="74"/>
      <c r="C102" s="74"/>
      <c r="E102" s="63"/>
      <c r="F102" s="118" t="s">
        <v>105</v>
      </c>
      <c r="G102" s="118" t="s">
        <v>228</v>
      </c>
    </row>
    <row r="103" spans="1:7" ht="12.75" customHeight="1">
      <c r="A103" s="86"/>
      <c r="B103" s="74"/>
      <c r="C103" s="74"/>
      <c r="E103" s="63"/>
      <c r="F103" s="118" t="s">
        <v>224</v>
      </c>
      <c r="G103" s="118" t="s">
        <v>224</v>
      </c>
    </row>
    <row r="104" spans="1:7" ht="12.75" customHeight="1">
      <c r="A104" s="86"/>
      <c r="C104" s="64" t="s">
        <v>15</v>
      </c>
      <c r="E104" s="63"/>
      <c r="F104" s="123">
        <f>+F91</f>
        <v>24324</v>
      </c>
      <c r="G104" s="123">
        <f>+G91</f>
        <v>57277</v>
      </c>
    </row>
    <row r="105" spans="1:7" ht="12.75" customHeight="1">
      <c r="A105" s="86"/>
      <c r="C105" s="64" t="s">
        <v>213</v>
      </c>
      <c r="E105" s="63"/>
      <c r="F105" s="123">
        <f>+F92</f>
        <v>135</v>
      </c>
      <c r="G105" s="123">
        <f>+G92</f>
        <v>2535</v>
      </c>
    </row>
    <row r="106" spans="1:7" ht="12.75" customHeight="1">
      <c r="A106" s="86"/>
      <c r="C106" s="64" t="s">
        <v>16</v>
      </c>
      <c r="E106" s="63"/>
      <c r="F106" s="173">
        <f>SUM(F104:F105)</f>
        <v>24459</v>
      </c>
      <c r="G106" s="173">
        <f>SUM(G104:G105)</f>
        <v>59812</v>
      </c>
    </row>
    <row r="107" spans="1:7" ht="12.75" customHeight="1">
      <c r="A107" s="86"/>
      <c r="E107" s="99"/>
      <c r="F107" s="122"/>
      <c r="G107" s="122"/>
    </row>
    <row r="108" spans="1:7" ht="12.75" customHeight="1">
      <c r="A108" s="86"/>
      <c r="C108" s="255" t="s">
        <v>86</v>
      </c>
      <c r="D108" s="229"/>
      <c r="E108" s="99"/>
      <c r="F108" s="122">
        <f>+F95</f>
        <v>320983</v>
      </c>
      <c r="G108" s="122">
        <f>+G95</f>
        <v>320983</v>
      </c>
    </row>
    <row r="109" spans="1:7" ht="14.25" customHeight="1">
      <c r="A109" s="86"/>
      <c r="C109" s="76" t="s">
        <v>20</v>
      </c>
      <c r="E109" s="99"/>
      <c r="F109" s="125">
        <v>374</v>
      </c>
      <c r="G109" s="125">
        <v>374</v>
      </c>
    </row>
    <row r="110" spans="1:7" ht="25.5" customHeight="1">
      <c r="A110" s="86"/>
      <c r="C110" s="255" t="s">
        <v>88</v>
      </c>
      <c r="D110" s="255"/>
      <c r="E110" s="255"/>
      <c r="F110" s="126">
        <f>SUM(F108:F109)</f>
        <v>321357</v>
      </c>
      <c r="G110" s="126">
        <f>SUM(G108:G109)</f>
        <v>321357</v>
      </c>
    </row>
    <row r="111" spans="1:7" ht="12.75" customHeight="1">
      <c r="A111" s="86"/>
      <c r="C111" s="64" t="s">
        <v>87</v>
      </c>
      <c r="F111" s="123"/>
      <c r="G111" s="123"/>
    </row>
    <row r="112" spans="1:7" ht="12.75" customHeight="1" thickBot="1">
      <c r="A112" s="86"/>
      <c r="C112" s="64" t="s">
        <v>84</v>
      </c>
      <c r="F112" s="124">
        <f>+(F106/F110)*100</f>
        <v>7.6111614186092105</v>
      </c>
      <c r="G112" s="124">
        <f>+(G106/G110)*100</f>
        <v>18.6123221215035</v>
      </c>
    </row>
    <row r="113" spans="1:6" ht="12.75" customHeight="1">
      <c r="A113" s="86"/>
      <c r="B113" s="74"/>
      <c r="C113" s="74"/>
      <c r="D113" s="100"/>
      <c r="E113" s="100"/>
      <c r="F113" s="100"/>
    </row>
    <row r="114" spans="1:6" ht="12.75" customHeight="1">
      <c r="A114" s="86"/>
      <c r="B114" s="74"/>
      <c r="C114" s="74"/>
      <c r="D114" s="100"/>
      <c r="E114" s="100"/>
      <c r="F114" s="100"/>
    </row>
    <row r="115" spans="1:7" ht="12.75" customHeight="1">
      <c r="A115" s="86">
        <v>27</v>
      </c>
      <c r="B115" s="228" t="s">
        <v>67</v>
      </c>
      <c r="C115" s="228"/>
      <c r="D115" s="228"/>
      <c r="E115" s="228"/>
      <c r="F115" s="228"/>
      <c r="G115" s="228"/>
    </row>
    <row r="116" spans="1:7" ht="27" customHeight="1">
      <c r="A116" s="86"/>
      <c r="B116" s="253" t="s">
        <v>233</v>
      </c>
      <c r="C116" s="253"/>
      <c r="D116" s="253"/>
      <c r="E116" s="253"/>
      <c r="F116" s="253"/>
      <c r="G116" s="253"/>
    </row>
    <row r="117" spans="1:7" ht="12.75" customHeight="1">
      <c r="A117" s="86"/>
      <c r="B117" s="101"/>
      <c r="C117" s="98"/>
      <c r="D117" s="98"/>
      <c r="E117" s="98"/>
      <c r="F117" s="98"/>
      <c r="G117" s="98"/>
    </row>
  </sheetData>
  <mergeCells count="22">
    <mergeCell ref="B116:G116"/>
    <mergeCell ref="B115:G115"/>
    <mergeCell ref="C101:G101"/>
    <mergeCell ref="C88:G88"/>
    <mergeCell ref="C95:D95"/>
    <mergeCell ref="C108:D108"/>
    <mergeCell ref="C110:E110"/>
    <mergeCell ref="A5:G5"/>
    <mergeCell ref="B9:G9"/>
    <mergeCell ref="B18:G18"/>
    <mergeCell ref="B24:G24"/>
    <mergeCell ref="B17:G17"/>
    <mergeCell ref="B13:G13"/>
    <mergeCell ref="B12:G12"/>
    <mergeCell ref="B11:G11"/>
    <mergeCell ref="B20:G20"/>
    <mergeCell ref="B83:G83"/>
    <mergeCell ref="B28:G28"/>
    <mergeCell ref="B41:G41"/>
    <mergeCell ref="B53:G53"/>
    <mergeCell ref="B43:G43"/>
    <mergeCell ref="B49:G49"/>
  </mergeCells>
  <printOptions/>
  <pageMargins left="0.46" right="0.22" top="0.53" bottom="0.32" header="0.5" footer="0.3"/>
  <pageSetup horizontalDpi="600" verticalDpi="600" orientation="portrait" paperSize="9" scale="95" r:id="rId1"/>
  <rowBreaks count="2" manualBreakCount="2">
    <brk id="45" max="6" man="1"/>
    <brk id="9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Tan &amp; Tan Developments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Ivy Lee</dc:creator>
  <cp:keywords/>
  <dc:description/>
  <cp:lastModifiedBy>Admin</cp:lastModifiedBy>
  <cp:lastPrinted>2006-12-14T08:56:22Z</cp:lastPrinted>
  <dcterms:created xsi:type="dcterms:W3CDTF">2003-06-03T01:38:44Z</dcterms:created>
  <dcterms:modified xsi:type="dcterms:W3CDTF">2006-12-14T08:56:27Z</dcterms:modified>
  <cp:category/>
  <cp:version/>
  <cp:contentType/>
  <cp:contentStatus/>
</cp:coreProperties>
</file>