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895" windowWidth="12090" windowHeight="4515" tabRatio="447" activeTab="4"/>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 r:id="rId12"/>
    <externalReference r:id="rId13"/>
    <externalReference r:id="rId14"/>
    <externalReference r:id="rId15"/>
  </externalReferences>
  <definedNames>
    <definedName name="_xlnm.Print_Area" localSheetId="0">'Cover'!$A$1:$D$50</definedName>
    <definedName name="_xlnm.Print_Area" localSheetId="6">'Notes-Part B'!$A$1:$G$121</definedName>
    <definedName name="_xlnm.Print_Titles" localSheetId="5">'NOTES-Part A'!$1:$5</definedName>
    <definedName name="_xlnm.Print_Titles" localSheetId="6">'Notes-Part B'!$1:$5</definedName>
  </definedNames>
  <calcPr calcMode="manual" fullCalcOnLoad="1" calcCompleted="0" calcOnSave="0"/>
</workbook>
</file>

<file path=xl/sharedStrings.xml><?xml version="1.0" encoding="utf-8"?>
<sst xmlns="http://schemas.openxmlformats.org/spreadsheetml/2006/main" count="375" uniqueCount="257">
  <si>
    <t xml:space="preserve">On 21 February 2005, Gold IS Berhad ("Goldis") announced that the subsidiaries of Goldis entered into the following joint venture agreements ("JVAs") in accordance with the People's Republic of China Sino-Foreign Equity Joint Venture Enterprise Law and other relevant regulations of China:
</t>
  </si>
  <si>
    <t>The disclosure requirements for explanatory notes for the variance of actual profit after tax and minority interest and shortfall in profit guarantee are not applicable.</t>
  </si>
  <si>
    <t>RM'000</t>
  </si>
  <si>
    <t xml:space="preserve">Revenue </t>
  </si>
  <si>
    <t>Cost of sales</t>
  </si>
  <si>
    <t>Gross profit</t>
  </si>
  <si>
    <t>Taxation</t>
  </si>
  <si>
    <t>Net profit for the period</t>
  </si>
  <si>
    <t xml:space="preserve">As at </t>
  </si>
  <si>
    <t>Property, plant and equipment</t>
  </si>
  <si>
    <t>Inventories</t>
  </si>
  <si>
    <t>Payables and accruals</t>
  </si>
  <si>
    <t>Share Premium</t>
  </si>
  <si>
    <t>Reserve on Consolidation</t>
  </si>
  <si>
    <t>Cash and bank balances</t>
  </si>
  <si>
    <t>Others</t>
  </si>
  <si>
    <t>Total</t>
  </si>
  <si>
    <t>Share of results of associates</t>
  </si>
  <si>
    <t>Debt and Equity Securities</t>
  </si>
  <si>
    <t>Quoted Securities</t>
  </si>
  <si>
    <t>At cost</t>
  </si>
  <si>
    <t>At market value</t>
  </si>
  <si>
    <t>Secured</t>
  </si>
  <si>
    <t>Unsecured</t>
  </si>
  <si>
    <t>Off Balance Sheet Financial Instruments</t>
  </si>
  <si>
    <t>Net profit for the period (RM'000)</t>
  </si>
  <si>
    <t>Basic earnings per share (sen)</t>
  </si>
  <si>
    <t>Earnings per share (sen)</t>
  </si>
  <si>
    <t xml:space="preserve">     Basic</t>
  </si>
  <si>
    <t xml:space="preserve">     Diluted</t>
  </si>
  <si>
    <t>Other operating income</t>
  </si>
  <si>
    <t>Administration expenses</t>
  </si>
  <si>
    <t>Other operating expenses</t>
  </si>
  <si>
    <t>Profit from operations</t>
  </si>
  <si>
    <t>Share of results of jointly controlled entities</t>
  </si>
  <si>
    <t>Profit from ordinary activities after tax</t>
  </si>
  <si>
    <t>Minority interest</t>
  </si>
  <si>
    <t>NON-CURRENT ASSETS</t>
  </si>
  <si>
    <t>Associates</t>
  </si>
  <si>
    <t>Jointly controlled entities</t>
  </si>
  <si>
    <t>Unquoted investments, at cost</t>
  </si>
  <si>
    <t>CURRENT ASSETS</t>
  </si>
  <si>
    <t>Quoted investments</t>
  </si>
  <si>
    <t>Amount receivable from associates</t>
  </si>
  <si>
    <t>Receivables, deposits and prepayments</t>
  </si>
  <si>
    <t>Bank borrowings</t>
  </si>
  <si>
    <t>Hire purchase payables</t>
  </si>
  <si>
    <t>NET CURRENT LIABILITIES</t>
  </si>
  <si>
    <t>CAPITAL AND RESERVES</t>
  </si>
  <si>
    <t>Reserves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</si>
  <si>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</si>
  <si>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</si>
  <si>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</si>
  <si>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</si>
  <si>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</si>
  <si>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</si>
  <si>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</si>
  <si>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There were no issuances, cancellations, repurchases, resale and repayments of debt and equity securities.</t>
  </si>
  <si>
    <t>Segmental Information</t>
  </si>
  <si>
    <t>Segment Revenue</t>
  </si>
  <si>
    <t>Segment Results</t>
  </si>
  <si>
    <t>Changes in Composition of the Group</t>
  </si>
  <si>
    <t>Changes in Contingent Liabilities and Contingent Assets</t>
  </si>
  <si>
    <t>Capital Commitments</t>
  </si>
  <si>
    <t>Commentary on Prospects</t>
  </si>
  <si>
    <t>Profit Forecast or Profit Guarantee</t>
  </si>
  <si>
    <t>Malaysian income tax</t>
  </si>
  <si>
    <t>Foreign tax</t>
  </si>
  <si>
    <t>At book value</t>
  </si>
  <si>
    <t>Corporate Proposals</t>
  </si>
  <si>
    <t>Borrowings and Debt Securities</t>
  </si>
  <si>
    <t>Short term borrowings:</t>
  </si>
  <si>
    <t>Long term borrowings:</t>
  </si>
  <si>
    <t>There were no off balance sheet financial instruments at the date of issue of the quarterly report.</t>
  </si>
  <si>
    <t>Changes in Material Litigation</t>
  </si>
  <si>
    <t>Dividend Payable</t>
  </si>
  <si>
    <t>Earnings Per Share</t>
  </si>
  <si>
    <t>(a)</t>
  </si>
  <si>
    <t>Basic</t>
  </si>
  <si>
    <t>(b)</t>
  </si>
  <si>
    <t>Diluted</t>
  </si>
  <si>
    <t>Authorisation for Issue</t>
  </si>
  <si>
    <t>The above borrowings are denominated in the followings foreign currency:</t>
  </si>
  <si>
    <t>Total borrowings</t>
  </si>
  <si>
    <t>Ringgit Malaysia</t>
  </si>
  <si>
    <t>USD</t>
  </si>
  <si>
    <t>RMB</t>
  </si>
  <si>
    <t xml:space="preserve">Less: Bank overdrafts </t>
  </si>
  <si>
    <t>(Incorporated in Malaysia)</t>
  </si>
  <si>
    <t>Contents</t>
  </si>
  <si>
    <t>Condensed Consolidated Income Statements</t>
  </si>
  <si>
    <t>Condensed Consolidated Statement of Changes in Equity</t>
  </si>
  <si>
    <t>Condensed Consolidated Cash Flow Statement</t>
  </si>
  <si>
    <t>Year To Date</t>
  </si>
  <si>
    <t>Dividend per share (sen)</t>
  </si>
  <si>
    <t xml:space="preserve">Condensed Consolidated Cash Flow Statement </t>
  </si>
  <si>
    <t>Current</t>
  </si>
  <si>
    <t>Deposits with licensed banks</t>
  </si>
  <si>
    <t>Issued and fully paid ordinary shares of        RM1.00 each</t>
  </si>
  <si>
    <t>Net tangible assets per share (RM)</t>
  </si>
  <si>
    <t>Shareholders' equity</t>
  </si>
  <si>
    <t>Share capital</t>
  </si>
  <si>
    <t xml:space="preserve">Sale of Unquoted Investments </t>
  </si>
  <si>
    <t xml:space="preserve">Preceding </t>
  </si>
  <si>
    <t>Preceding</t>
  </si>
  <si>
    <t>Local currency</t>
  </si>
  <si>
    <t>RM equivalent</t>
  </si>
  <si>
    <t>(in '000)</t>
  </si>
  <si>
    <t>Finance cost</t>
  </si>
  <si>
    <t>CURRENT LIABILITIES</t>
  </si>
  <si>
    <t>LESS NON-CURRENT LIABILITIES</t>
  </si>
  <si>
    <t>Profit from ordinary activities before taxation</t>
  </si>
  <si>
    <t>Financial Statements</t>
  </si>
  <si>
    <t>Deferred tax assets</t>
  </si>
  <si>
    <t>Carrying Amount of Assets</t>
  </si>
  <si>
    <t>Deferred Tax</t>
  </si>
  <si>
    <t>Tax expense for the year:</t>
  </si>
  <si>
    <t>Adjustments for share options ('000)</t>
  </si>
  <si>
    <t>Diluted earnings per share (sen)</t>
  </si>
  <si>
    <t xml:space="preserve">     </t>
  </si>
  <si>
    <t>Weighted average no. of ordinary shares in issue ('000)</t>
  </si>
  <si>
    <t xml:space="preserve">    </t>
  </si>
  <si>
    <t>Adjusted weighted average number of ordinary shares in issue and issuable ('000)</t>
  </si>
  <si>
    <t>Exchange Fluctuation Reserve</t>
  </si>
  <si>
    <t>Retained Earnings</t>
  </si>
  <si>
    <t>Nominal Value</t>
  </si>
  <si>
    <t>Number of Shares</t>
  </si>
  <si>
    <t>Period Quarter</t>
  </si>
  <si>
    <t>Distributable</t>
  </si>
  <si>
    <t>Proposed Dividend Reserve</t>
  </si>
  <si>
    <t>Capital Reserve</t>
  </si>
  <si>
    <t xml:space="preserve">The Group’s operations were not materially affected by seasonal or cyclical factors. </t>
  </si>
  <si>
    <t>There were no changes in estimates that have had a material effect in the current quarter result.</t>
  </si>
  <si>
    <t>Healthcare</t>
  </si>
  <si>
    <t>Information technology and communication</t>
  </si>
  <si>
    <t>Paper manufacturing</t>
  </si>
  <si>
    <t>Total Revenue</t>
  </si>
  <si>
    <t>Property investment and development, and hotels</t>
  </si>
  <si>
    <t>Part B - Explanatory Notes Pursuant to Appendix 9B of the Listing Requirements of Bursa Malaysia Securities Berhad</t>
  </si>
  <si>
    <t xml:space="preserve">Others </t>
  </si>
  <si>
    <t>Investment in quoted shares:</t>
  </si>
  <si>
    <t>Operating activities</t>
  </si>
  <si>
    <t>Cash receipts from customers</t>
  </si>
  <si>
    <t>Cash paid to suppliers and employees</t>
  </si>
  <si>
    <t>Cash from operations</t>
  </si>
  <si>
    <t>Interests paid</t>
  </si>
  <si>
    <t>Interests received</t>
  </si>
  <si>
    <t>Income taxes paid</t>
  </si>
  <si>
    <t>Net cash flow from operating activities</t>
  </si>
  <si>
    <t>Investing activities</t>
  </si>
  <si>
    <t>Proceeds from disposal of marketable securities</t>
  </si>
  <si>
    <t>Net cash flow from investing activities</t>
  </si>
  <si>
    <t>Financing activities</t>
  </si>
  <si>
    <t>Repayment of bank borrowings</t>
  </si>
  <si>
    <t>Net cash flow from financing activities</t>
  </si>
  <si>
    <t>Significant Event</t>
  </si>
  <si>
    <t>Authorised and contracted</t>
  </si>
  <si>
    <t>Proceeds from bank borrowings</t>
  </si>
  <si>
    <t>There were no corporate proposals announced as at the date of issue of the quarterly report.</t>
  </si>
  <si>
    <t>Material changes in the Quarterly Results compared to the Preceding Quarter</t>
  </si>
  <si>
    <t>Performance Review (in comparison with prior financial quarter)</t>
  </si>
  <si>
    <t xml:space="preserve">   - disposals</t>
  </si>
  <si>
    <t xml:space="preserve">   - additions</t>
  </si>
  <si>
    <t>3 months ended</t>
  </si>
  <si>
    <t>As at</t>
  </si>
  <si>
    <t>(i)</t>
  </si>
  <si>
    <t>(ii)</t>
  </si>
  <si>
    <t>Comment on Material Change in the Quarterly Results compared to the Preceding Quarter</t>
  </si>
  <si>
    <t>31.1.2005</t>
  </si>
  <si>
    <t>Advances to associates</t>
  </si>
  <si>
    <t>Advance from/(to) a jointly controlled entity and partner</t>
  </si>
  <si>
    <t>Payment for finance lease liabilities</t>
  </si>
  <si>
    <t>Less: Deposits pledged</t>
  </si>
  <si>
    <t>Capital expenditure not provided for in the unaudited financial statements is as follows:</t>
  </si>
  <si>
    <t>Between Macro Kiosk Pte Ltd, a wholly-owned subsidiary of Macro Kiosk Berhad and Beijing JieChuang Age Tech Co. Ltd., a company incorporated in the People's Republic of China; and</t>
  </si>
  <si>
    <t>Between Macro Kiosk Berhad, a subsidiary of Goldis and VogueZone Beijing Tech Co. Ltd, a company incorporated in the People's Republic of China.</t>
  </si>
  <si>
    <t>Comment on Material Change in the Current Quarterly Results compared to the Preceding Quarter</t>
  </si>
  <si>
    <t>Condensed Consolidated Balance Sheet</t>
  </si>
  <si>
    <t>Selling and distribution expenses</t>
  </si>
  <si>
    <t>Significant Events</t>
  </si>
  <si>
    <t>Tax recoverable</t>
  </si>
  <si>
    <t>Amount due to a related company</t>
  </si>
  <si>
    <t>Current tax liablity</t>
  </si>
  <si>
    <t>Bank overdrafts</t>
  </si>
  <si>
    <t>Deposits, cash and bank balances</t>
  </si>
  <si>
    <t>The condensed consolidated balance sheet should be read in conjunction with the audited financial statements for the year ended 31 January 2005 and the accompanying explanatory notes attached to the interim financial statements.</t>
  </si>
  <si>
    <t>The condensed consolidated income statements should be read in conjunction with the audited financial statements for the year ended 31 January 2005 and the accompanying explanatory notes attached to the interim financial statements.</t>
  </si>
  <si>
    <t>The condensed consolidated statement of changes in equity should be read in conjunction with the audited financial statements for the year ended 31 January 2005 and the accompanying explanatory notes attached to the interim financial statements.</t>
  </si>
  <si>
    <t>The condensed consolidated cash flow statement should be read in conjunction with the audited financial statements for the year ended 31 January 2005 and the accompanying explanatory notes attached to the interim financial statements.</t>
  </si>
  <si>
    <t>At 1 February 2005</t>
  </si>
  <si>
    <t>The interim financial statements should be read in conjunction with the audited financial statements for the financial year ended 31 January 2005. These explanatory notes attached to the interim financial statements provide an explanation of events and transactions that are significant to an understanding of the changes in the financial position and  performance of the Group since the financial year ended 31 January 2005.</t>
  </si>
  <si>
    <t>The auditors' report on the financial statements for the financial year ended 31 January 2005 was not qualified.</t>
  </si>
  <si>
    <t>The valuations of property, plant and equipment and investment properties have been brought forward without amendment from the financial statements for the financial year ended 31 January 2005.</t>
  </si>
  <si>
    <t>There were no changes in contingent liabilities or contingent assets since the last annual balance sheet as at 31 January 2005.</t>
  </si>
  <si>
    <t>Part B - Explanatory Notes Pursuant to Appendix 9B of the Listing Requirements</t>
  </si>
  <si>
    <t xml:space="preserve">             of Bursa Malaysia Securities Berhad</t>
  </si>
  <si>
    <t>Barring unforeseen circumstances, the Board is cautiously optimistic that the Group's operational results for the current financial year will be satisfactory.</t>
  </si>
  <si>
    <t>There were no changes in material litigation, including the status of pending material litigation since the last balance sheet date of  31 January 2005.</t>
  </si>
  <si>
    <t>Advances to a related company</t>
  </si>
  <si>
    <t xml:space="preserve"> </t>
  </si>
  <si>
    <t>Additional investment in associates</t>
  </si>
  <si>
    <r>
      <t xml:space="preserve">Goldis Berhad </t>
    </r>
    <r>
      <rPr>
        <b/>
        <sz val="12"/>
        <rFont val="Arial"/>
        <family val="2"/>
      </rPr>
      <t>(515802-U)</t>
    </r>
  </si>
  <si>
    <r>
      <t xml:space="preserve">Goldis Berhad </t>
    </r>
    <r>
      <rPr>
        <b/>
        <sz val="10"/>
        <rFont val="Arial"/>
        <family val="2"/>
      </rPr>
      <t>(515802-U)</t>
    </r>
  </si>
  <si>
    <t>Dividend received</t>
  </si>
  <si>
    <t>(iii)</t>
  </si>
  <si>
    <t>(iv)</t>
  </si>
  <si>
    <t>On 27 May 2005, Goldis Berhad announced that the Securities Commission through its letter dated 26 May 2005 (which was received on 27 May 2005) informed that the Proposed Listing of Marco Kiosk Berhad, its subsidiary has not been approved.</t>
  </si>
  <si>
    <t xml:space="preserve">On 3 June 05,  Goldis Berhad announced that the Board of Directors of Gold IS Berhad has decided not to appeal against the Securities Commission's decision on the Proposed Listing. </t>
  </si>
  <si>
    <t xml:space="preserve">On 20 June 2005, Goldis Berhad announced that Gold Water (Shanghai) Co. Ltd, a subsidiary of the Company has on 20 June 2005 entered into a Heads of Agreement ("Agreement") with Tie Ling City, Liao Ning Provincial Government. The Agreement sets out the legal framework for the proposed takeover (i.e. transfer, operate and transfer, "TOT") of a 100,000 tonne sewage treatment plant and investment on the facilities, build, special operation right and transfer (i.e. build, operate and transfer, "BOT") of a 50,000 tonne recycled water treatment plant. 
</t>
  </si>
  <si>
    <t xml:space="preserve">proposed authority to Gold IS to purchase its own shares of up to 10% of the issued and paid-up share capital of the Company ("Proposed Share Buy-Back"); </t>
  </si>
  <si>
    <t>proposed amendments to the existing Bye-Laws of the Employees' Share Option Scheme ("Scheme") of Gold IS ("Proposed Scheme Amendments"); and</t>
  </si>
  <si>
    <t xml:space="preserve">proposed amendments to the Articles of Association ("Articles") of Gold IS ("Proposed Articles Amendments").
</t>
  </si>
  <si>
    <t xml:space="preserve">On 19 April 2005, Commerce International Merchant Bankers Berhad, on behalf of Gold IS Berhad announced that the Company proposes to implement the following:
</t>
  </si>
  <si>
    <t>(c)</t>
  </si>
  <si>
    <t>(v)</t>
  </si>
  <si>
    <t>Part A - Explanatory Notes Pursuant to FRS 134</t>
  </si>
  <si>
    <t>The interim financial statements are unaudited and have been prepared in accordance with the requirement of FRS 134: Interim Financial Reporting (previously known as MASB 26) and paragraph 9.22 of the Listing Requirements of Bursa Malaysia Securities Berhad.</t>
  </si>
  <si>
    <t>The first and final dividend in respect of the financial year ended 31 January 2005 of 2.5 sen per share, less income tax of 28%, amounting to RM5,771,391 was paid on 29 July 2005.</t>
  </si>
  <si>
    <t>Net profit for the financial period</t>
  </si>
  <si>
    <t>Dividend paid for the financial period</t>
  </si>
  <si>
    <t>Net increase/(decrease) in cash and cash equivalent during the financial period</t>
  </si>
  <si>
    <t>Cash and cash equivalents at beginning of financial period</t>
  </si>
  <si>
    <t>Cash and cash equivalents at end of financial period</t>
  </si>
  <si>
    <t>Cash and cash equivalents at end of financial period comprise of the following:</t>
  </si>
  <si>
    <t>The accounting policies and presentation adopted for this interim financial statements are consistent with those adopted for the annual financial statements for the financial year ended 31 January 2005.</t>
  </si>
  <si>
    <t>Dividend Paid</t>
  </si>
  <si>
    <t>Basic earnings per share is calculated by dividing the net profit for the period by the weighted average number of ordinary shares in issue during the financial period.</t>
  </si>
  <si>
    <t>Additional investment in subsidiary</t>
  </si>
  <si>
    <t xml:space="preserve">On 26 August 2005, Goldis Berhad (formerly known as Gold IS Berhad) announced that its 70%-owned subsidiary, Macro Kiosk Berhad  has purchased the entire issued and paid up capital in Macro Kiosk (HK) Limited comprising one ordinary share of HKD1.00 each for a cash consideration of HKD1.00 resulting in Macro Kiosk (HK) Limited becoming a wholly-owned subsidiary of Macro Kiosk Berhad.
</t>
  </si>
  <si>
    <t>There were no sale of unquoted investments in the current financial quarter.</t>
  </si>
  <si>
    <t>For the purpose of calculating diluted earnings per share, the net profit for the period and the weighted average number of shares in issue during the financial period have been adjusted for the effects of dilutive potential ordinary shares from share options granted to employees.</t>
  </si>
  <si>
    <t>The effective tax rate of the Group for the current financial quarter/period is higher than the statutory tax rate as losses of certain subsidiaries are not available for set-off against taxable profits of other subsidiaries.</t>
  </si>
  <si>
    <t>There were no purchase or disposal of quoted securities for the current financial quarter.</t>
  </si>
  <si>
    <t>for the period ended 31 October 2005</t>
  </si>
  <si>
    <t>31.10.2005</t>
  </si>
  <si>
    <t>31.10.2004</t>
  </si>
  <si>
    <t>At 31 October 2004</t>
  </si>
  <si>
    <t>Goodwill arising from acquisition of subsidiary</t>
  </si>
  <si>
    <t>Condensed Consolidated Statement of Changes in Equity for the period ended 31 October 2005</t>
  </si>
  <si>
    <t>At 31 October 2005</t>
  </si>
  <si>
    <t>At 1 February 2004</t>
  </si>
  <si>
    <t>There were no unusual items affecting assets, liabilities, equity, net income, or cash flows during the financial period ended 31 October 2005.</t>
  </si>
  <si>
    <t>The financial statements were authorised for issue by the Board of Directors in accordance with a resolution of the directors on 2 December 2005.</t>
  </si>
  <si>
    <t>No interim dividend on ordinary shares has been declared for the current financial period ended 31 October 2005.</t>
  </si>
  <si>
    <t>(vi)</t>
  </si>
  <si>
    <t>On 16 November 2005, Goldis Berhad advised that the Company's additional 310,000 new ordinary shares of RM1.00 each issued pursuant to the GOLDIS-Employee Share Option Scheme will be granted listing and quotation with effect from 9.00 a.m., Friday, 18 November 2005.</t>
  </si>
  <si>
    <t>On 24 February 2005, Goldis Berhad announced that its wholly owned subsidiary, Macro Lynx Sdn Bhd (formerly known as Gold Information Systems Sdn Bhd ), has disposed of one of its fixed assets comprising the Mid Valley City broadband infrastructure and MidValley.com website to Mid Valley City Sdn Bhd for a consideration of RM1,200,000. The gain arising from the Disposal is approximately RM1,200,000.</t>
  </si>
  <si>
    <t>9 months ended</t>
  </si>
  <si>
    <t>The Group revenue for the current financial quarter ended 31 October 2005 increased by 34%  to RM56.3 million as compared to the preceding quarter ended 31 October 2004 of RM42.1 million. The increase was attributable to a higher revenue contributions from all major business segments except for healthcare segment.</t>
  </si>
  <si>
    <t>Reserve arising from acquisition of subsidiary</t>
  </si>
  <si>
    <t>However, the Group profit before tax for the current financial quarter ended 31 October 2005 increased by 29% to RM18.3 million from RM14.2 million in the preceding quarter ended 31 October 2004. The increase was attributable to a higher revenue contributions from all major business segments except for healthcare segment.</t>
  </si>
  <si>
    <t>The Group profit before taxation increased by 147% to RM18.3 million for the current financial quarter ended 31 October 2005 as compared to the last financial quarter ended 31 July 2005 of RM7.4 million. The increase was attributable to a higher revenue contributions from all major business segments.</t>
  </si>
  <si>
    <t>Contingent Liabilities</t>
  </si>
  <si>
    <t>The Group revenue for the current financial quarter ended 31 October 2005 of RM56.3 million represents an increase of RM15.9 million or 39% from the last financial quarter ended 31 July 2005 of RM40.4 million which is due to a higher revenue contributions from all business segments.</t>
  </si>
  <si>
    <t xml:space="preserve">During the current financial quarter, the Company has extended a corporate guarantee of RM4,500,000 to a licensed bank for a credit facility granted to a subsidiary. </t>
  </si>
  <si>
    <t>(vii)</t>
  </si>
  <si>
    <t>On 28 November 2005, a receiver was appointed by a secured creditor to Ecosem Sdn Bhd, a 40% associate of Goldis Berhad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</si>
</sst>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 numFmtId="195" formatCode="#,##0.0_);[Red]\(#,##0.0\)"/>
  </numFmts>
  <fonts count="22">
    <font>
      <sz val="10"/>
      <name val="Arial"/>
      <family val="0"/>
    </font>
    <font>
      <u val="single"/>
      <sz val="10"/>
      <color indexed="36"/>
      <name val="Arial"/>
      <family val="0"/>
    </font>
    <font>
      <u val="single"/>
      <sz val="10"/>
      <color indexed="12"/>
      <name val="Arial"/>
      <family val="0"/>
    </font>
    <font>
      <sz val="8"/>
      <name val="Arial"/>
      <family val="2"/>
    </font>
    <font>
      <sz val="12"/>
      <name val="Helv"/>
      <family val="0"/>
    </font>
    <font>
      <b/>
      <sz val="10"/>
      <name val="Arial"/>
      <family val="2"/>
    </font>
    <font>
      <b/>
      <sz val="14"/>
      <name val="Arial"/>
      <family val="2"/>
    </font>
    <font>
      <b/>
      <sz val="9"/>
      <name val="Arial"/>
      <family val="2"/>
    </font>
    <font>
      <sz val="9"/>
      <name val="Arial"/>
      <family val="2"/>
    </font>
    <font>
      <b/>
      <sz val="12"/>
      <name val="Arial"/>
      <family val="2"/>
    </font>
    <font>
      <i/>
      <sz val="10"/>
      <name val="Arial"/>
      <family val="2"/>
    </font>
    <font>
      <b/>
      <i/>
      <sz val="10"/>
      <name val="Arial"/>
      <family val="2"/>
    </font>
    <font>
      <b/>
      <sz val="10"/>
      <color indexed="10"/>
      <name val="Arial"/>
      <family val="2"/>
    </font>
    <font>
      <sz val="10"/>
      <color indexed="10"/>
      <name val="Arial"/>
      <family val="2"/>
    </font>
    <font>
      <b/>
      <sz val="9"/>
      <color indexed="10"/>
      <name val="Arial"/>
      <family val="2"/>
    </font>
    <font>
      <b/>
      <sz val="8"/>
      <name val="Arial"/>
      <family val="2"/>
    </font>
    <font>
      <b/>
      <i/>
      <sz val="8"/>
      <name val="Arial"/>
      <family val="2"/>
    </font>
    <font>
      <b/>
      <sz val="16"/>
      <name val="Arial"/>
      <family val="2"/>
    </font>
    <font>
      <sz val="12"/>
      <name val="Arial"/>
      <family val="2"/>
    </font>
    <font>
      <sz val="10"/>
      <name val="CG Omega"/>
      <family val="0"/>
    </font>
    <font>
      <b/>
      <sz val="10"/>
      <name val="CG Omega"/>
      <family val="0"/>
    </font>
    <font>
      <sz val="14"/>
      <name val="Arial"/>
      <family val="2"/>
    </font>
  </fonts>
  <fills count="3">
    <fill>
      <patternFill/>
    </fill>
    <fill>
      <patternFill patternType="gray125"/>
    </fill>
    <fill>
      <patternFill patternType="solid">
        <fgColor indexed="43"/>
        <bgColor indexed="64"/>
      </patternFill>
    </fill>
  </fills>
  <borders count="13">
    <border>
      <left/>
      <right/>
      <top/>
      <bottom/>
      <diagonal/>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4" fillId="0" borderId="0">
      <alignment/>
      <protection/>
    </xf>
    <xf numFmtId="9" fontId="0" fillId="0" borderId="0" applyFont="0" applyFill="0" applyBorder="0" applyAlignment="0" applyProtection="0"/>
  </cellStyleXfs>
  <cellXfs count="234">
    <xf numFmtId="0" fontId="0" fillId="0" borderId="0" xfId="0" applyAlignment="1">
      <alignment/>
    </xf>
    <xf numFmtId="38" fontId="3" fillId="0" borderId="0" xfId="22" applyNumberFormat="1" applyFont="1" applyFill="1" applyAlignment="1" applyProtection="1">
      <alignment horizontal="left"/>
      <protection/>
    </xf>
    <xf numFmtId="41" fontId="5" fillId="0" borderId="0" xfId="0" applyNumberFormat="1" applyFont="1" applyFill="1" applyBorder="1" applyAlignment="1">
      <alignment horizontal="center" vertical="center" wrapText="1"/>
    </xf>
    <xf numFmtId="0" fontId="6" fillId="0" borderId="0" xfId="0" applyFont="1" applyFill="1" applyBorder="1" applyAlignment="1">
      <alignment/>
    </xf>
    <xf numFmtId="0" fontId="7" fillId="0" borderId="0" xfId="0" applyFont="1" applyFill="1" applyBorder="1" applyAlignment="1">
      <alignment/>
    </xf>
    <xf numFmtId="41" fontId="8" fillId="0" borderId="0" xfId="0" applyNumberFormat="1" applyFont="1" applyFill="1" applyBorder="1" applyAlignment="1">
      <alignment/>
    </xf>
    <xf numFmtId="37" fontId="8" fillId="0" borderId="0" xfId="0" applyNumberFormat="1" applyFont="1" applyFill="1" applyBorder="1" applyAlignment="1">
      <alignment/>
    </xf>
    <xf numFmtId="171" fontId="8"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9" fillId="0" borderId="0" xfId="0" applyFont="1" applyFill="1" applyBorder="1" applyAlignment="1">
      <alignment horizontal="left"/>
    </xf>
    <xf numFmtId="0" fontId="0" fillId="0" borderId="0" xfId="0" applyFont="1" applyFill="1" applyBorder="1" applyAlignment="1">
      <alignment vertical="center"/>
    </xf>
    <xf numFmtId="0" fontId="5" fillId="0" borderId="0" xfId="0" applyFont="1" applyFill="1" applyBorder="1" applyAlignment="1">
      <alignment horizontal="center" vertical="center" wrapText="1"/>
    </xf>
    <xf numFmtId="41"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0" fontId="5" fillId="0" borderId="0" xfId="0" applyFont="1" applyBorder="1" applyAlignment="1">
      <alignment horizontal="center" vertical="center" wrapText="1"/>
    </xf>
    <xf numFmtId="41" fontId="10" fillId="0" borderId="0" xfId="0" applyNumberFormat="1" applyFont="1" applyFill="1" applyBorder="1" applyAlignment="1">
      <alignment horizontal="center" vertical="center" wrapText="1"/>
    </xf>
    <xf numFmtId="0" fontId="5" fillId="0" borderId="0" xfId="0" applyFont="1" applyFill="1" applyBorder="1" applyAlignment="1">
      <alignment horizontal="center" wrapText="1"/>
    </xf>
    <xf numFmtId="41" fontId="5" fillId="0" borderId="0" xfId="0" applyNumberFormat="1" applyFont="1" applyFill="1" applyBorder="1" applyAlignment="1">
      <alignment horizontal="center" wrapText="1"/>
    </xf>
    <xf numFmtId="41" fontId="10"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11" fillId="0" borderId="0" xfId="0" applyNumberFormat="1" applyFont="1" applyFill="1" applyBorder="1" applyAlignment="1">
      <alignment horizontal="center" wrapText="1"/>
    </xf>
    <xf numFmtId="0" fontId="5" fillId="0" borderId="0" xfId="0" applyFont="1" applyFill="1" applyBorder="1" applyAlignment="1">
      <alignment/>
    </xf>
    <xf numFmtId="43"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41" fontId="0" fillId="0" borderId="0" xfId="0" applyNumberFormat="1" applyFont="1" applyBorder="1" applyAlignment="1">
      <alignment/>
    </xf>
    <xf numFmtId="173" fontId="0" fillId="0" borderId="0" xfId="15" applyNumberFormat="1" applyFont="1" applyFill="1" applyBorder="1" applyAlignment="1">
      <alignment/>
    </xf>
    <xf numFmtId="173" fontId="0" fillId="0" borderId="1" xfId="0" applyNumberFormat="1" applyFont="1" applyFill="1" applyBorder="1" applyAlignment="1">
      <alignment/>
    </xf>
    <xf numFmtId="173" fontId="0" fillId="0" borderId="1" xfId="15" applyNumberFormat="1" applyFont="1" applyFill="1" applyBorder="1" applyAlignment="1">
      <alignment/>
    </xf>
    <xf numFmtId="41" fontId="0" fillId="0" borderId="0" xfId="0" applyNumberFormat="1" applyFont="1" applyAlignment="1">
      <alignment/>
    </xf>
    <xf numFmtId="41" fontId="0" fillId="0" borderId="0" xfId="0" applyNumberFormat="1" applyFont="1" applyFill="1" applyAlignment="1">
      <alignment/>
    </xf>
    <xf numFmtId="0" fontId="9" fillId="0" borderId="0" xfId="0" applyFont="1" applyBorder="1" applyAlignment="1">
      <alignment/>
    </xf>
    <xf numFmtId="173" fontId="0" fillId="0" borderId="0" xfId="15" applyNumberFormat="1" applyFont="1" applyFill="1" applyBorder="1" applyAlignment="1">
      <alignment horizontal="right"/>
    </xf>
    <xf numFmtId="0" fontId="12" fillId="0" borderId="0" xfId="0" applyFont="1" applyFill="1" applyBorder="1" applyAlignment="1">
      <alignment/>
    </xf>
    <xf numFmtId="0" fontId="13" fillId="0" borderId="0" xfId="0" applyFont="1" applyBorder="1" applyAlignment="1">
      <alignment/>
    </xf>
    <xf numFmtId="0" fontId="13" fillId="0" borderId="0" xfId="0" applyFont="1" applyFill="1" applyBorder="1" applyAlignment="1">
      <alignment/>
    </xf>
    <xf numFmtId="0" fontId="14" fillId="0" borderId="0" xfId="0" applyFont="1" applyFill="1" applyBorder="1" applyAlignment="1">
      <alignment/>
    </xf>
    <xf numFmtId="41" fontId="13" fillId="0" borderId="0" xfId="0" applyNumberFormat="1" applyFont="1" applyFill="1" applyBorder="1" applyAlignment="1">
      <alignment/>
    </xf>
    <xf numFmtId="173" fontId="0" fillId="0" borderId="2" xfId="15" applyNumberFormat="1" applyFont="1" applyFill="1" applyBorder="1" applyAlignment="1">
      <alignment horizontal="right"/>
    </xf>
    <xf numFmtId="173" fontId="0" fillId="0" borderId="1" xfId="15" applyNumberFormat="1" applyFont="1" applyFill="1" applyBorder="1" applyAlignment="1">
      <alignment horizontal="right"/>
    </xf>
    <xf numFmtId="173" fontId="0" fillId="0" borderId="0" xfId="15" applyNumberFormat="1" applyFont="1" applyBorder="1" applyAlignment="1">
      <alignment horizontal="right"/>
    </xf>
    <xf numFmtId="0" fontId="0" fillId="0" borderId="0" xfId="0" applyFont="1" applyFill="1" applyBorder="1" applyAlignment="1">
      <alignment horizontal="justify" vertical="center"/>
    </xf>
    <xf numFmtId="0" fontId="15" fillId="0" borderId="0" xfId="0" applyFont="1" applyFill="1" applyBorder="1" applyAlignment="1">
      <alignment/>
    </xf>
    <xf numFmtId="0" fontId="16" fillId="0" borderId="0" xfId="0" applyFont="1" applyFill="1" applyBorder="1" applyAlignment="1">
      <alignment/>
    </xf>
    <xf numFmtId="0" fontId="9" fillId="0" borderId="0" xfId="0" applyFont="1" applyFill="1" applyBorder="1" applyAlignment="1">
      <alignment horizontal="lef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xf>
    <xf numFmtId="0" fontId="5" fillId="0" borderId="0" xfId="0" applyFont="1" applyFill="1" applyBorder="1" applyAlignment="1">
      <alignment horizontal="center"/>
    </xf>
    <xf numFmtId="37" fontId="0" fillId="0" borderId="0" xfId="0" applyNumberFormat="1" applyFont="1" applyFill="1" applyBorder="1" applyAlignment="1">
      <alignment/>
    </xf>
    <xf numFmtId="9" fontId="0" fillId="0" borderId="0" xfId="23" applyFont="1" applyFill="1" applyBorder="1" applyAlignment="1">
      <alignment/>
    </xf>
    <xf numFmtId="37" fontId="0" fillId="0" borderId="2" xfId="0" applyNumberFormat="1" applyFont="1" applyFill="1" applyBorder="1" applyAlignment="1">
      <alignment/>
    </xf>
    <xf numFmtId="43" fontId="0" fillId="0" borderId="0" xfId="15" applyFont="1" applyFill="1" applyBorder="1" applyAlignment="1">
      <alignment/>
    </xf>
    <xf numFmtId="2" fontId="0" fillId="0" borderId="0" xfId="0" applyNumberFormat="1" applyFont="1" applyFill="1" applyBorder="1" applyAlignment="1">
      <alignment horizontal="righ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41" fontId="0" fillId="0" borderId="2" xfId="0" applyNumberFormat="1" applyFont="1" applyFill="1" applyBorder="1" applyAlignment="1">
      <alignment/>
    </xf>
    <xf numFmtId="41" fontId="0" fillId="0" borderId="3" xfId="0" applyNumberFormat="1" applyFont="1" applyFill="1" applyBorder="1" applyAlignment="1">
      <alignment/>
    </xf>
    <xf numFmtId="173" fontId="0" fillId="0" borderId="4" xfId="15" applyNumberFormat="1" applyFont="1" applyFill="1" applyBorder="1" applyAlignment="1">
      <alignment/>
    </xf>
    <xf numFmtId="41" fontId="0" fillId="0" borderId="4" xfId="0" applyNumberFormat="1" applyFont="1" applyFill="1" applyBorder="1" applyAlignment="1">
      <alignment/>
    </xf>
    <xf numFmtId="41" fontId="0" fillId="0" borderId="5" xfId="0" applyNumberFormat="1" applyFont="1" applyFill="1" applyBorder="1" applyAlignment="1">
      <alignment/>
    </xf>
    <xf numFmtId="41" fontId="0" fillId="0" borderId="6"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1" xfId="0" applyNumberFormat="1" applyFont="1" applyFill="1" applyBorder="1" applyAlignment="1">
      <alignment/>
    </xf>
    <xf numFmtId="169" fontId="0" fillId="0" borderId="0" xfId="0" applyNumberFormat="1" applyFont="1" applyFill="1" applyBorder="1" applyAlignment="1">
      <alignment/>
    </xf>
    <xf numFmtId="168" fontId="0" fillId="0" borderId="0" xfId="17"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0" fontId="18" fillId="0" borderId="0" xfId="0" applyFont="1" applyBorder="1" applyAlignment="1">
      <alignment/>
    </xf>
    <xf numFmtId="0" fontId="18" fillId="0" borderId="0" xfId="0" applyFont="1" applyBorder="1" applyAlignment="1">
      <alignment horizontal="center"/>
    </xf>
    <xf numFmtId="0" fontId="5"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37" fontId="8" fillId="0" borderId="0" xfId="0" applyNumberFormat="1" applyFont="1" applyFill="1" applyBorder="1" applyAlignment="1">
      <alignment horizontal="right"/>
    </xf>
    <xf numFmtId="37" fontId="18" fillId="0" borderId="0" xfId="0" applyNumberFormat="1" applyFont="1" applyFill="1" applyBorder="1" applyAlignment="1">
      <alignment horizontal="right"/>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9" fillId="0" borderId="0" xfId="0" applyFont="1" applyBorder="1" applyAlignment="1">
      <alignment horizontal="left" vertical="top" wrapText="1"/>
    </xf>
    <xf numFmtId="0" fontId="5" fillId="0" borderId="0" xfId="0" applyFont="1" applyBorder="1" applyAlignment="1">
      <alignment horizontal="center"/>
    </xf>
    <xf numFmtId="0" fontId="5"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3" fontId="0" fillId="0" borderId="0" xfId="15" applyNumberFormat="1"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0" fillId="0" borderId="0" xfId="0" applyFont="1" applyAlignment="1">
      <alignment horizontal="left" wrapText="1"/>
    </xf>
    <xf numFmtId="0" fontId="0" fillId="0" borderId="0" xfId="0" applyFont="1" applyFill="1" applyBorder="1" applyAlignment="1">
      <alignment horizontal="justify" vertical="top" wrapText="1"/>
    </xf>
    <xf numFmtId="173" fontId="0" fillId="0" borderId="0" xfId="15" applyNumberFormat="1" applyFont="1" applyFill="1" applyBorder="1" applyAlignment="1">
      <alignment horizontal="center"/>
    </xf>
    <xf numFmtId="0" fontId="6" fillId="0" borderId="0" xfId="0" applyFont="1" applyFill="1" applyBorder="1" applyAlignment="1">
      <alignment vertical="top"/>
    </xf>
    <xf numFmtId="0" fontId="0" fillId="0" borderId="0" xfId="0" applyFont="1" applyFill="1" applyBorder="1" applyAlignment="1">
      <alignment horizontal="center" vertical="top"/>
    </xf>
    <xf numFmtId="0" fontId="5" fillId="0" borderId="0" xfId="0" applyFont="1" applyFill="1" applyBorder="1" applyAlignment="1">
      <alignment horizontal="center" vertical="top"/>
    </xf>
    <xf numFmtId="37" fontId="0" fillId="0" borderId="0" xfId="0" applyNumberFormat="1" applyFont="1" applyFill="1" applyBorder="1" applyAlignment="1">
      <alignment vertical="top"/>
    </xf>
    <xf numFmtId="0" fontId="13" fillId="0" borderId="0" xfId="0" applyFont="1" applyBorder="1" applyAlignment="1">
      <alignment vertical="top"/>
    </xf>
    <xf numFmtId="0" fontId="12" fillId="0" borderId="0" xfId="0" applyFont="1" applyFill="1" applyBorder="1" applyAlignment="1">
      <alignment horizontal="center" vertical="top"/>
    </xf>
    <xf numFmtId="0" fontId="0" fillId="0" borderId="0" xfId="0" applyFont="1" applyAlignment="1">
      <alignment horizontal="justify" vertical="top" wrapText="1"/>
    </xf>
    <xf numFmtId="0" fontId="13" fillId="0" borderId="0" xfId="0" applyFont="1" applyFill="1" applyBorder="1" applyAlignment="1">
      <alignment vertical="top"/>
    </xf>
    <xf numFmtId="37" fontId="13" fillId="0" borderId="0" xfId="0" applyNumberFormat="1" applyFont="1" applyFill="1" applyBorder="1" applyAlignment="1">
      <alignment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3" fontId="0" fillId="0" borderId="0" xfId="0" applyNumberFormat="1" applyFont="1" applyFill="1" applyBorder="1" applyAlignment="1">
      <alignment vertical="top"/>
    </xf>
    <xf numFmtId="0" fontId="0" fillId="0" borderId="0" xfId="0" applyFont="1" applyFill="1" applyBorder="1" applyAlignment="1" quotePrefix="1">
      <alignment vertical="top"/>
    </xf>
    <xf numFmtId="173" fontId="0" fillId="0" borderId="0" xfId="15" applyNumberFormat="1" applyFont="1" applyFill="1" applyBorder="1" applyAlignment="1">
      <alignment horizontal="right" vertical="top"/>
    </xf>
    <xf numFmtId="173" fontId="0" fillId="0" borderId="0" xfId="15" applyNumberFormat="1" applyFont="1" applyBorder="1" applyAlignment="1">
      <alignment vertical="top"/>
    </xf>
    <xf numFmtId="0" fontId="0" fillId="0" borderId="0" xfId="0" applyFont="1" applyBorder="1" applyAlignment="1" quotePrefix="1">
      <alignment horizontal="center" vertical="top"/>
    </xf>
    <xf numFmtId="0" fontId="5" fillId="0" borderId="0" xfId="0" applyFont="1" applyBorder="1" applyAlignment="1">
      <alignment horizontal="left" vertical="top"/>
    </xf>
    <xf numFmtId="173" fontId="0" fillId="0" borderId="0" xfId="15" applyNumberFormat="1" applyFont="1" applyBorder="1" applyAlignment="1">
      <alignment horizontal="right" vertical="top"/>
    </xf>
    <xf numFmtId="0" fontId="0" fillId="0" borderId="0" xfId="0" applyFont="1" applyFill="1" applyBorder="1" applyAlignment="1">
      <alignment horizontal="right" vertical="top"/>
    </xf>
    <xf numFmtId="0" fontId="13" fillId="0" borderId="0" xfId="0" applyFont="1" applyBorder="1" applyAlignment="1">
      <alignment horizontal="left" vertical="top"/>
    </xf>
    <xf numFmtId="0" fontId="19" fillId="0" borderId="0" xfId="0" applyFont="1" applyAlignment="1">
      <alignment horizontal="justify"/>
    </xf>
    <xf numFmtId="0" fontId="20"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5" fillId="0" borderId="0" xfId="0" applyFont="1" applyFill="1" applyBorder="1" applyAlignment="1" quotePrefix="1">
      <alignment horizontal="center" wrapText="1"/>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21" fillId="0" borderId="0" xfId="0" applyFont="1" applyBorder="1" applyAlignment="1">
      <alignment/>
    </xf>
    <xf numFmtId="195" fontId="0" fillId="0" borderId="0" xfId="0" applyNumberFormat="1" applyFont="1" applyFill="1" applyBorder="1" applyAlignment="1">
      <alignment/>
    </xf>
    <xf numFmtId="0" fontId="0" fillId="0" borderId="0" xfId="0" applyFont="1" applyBorder="1" applyAlignment="1">
      <alignment horizontal="left" vertical="top"/>
    </xf>
    <xf numFmtId="40" fontId="0" fillId="0" borderId="0" xfId="0" applyNumberFormat="1" applyFont="1" applyFill="1" applyBorder="1" applyAlignment="1">
      <alignment/>
    </xf>
    <xf numFmtId="0" fontId="0" fillId="0" borderId="0" xfId="0" applyAlignment="1">
      <alignment horizontal="justify" wrapText="1"/>
    </xf>
    <xf numFmtId="38" fontId="5" fillId="0" borderId="0" xfId="0" applyNumberFormat="1" applyFont="1" applyFill="1" applyBorder="1" applyAlignment="1">
      <alignment/>
    </xf>
    <xf numFmtId="41" fontId="7" fillId="0" borderId="0" xfId="0" applyNumberFormat="1" applyFont="1" applyFill="1" applyBorder="1" applyAlignment="1">
      <alignment/>
    </xf>
    <xf numFmtId="37" fontId="7" fillId="0" borderId="0" xfId="0" applyNumberFormat="1" applyFont="1" applyFill="1" applyBorder="1" applyAlignment="1">
      <alignment/>
    </xf>
    <xf numFmtId="173" fontId="5" fillId="2" borderId="0" xfId="15" applyNumberFormat="1" applyFont="1" applyFill="1" applyBorder="1" applyAlignment="1">
      <alignment/>
    </xf>
    <xf numFmtId="0" fontId="5" fillId="2" borderId="0" xfId="0" applyFont="1" applyFill="1" applyBorder="1" applyAlignment="1">
      <alignment/>
    </xf>
    <xf numFmtId="173" fontId="5" fillId="2" borderId="2" xfId="15" applyNumberFormat="1" applyFont="1" applyFill="1" applyBorder="1" applyAlignment="1">
      <alignment/>
    </xf>
    <xf numFmtId="173" fontId="5" fillId="2" borderId="1" xfId="0" applyNumberFormat="1" applyFont="1" applyFill="1" applyBorder="1" applyAlignment="1">
      <alignment/>
    </xf>
    <xf numFmtId="173" fontId="5" fillId="2" borderId="9" xfId="0" applyNumberFormat="1" applyFont="1" applyFill="1" applyBorder="1" applyAlignment="1">
      <alignment/>
    </xf>
    <xf numFmtId="2" fontId="0" fillId="0" borderId="0" xfId="0" applyNumberFormat="1" applyFont="1" applyFill="1" applyBorder="1" applyAlignment="1">
      <alignment/>
    </xf>
    <xf numFmtId="0" fontId="0" fillId="0" borderId="0" xfId="0" applyFont="1" applyAlignment="1">
      <alignment/>
    </xf>
    <xf numFmtId="173" fontId="5" fillId="0" borderId="0" xfId="15" applyNumberFormat="1" applyFont="1" applyFill="1" applyBorder="1" applyAlignment="1">
      <alignment horizontal="right"/>
    </xf>
    <xf numFmtId="0" fontId="5" fillId="2" borderId="0" xfId="0" applyFont="1" applyFill="1" applyBorder="1" applyAlignment="1">
      <alignment horizontal="center" vertical="top"/>
    </xf>
    <xf numFmtId="0" fontId="21" fillId="0" borderId="0" xfId="0"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justify" vertical="top" wrapText="1"/>
    </xf>
    <xf numFmtId="173" fontId="5" fillId="2" borderId="0" xfId="15" applyNumberFormat="1" applyFont="1" applyFill="1" applyBorder="1" applyAlignment="1">
      <alignment horizontal="right" vertical="top"/>
    </xf>
    <xf numFmtId="173" fontId="5" fillId="2" borderId="0" xfId="0" applyNumberFormat="1" applyFont="1" applyFill="1" applyBorder="1" applyAlignment="1">
      <alignment horizontal="center" vertical="top"/>
    </xf>
    <xf numFmtId="0" fontId="5" fillId="0" borderId="0" xfId="0" applyFont="1" applyFill="1" applyBorder="1" applyAlignment="1">
      <alignment horizontal="justify" vertical="top"/>
    </xf>
    <xf numFmtId="2" fontId="5" fillId="2" borderId="9" xfId="0" applyNumberFormat="1" applyFont="1" applyFill="1" applyBorder="1" applyAlignment="1">
      <alignment vertical="top"/>
    </xf>
    <xf numFmtId="173" fontId="5" fillId="2" borderId="2" xfId="15" applyNumberFormat="1" applyFont="1" applyFill="1" applyBorder="1" applyAlignment="1">
      <alignment horizontal="right" vertical="top"/>
    </xf>
    <xf numFmtId="173" fontId="5" fillId="2" borderId="8" xfId="0" applyNumberFormat="1" applyFont="1" applyFill="1" applyBorder="1" applyAlignment="1">
      <alignment horizontal="center"/>
    </xf>
    <xf numFmtId="0" fontId="0" fillId="0" borderId="0" xfId="0" applyFont="1" applyFill="1" applyBorder="1" applyAlignment="1" quotePrefix="1">
      <alignment horizontal="center" vertical="top"/>
    </xf>
    <xf numFmtId="0" fontId="5" fillId="0" borderId="0" xfId="0" applyFont="1" applyFill="1" applyBorder="1" applyAlignment="1">
      <alignment horizontal="justify" vertical="top" wrapText="1"/>
    </xf>
    <xf numFmtId="0" fontId="0" fillId="0" borderId="0" xfId="0" applyFont="1" applyBorder="1" applyAlignment="1">
      <alignment horizontal="left" vertical="top" wrapText="1"/>
    </xf>
    <xf numFmtId="173" fontId="5" fillId="0" borderId="0" xfId="15" applyNumberFormat="1" applyFont="1" applyFill="1" applyBorder="1" applyAlignment="1">
      <alignment horizontal="center" vertical="top"/>
    </xf>
    <xf numFmtId="173" fontId="5" fillId="0" borderId="0" xfId="15" applyNumberFormat="1" applyFont="1" applyFill="1" applyBorder="1" applyAlignment="1">
      <alignment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0" fontId="9" fillId="0" borderId="0" xfId="0" applyFont="1" applyBorder="1" applyAlignment="1">
      <alignment vertical="top"/>
    </xf>
    <xf numFmtId="173" fontId="0" fillId="0" borderId="0" xfId="0" applyNumberFormat="1" applyFont="1" applyBorder="1" applyAlignment="1">
      <alignment vertical="top"/>
    </xf>
    <xf numFmtId="173" fontId="5" fillId="2" borderId="1" xfId="15" applyNumberFormat="1" applyFont="1" applyFill="1" applyBorder="1" applyAlignment="1">
      <alignment vertical="top"/>
    </xf>
    <xf numFmtId="173" fontId="5" fillId="2" borderId="0" xfId="15" applyNumberFormat="1" applyFont="1" applyFill="1" applyBorder="1" applyAlignment="1">
      <alignment vertical="top"/>
    </xf>
    <xf numFmtId="173" fontId="5" fillId="2" borderId="2" xfId="15" applyNumberFormat="1" applyFont="1" applyFill="1" applyBorder="1" applyAlignment="1">
      <alignment vertical="top"/>
    </xf>
    <xf numFmtId="0" fontId="0" fillId="0" borderId="0" xfId="0" applyFont="1" applyAlignment="1">
      <alignment horizontal="center" vertical="top" wrapText="1"/>
    </xf>
    <xf numFmtId="37" fontId="5" fillId="0" borderId="0" xfId="0" applyNumberFormat="1" applyFont="1" applyFill="1" applyBorder="1" applyAlignment="1">
      <alignment/>
    </xf>
    <xf numFmtId="37" fontId="5" fillId="0" borderId="2" xfId="0" applyNumberFormat="1" applyFont="1" applyFill="1" applyBorder="1" applyAlignment="1">
      <alignment/>
    </xf>
    <xf numFmtId="173" fontId="5" fillId="0" borderId="1" xfId="15" applyNumberFormat="1" applyFont="1" applyFill="1" applyBorder="1" applyAlignment="1">
      <alignment/>
    </xf>
    <xf numFmtId="173" fontId="5" fillId="0" borderId="0" xfId="15" applyNumberFormat="1" applyFont="1" applyFill="1" applyBorder="1" applyAlignment="1">
      <alignment/>
    </xf>
    <xf numFmtId="2" fontId="5" fillId="0" borderId="0" xfId="0" applyNumberFormat="1" applyFont="1" applyFill="1" applyBorder="1" applyAlignment="1">
      <alignment/>
    </xf>
    <xf numFmtId="2" fontId="5" fillId="0" borderId="0" xfId="0" applyNumberFormat="1" applyFont="1" applyFill="1" applyBorder="1" applyAlignment="1">
      <alignment horizontal="right"/>
    </xf>
    <xf numFmtId="40" fontId="5" fillId="0" borderId="0" xfId="0" applyNumberFormat="1" applyFont="1" applyFill="1" applyBorder="1" applyAlignment="1">
      <alignment/>
    </xf>
    <xf numFmtId="37" fontId="5" fillId="0" borderId="0" xfId="0" applyNumberFormat="1" applyFont="1" applyFill="1" applyBorder="1" applyAlignment="1">
      <alignment horizontal="center"/>
    </xf>
    <xf numFmtId="41" fontId="5" fillId="0" borderId="0" xfId="0" applyNumberFormat="1" applyFont="1" applyFill="1" applyBorder="1" applyAlignment="1">
      <alignment/>
    </xf>
    <xf numFmtId="41" fontId="5" fillId="0" borderId="2" xfId="0" applyNumberFormat="1" applyFont="1" applyFill="1" applyBorder="1" applyAlignment="1">
      <alignment/>
    </xf>
    <xf numFmtId="41" fontId="5" fillId="0" borderId="3" xfId="0" applyNumberFormat="1" applyFont="1" applyFill="1" applyBorder="1" applyAlignment="1">
      <alignment/>
    </xf>
    <xf numFmtId="173" fontId="5" fillId="0" borderId="4" xfId="15" applyNumberFormat="1" applyFont="1" applyFill="1" applyBorder="1" applyAlignment="1">
      <alignment/>
    </xf>
    <xf numFmtId="41" fontId="5" fillId="0" borderId="4" xfId="0" applyNumberFormat="1" applyFont="1" applyFill="1" applyBorder="1" applyAlignment="1">
      <alignment/>
    </xf>
    <xf numFmtId="41" fontId="5" fillId="0" borderId="6" xfId="0" applyNumberFormat="1" applyFont="1" applyFill="1" applyBorder="1" applyAlignment="1">
      <alignment/>
    </xf>
    <xf numFmtId="41" fontId="5" fillId="0" borderId="1" xfId="0" applyNumberFormat="1" applyFont="1" applyFill="1" applyBorder="1" applyAlignment="1">
      <alignment/>
    </xf>
    <xf numFmtId="169" fontId="5" fillId="0" borderId="0" xfId="0" applyNumberFormat="1" applyFont="1" applyFill="1" applyBorder="1" applyAlignment="1">
      <alignment/>
    </xf>
    <xf numFmtId="173" fontId="5" fillId="0" borderId="2" xfId="15" applyNumberFormat="1" applyFont="1" applyFill="1" applyBorder="1" applyAlignment="1">
      <alignment horizontal="right"/>
    </xf>
    <xf numFmtId="173" fontId="5" fillId="0" borderId="1" xfId="15" applyNumberFormat="1" applyFont="1" applyFill="1" applyBorder="1" applyAlignment="1">
      <alignment horizontal="right"/>
    </xf>
    <xf numFmtId="173" fontId="5" fillId="0" borderId="0" xfId="15" applyNumberFormat="1" applyFont="1" applyFill="1" applyBorder="1" applyAlignment="1">
      <alignment horizontal="right" vertical="top"/>
    </xf>
    <xf numFmtId="173" fontId="5" fillId="2" borderId="0" xfId="0" applyNumberFormat="1" applyFont="1" applyFill="1" applyBorder="1" applyAlignment="1">
      <alignment/>
    </xf>
    <xf numFmtId="173" fontId="5" fillId="2" borderId="2" xfId="0" applyNumberFormat="1" applyFont="1" applyFill="1" applyBorder="1" applyAlignment="1">
      <alignment/>
    </xf>
    <xf numFmtId="0" fontId="5" fillId="2" borderId="0" xfId="0" applyFont="1" applyFill="1" applyBorder="1" applyAlignment="1">
      <alignment vertical="top"/>
    </xf>
    <xf numFmtId="173" fontId="5" fillId="2" borderId="0" xfId="15" applyNumberFormat="1" applyFont="1" applyFill="1" applyBorder="1" applyAlignment="1">
      <alignment horizontal="center"/>
    </xf>
    <xf numFmtId="173" fontId="5" fillId="2" borderId="9" xfId="15" applyNumberFormat="1" applyFont="1" applyFill="1" applyBorder="1" applyAlignment="1">
      <alignment/>
    </xf>
    <xf numFmtId="173" fontId="5" fillId="2" borderId="0" xfId="15" applyNumberFormat="1" applyFont="1" applyFill="1" applyBorder="1" applyAlignment="1">
      <alignment horizontal="center" vertical="top"/>
    </xf>
    <xf numFmtId="173" fontId="5" fillId="2" borderId="9" xfId="15" applyNumberFormat="1" applyFont="1" applyFill="1" applyBorder="1" applyAlignment="1">
      <alignment vertical="top"/>
    </xf>
    <xf numFmtId="0" fontId="5" fillId="2" borderId="0" xfId="0" applyFont="1" applyFill="1" applyBorder="1" applyAlignment="1">
      <alignment horizontal="justify" vertical="top"/>
    </xf>
    <xf numFmtId="37" fontId="5" fillId="2" borderId="0" xfId="0" applyNumberFormat="1" applyFont="1" applyFill="1" applyBorder="1" applyAlignment="1">
      <alignment horizontal="right" vertical="top"/>
    </xf>
    <xf numFmtId="37" fontId="5" fillId="2" borderId="0" xfId="0" applyNumberFormat="1" applyFont="1" applyFill="1" applyBorder="1" applyAlignment="1">
      <alignment vertical="top"/>
    </xf>
    <xf numFmtId="173" fontId="5" fillId="2" borderId="1" xfId="0" applyNumberFormat="1" applyFont="1" applyFill="1" applyBorder="1" applyAlignment="1">
      <alignment vertical="top"/>
    </xf>
    <xf numFmtId="0" fontId="0" fillId="2" borderId="0" xfId="0" applyFont="1" applyFill="1" applyBorder="1" applyAlignment="1">
      <alignment/>
    </xf>
    <xf numFmtId="173" fontId="0" fillId="2" borderId="0" xfId="15" applyNumberFormat="1" applyFont="1" applyFill="1" applyBorder="1" applyAlignment="1">
      <alignment/>
    </xf>
    <xf numFmtId="38" fontId="15" fillId="0" borderId="0" xfId="22" applyNumberFormat="1" applyFont="1" applyFill="1" applyAlignment="1" applyProtection="1">
      <alignment horizontal="left"/>
      <protection/>
    </xf>
    <xf numFmtId="0" fontId="5" fillId="0" borderId="0" xfId="0" applyFont="1" applyBorder="1" applyAlignment="1">
      <alignment horizontal="left" vertical="top"/>
    </xf>
    <xf numFmtId="0" fontId="9" fillId="0" borderId="0" xfId="0" applyFont="1" applyBorder="1" applyAlignment="1">
      <alignment vertical="top" wrapText="1"/>
    </xf>
    <xf numFmtId="0" fontId="9" fillId="0" borderId="0" xfId="0" applyFont="1" applyBorder="1" applyAlignment="1">
      <alignment horizontal="left" vertical="top" wrapText="1"/>
    </xf>
    <xf numFmtId="0" fontId="9" fillId="0" borderId="0" xfId="0" applyFont="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17"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Fill="1" applyBorder="1" applyAlignment="1">
      <alignment horizontal="justify"/>
    </xf>
    <xf numFmtId="0" fontId="5" fillId="0" borderId="0" xfId="0" applyFont="1" applyFill="1" applyBorder="1" applyAlignment="1">
      <alignment horizontal="center" vertical="center" wrapText="1"/>
    </xf>
    <xf numFmtId="41" fontId="5" fillId="0" borderId="0" xfId="0" applyNumberFormat="1"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Fill="1" applyBorder="1" applyAlignment="1">
      <alignment horizontal="justify" vertical="top" wrapText="1"/>
    </xf>
    <xf numFmtId="0" fontId="5" fillId="0" borderId="0" xfId="0" applyFont="1" applyFill="1" applyBorder="1" applyAlignment="1">
      <alignment horizontal="center"/>
    </xf>
    <xf numFmtId="0" fontId="5" fillId="0" borderId="0" xfId="0" applyFont="1" applyBorder="1" applyAlignment="1">
      <alignment horizontal="center" vertical="top"/>
    </xf>
    <xf numFmtId="0" fontId="0" fillId="0" borderId="0" xfId="0" applyFont="1" applyFill="1" applyBorder="1" applyAlignment="1">
      <alignment horizontal="center"/>
    </xf>
    <xf numFmtId="0" fontId="0" fillId="0" borderId="0" xfId="0" applyFont="1" applyFill="1" applyBorder="1" applyAlignment="1">
      <alignment horizontal="justify" vertical="top"/>
    </xf>
    <xf numFmtId="0" fontId="0" fillId="0" borderId="0" xfId="0" applyFont="1" applyBorder="1" applyAlignment="1">
      <alignment horizontal="justify" vertical="top" wrapText="1"/>
    </xf>
    <xf numFmtId="0" fontId="1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NumberFormat="1" applyFont="1" applyBorder="1" applyAlignment="1">
      <alignment horizontal="justify" vertical="top" wrapText="1"/>
    </xf>
    <xf numFmtId="0" fontId="0" fillId="0" borderId="0" xfId="0" applyFont="1" applyBorder="1" applyAlignment="1">
      <alignment horizontal="justify" vertical="top"/>
    </xf>
    <xf numFmtId="0" fontId="0" fillId="0" borderId="0" xfId="0" applyFont="1" applyBorder="1" applyAlignment="1">
      <alignment horizontal="center" vertical="top"/>
    </xf>
    <xf numFmtId="0" fontId="0" fillId="0" borderId="0" xfId="0" applyFont="1" applyBorder="1" applyAlignment="1">
      <alignment horizontal="left" vertical="top"/>
    </xf>
    <xf numFmtId="0" fontId="9" fillId="0" borderId="0" xfId="0" applyFont="1" applyFill="1" applyBorder="1" applyAlignment="1">
      <alignment horizontal="justify" vertical="top"/>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ont="1" applyFill="1" applyBorder="1" applyAlignment="1">
      <alignment horizontal="center" vertical="top"/>
    </xf>
  </cellXfs>
  <cellStyles count="10">
    <cellStyle name="Normal" xfId="0"/>
    <cellStyle name="Comma" xfId="15"/>
    <cellStyle name="Comma [0]" xfId="16"/>
    <cellStyle name="Comma_Sheet2" xfId="17"/>
    <cellStyle name="Currency" xfId="18"/>
    <cellStyle name="Currency [0]" xfId="19"/>
    <cellStyle name="Followed Hyperlink" xfId="20"/>
    <cellStyle name="Hyperlink" xfId="21"/>
    <cellStyle name="Normal_CONWS9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k_har\KLSE\Documents%20and%20Settings\Pik%20Har\My%20Documents\KLSE\Jan%202005\KLSE-oct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ik_har\Conso\GOLD%20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ik_har\Conso\Seg3Q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LSE-Jul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ik_har\Conso\Borrowing%20Notes-Q3Y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ik_har\KLSE\Documents%20and%20Settings\Pik%20Har\My%20Documents\GOLD%20IS%20Conso\Seg3Q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Equity"/>
      <sheetName val="CF"/>
      <sheetName val="NOTES-Part A"/>
      <sheetName val="Notes-Part B"/>
    </sheetNames>
    <sheetDataSet>
      <sheetData sheetId="1">
        <row r="12">
          <cell r="A12" t="str">
            <v>Revenue </v>
          </cell>
          <cell r="C12">
            <v>42061.65448846001</v>
          </cell>
          <cell r="E12">
            <v>28410</v>
          </cell>
          <cell r="G12">
            <v>106949.40423643001</v>
          </cell>
          <cell r="I12">
            <v>71203</v>
          </cell>
        </row>
        <row r="14">
          <cell r="A14" t="str">
            <v>Cost of sales</v>
          </cell>
          <cell r="C14">
            <v>-21964.381643540015</v>
          </cell>
          <cell r="E14">
            <v>-11772</v>
          </cell>
          <cell r="G14">
            <v>-58499.07141827001</v>
          </cell>
          <cell r="I14">
            <v>-34583</v>
          </cell>
        </row>
        <row r="16">
          <cell r="A16" t="str">
            <v>Gross profit</v>
          </cell>
          <cell r="C16">
            <v>20097.272844919993</v>
          </cell>
          <cell r="E16">
            <v>16638</v>
          </cell>
          <cell r="G16">
            <v>48450.33281816</v>
          </cell>
          <cell r="I16">
            <v>36620</v>
          </cell>
        </row>
        <row r="18">
          <cell r="A18" t="str">
            <v>Other operating income</v>
          </cell>
          <cell r="C18">
            <v>486.41836055768044</v>
          </cell>
          <cell r="E18">
            <v>626</v>
          </cell>
          <cell r="G18">
            <v>3144.3343500700003</v>
          </cell>
          <cell r="I18">
            <v>1281</v>
          </cell>
        </row>
        <row r="20">
          <cell r="A20" t="str">
            <v>Selling &amp; distribution expenses</v>
          </cell>
          <cell r="C20">
            <v>-14049.822952233284</v>
          </cell>
          <cell r="E20">
            <v>-8366</v>
          </cell>
          <cell r="G20">
            <v>-31678.430169150004</v>
          </cell>
          <cell r="I20">
            <v>-19994</v>
          </cell>
        </row>
        <row r="22">
          <cell r="A22" t="str">
            <v>Administration expenses</v>
          </cell>
          <cell r="C22">
            <v>-3495.041610495711</v>
          </cell>
          <cell r="E22">
            <v>-3092</v>
          </cell>
          <cell r="G22">
            <v>-10727.218467189152</v>
          </cell>
          <cell r="I22">
            <v>-8510</v>
          </cell>
        </row>
        <row r="24">
          <cell r="A24" t="str">
            <v>Other operating expenses</v>
          </cell>
          <cell r="C24">
            <v>837.45189273</v>
          </cell>
          <cell r="E24">
            <v>-1136</v>
          </cell>
          <cell r="G24">
            <v>434.30055825000005</v>
          </cell>
          <cell r="I24">
            <v>-3709</v>
          </cell>
        </row>
        <row r="26">
          <cell r="A26" t="str">
            <v>Profit from operations</v>
          </cell>
          <cell r="C26">
            <v>3876.278535478678</v>
          </cell>
          <cell r="E26">
            <v>4670</v>
          </cell>
          <cell r="G26">
            <v>9623.319090140845</v>
          </cell>
          <cell r="I26">
            <v>5688</v>
          </cell>
        </row>
        <row r="28">
          <cell r="A28" t="str">
            <v>Finance cost</v>
          </cell>
          <cell r="C28">
            <v>-707.5154230089202</v>
          </cell>
          <cell r="E28">
            <v>-1337</v>
          </cell>
          <cell r="G28">
            <v>-2079.3961815726</v>
          </cell>
          <cell r="I28">
            <v>-2596</v>
          </cell>
        </row>
        <row r="30">
          <cell r="A30" t="str">
            <v>Share of results of jointly controlled entities</v>
          </cell>
          <cell r="C30">
            <v>461.40848179984005</v>
          </cell>
          <cell r="E30">
            <v>1321</v>
          </cell>
          <cell r="G30">
            <v>651.1542837128001</v>
          </cell>
          <cell r="I30">
            <v>-1226</v>
          </cell>
        </row>
        <row r="32">
          <cell r="A32" t="str">
            <v>Share of results of associates</v>
          </cell>
          <cell r="C32">
            <v>10607.465118215</v>
          </cell>
          <cell r="E32">
            <v>30067</v>
          </cell>
          <cell r="G32">
            <v>26416.046617415</v>
          </cell>
          <cell r="I32">
            <v>53067</v>
          </cell>
        </row>
        <row r="34">
          <cell r="A34" t="str">
            <v>Profit from ordinary activities before taxation</v>
          </cell>
          <cell r="C34">
            <v>14237.636712484597</v>
          </cell>
          <cell r="E34">
            <v>34721</v>
          </cell>
          <cell r="G34">
            <v>34611.123809696044</v>
          </cell>
          <cell r="I34">
            <v>54933</v>
          </cell>
        </row>
        <row r="36">
          <cell r="A36" t="str">
            <v>Taxation</v>
          </cell>
          <cell r="C36">
            <v>-3684.8053259499466</v>
          </cell>
          <cell r="E36">
            <v>-3351</v>
          </cell>
          <cell r="G36">
            <v>-10430.182107981223</v>
          </cell>
          <cell r="I36">
            <v>-11322</v>
          </cell>
        </row>
        <row r="38">
          <cell r="A38" t="str">
            <v>Profit from ordinary activities after tax</v>
          </cell>
          <cell r="C38">
            <v>10552.83138653465</v>
          </cell>
          <cell r="E38">
            <v>31370</v>
          </cell>
          <cell r="G38">
            <v>24180.941701714823</v>
          </cell>
          <cell r="I38">
            <v>43611</v>
          </cell>
        </row>
        <row r="40">
          <cell r="A40" t="str">
            <v>Minority interest</v>
          </cell>
          <cell r="C40">
            <v>-550.8293153219997</v>
          </cell>
          <cell r="E40">
            <v>-96</v>
          </cell>
          <cell r="G40">
            <v>-1729.3337321899999</v>
          </cell>
          <cell r="I40">
            <v>-480</v>
          </cell>
        </row>
        <row r="42">
          <cell r="A42" t="str">
            <v>Net profit for the period</v>
          </cell>
          <cell r="C42">
            <v>10002.00207121265</v>
          </cell>
          <cell r="E42">
            <v>31274</v>
          </cell>
          <cell r="G42">
            <v>22451.607969524823</v>
          </cell>
          <cell r="I42">
            <v>43131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Oct05"/>
      <sheetName val="Oct 05"/>
      <sheetName val="Oct 05 Adj"/>
      <sheetName val="Jul 05"/>
      <sheetName val="Jul 05 Adj"/>
      <sheetName val="CFJul05"/>
      <sheetName val="Apr05"/>
      <sheetName val="Apr 05 Adj"/>
      <sheetName val="CFApr05"/>
    </sheetNames>
    <sheetDataSet>
      <sheetData sheetId="0">
        <row r="210">
          <cell r="E210">
            <v>114727150.17008322</v>
          </cell>
        </row>
        <row r="211">
          <cell r="E211">
            <v>-125427178.81208242</v>
          </cell>
        </row>
        <row r="213">
          <cell r="E213">
            <v>10960562.480000002</v>
          </cell>
        </row>
        <row r="214">
          <cell r="E214">
            <v>670581.0989999999</v>
          </cell>
        </row>
        <row r="215">
          <cell r="E215">
            <v>-4389514.4955048</v>
          </cell>
        </row>
        <row r="216">
          <cell r="E216">
            <v>-525692.2477479985</v>
          </cell>
        </row>
        <row r="222">
          <cell r="E222">
            <v>-215000</v>
          </cell>
        </row>
        <row r="228">
          <cell r="E228">
            <v>-392036.0600000001</v>
          </cell>
        </row>
        <row r="229">
          <cell r="E229">
            <v>333588.02499999997</v>
          </cell>
        </row>
        <row r="230">
          <cell r="E230">
            <v>-230575.1684428025</v>
          </cell>
        </row>
        <row r="231">
          <cell r="E231">
            <v>-1133386.8256165981</v>
          </cell>
        </row>
        <row r="243">
          <cell r="E243">
            <v>11859396.926395208</v>
          </cell>
        </row>
        <row r="249">
          <cell r="E249">
            <v>-694516.748038</v>
          </cell>
        </row>
        <row r="250">
          <cell r="E250">
            <v>-5771390.85</v>
          </cell>
        </row>
        <row r="254">
          <cell r="E254">
            <v>263316.3641252769</v>
          </cell>
        </row>
        <row r="258">
          <cell r="E258">
            <v>23846777</v>
          </cell>
        </row>
      </sheetData>
      <sheetData sheetId="1">
        <row r="10">
          <cell r="R10">
            <v>132512356.28068322</v>
          </cell>
        </row>
        <row r="12">
          <cell r="R12">
            <v>-82945352.25909281</v>
          </cell>
        </row>
        <row r="16">
          <cell r="R16">
            <v>1467518.64536</v>
          </cell>
        </row>
        <row r="18">
          <cell r="R18">
            <v>-34420427.143445</v>
          </cell>
        </row>
        <row r="20">
          <cell r="R20">
            <v>-15319958.823792782</v>
          </cell>
        </row>
        <row r="22">
          <cell r="R22">
            <v>-13675</v>
          </cell>
        </row>
        <row r="27">
          <cell r="R27">
            <v>-4389514.4955048</v>
          </cell>
        </row>
        <row r="29">
          <cell r="R29">
            <v>38219417.975646</v>
          </cell>
        </row>
        <row r="31">
          <cell r="R31">
            <v>1337356.3333400004</v>
          </cell>
        </row>
        <row r="37">
          <cell r="R37">
            <v>-13910158.2147</v>
          </cell>
        </row>
        <row r="42">
          <cell r="R42">
            <v>-512459.8940707424</v>
          </cell>
        </row>
        <row r="61">
          <cell r="R61">
            <v>90965411.8256166</v>
          </cell>
        </row>
        <row r="63">
          <cell r="R63">
            <v>738878892.3932921</v>
          </cell>
        </row>
        <row r="64">
          <cell r="R64">
            <v>72969485.60541235</v>
          </cell>
        </row>
        <row r="65">
          <cell r="R65">
            <v>1755174.4099299982</v>
          </cell>
        </row>
        <row r="66">
          <cell r="R66">
            <v>1477165.560968</v>
          </cell>
        </row>
        <row r="69">
          <cell r="R69">
            <v>18220930.6998508</v>
          </cell>
        </row>
        <row r="70">
          <cell r="R70">
            <v>61333</v>
          </cell>
        </row>
        <row r="71">
          <cell r="R71">
            <v>89362609.14695999</v>
          </cell>
        </row>
        <row r="72">
          <cell r="R72">
            <v>6813110.073216001</v>
          </cell>
        </row>
        <row r="73">
          <cell r="R73">
            <v>818580.9382052</v>
          </cell>
        </row>
        <row r="74">
          <cell r="R74">
            <v>1989880.3899392</v>
          </cell>
        </row>
        <row r="75">
          <cell r="R75">
            <v>17651608.068442803</v>
          </cell>
        </row>
        <row r="76">
          <cell r="R76">
            <v>8842538.234</v>
          </cell>
        </row>
        <row r="77">
          <cell r="R77">
            <v>0</v>
          </cell>
        </row>
        <row r="78">
          <cell r="R78">
            <v>0</v>
          </cell>
        </row>
        <row r="79">
          <cell r="R79">
            <v>408496.0400000001</v>
          </cell>
        </row>
        <row r="80">
          <cell r="R80">
            <v>41140.02</v>
          </cell>
        </row>
        <row r="81">
          <cell r="R81">
            <v>6272804.382999999</v>
          </cell>
        </row>
        <row r="82">
          <cell r="R82">
            <v>18533202.377469197</v>
          </cell>
        </row>
        <row r="86">
          <cell r="R86">
            <v>8163967.8872568</v>
          </cell>
        </row>
        <row r="87">
          <cell r="R87">
            <v>3120113.625996815</v>
          </cell>
        </row>
        <row r="88">
          <cell r="R88">
            <v>10547951.332</v>
          </cell>
        </row>
        <row r="89">
          <cell r="R89">
            <v>28161581.262205772</v>
          </cell>
        </row>
        <row r="90">
          <cell r="R90">
            <v>3318490.5400000005</v>
          </cell>
        </row>
        <row r="91">
          <cell r="R91">
            <v>815914.851962</v>
          </cell>
        </row>
        <row r="94">
          <cell r="R94">
            <v>372813.02499999997</v>
          </cell>
        </row>
        <row r="97">
          <cell r="R97">
            <v>111991858.44699112</v>
          </cell>
        </row>
        <row r="98">
          <cell r="R98">
            <v>150245.22810399998</v>
          </cell>
        </row>
        <row r="99">
          <cell r="R99">
            <v>15074743.812420001</v>
          </cell>
        </row>
        <row r="107">
          <cell r="R107">
            <v>20673294.479404096</v>
          </cell>
        </row>
        <row r="108">
          <cell r="R108">
            <v>454046.39999999997</v>
          </cell>
        </row>
        <row r="115">
          <cell r="R115">
            <v>320632830</v>
          </cell>
        </row>
        <row r="116">
          <cell r="R116">
            <v>385316192.94</v>
          </cell>
        </row>
        <row r="117">
          <cell r="R117">
            <v>-4658889.452697951</v>
          </cell>
        </row>
        <row r="118">
          <cell r="R118">
            <v>2343240.7456</v>
          </cell>
        </row>
        <row r="119">
          <cell r="R119">
            <v>3192241</v>
          </cell>
        </row>
        <row r="120">
          <cell r="R120">
            <v>149424300.51382393</v>
          </cell>
        </row>
        <row r="123">
          <cell r="R123">
            <v>15967425.352115044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ing"/>
      <sheetName val="V 3"/>
      <sheetName val="Finance"/>
      <sheetName val="Forex"/>
      <sheetName val="liability 04"/>
    </sheetNames>
    <sheetDataSet>
      <sheetData sheetId="0">
        <row r="10">
          <cell r="J10">
            <v>52480620.11439201</v>
          </cell>
        </row>
        <row r="25">
          <cell r="J25">
            <v>981847.1999999993</v>
          </cell>
        </row>
        <row r="33">
          <cell r="J33">
            <v>45214622.01036</v>
          </cell>
        </row>
        <row r="45">
          <cell r="J45">
            <v>4794461.713091201</v>
          </cell>
        </row>
        <row r="61">
          <cell r="J61">
            <v>-4726088.7797800265</v>
          </cell>
        </row>
        <row r="86">
          <cell r="J86">
            <v>-1096599.1855200005</v>
          </cell>
        </row>
        <row r="103">
          <cell r="J103">
            <v>2418411.4258714183</v>
          </cell>
        </row>
        <row r="112">
          <cell r="J112">
            <v>5344139.930819999</v>
          </cell>
        </row>
        <row r="131">
          <cell r="J131">
            <v>-659401.6875791012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L"/>
      <sheetName val="BS"/>
      <sheetName val="Equity"/>
      <sheetName val="CF"/>
      <sheetName val="NOTES-Part A"/>
      <sheetName val="Notes-Part B"/>
    </sheetNames>
    <sheetDataSet>
      <sheetData sheetId="5">
        <row r="44">
          <cell r="J44">
            <v>29550.778616342</v>
          </cell>
        </row>
        <row r="45">
          <cell r="J45">
            <v>0</v>
          </cell>
        </row>
        <row r="46">
          <cell r="J46">
            <v>17812.108788819998</v>
          </cell>
        </row>
        <row r="47">
          <cell r="J47">
            <v>27746.1201602</v>
          </cell>
        </row>
        <row r="48">
          <cell r="J48">
            <v>1058</v>
          </cell>
        </row>
        <row r="52">
          <cell r="J52">
            <v>-5026.612493503356</v>
          </cell>
        </row>
        <row r="53">
          <cell r="J53">
            <v>-500.68312303999994</v>
          </cell>
        </row>
        <row r="54">
          <cell r="J54">
            <v>2477.1414989099976</v>
          </cell>
        </row>
        <row r="55">
          <cell r="J55">
            <v>2956.3201627699964</v>
          </cell>
        </row>
        <row r="56">
          <cell r="J56">
            <v>-755.6447032529367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M15">
            <v>71875575.0860511</v>
          </cell>
        </row>
        <row r="19">
          <cell r="M19">
            <v>40116283.36094</v>
          </cell>
        </row>
        <row r="24">
          <cell r="M24">
            <v>20673294.479404096</v>
          </cell>
        </row>
        <row r="36">
          <cell r="M36">
            <v>34026499.047915205</v>
          </cell>
        </row>
        <row r="37">
          <cell r="M37">
            <v>33058435.78848</v>
          </cell>
        </row>
        <row r="38">
          <cell r="M38">
            <v>65580218.09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orking"/>
      <sheetName val="V 3"/>
      <sheetName val="Finance"/>
      <sheetName val="Forex"/>
      <sheetName val="liability 04"/>
    </sheetNames>
    <sheetDataSet>
      <sheetData sheetId="0">
        <row r="31">
          <cell r="J31">
            <v>29040805.24284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0"/>
  <sheetViews>
    <sheetView workbookViewId="0" topLeftCell="A22">
      <selection activeCell="B50" sqref="B50"/>
    </sheetView>
  </sheetViews>
  <sheetFormatPr defaultColWidth="9.140625" defaultRowHeight="12.75"/>
  <cols>
    <col min="1" max="1" width="1.57421875" style="11" customWidth="1"/>
    <col min="2" max="2" width="4.28125" style="73" customWidth="1"/>
    <col min="3" max="3" width="78.28125" style="11" customWidth="1"/>
    <col min="4" max="4" width="3.421875" style="11" customWidth="1"/>
    <col min="5" max="16384" width="9.140625" style="11" customWidth="1"/>
  </cols>
  <sheetData>
    <row r="1" spans="1:4" ht="20.25">
      <c r="A1" s="209" t="s">
        <v>201</v>
      </c>
      <c r="B1" s="209"/>
      <c r="C1" s="209"/>
      <c r="D1" s="209"/>
    </row>
    <row r="2" spans="1:4" ht="12.75">
      <c r="A2" s="210" t="s">
        <v>88</v>
      </c>
      <c r="B2" s="210"/>
      <c r="C2" s="210"/>
      <c r="D2" s="210"/>
    </row>
    <row r="3" spans="1:3" ht="12.75">
      <c r="A3" s="143"/>
      <c r="B3" s="143"/>
      <c r="C3" s="143"/>
    </row>
    <row r="4" spans="1:4" ht="18">
      <c r="A4" s="211" t="s">
        <v>112</v>
      </c>
      <c r="B4" s="211"/>
      <c r="C4" s="211"/>
      <c r="D4" s="211"/>
    </row>
    <row r="5" spans="1:4" ht="18">
      <c r="A5" s="211" t="s">
        <v>233</v>
      </c>
      <c r="B5" s="211"/>
      <c r="C5" s="211"/>
      <c r="D5" s="211"/>
    </row>
    <row r="6" s="25" customFormat="1" ht="18" customHeight="1" thickBot="1">
      <c r="B6" s="74"/>
    </row>
    <row r="7" spans="1:4" s="25" customFormat="1" ht="18.75" thickBot="1">
      <c r="A7" s="206" t="s">
        <v>89</v>
      </c>
      <c r="B7" s="207"/>
      <c r="C7" s="207"/>
      <c r="D7" s="208"/>
    </row>
    <row r="8" s="25" customFormat="1" ht="12.75">
      <c r="B8" s="74"/>
    </row>
    <row r="9" spans="1:4" s="37" customFormat="1" ht="15.75">
      <c r="A9" s="205" t="s">
        <v>90</v>
      </c>
      <c r="B9" s="205"/>
      <c r="C9" s="205"/>
      <c r="D9" s="205"/>
    </row>
    <row r="10" s="37" customFormat="1" ht="15.75">
      <c r="B10" s="75"/>
    </row>
    <row r="11" spans="1:2" s="37" customFormat="1" ht="15.75">
      <c r="A11" s="37" t="s">
        <v>177</v>
      </c>
      <c r="B11" s="75"/>
    </row>
    <row r="12" s="37" customFormat="1" ht="15.75">
      <c r="B12" s="75"/>
    </row>
    <row r="13" spans="1:2" s="37" customFormat="1" ht="15.75">
      <c r="A13" s="37" t="s">
        <v>91</v>
      </c>
      <c r="B13" s="75"/>
    </row>
    <row r="14" s="37" customFormat="1" ht="15.75">
      <c r="B14" s="75"/>
    </row>
    <row r="15" spans="1:2" s="37" customFormat="1" ht="15.75">
      <c r="A15" s="37" t="s">
        <v>92</v>
      </c>
      <c r="B15" s="75"/>
    </row>
    <row r="16" s="76" customFormat="1" ht="15">
      <c r="B16" s="77"/>
    </row>
    <row r="17" spans="1:2" s="76" customFormat="1" ht="22.5" customHeight="1">
      <c r="A17" s="163" t="s">
        <v>215</v>
      </c>
      <c r="B17" s="77"/>
    </row>
    <row r="18" spans="2:3" s="25" customFormat="1" ht="12.75" customHeight="1">
      <c r="B18" s="74">
        <v>1</v>
      </c>
      <c r="C18" s="79" t="s">
        <v>52</v>
      </c>
    </row>
    <row r="19" spans="2:9" s="25" customFormat="1" ht="12.75" customHeight="1">
      <c r="B19" s="80">
        <v>2</v>
      </c>
      <c r="C19" s="81" t="s">
        <v>53</v>
      </c>
      <c r="D19" s="81"/>
      <c r="E19" s="81"/>
      <c r="F19" s="81"/>
      <c r="G19" s="81"/>
      <c r="H19" s="81"/>
      <c r="I19" s="81"/>
    </row>
    <row r="20" spans="2:9" s="25" customFormat="1" ht="12.75" customHeight="1">
      <c r="B20" s="80">
        <v>3</v>
      </c>
      <c r="C20" s="81" t="s">
        <v>54</v>
      </c>
      <c r="D20" s="81"/>
      <c r="E20" s="81"/>
      <c r="F20" s="81"/>
      <c r="G20" s="81"/>
      <c r="H20" s="81"/>
      <c r="I20" s="81"/>
    </row>
    <row r="21" spans="2:9" s="25" customFormat="1" ht="12.75" customHeight="1">
      <c r="B21" s="80">
        <v>4</v>
      </c>
      <c r="C21" s="81" t="s">
        <v>55</v>
      </c>
      <c r="D21" s="81"/>
      <c r="E21" s="81"/>
      <c r="F21" s="81"/>
      <c r="G21" s="81"/>
      <c r="H21" s="81"/>
      <c r="I21" s="81"/>
    </row>
    <row r="22" spans="2:9" s="25" customFormat="1" ht="12.75" customHeight="1">
      <c r="B22" s="80">
        <v>5</v>
      </c>
      <c r="C22" s="81" t="s">
        <v>56</v>
      </c>
      <c r="D22" s="81"/>
      <c r="E22" s="81"/>
      <c r="F22" s="81"/>
      <c r="G22" s="81"/>
      <c r="H22" s="81"/>
      <c r="I22" s="81"/>
    </row>
    <row r="23" spans="2:9" s="25" customFormat="1" ht="12.75" customHeight="1">
      <c r="B23" s="80">
        <v>6</v>
      </c>
      <c r="C23" s="81" t="s">
        <v>18</v>
      </c>
      <c r="D23" s="81"/>
      <c r="E23" s="81"/>
      <c r="F23" s="81"/>
      <c r="G23" s="81"/>
      <c r="H23" s="81"/>
      <c r="I23" s="81"/>
    </row>
    <row r="24" spans="2:9" s="25" customFormat="1" ht="12.75" customHeight="1">
      <c r="B24" s="80">
        <v>7</v>
      </c>
      <c r="C24" s="81" t="s">
        <v>225</v>
      </c>
      <c r="D24" s="81"/>
      <c r="E24" s="81"/>
      <c r="F24" s="81"/>
      <c r="G24" s="81"/>
      <c r="H24" s="81"/>
      <c r="I24" s="81"/>
    </row>
    <row r="25" spans="2:9" s="25" customFormat="1" ht="12.75" customHeight="1">
      <c r="B25" s="80">
        <v>8</v>
      </c>
      <c r="C25" s="81" t="s">
        <v>58</v>
      </c>
      <c r="D25" s="81"/>
      <c r="E25" s="81"/>
      <c r="F25" s="81"/>
      <c r="G25" s="81"/>
      <c r="H25" s="81"/>
      <c r="I25" s="81"/>
    </row>
    <row r="26" spans="2:3" s="9" customFormat="1" ht="12.75" customHeight="1">
      <c r="B26" s="12">
        <v>9</v>
      </c>
      <c r="C26" s="9" t="s">
        <v>114</v>
      </c>
    </row>
    <row r="27" spans="2:3" s="9" customFormat="1" ht="12.75" customHeight="1">
      <c r="B27" s="12">
        <v>10</v>
      </c>
      <c r="C27" s="9" t="s">
        <v>179</v>
      </c>
    </row>
    <row r="28" spans="2:8" s="9" customFormat="1" ht="12.75" customHeight="1">
      <c r="B28" s="12">
        <v>11</v>
      </c>
      <c r="C28" s="9" t="s">
        <v>61</v>
      </c>
      <c r="D28" s="12"/>
      <c r="E28" s="12"/>
      <c r="F28" s="12"/>
      <c r="G28" s="12"/>
      <c r="H28" s="12"/>
    </row>
    <row r="29" spans="2:8" s="9" customFormat="1" ht="12.75" customHeight="1">
      <c r="B29" s="12">
        <v>12</v>
      </c>
      <c r="C29" s="9" t="s">
        <v>62</v>
      </c>
      <c r="D29" s="12"/>
      <c r="E29" s="12"/>
      <c r="F29" s="12"/>
      <c r="G29" s="12"/>
      <c r="H29" s="12"/>
    </row>
    <row r="30" spans="2:8" s="9" customFormat="1" ht="12.75" customHeight="1">
      <c r="B30" s="12">
        <v>13</v>
      </c>
      <c r="C30" s="9" t="s">
        <v>63</v>
      </c>
      <c r="D30" s="32"/>
      <c r="E30" s="32"/>
      <c r="F30" s="32"/>
      <c r="G30" s="32"/>
      <c r="H30" s="32"/>
    </row>
    <row r="31" spans="2:8" s="9" customFormat="1" ht="12.75" customHeight="1">
      <c r="B31" s="12">
        <v>14</v>
      </c>
      <c r="C31" s="9" t="s">
        <v>252</v>
      </c>
      <c r="D31" s="32"/>
      <c r="E31" s="32"/>
      <c r="F31" s="32"/>
      <c r="G31" s="32"/>
      <c r="H31" s="32"/>
    </row>
    <row r="32" spans="2:8" s="9" customFormat="1" ht="12.75" customHeight="1">
      <c r="B32" s="12"/>
      <c r="D32" s="32"/>
      <c r="E32" s="32"/>
      <c r="F32" s="32"/>
      <c r="G32" s="32"/>
      <c r="H32" s="32"/>
    </row>
    <row r="33" spans="2:6" s="25" customFormat="1" ht="15.75" customHeight="1">
      <c r="B33" s="74"/>
      <c r="F33" s="82"/>
    </row>
    <row r="34" spans="1:6" s="76" customFormat="1" ht="15.75" customHeight="1">
      <c r="A34" s="203" t="s">
        <v>194</v>
      </c>
      <c r="B34" s="203"/>
      <c r="C34" s="203"/>
      <c r="D34" s="203"/>
      <c r="F34" s="83"/>
    </row>
    <row r="35" spans="1:6" s="76" customFormat="1" ht="22.5" customHeight="1">
      <c r="A35" s="204" t="s">
        <v>195</v>
      </c>
      <c r="B35" s="204"/>
      <c r="C35" s="204"/>
      <c r="D35" s="90"/>
      <c r="F35" s="83"/>
    </row>
    <row r="36" spans="2:9" s="25" customFormat="1" ht="12.75" customHeight="1">
      <c r="B36" s="12">
        <v>15</v>
      </c>
      <c r="C36" s="9" t="s">
        <v>160</v>
      </c>
      <c r="D36" s="55"/>
      <c r="E36" s="55"/>
      <c r="F36" s="55"/>
      <c r="G36" s="55"/>
      <c r="H36" s="55"/>
      <c r="I36" s="9"/>
    </row>
    <row r="37" spans="2:9" s="25" customFormat="1" ht="12.75" customHeight="1">
      <c r="B37" s="12">
        <v>16</v>
      </c>
      <c r="C37" s="9" t="s">
        <v>167</v>
      </c>
      <c r="D37" s="55"/>
      <c r="E37" s="55"/>
      <c r="F37" s="55"/>
      <c r="G37" s="55"/>
      <c r="H37" s="55"/>
      <c r="I37" s="9"/>
    </row>
    <row r="38" spans="2:9" s="25" customFormat="1" ht="12.75" customHeight="1">
      <c r="B38" s="12">
        <v>17</v>
      </c>
      <c r="C38" s="9" t="s">
        <v>64</v>
      </c>
      <c r="D38" s="55"/>
      <c r="E38" s="55"/>
      <c r="F38" s="55"/>
      <c r="G38" s="55"/>
      <c r="H38" s="55"/>
      <c r="I38" s="9"/>
    </row>
    <row r="39" spans="2:9" s="25" customFormat="1" ht="12.75" customHeight="1">
      <c r="B39" s="12">
        <v>18</v>
      </c>
      <c r="C39" s="9" t="s">
        <v>65</v>
      </c>
      <c r="D39" s="55"/>
      <c r="E39" s="55"/>
      <c r="F39" s="24"/>
      <c r="G39" s="24"/>
      <c r="H39" s="24"/>
      <c r="I39" s="9"/>
    </row>
    <row r="40" spans="2:9" s="25" customFormat="1" ht="12.75" customHeight="1">
      <c r="B40" s="12">
        <v>19</v>
      </c>
      <c r="C40" s="9" t="s">
        <v>6</v>
      </c>
      <c r="D40" s="55"/>
      <c r="E40" s="55"/>
      <c r="F40" s="24"/>
      <c r="G40" s="24"/>
      <c r="H40" s="24"/>
      <c r="I40" s="9"/>
    </row>
    <row r="41" spans="2:9" s="25" customFormat="1" ht="12.75" customHeight="1">
      <c r="B41" s="12">
        <v>20</v>
      </c>
      <c r="C41" s="9" t="s">
        <v>102</v>
      </c>
      <c r="D41" s="9"/>
      <c r="E41" s="29"/>
      <c r="F41" s="29"/>
      <c r="G41" s="84"/>
      <c r="H41" s="84"/>
      <c r="I41" s="9"/>
    </row>
    <row r="42" spans="2:9" s="25" customFormat="1" ht="12.75" customHeight="1">
      <c r="B42" s="74">
        <v>21</v>
      </c>
      <c r="C42" s="9" t="s">
        <v>19</v>
      </c>
      <c r="D42" s="9"/>
      <c r="E42" s="32"/>
      <c r="F42" s="32"/>
      <c r="G42" s="84"/>
      <c r="H42" s="84"/>
      <c r="I42" s="9"/>
    </row>
    <row r="43" spans="2:9" s="25" customFormat="1" ht="12.75" customHeight="1">
      <c r="B43" s="74">
        <v>22</v>
      </c>
      <c r="C43" s="25" t="s">
        <v>69</v>
      </c>
      <c r="G43" s="85"/>
      <c r="H43" s="85"/>
      <c r="I43" s="9"/>
    </row>
    <row r="44" spans="2:9" s="25" customFormat="1" ht="12.75" customHeight="1">
      <c r="B44" s="74">
        <v>23</v>
      </c>
      <c r="C44" s="25" t="s">
        <v>70</v>
      </c>
      <c r="G44" s="85"/>
      <c r="H44" s="85"/>
      <c r="I44" s="9"/>
    </row>
    <row r="45" spans="2:9" s="25" customFormat="1" ht="12.75" customHeight="1">
      <c r="B45" s="74">
        <v>24</v>
      </c>
      <c r="C45" s="25" t="s">
        <v>24</v>
      </c>
      <c r="G45" s="85"/>
      <c r="H45" s="85"/>
      <c r="I45" s="9"/>
    </row>
    <row r="46" spans="2:9" s="25" customFormat="1" ht="12.75" customHeight="1">
      <c r="B46" s="74">
        <v>25</v>
      </c>
      <c r="C46" s="25" t="s">
        <v>74</v>
      </c>
      <c r="G46" s="85"/>
      <c r="H46" s="85"/>
      <c r="I46" s="9"/>
    </row>
    <row r="47" spans="2:9" s="25" customFormat="1" ht="12.75" customHeight="1">
      <c r="B47" s="74">
        <v>26</v>
      </c>
      <c r="C47" s="86" t="s">
        <v>75</v>
      </c>
      <c r="G47" s="85"/>
      <c r="H47" s="85"/>
      <c r="I47" s="9"/>
    </row>
    <row r="48" spans="2:9" s="25" customFormat="1" ht="12.75" customHeight="1">
      <c r="B48" s="74">
        <v>27</v>
      </c>
      <c r="C48" s="25" t="s">
        <v>76</v>
      </c>
      <c r="G48" s="85"/>
      <c r="H48" s="85"/>
      <c r="I48" s="9"/>
    </row>
    <row r="49" spans="2:9" s="25" customFormat="1" ht="12.75" customHeight="1">
      <c r="B49" s="12">
        <v>28</v>
      </c>
      <c r="C49" s="88" t="s">
        <v>81</v>
      </c>
      <c r="D49" s="88"/>
      <c r="E49" s="88"/>
      <c r="F49" s="88"/>
      <c r="G49" s="88"/>
      <c r="H49" s="88"/>
      <c r="I49" s="9"/>
    </row>
    <row r="50" spans="2:9" s="25" customFormat="1" ht="12.75" customHeight="1">
      <c r="B50" s="87"/>
      <c r="C50" s="89"/>
      <c r="D50" s="89"/>
      <c r="E50" s="89"/>
      <c r="F50" s="89"/>
      <c r="G50" s="89"/>
      <c r="H50" s="89"/>
      <c r="I50" s="9"/>
    </row>
    <row r="51" spans="2:9" s="25" customFormat="1" ht="12.75" customHeight="1">
      <c r="B51" s="12"/>
      <c r="C51" s="9"/>
      <c r="D51" s="55"/>
      <c r="E51" s="55"/>
      <c r="F51" s="24"/>
      <c r="G51" s="24"/>
      <c r="H51" s="24"/>
      <c r="I51" s="9"/>
    </row>
    <row r="52" s="25" customFormat="1" ht="12.75" customHeight="1">
      <c r="B52" s="74"/>
    </row>
    <row r="53" s="25" customFormat="1" ht="12.75" customHeight="1">
      <c r="B53" s="74"/>
    </row>
    <row r="54" s="25" customFormat="1" ht="12.75" customHeight="1">
      <c r="B54" s="74"/>
    </row>
    <row r="55" s="25" customFormat="1" ht="12.75" customHeight="1">
      <c r="B55" s="74"/>
    </row>
    <row r="56" s="25" customFormat="1" ht="12.75">
      <c r="B56" s="74"/>
    </row>
    <row r="57" s="25" customFormat="1" ht="12.75">
      <c r="B57" s="74"/>
    </row>
    <row r="58" s="25" customFormat="1" ht="12.75">
      <c r="B58" s="74"/>
    </row>
    <row r="59" s="25" customFormat="1" ht="12.75">
      <c r="B59" s="74"/>
    </row>
    <row r="60" s="25" customFormat="1" ht="12.75">
      <c r="B60" s="74"/>
    </row>
    <row r="61" s="25" customFormat="1" ht="12.75">
      <c r="B61" s="74"/>
    </row>
    <row r="62" s="25" customFormat="1" ht="12.75">
      <c r="B62" s="74"/>
    </row>
    <row r="63" s="25" customFormat="1" ht="12.75">
      <c r="B63" s="74"/>
    </row>
    <row r="64" s="25" customFormat="1" ht="12.75">
      <c r="B64" s="74"/>
    </row>
    <row r="65" s="25" customFormat="1" ht="12.75">
      <c r="B65" s="74"/>
    </row>
    <row r="66" s="25" customFormat="1" ht="12.75">
      <c r="B66" s="74"/>
    </row>
    <row r="67" s="25" customFormat="1" ht="12.75">
      <c r="B67" s="74"/>
    </row>
    <row r="68" s="25" customFormat="1" ht="12.75">
      <c r="B68" s="74"/>
    </row>
    <row r="69" s="25" customFormat="1" ht="12.75">
      <c r="B69" s="74"/>
    </row>
    <row r="70" s="25" customFormat="1" ht="12.75">
      <c r="B70" s="74"/>
    </row>
    <row r="71" s="25" customFormat="1" ht="12.75">
      <c r="B71" s="74"/>
    </row>
    <row r="72" s="25" customFormat="1" ht="12.75">
      <c r="B72" s="74"/>
    </row>
    <row r="73" s="25" customFormat="1" ht="12.75">
      <c r="B73" s="74"/>
    </row>
    <row r="74" s="25" customFormat="1" ht="12.75">
      <c r="B74" s="74"/>
    </row>
    <row r="75" s="25" customFormat="1" ht="12.75">
      <c r="B75" s="74"/>
    </row>
    <row r="76" s="25" customFormat="1" ht="12.75">
      <c r="B76" s="74"/>
    </row>
    <row r="77" s="25" customFormat="1" ht="12.75">
      <c r="B77" s="74"/>
    </row>
    <row r="78" s="25" customFormat="1" ht="12.75">
      <c r="B78" s="74"/>
    </row>
    <row r="79" s="25" customFormat="1" ht="12.75">
      <c r="B79" s="74"/>
    </row>
    <row r="80" s="25" customFormat="1" ht="12.75">
      <c r="B80" s="74"/>
    </row>
    <row r="81" s="25" customFormat="1" ht="12.75">
      <c r="B81" s="74"/>
    </row>
    <row r="82" s="25" customFormat="1" ht="12.75">
      <c r="B82" s="74"/>
    </row>
    <row r="83" s="25" customFormat="1" ht="12.75">
      <c r="B83" s="74"/>
    </row>
    <row r="84" s="25" customFormat="1" ht="12.75">
      <c r="B84" s="74"/>
    </row>
    <row r="85" s="25" customFormat="1" ht="12.75">
      <c r="B85" s="74"/>
    </row>
    <row r="86" s="25" customFormat="1" ht="12.75">
      <c r="B86" s="74"/>
    </row>
    <row r="87" s="25" customFormat="1" ht="12.75">
      <c r="B87" s="74"/>
    </row>
    <row r="88" s="25" customFormat="1" ht="12.75">
      <c r="B88" s="74"/>
    </row>
    <row r="89" s="25" customFormat="1" ht="12.75">
      <c r="B89" s="74"/>
    </row>
    <row r="90" s="25" customFormat="1" ht="12.75">
      <c r="B90" s="74"/>
    </row>
    <row r="91" s="25" customFormat="1" ht="12.75">
      <c r="B91" s="74"/>
    </row>
    <row r="92" s="25" customFormat="1" ht="12.75">
      <c r="B92" s="74"/>
    </row>
    <row r="93" s="25" customFormat="1" ht="12.75">
      <c r="B93" s="74"/>
    </row>
    <row r="94" s="25" customFormat="1" ht="12.75">
      <c r="B94" s="74"/>
    </row>
    <row r="95" s="25" customFormat="1" ht="12.75">
      <c r="B95" s="74"/>
    </row>
    <row r="96" s="25" customFormat="1" ht="12.75">
      <c r="B96" s="74"/>
    </row>
    <row r="97" s="25" customFormat="1" ht="12.75">
      <c r="B97" s="74"/>
    </row>
    <row r="98" s="25" customFormat="1" ht="12.75">
      <c r="B98" s="74"/>
    </row>
    <row r="99" s="25" customFormat="1" ht="12.75">
      <c r="B99" s="74"/>
    </row>
    <row r="100" s="25" customFormat="1" ht="12.75">
      <c r="B100" s="74"/>
    </row>
    <row r="101" s="25" customFormat="1" ht="12.75">
      <c r="B101" s="74"/>
    </row>
    <row r="102" s="25" customFormat="1" ht="12.75">
      <c r="B102" s="74"/>
    </row>
    <row r="103" s="25" customFormat="1" ht="12.75">
      <c r="B103" s="74"/>
    </row>
    <row r="104" s="25" customFormat="1" ht="12.75">
      <c r="B104" s="74"/>
    </row>
    <row r="105" s="25" customFormat="1" ht="12.75">
      <c r="B105" s="74"/>
    </row>
    <row r="106" s="25" customFormat="1" ht="12.75">
      <c r="B106" s="74"/>
    </row>
    <row r="107" s="25" customFormat="1" ht="12.75">
      <c r="B107" s="74"/>
    </row>
    <row r="108" s="25" customFormat="1" ht="12.75">
      <c r="B108" s="74"/>
    </row>
    <row r="109" s="25" customFormat="1" ht="12.75">
      <c r="B109" s="74"/>
    </row>
    <row r="110" s="25" customFormat="1" ht="12.75">
      <c r="B110" s="74"/>
    </row>
    <row r="111" s="25" customFormat="1" ht="12.75">
      <c r="B111" s="74"/>
    </row>
    <row r="112" s="25" customFormat="1" ht="12.75">
      <c r="B112" s="74"/>
    </row>
    <row r="113" s="25" customFormat="1" ht="12.75">
      <c r="B113" s="74"/>
    </row>
    <row r="114" s="25" customFormat="1" ht="12.75">
      <c r="B114" s="74"/>
    </row>
    <row r="115" s="25" customFormat="1" ht="12.75">
      <c r="B115" s="74"/>
    </row>
    <row r="116" s="25" customFormat="1" ht="12.75">
      <c r="B116" s="74"/>
    </row>
    <row r="117" s="25" customFormat="1" ht="12.75">
      <c r="B117" s="74"/>
    </row>
    <row r="118" s="25" customFormat="1" ht="12.75">
      <c r="B118" s="74"/>
    </row>
    <row r="119" s="25" customFormat="1" ht="12.75">
      <c r="B119" s="74"/>
    </row>
    <row r="120" s="25" customFormat="1" ht="12.75">
      <c r="B120" s="74"/>
    </row>
  </sheetData>
  <mergeCells count="8">
    <mergeCell ref="A1:D1"/>
    <mergeCell ref="A2:D2"/>
    <mergeCell ref="A4:D4"/>
    <mergeCell ref="A5:D5"/>
    <mergeCell ref="A34:D34"/>
    <mergeCell ref="A35:C35"/>
    <mergeCell ref="A9:D9"/>
    <mergeCell ref="A7:D7"/>
  </mergeCells>
  <printOptions horizontalCentered="1"/>
  <pageMargins left="0.63" right="0.53"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97"/>
  <sheetViews>
    <sheetView workbookViewId="0" topLeftCell="A28">
      <selection activeCell="F47" sqref="F47"/>
    </sheetView>
  </sheetViews>
  <sheetFormatPr defaultColWidth="9.140625" defaultRowHeight="12.75"/>
  <cols>
    <col min="1" max="1" width="40.28125" style="9" customWidth="1"/>
    <col min="2" max="2" width="13.7109375" style="27" customWidth="1"/>
    <col min="3" max="3" width="1.28515625" style="9" customWidth="1"/>
    <col min="4" max="4" width="13.7109375" style="9" customWidth="1"/>
    <col min="5" max="5" width="1.28515625" style="9" customWidth="1"/>
    <col min="6" max="6" width="13.7109375" style="27" customWidth="1"/>
    <col min="7" max="7" width="1.28515625" style="9" customWidth="1"/>
    <col min="8" max="8" width="13.7109375" style="9" customWidth="1"/>
    <col min="9" max="9" width="9.421875" style="9" bestFit="1" customWidth="1"/>
    <col min="10" max="16384" width="9.140625" style="9" customWidth="1"/>
  </cols>
  <sheetData>
    <row r="1" spans="1:8" ht="18">
      <c r="A1" s="3" t="s">
        <v>202</v>
      </c>
      <c r="B1" s="48"/>
      <c r="D1" s="48"/>
      <c r="E1" s="49"/>
      <c r="F1" s="49"/>
      <c r="G1" s="49"/>
      <c r="H1" s="49"/>
    </row>
    <row r="2" spans="1:8" ht="12.75">
      <c r="A2" s="9" t="s">
        <v>88</v>
      </c>
      <c r="B2" s="48"/>
      <c r="D2" s="48"/>
      <c r="E2" s="49"/>
      <c r="F2" s="49"/>
      <c r="G2" s="49"/>
      <c r="H2" s="49"/>
    </row>
    <row r="3" spans="1:8" ht="12.75">
      <c r="A3" s="12"/>
      <c r="B3" s="48"/>
      <c r="D3" s="48"/>
      <c r="E3" s="49"/>
      <c r="F3" s="49"/>
      <c r="G3" s="49"/>
      <c r="H3" s="49"/>
    </row>
    <row r="4" spans="1:8" ht="12.75">
      <c r="A4" s="12"/>
      <c r="B4" s="48"/>
      <c r="D4" s="48"/>
      <c r="E4" s="49"/>
      <c r="F4" s="49"/>
      <c r="G4" s="49"/>
      <c r="H4" s="49"/>
    </row>
    <row r="5" spans="1:8" s="14" customFormat="1" ht="19.5" customHeight="1">
      <c r="A5" s="50" t="s">
        <v>90</v>
      </c>
      <c r="B5" s="51"/>
      <c r="D5" s="51"/>
      <c r="E5" s="52"/>
      <c r="F5" s="52"/>
      <c r="G5" s="52"/>
      <c r="H5" s="52"/>
    </row>
    <row r="6" spans="1:8" ht="12.75">
      <c r="A6" s="47"/>
      <c r="D6" s="27"/>
      <c r="E6" s="53"/>
      <c r="F6" s="53"/>
      <c r="G6" s="53"/>
      <c r="H6" s="53"/>
    </row>
    <row r="7" spans="1:8" ht="12.75">
      <c r="A7" s="47"/>
      <c r="B7" s="54" t="s">
        <v>96</v>
      </c>
      <c r="D7" s="12" t="s">
        <v>103</v>
      </c>
      <c r="E7" s="53"/>
      <c r="F7" s="54" t="s">
        <v>96</v>
      </c>
      <c r="G7" s="27"/>
      <c r="H7" s="12" t="s">
        <v>104</v>
      </c>
    </row>
    <row r="8" spans="1:8" ht="12.75">
      <c r="A8" s="47"/>
      <c r="B8" s="54" t="s">
        <v>127</v>
      </c>
      <c r="D8" s="12" t="s">
        <v>127</v>
      </c>
      <c r="E8" s="53"/>
      <c r="F8" s="54" t="s">
        <v>93</v>
      </c>
      <c r="G8" s="27"/>
      <c r="H8" s="12" t="s">
        <v>93</v>
      </c>
    </row>
    <row r="9" spans="2:8" ht="12.75">
      <c r="B9" s="54" t="s">
        <v>234</v>
      </c>
      <c r="C9" s="54"/>
      <c r="D9" s="12" t="s">
        <v>235</v>
      </c>
      <c r="F9" s="54" t="s">
        <v>234</v>
      </c>
      <c r="G9" s="54"/>
      <c r="H9" s="12" t="s">
        <v>235</v>
      </c>
    </row>
    <row r="10" spans="2:8" ht="12.75">
      <c r="B10" s="54" t="s">
        <v>2</v>
      </c>
      <c r="C10" s="54"/>
      <c r="D10" s="12" t="s">
        <v>2</v>
      </c>
      <c r="F10" s="54" t="s">
        <v>2</v>
      </c>
      <c r="G10" s="54"/>
      <c r="H10" s="12" t="s">
        <v>2</v>
      </c>
    </row>
    <row r="11" spans="2:4" ht="12.75">
      <c r="B11" s="54"/>
      <c r="C11" s="12"/>
      <c r="D11" s="12"/>
    </row>
    <row r="12" spans="1:10" ht="12.75">
      <c r="A12" s="27" t="s">
        <v>3</v>
      </c>
      <c r="B12" s="169">
        <f>+F12-76167</f>
        <v>56345.35628068322</v>
      </c>
      <c r="C12" s="55"/>
      <c r="D12" s="55">
        <f>VLOOKUP(A12,'[1]PL'!$A$12:$I$42,3,FALSE)</f>
        <v>42061.65448846001</v>
      </c>
      <c r="F12" s="169">
        <f>+'[2]Oct 05'!$R$10/1000</f>
        <v>132512.35628068322</v>
      </c>
      <c r="G12" s="55"/>
      <c r="H12" s="55">
        <v>106949</v>
      </c>
      <c r="I12" s="56"/>
      <c r="J12" s="56"/>
    </row>
    <row r="13" spans="1:8" ht="12.75">
      <c r="A13" s="27"/>
      <c r="B13" s="169"/>
      <c r="C13" s="55"/>
      <c r="D13" s="55"/>
      <c r="F13" s="169"/>
      <c r="G13" s="55"/>
      <c r="H13" s="55"/>
    </row>
    <row r="14" spans="1:8" ht="12.75">
      <c r="A14" s="9" t="s">
        <v>4</v>
      </c>
      <c r="B14" s="169">
        <f>+F14+47797</f>
        <v>-35148.352259092804</v>
      </c>
      <c r="C14" s="55"/>
      <c r="D14" s="55">
        <v>-21964</v>
      </c>
      <c r="F14" s="169">
        <f>+'[2]Oct 05'!$R$12/1000</f>
        <v>-82945.3522590928</v>
      </c>
      <c r="G14" s="55"/>
      <c r="H14" s="55">
        <v>-58499</v>
      </c>
    </row>
    <row r="15" spans="1:8" ht="12.75">
      <c r="A15" s="27"/>
      <c r="B15" s="170"/>
      <c r="C15" s="55"/>
      <c r="D15" s="57"/>
      <c r="F15" s="170"/>
      <c r="G15" s="55"/>
      <c r="H15" s="57"/>
    </row>
    <row r="16" spans="1:8" ht="12.75">
      <c r="A16" s="27" t="s">
        <v>5</v>
      </c>
      <c r="B16" s="169">
        <f>SUM(B12:B14)</f>
        <v>21197.004021590416</v>
      </c>
      <c r="C16" s="55"/>
      <c r="D16" s="55">
        <f>SUM(D12:D15)</f>
        <v>20097.654488460008</v>
      </c>
      <c r="F16" s="169">
        <f>SUM(F12:F14)</f>
        <v>49567.004021590416</v>
      </c>
      <c r="G16" s="55"/>
      <c r="H16" s="55">
        <f>SUM(H12:H15)</f>
        <v>48450</v>
      </c>
    </row>
    <row r="17" spans="1:8" ht="12.75">
      <c r="A17" s="27"/>
      <c r="B17" s="169"/>
      <c r="C17" s="55"/>
      <c r="D17" s="55"/>
      <c r="F17" s="169"/>
      <c r="G17" s="55"/>
      <c r="H17" s="55"/>
    </row>
    <row r="18" spans="1:8" ht="12.75">
      <c r="A18" s="9" t="s">
        <v>30</v>
      </c>
      <c r="B18" s="169">
        <f>+F18-1441</f>
        <v>26.518645359999937</v>
      </c>
      <c r="C18" s="55"/>
      <c r="D18" s="55">
        <v>486</v>
      </c>
      <c r="F18" s="169">
        <f>+'[2]Oct 05'!$R$16/1000</f>
        <v>1467.51864536</v>
      </c>
      <c r="G18" s="55"/>
      <c r="H18" s="55">
        <v>3144</v>
      </c>
    </row>
    <row r="19" spans="2:8" ht="12.75">
      <c r="B19" s="169"/>
      <c r="C19" s="55"/>
      <c r="D19" s="55"/>
      <c r="F19" s="169"/>
      <c r="G19" s="55"/>
      <c r="H19" s="55"/>
    </row>
    <row r="20" spans="1:8" ht="12.75">
      <c r="A20" s="9" t="s">
        <v>178</v>
      </c>
      <c r="B20" s="169">
        <f>+F20+20355</f>
        <v>-14065.427143444998</v>
      </c>
      <c r="C20" s="55"/>
      <c r="D20" s="55">
        <v>-14050</v>
      </c>
      <c r="F20" s="169">
        <f>+'[2]Oct 05'!$R$18/1000</f>
        <v>-34420.427143445</v>
      </c>
      <c r="G20" s="55"/>
      <c r="H20" s="55">
        <v>-31678</v>
      </c>
    </row>
    <row r="21" spans="2:8" ht="12.75">
      <c r="B21" s="169"/>
      <c r="C21" s="55"/>
      <c r="D21" s="55"/>
      <c r="F21" s="169"/>
      <c r="G21" s="55"/>
      <c r="H21" s="55"/>
    </row>
    <row r="22" spans="1:8" ht="12.75">
      <c r="A22" s="9" t="s">
        <v>31</v>
      </c>
      <c r="B22" s="169">
        <f>+F22+10225</f>
        <v>-5094.958823792782</v>
      </c>
      <c r="C22" s="55"/>
      <c r="D22" s="55">
        <v>-3493</v>
      </c>
      <c r="F22" s="169">
        <f>+'[2]Oct 05'!$R$20/1000</f>
        <v>-15319.958823792782</v>
      </c>
      <c r="G22" s="55"/>
      <c r="H22" s="55">
        <v>-10727</v>
      </c>
    </row>
    <row r="23" spans="2:8" ht="12.75">
      <c r="B23" s="169"/>
      <c r="C23" s="55"/>
      <c r="D23" s="55"/>
      <c r="F23" s="169"/>
      <c r="G23" s="55"/>
      <c r="H23" s="55"/>
    </row>
    <row r="24" spans="1:8" ht="12.75">
      <c r="A24" s="9" t="s">
        <v>32</v>
      </c>
      <c r="B24" s="169">
        <f>+F24+82</f>
        <v>68.325</v>
      </c>
      <c r="C24" s="55"/>
      <c r="D24" s="55">
        <v>837</v>
      </c>
      <c r="F24" s="169">
        <f>+'[2]Oct 05'!$R$22/1000</f>
        <v>-13.675</v>
      </c>
      <c r="G24" s="55"/>
      <c r="H24" s="55">
        <v>434</v>
      </c>
    </row>
    <row r="25" spans="2:8" ht="12.75">
      <c r="B25" s="170"/>
      <c r="C25" s="55"/>
      <c r="D25" s="57"/>
      <c r="F25" s="170"/>
      <c r="G25" s="55"/>
      <c r="H25" s="57"/>
    </row>
    <row r="26" spans="1:8" ht="12.75">
      <c r="A26" s="27" t="s">
        <v>33</v>
      </c>
      <c r="B26" s="169">
        <f>SUM(B16:B24)+1</f>
        <v>2132.461699712635</v>
      </c>
      <c r="C26" s="55"/>
      <c r="D26" s="55">
        <f>SUM(D16:D25)</f>
        <v>3877.654488460008</v>
      </c>
      <c r="F26" s="169">
        <f>SUM(F16:F24)+1</f>
        <v>1281.4616997126388</v>
      </c>
      <c r="G26" s="55"/>
      <c r="H26" s="55">
        <f>SUM(H16:H25)</f>
        <v>9623</v>
      </c>
    </row>
    <row r="27" spans="1:8" ht="12.75">
      <c r="A27" s="27"/>
      <c r="B27" s="169"/>
      <c r="C27" s="55"/>
      <c r="D27" s="55"/>
      <c r="F27" s="169"/>
      <c r="G27" s="55"/>
      <c r="H27" s="55"/>
    </row>
    <row r="28" spans="1:8" ht="12.75">
      <c r="A28" s="9" t="s">
        <v>108</v>
      </c>
      <c r="B28" s="169">
        <f>+F28+2819</f>
        <v>-1570.5144955048</v>
      </c>
      <c r="C28" s="55"/>
      <c r="D28" s="55">
        <v>-708</v>
      </c>
      <c r="F28" s="169">
        <f>+'[2]Oct 05'!$R$27/1000</f>
        <v>-4389.5144955048</v>
      </c>
      <c r="G28" s="55"/>
      <c r="H28" s="55">
        <v>-2079</v>
      </c>
    </row>
    <row r="29" spans="1:8" ht="12.75">
      <c r="A29" s="27"/>
      <c r="B29" s="169"/>
      <c r="C29" s="55"/>
      <c r="D29" s="55"/>
      <c r="F29" s="169"/>
      <c r="G29" s="55"/>
      <c r="H29" s="55"/>
    </row>
    <row r="30" spans="1:8" ht="12.75">
      <c r="A30" s="9" t="s">
        <v>34</v>
      </c>
      <c r="B30" s="169">
        <f>+F30+123</f>
        <v>1460.3563333400004</v>
      </c>
      <c r="C30" s="55"/>
      <c r="D30" s="55">
        <v>461</v>
      </c>
      <c r="F30" s="169">
        <f>+'[2]Oct 05'!$R$31/1000</f>
        <v>1337.3563333400004</v>
      </c>
      <c r="G30" s="55"/>
      <c r="H30" s="55">
        <v>651</v>
      </c>
    </row>
    <row r="31" spans="1:8" ht="12.75">
      <c r="A31" s="27"/>
      <c r="B31" s="169"/>
      <c r="C31" s="55"/>
      <c r="D31" s="55"/>
      <c r="F31" s="169"/>
      <c r="G31" s="55"/>
      <c r="H31" s="55"/>
    </row>
    <row r="32" spans="1:8" ht="12.75">
      <c r="A32" s="9" t="s">
        <v>17</v>
      </c>
      <c r="B32" s="169">
        <f>+F32-21954</f>
        <v>16265.417975646</v>
      </c>
      <c r="C32" s="55"/>
      <c r="D32" s="55">
        <v>10607</v>
      </c>
      <c r="F32" s="169">
        <f>+'[2]Oct 05'!$R$29/1000</f>
        <v>38219.417975646</v>
      </c>
      <c r="G32" s="55"/>
      <c r="H32" s="55">
        <v>26416</v>
      </c>
    </row>
    <row r="33" spans="2:8" ht="12.75">
      <c r="B33" s="170"/>
      <c r="C33" s="55"/>
      <c r="D33" s="57"/>
      <c r="F33" s="170"/>
      <c r="G33" s="55"/>
      <c r="H33" s="57"/>
    </row>
    <row r="34" spans="1:10" ht="12.75">
      <c r="A34" s="27" t="s">
        <v>111</v>
      </c>
      <c r="B34" s="169">
        <f>SUM(B26:B33)-2</f>
        <v>18285.721513193836</v>
      </c>
      <c r="C34" s="55"/>
      <c r="D34" s="55">
        <f>SUM(D26:D33)</f>
        <v>14237.654488460008</v>
      </c>
      <c r="F34" s="169">
        <f>SUM(F26:F32)-2</f>
        <v>36446.721513193836</v>
      </c>
      <c r="G34" s="55"/>
      <c r="H34" s="55">
        <f>SUM(H26:H33)</f>
        <v>34611</v>
      </c>
      <c r="I34" s="56"/>
      <c r="J34" s="56"/>
    </row>
    <row r="35" spans="1:9" ht="12.75">
      <c r="A35" s="27"/>
      <c r="B35" s="169"/>
      <c r="C35" s="55"/>
      <c r="D35" s="55"/>
      <c r="F35" s="169"/>
      <c r="G35" s="55"/>
      <c r="H35" s="55"/>
      <c r="I35" s="55"/>
    </row>
    <row r="36" spans="1:9" ht="12.75">
      <c r="A36" s="9" t="s">
        <v>6</v>
      </c>
      <c r="B36" s="169">
        <f>+F36+7801</f>
        <v>-6109.158214700001</v>
      </c>
      <c r="C36" s="55"/>
      <c r="D36" s="55">
        <v>-3685</v>
      </c>
      <c r="F36" s="169">
        <f>+'[2]Oct 05'!$R$37/1000</f>
        <v>-13910.1582147</v>
      </c>
      <c r="G36" s="55"/>
      <c r="H36" s="55">
        <v>-10430</v>
      </c>
      <c r="I36" s="58"/>
    </row>
    <row r="37" spans="2:8" ht="12.75">
      <c r="B37" s="170"/>
      <c r="C37" s="55"/>
      <c r="D37" s="57"/>
      <c r="F37" s="170"/>
      <c r="G37" s="55"/>
      <c r="H37" s="57"/>
    </row>
    <row r="38" spans="1:8" ht="12.75">
      <c r="A38" s="27" t="s">
        <v>35</v>
      </c>
      <c r="B38" s="169">
        <f>SUM(B34:B37)</f>
        <v>12176.563298493835</v>
      </c>
      <c r="C38" s="55"/>
      <c r="D38" s="55">
        <f>SUM(D34:D37)</f>
        <v>10552.654488460008</v>
      </c>
      <c r="F38" s="169">
        <f>SUM(F34:F37)</f>
        <v>22536.563298493835</v>
      </c>
      <c r="G38" s="55"/>
      <c r="H38" s="55">
        <f>SUM(H34:H37)</f>
        <v>24181</v>
      </c>
    </row>
    <row r="39" spans="1:8" ht="12.75">
      <c r="A39" s="27"/>
      <c r="B39" s="169"/>
      <c r="C39" s="55"/>
      <c r="D39" s="55"/>
      <c r="F39" s="169"/>
      <c r="G39" s="55"/>
      <c r="H39" s="55"/>
    </row>
    <row r="40" spans="1:8" ht="12.75">
      <c r="A40" s="9" t="s">
        <v>36</v>
      </c>
      <c r="B40" s="169">
        <f>+F40-122</f>
        <v>-634.4598940707424</v>
      </c>
      <c r="C40" s="55"/>
      <c r="D40" s="55">
        <v>-551</v>
      </c>
      <c r="F40" s="169">
        <f>+'[2]Oct 05'!$R$42/1000</f>
        <v>-512.4598940707424</v>
      </c>
      <c r="G40" s="55"/>
      <c r="H40" s="55">
        <v>-1729</v>
      </c>
    </row>
    <row r="41" spans="2:8" ht="12.75">
      <c r="B41" s="169"/>
      <c r="C41" s="55"/>
      <c r="D41" s="55"/>
      <c r="F41" s="169"/>
      <c r="G41" s="55"/>
      <c r="H41" s="55"/>
    </row>
    <row r="42" spans="1:8" ht="13.5" thickBot="1">
      <c r="A42" s="27" t="s">
        <v>7</v>
      </c>
      <c r="B42" s="171">
        <f>SUM(B38:B41)+1</f>
        <v>11543.103404423093</v>
      </c>
      <c r="C42" s="55"/>
      <c r="D42" s="34">
        <f>SUM(D38:D41)</f>
        <v>10001.654488460008</v>
      </c>
      <c r="F42" s="171">
        <f>SUM(F38:F40)+1</f>
        <v>22025.10340442309</v>
      </c>
      <c r="G42" s="32"/>
      <c r="H42" s="34">
        <f>SUM(H38:H41)</f>
        <v>22452</v>
      </c>
    </row>
    <row r="43" spans="1:7" ht="12.75">
      <c r="A43" s="27"/>
      <c r="B43" s="172"/>
      <c r="C43" s="55"/>
      <c r="D43" s="32"/>
      <c r="F43" s="172"/>
      <c r="G43" s="32"/>
    </row>
    <row r="44" spans="1:7" ht="12.75">
      <c r="A44" s="27"/>
      <c r="B44" s="172"/>
      <c r="C44" s="55"/>
      <c r="D44" s="32"/>
      <c r="F44" s="172"/>
      <c r="G44" s="32"/>
    </row>
    <row r="45" spans="1:4" ht="12.75">
      <c r="A45" s="27" t="s">
        <v>27</v>
      </c>
      <c r="B45" s="172"/>
      <c r="C45" s="55"/>
      <c r="D45" s="32"/>
    </row>
    <row r="46" spans="1:8" ht="12.75">
      <c r="A46" s="9" t="s">
        <v>28</v>
      </c>
      <c r="B46" s="173">
        <f>+'Notes-Part B'!F103</f>
        <v>3.6000983692954542</v>
      </c>
      <c r="C46" s="142"/>
      <c r="D46" s="59">
        <f>(D42/320633)*100</f>
        <v>3.1193465702095566</v>
      </c>
      <c r="E46" s="142"/>
      <c r="F46" s="173">
        <f>+'Notes-Part B'!G103</f>
        <v>6.869256565738115</v>
      </c>
      <c r="G46" s="142"/>
      <c r="H46" s="59">
        <f>(H42/320633)*100</f>
        <v>7.0023983807031716</v>
      </c>
    </row>
    <row r="47" spans="1:8" ht="12.75">
      <c r="A47" s="9" t="s">
        <v>29</v>
      </c>
      <c r="B47" s="174">
        <f>+'Notes-Part B'!F117</f>
        <v>3.553440709642225</v>
      </c>
      <c r="C47" s="142"/>
      <c r="D47" s="59">
        <f>(D42/321133)*100</f>
        <v>3.114489787240803</v>
      </c>
      <c r="E47" s="142"/>
      <c r="F47" s="174">
        <f>+'Notes-Part B'!G117</f>
        <v>6.78023026644351</v>
      </c>
      <c r="G47" s="142"/>
      <c r="H47" s="59">
        <f>(H42/321133)*100</f>
        <v>6.991495735411808</v>
      </c>
    </row>
    <row r="48" spans="2:8" ht="12.75">
      <c r="B48" s="134"/>
      <c r="D48" s="27"/>
      <c r="E48" s="60"/>
      <c r="F48" s="134"/>
      <c r="G48" s="60"/>
      <c r="H48" s="60"/>
    </row>
    <row r="49" spans="1:8" ht="12.75">
      <c r="A49" s="27" t="s">
        <v>94</v>
      </c>
      <c r="B49" s="175">
        <v>0</v>
      </c>
      <c r="C49" s="130"/>
      <c r="D49" s="132">
        <v>0</v>
      </c>
      <c r="E49" s="130"/>
      <c r="F49" s="175">
        <v>0</v>
      </c>
      <c r="G49" s="130"/>
      <c r="H49" s="132">
        <v>0</v>
      </c>
    </row>
    <row r="50" spans="2:8" ht="12.75">
      <c r="B50" s="134"/>
      <c r="D50" s="27"/>
      <c r="E50" s="60"/>
      <c r="F50" s="134"/>
      <c r="G50" s="60"/>
      <c r="H50" s="60"/>
    </row>
    <row r="51" ht="12" customHeight="1">
      <c r="A51" s="27"/>
    </row>
    <row r="52" s="27" customFormat="1" ht="12.75"/>
    <row r="53" s="27" customFormat="1" ht="12.75"/>
    <row r="54" s="27" customFormat="1" ht="12.75"/>
    <row r="55" s="27" customFormat="1" ht="12.75"/>
    <row r="56" s="27" customFormat="1" ht="12.75"/>
    <row r="57" spans="1:8" ht="26.25" customHeight="1">
      <c r="A57" s="212" t="s">
        <v>186</v>
      </c>
      <c r="B57" s="213"/>
      <c r="C57" s="213"/>
      <c r="D57" s="213"/>
      <c r="E57" s="213"/>
      <c r="F57" s="213"/>
      <c r="G57" s="213"/>
      <c r="H57" s="213"/>
    </row>
    <row r="97" spans="1:8" ht="12.75">
      <c r="A97" s="8"/>
      <c r="B97" s="135"/>
      <c r="C97" s="5"/>
      <c r="D97" s="5"/>
      <c r="E97" s="5"/>
      <c r="F97" s="136"/>
      <c r="G97" s="6"/>
      <c r="H97" s="6"/>
    </row>
  </sheetData>
  <mergeCells count="1">
    <mergeCell ref="A57:H57"/>
  </mergeCells>
  <printOptions/>
  <pageMargins left="0.6" right="0.54" top="0.75" bottom="0.75" header="0.5" footer="0.5"/>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F61"/>
  <sheetViews>
    <sheetView workbookViewId="0" topLeftCell="A16">
      <selection activeCell="F56" sqref="F56"/>
    </sheetView>
  </sheetViews>
  <sheetFormatPr defaultColWidth="9.140625" defaultRowHeight="12.75"/>
  <cols>
    <col min="1" max="1" width="50.421875" style="11" customWidth="1"/>
    <col min="2" max="2" width="1.28515625" style="11" customWidth="1"/>
    <col min="3" max="3" width="14.7109375" style="9" customWidth="1"/>
    <col min="4" max="4" width="5.7109375" style="9" customWidth="1"/>
    <col min="5" max="5" width="14.7109375" style="9" customWidth="1"/>
    <col min="6" max="16384" width="9.140625" style="11" customWidth="1"/>
  </cols>
  <sheetData>
    <row r="1" spans="1:2" ht="18">
      <c r="A1" s="3" t="s">
        <v>202</v>
      </c>
      <c r="B1" s="3"/>
    </row>
    <row r="2" spans="1:2" ht="12.75">
      <c r="A2" s="9" t="s">
        <v>88</v>
      </c>
      <c r="B2" s="9"/>
    </row>
    <row r="3" spans="1:2" ht="12.75">
      <c r="A3" s="12"/>
      <c r="B3" s="12"/>
    </row>
    <row r="4" spans="1:2" ht="12.75">
      <c r="A4" s="12"/>
      <c r="B4" s="12"/>
    </row>
    <row r="5" spans="1:2" ht="15.75">
      <c r="A5" s="13" t="s">
        <v>177</v>
      </c>
      <c r="B5" s="13"/>
    </row>
    <row r="7" spans="1:5" ht="12.75">
      <c r="A7" s="9"/>
      <c r="B7" s="9"/>
      <c r="C7" s="176" t="s">
        <v>8</v>
      </c>
      <c r="D7" s="55"/>
      <c r="E7" s="61" t="s">
        <v>8</v>
      </c>
    </row>
    <row r="8" spans="1:5" ht="12.75">
      <c r="A8" s="9"/>
      <c r="B8" s="9"/>
      <c r="C8" s="176" t="s">
        <v>234</v>
      </c>
      <c r="D8" s="55"/>
      <c r="E8" s="61" t="s">
        <v>168</v>
      </c>
    </row>
    <row r="9" spans="1:5" ht="12.75">
      <c r="A9" s="9"/>
      <c r="B9" s="9"/>
      <c r="C9" s="176" t="s">
        <v>2</v>
      </c>
      <c r="D9" s="55"/>
      <c r="E9" s="61" t="s">
        <v>2</v>
      </c>
    </row>
    <row r="10" spans="1:5" ht="12.75">
      <c r="A10" s="9"/>
      <c r="B10" s="9"/>
      <c r="C10" s="177"/>
      <c r="D10" s="55"/>
      <c r="E10" s="24"/>
    </row>
    <row r="11" spans="1:5" ht="12.75">
      <c r="A11" s="27" t="s">
        <v>37</v>
      </c>
      <c r="B11" s="27"/>
      <c r="C11" s="177"/>
      <c r="D11" s="55"/>
      <c r="E11" s="24"/>
    </row>
    <row r="12" spans="1:5" ht="12.75">
      <c r="A12" s="9" t="s">
        <v>9</v>
      </c>
      <c r="B12" s="9"/>
      <c r="C12" s="177">
        <f>+'[2]Oct 05'!$R$61/1000</f>
        <v>90965.4118256166</v>
      </c>
      <c r="D12" s="55"/>
      <c r="E12" s="24">
        <v>89232</v>
      </c>
    </row>
    <row r="13" spans="1:5" ht="12.75">
      <c r="A13" s="9" t="s">
        <v>38</v>
      </c>
      <c r="B13" s="9"/>
      <c r="C13" s="177">
        <f>+'[2]Oct 05'!$R$63/1000</f>
        <v>738878.892393292</v>
      </c>
      <c r="D13" s="55"/>
      <c r="E13" s="24">
        <v>720468</v>
      </c>
    </row>
    <row r="14" spans="1:5" ht="12.75">
      <c r="A14" s="9" t="s">
        <v>39</v>
      </c>
      <c r="B14" s="9"/>
      <c r="C14" s="177">
        <f>+'[2]Oct 05'!$R$64/1000</f>
        <v>72969.48560541235</v>
      </c>
      <c r="D14" s="55"/>
      <c r="E14" s="24">
        <v>73885</v>
      </c>
    </row>
    <row r="15" spans="1:5" ht="12.75">
      <c r="A15" s="9" t="s">
        <v>40</v>
      </c>
      <c r="B15" s="9"/>
      <c r="C15" s="177">
        <f>+'[2]Oct 05'!$R$65/1000</f>
        <v>1755.1744099299983</v>
      </c>
      <c r="D15" s="55"/>
      <c r="E15" s="24">
        <v>1905</v>
      </c>
    </row>
    <row r="16" spans="1:5" ht="12.75">
      <c r="A16" s="9" t="s">
        <v>113</v>
      </c>
      <c r="B16" s="9"/>
      <c r="C16" s="178">
        <f>+'[2]Oct 05'!$R$66/1000</f>
        <v>1477.165560968</v>
      </c>
      <c r="D16" s="55"/>
      <c r="E16" s="62">
        <v>1477</v>
      </c>
    </row>
    <row r="17" spans="1:5" ht="12.75">
      <c r="A17" s="9"/>
      <c r="B17" s="9"/>
      <c r="C17" s="177">
        <f>SUM(C12:C16)-1</f>
        <v>906045.129795219</v>
      </c>
      <c r="D17" s="55"/>
      <c r="E17" s="24">
        <f>SUM(E12:E16)</f>
        <v>886967</v>
      </c>
    </row>
    <row r="18" spans="1:5" ht="12.75">
      <c r="A18" s="9"/>
      <c r="B18" s="9"/>
      <c r="C18" s="177"/>
      <c r="D18" s="55"/>
      <c r="E18" s="24"/>
    </row>
    <row r="19" spans="1:5" ht="12.75">
      <c r="A19" s="27" t="s">
        <v>41</v>
      </c>
      <c r="B19" s="27"/>
      <c r="C19" s="177"/>
      <c r="D19" s="55"/>
      <c r="E19" s="24"/>
    </row>
    <row r="20" spans="1:5" ht="12.75">
      <c r="A20" s="9" t="s">
        <v>10</v>
      </c>
      <c r="B20" s="9"/>
      <c r="C20" s="179">
        <f>+'[2]Oct 05'!$R$69/1000</f>
        <v>18220.9306998508</v>
      </c>
      <c r="D20" s="55"/>
      <c r="E20" s="63">
        <v>23868</v>
      </c>
    </row>
    <row r="21" spans="1:5" ht="12.75">
      <c r="A21" s="9" t="s">
        <v>42</v>
      </c>
      <c r="B21" s="9"/>
      <c r="C21" s="180">
        <f>+'[2]Oct 05'!$R$70/1000</f>
        <v>61.333</v>
      </c>
      <c r="D21" s="55"/>
      <c r="E21" s="64">
        <v>61</v>
      </c>
    </row>
    <row r="22" spans="1:5" ht="12.75">
      <c r="A22" s="9" t="s">
        <v>43</v>
      </c>
      <c r="B22" s="9"/>
      <c r="C22" s="180">
        <f>+'[2]Oct 05'!$R$80/1000</f>
        <v>41.14002</v>
      </c>
      <c r="D22" s="55"/>
      <c r="E22" s="64">
        <v>58</v>
      </c>
    </row>
    <row r="23" spans="1:5" ht="12.75">
      <c r="A23" s="9" t="s">
        <v>44</v>
      </c>
      <c r="B23" s="9"/>
      <c r="C23" s="181">
        <f>+SUM('[2]Oct 05'!$R$71:$R$75)/1000+SUM('[2]Oct 05'!$R$77:$R$79)/1000</f>
        <v>117044.28465676321</v>
      </c>
      <c r="D23" s="55"/>
      <c r="E23" s="65">
        <v>97465</v>
      </c>
    </row>
    <row r="24" spans="1:5" ht="12.75">
      <c r="A24" s="9" t="s">
        <v>180</v>
      </c>
      <c r="B24" s="9"/>
      <c r="C24" s="181">
        <f>+'[2]Oct 05'!$R$76/1000</f>
        <v>8842.538234</v>
      </c>
      <c r="D24" s="55"/>
      <c r="E24" s="65">
        <v>3302</v>
      </c>
    </row>
    <row r="25" spans="1:6" ht="12.75">
      <c r="A25" s="9" t="s">
        <v>184</v>
      </c>
      <c r="B25" s="9"/>
      <c r="C25" s="181">
        <f>+'[2]Oct 05'!$R$81/1000+'[2]Oct 05'!$R$82/1000</f>
        <v>24806.006760469194</v>
      </c>
      <c r="D25" s="55"/>
      <c r="E25" s="66">
        <v>27451</v>
      </c>
      <c r="F25" s="35"/>
    </row>
    <row r="26" spans="1:5" ht="12.75">
      <c r="A26" s="27"/>
      <c r="B26" s="27"/>
      <c r="C26" s="182">
        <f>SUM(C20:C25)</f>
        <v>169016.23337108322</v>
      </c>
      <c r="D26" s="55"/>
      <c r="E26" s="67">
        <f>SUM(E20:E25)</f>
        <v>152205</v>
      </c>
    </row>
    <row r="27" spans="1:5" ht="12.75">
      <c r="A27" s="9"/>
      <c r="B27" s="9"/>
      <c r="C27" s="177"/>
      <c r="D27" s="55"/>
      <c r="E27" s="24"/>
    </row>
    <row r="28" spans="1:5" ht="12.75">
      <c r="A28" s="27" t="s">
        <v>109</v>
      </c>
      <c r="B28" s="27"/>
      <c r="C28" s="178"/>
      <c r="D28" s="55"/>
      <c r="E28" s="24"/>
    </row>
    <row r="29" spans="1:5" ht="12.75">
      <c r="A29" s="9" t="s">
        <v>11</v>
      </c>
      <c r="B29" s="9"/>
      <c r="C29" s="181">
        <f>+SUM('[2]Oct 05'!$R$86:$R$91)/1000-1</f>
        <v>54127.01949942139</v>
      </c>
      <c r="D29" s="55"/>
      <c r="E29" s="63">
        <v>51097</v>
      </c>
    </row>
    <row r="30" spans="1:5" ht="12.75">
      <c r="A30" s="9" t="s">
        <v>181</v>
      </c>
      <c r="B30" s="9"/>
      <c r="C30" s="181">
        <f>+'[2]Oct 05'!$R$94/1000</f>
        <v>372.813025</v>
      </c>
      <c r="D30" s="55"/>
      <c r="E30" s="65">
        <v>39</v>
      </c>
    </row>
    <row r="31" spans="1:5" ht="12.75">
      <c r="A31" s="9" t="s">
        <v>45</v>
      </c>
      <c r="B31" s="9"/>
      <c r="C31" s="181">
        <f>+'[2]Oct 05'!$R$97/1000</f>
        <v>111991.85844699111</v>
      </c>
      <c r="D31" s="55"/>
      <c r="E31" s="65">
        <v>99201</v>
      </c>
    </row>
    <row r="32" spans="1:6" ht="12.75">
      <c r="A32" s="9" t="s">
        <v>183</v>
      </c>
      <c r="B32" s="9"/>
      <c r="C32" s="181">
        <f>+'[2]Oct 05'!$R$98/1000</f>
        <v>150.24522810399998</v>
      </c>
      <c r="D32" s="55"/>
      <c r="E32" s="65">
        <v>2831</v>
      </c>
      <c r="F32" s="35"/>
    </row>
    <row r="33" spans="1:6" ht="12.75">
      <c r="A33" s="9" t="s">
        <v>182</v>
      </c>
      <c r="B33" s="9"/>
      <c r="C33" s="181">
        <f>+'[2]Oct 05'!$R$99/1000</f>
        <v>15074.743812420002</v>
      </c>
      <c r="D33" s="55"/>
      <c r="E33" s="65">
        <v>6629</v>
      </c>
      <c r="F33" s="35"/>
    </row>
    <row r="34" spans="1:5" ht="12.75">
      <c r="A34" s="27"/>
      <c r="B34" s="27"/>
      <c r="C34" s="182">
        <f>SUM(C29:C33)</f>
        <v>181716.68001193652</v>
      </c>
      <c r="D34" s="55"/>
      <c r="E34" s="67">
        <f>SUM(E29:E33)</f>
        <v>159797</v>
      </c>
    </row>
    <row r="35" spans="1:5" ht="12.75">
      <c r="A35" s="27"/>
      <c r="B35" s="27"/>
      <c r="C35" s="177"/>
      <c r="D35" s="55"/>
      <c r="E35" s="68"/>
    </row>
    <row r="36" spans="1:5" ht="12.75">
      <c r="A36" s="27" t="s">
        <v>47</v>
      </c>
      <c r="B36" s="27"/>
      <c r="C36" s="178">
        <f>+C26-C34-1</f>
        <v>-12701.446640853304</v>
      </c>
      <c r="D36" s="55"/>
      <c r="E36" s="62">
        <f>+E26-E34</f>
        <v>-7592</v>
      </c>
    </row>
    <row r="37" spans="1:5" ht="12.75">
      <c r="A37" s="27"/>
      <c r="B37" s="27"/>
      <c r="C37" s="177"/>
      <c r="D37" s="55"/>
      <c r="E37" s="24"/>
    </row>
    <row r="38" spans="1:5" ht="12.75">
      <c r="A38" s="27" t="s">
        <v>110</v>
      </c>
      <c r="B38" s="27"/>
      <c r="C38" s="177"/>
      <c r="D38" s="55"/>
      <c r="E38" s="24"/>
    </row>
    <row r="39" spans="1:5" ht="12.75">
      <c r="A39" s="9" t="s">
        <v>45</v>
      </c>
      <c r="B39" s="9"/>
      <c r="C39" s="177">
        <f>+'[2]Oct 05'!$R$107/1000</f>
        <v>20673.294479404096</v>
      </c>
      <c r="D39" s="55"/>
      <c r="E39" s="24">
        <v>21605</v>
      </c>
    </row>
    <row r="40" spans="1:5" ht="12.75">
      <c r="A40" s="9" t="s">
        <v>46</v>
      </c>
      <c r="B40" s="9"/>
      <c r="C40" s="178">
        <f>+'[2]Oct 05'!$R$108/1000</f>
        <v>454.04639999999995</v>
      </c>
      <c r="D40" s="55"/>
      <c r="E40" s="62">
        <v>746</v>
      </c>
    </row>
    <row r="41" spans="1:5" ht="12.75">
      <c r="A41" s="27"/>
      <c r="B41" s="27"/>
      <c r="C41" s="177">
        <f>SUM(C39:C40)</f>
        <v>21127.340879404095</v>
      </c>
      <c r="D41" s="55"/>
      <c r="E41" s="69">
        <f>SUM(E39:E40)</f>
        <v>22351</v>
      </c>
    </row>
    <row r="42" spans="1:5" ht="13.5" thickBot="1">
      <c r="A42" s="27"/>
      <c r="B42" s="27"/>
      <c r="C42" s="183">
        <f>+C17+C36-C41+1</f>
        <v>872217.3422749616</v>
      </c>
      <c r="D42" s="55"/>
      <c r="E42" s="70">
        <f>+E17+E36-E41</f>
        <v>857024</v>
      </c>
    </row>
    <row r="43" spans="1:5" ht="12.75">
      <c r="A43" s="27"/>
      <c r="B43" s="27"/>
      <c r="C43" s="177"/>
      <c r="D43" s="55"/>
      <c r="E43" s="24"/>
    </row>
    <row r="44" spans="1:5" ht="12.75">
      <c r="A44" s="27" t="s">
        <v>48</v>
      </c>
      <c r="B44" s="27"/>
      <c r="C44" s="177"/>
      <c r="D44" s="55"/>
      <c r="E44" s="24"/>
    </row>
    <row r="45" spans="1:5" ht="12.75">
      <c r="A45" s="9" t="s">
        <v>101</v>
      </c>
      <c r="B45" s="9"/>
      <c r="C45" s="177">
        <f>+'[2]Oct 05'!$R$115/1000</f>
        <v>320632.83</v>
      </c>
      <c r="D45" s="55"/>
      <c r="E45" s="24">
        <v>320633</v>
      </c>
    </row>
    <row r="46" spans="1:5" ht="12.75">
      <c r="A46" s="9" t="s">
        <v>49</v>
      </c>
      <c r="B46" s="9"/>
      <c r="C46" s="178">
        <f>+SUM('[2]Oct 05'!$R$116:$R$120)/1000</f>
        <v>535617.085746726</v>
      </c>
      <c r="D46" s="55"/>
      <c r="E46" s="62">
        <f>385316-3425+2378+2343+5771+128188+1</f>
        <v>520572</v>
      </c>
    </row>
    <row r="47" spans="1:5" ht="12.75">
      <c r="A47" s="9" t="s">
        <v>100</v>
      </c>
      <c r="B47" s="9"/>
      <c r="C47" s="177">
        <f>SUM(C45:C46)</f>
        <v>856249.9157467261</v>
      </c>
      <c r="D47" s="55"/>
      <c r="E47" s="24">
        <f>SUM(E45:E46)</f>
        <v>841205</v>
      </c>
    </row>
    <row r="48" spans="1:5" ht="12.75">
      <c r="A48" s="27" t="s">
        <v>36</v>
      </c>
      <c r="B48" s="27"/>
      <c r="C48" s="177">
        <f>+'[2]Oct 05'!$R$123/1000</f>
        <v>15967.425352115044</v>
      </c>
      <c r="D48" s="55"/>
      <c r="E48" s="24">
        <v>15819</v>
      </c>
    </row>
    <row r="49" spans="1:5" ht="13.5" thickBot="1">
      <c r="A49" s="9"/>
      <c r="B49" s="9"/>
      <c r="C49" s="183">
        <f>SUM(C47:C48)</f>
        <v>872217.3410988412</v>
      </c>
      <c r="D49" s="55"/>
      <c r="E49" s="70">
        <f>SUM(E47:E48)</f>
        <v>857024</v>
      </c>
    </row>
    <row r="50" spans="1:4" ht="12.75">
      <c r="A50" s="9"/>
      <c r="B50" s="9"/>
      <c r="C50" s="177"/>
      <c r="D50" s="55"/>
    </row>
    <row r="51" spans="1:5" ht="12.75">
      <c r="A51" s="9"/>
      <c r="B51" s="9"/>
      <c r="C51" s="24"/>
      <c r="D51" s="55"/>
      <c r="E51" s="24"/>
    </row>
    <row r="52" spans="1:5" ht="12.75">
      <c r="A52" s="27" t="s">
        <v>99</v>
      </c>
      <c r="B52" s="9"/>
      <c r="C52" s="184">
        <f>C47/C45</f>
        <v>2.6704998229492785</v>
      </c>
      <c r="D52" s="55"/>
      <c r="E52" s="71">
        <f>E47/E45</f>
        <v>2.623575863994037</v>
      </c>
    </row>
    <row r="53" spans="1:5" ht="12.75">
      <c r="A53" s="9"/>
      <c r="B53" s="9"/>
      <c r="C53" s="24"/>
      <c r="D53" s="55"/>
      <c r="E53" s="24"/>
    </row>
    <row r="54" spans="1:4" ht="12.75">
      <c r="A54" s="9"/>
      <c r="B54" s="9"/>
      <c r="C54" s="24"/>
      <c r="D54" s="55"/>
    </row>
    <row r="55" spans="1:5" ht="12.75">
      <c r="A55" s="9"/>
      <c r="B55" s="9"/>
      <c r="C55" s="24"/>
      <c r="D55" s="55"/>
      <c r="E55" s="24"/>
    </row>
    <row r="56" spans="3:4" ht="12.75">
      <c r="C56" s="72"/>
      <c r="D56" s="72"/>
    </row>
    <row r="57" spans="3:4" ht="12.75">
      <c r="C57" s="72"/>
      <c r="D57" s="72"/>
    </row>
    <row r="58" spans="3:4" ht="12.75">
      <c r="C58" s="72"/>
      <c r="D58" s="72"/>
    </row>
    <row r="59" spans="1:6" ht="38.25" customHeight="1">
      <c r="A59" s="212" t="s">
        <v>185</v>
      </c>
      <c r="B59" s="212"/>
      <c r="C59" s="212"/>
      <c r="D59" s="212"/>
      <c r="E59" s="212"/>
      <c r="F59" s="133"/>
    </row>
    <row r="60" spans="1:4" ht="12.75">
      <c r="A60" s="9"/>
      <c r="C60" s="72"/>
      <c r="D60" s="72"/>
    </row>
    <row r="61" spans="3:4" ht="12.75">
      <c r="C61" s="72"/>
      <c r="D61" s="72"/>
    </row>
  </sheetData>
  <mergeCells count="1">
    <mergeCell ref="A59:E59"/>
  </mergeCells>
  <printOptions horizontalCentered="1"/>
  <pageMargins left="0.49" right="0.58" top="0.75" bottom="0.75" header="0.5" footer="0.5"/>
  <pageSetup horizontalDpi="180" verticalDpi="18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U46"/>
  <sheetViews>
    <sheetView zoomScale="95" zoomScaleNormal="95" workbookViewId="0" topLeftCell="A1">
      <pane xSplit="1" ySplit="9" topLeftCell="D16" activePane="bottomRight" state="frozen"/>
      <selection pane="topLeft" activeCell="C42" sqref="C42"/>
      <selection pane="topRight" activeCell="C42" sqref="C42"/>
      <selection pane="bottomLeft" activeCell="C42" sqref="C42"/>
      <selection pane="bottomRight" activeCell="F36" sqref="F36"/>
    </sheetView>
  </sheetViews>
  <sheetFormatPr defaultColWidth="9.140625" defaultRowHeight="12.75"/>
  <cols>
    <col min="1" max="1" width="40.140625" style="11" customWidth="1"/>
    <col min="2" max="3" width="12.7109375" style="10" customWidth="1"/>
    <col min="4" max="4" width="1.28515625" style="9" customWidth="1"/>
    <col min="5" max="6" width="12.7109375" style="10" customWidth="1"/>
    <col min="7" max="7" width="14.421875" style="10" customWidth="1"/>
    <col min="8" max="8" width="12.7109375" style="10" customWidth="1"/>
    <col min="9" max="9" width="1.28515625" style="9" customWidth="1"/>
    <col min="10" max="10" width="12.7109375" style="9" customWidth="1"/>
    <col min="11" max="11" width="12.7109375" style="10" customWidth="1"/>
    <col min="12" max="12" width="1.28515625" style="9" customWidth="1"/>
    <col min="13" max="13" width="12.7109375" style="10" customWidth="1"/>
    <col min="14" max="14" width="1.7109375" style="10" customWidth="1"/>
    <col min="15" max="15" width="11.8515625" style="9" bestFit="1" customWidth="1"/>
    <col min="16" max="21" width="9.140625" style="10" customWidth="1"/>
    <col min="22" max="16384" width="9.140625" style="11" customWidth="1"/>
  </cols>
  <sheetData>
    <row r="1" spans="1:14" ht="18">
      <c r="A1" s="3" t="s">
        <v>202</v>
      </c>
      <c r="B1" s="4"/>
      <c r="C1" s="4"/>
      <c r="D1" s="4"/>
      <c r="E1" s="5"/>
      <c r="F1" s="5"/>
      <c r="G1" s="5"/>
      <c r="H1" s="5"/>
      <c r="I1" s="5"/>
      <c r="J1" s="5"/>
      <c r="K1" s="5"/>
      <c r="L1" s="6"/>
      <c r="M1" s="7"/>
      <c r="N1" s="8"/>
    </row>
    <row r="2" spans="1:14" ht="12.75">
      <c r="A2" s="9" t="s">
        <v>88</v>
      </c>
      <c r="B2" s="4"/>
      <c r="C2" s="4"/>
      <c r="D2" s="4"/>
      <c r="E2" s="5"/>
      <c r="F2" s="5"/>
      <c r="G2" s="5"/>
      <c r="H2" s="5"/>
      <c r="I2" s="5"/>
      <c r="J2" s="5"/>
      <c r="K2" s="5"/>
      <c r="L2" s="6"/>
      <c r="M2" s="7"/>
      <c r="N2" s="8"/>
    </row>
    <row r="3" spans="1:14" ht="8.25" customHeight="1">
      <c r="A3" s="12"/>
      <c r="B3" s="4"/>
      <c r="C3" s="4"/>
      <c r="D3" s="4"/>
      <c r="E3" s="5"/>
      <c r="F3" s="5"/>
      <c r="G3" s="5"/>
      <c r="H3" s="5"/>
      <c r="I3" s="5"/>
      <c r="J3" s="5"/>
      <c r="K3" s="5"/>
      <c r="L3" s="6"/>
      <c r="M3" s="7"/>
      <c r="N3" s="8"/>
    </row>
    <row r="4" spans="1:14" ht="8.25" customHeight="1">
      <c r="A4" s="12"/>
      <c r="B4" s="4"/>
      <c r="C4" s="4"/>
      <c r="D4" s="4"/>
      <c r="E4" s="5"/>
      <c r="F4" s="5"/>
      <c r="G4" s="5"/>
      <c r="H4" s="5"/>
      <c r="I4" s="5"/>
      <c r="J4" s="5"/>
      <c r="K4" s="5"/>
      <c r="L4" s="6"/>
      <c r="M4" s="7"/>
      <c r="N4" s="8"/>
    </row>
    <row r="5" spans="1:14" ht="15.75">
      <c r="A5" s="13" t="s">
        <v>238</v>
      </c>
      <c r="B5" s="4"/>
      <c r="C5" s="4"/>
      <c r="D5" s="4"/>
      <c r="E5" s="5"/>
      <c r="F5" s="5"/>
      <c r="G5" s="5"/>
      <c r="H5" s="5"/>
      <c r="I5" s="5"/>
      <c r="J5" s="5"/>
      <c r="K5" s="5"/>
      <c r="L5" s="6"/>
      <c r="M5" s="7"/>
      <c r="N5" s="8"/>
    </row>
    <row r="6" spans="1:14" ht="12.75">
      <c r="A6" s="4"/>
      <c r="B6" s="4"/>
      <c r="C6" s="4"/>
      <c r="D6" s="4"/>
      <c r="E6" s="5"/>
      <c r="F6" s="5"/>
      <c r="G6" s="5"/>
      <c r="H6" s="5"/>
      <c r="I6" s="5"/>
      <c r="J6" s="5"/>
      <c r="K6" s="5"/>
      <c r="L6" s="6"/>
      <c r="M6" s="7"/>
      <c r="N6" s="8"/>
    </row>
    <row r="7" spans="1:21" s="18" customFormat="1" ht="40.5" customHeight="1">
      <c r="A7" s="14"/>
      <c r="B7" s="215" t="s">
        <v>98</v>
      </c>
      <c r="C7" s="215"/>
      <c r="D7" s="14"/>
      <c r="E7" s="216" t="s">
        <v>50</v>
      </c>
      <c r="F7" s="216"/>
      <c r="G7" s="216"/>
      <c r="H7" s="216"/>
      <c r="I7" s="16"/>
      <c r="J7" s="216" t="s">
        <v>128</v>
      </c>
      <c r="K7" s="216"/>
      <c r="L7" s="17"/>
      <c r="M7" s="2"/>
      <c r="N7" s="14"/>
      <c r="O7" s="14"/>
      <c r="P7" s="14"/>
      <c r="Q7" s="14"/>
      <c r="R7" s="14"/>
      <c r="S7" s="14"/>
      <c r="T7" s="14"/>
      <c r="U7" s="14"/>
    </row>
    <row r="8" spans="1:21" s="18" customFormat="1" ht="40.5" customHeight="1">
      <c r="A8" s="14"/>
      <c r="B8" s="15" t="s">
        <v>126</v>
      </c>
      <c r="C8" s="15" t="s">
        <v>125</v>
      </c>
      <c r="D8" s="14"/>
      <c r="E8" s="2" t="s">
        <v>12</v>
      </c>
      <c r="F8" s="2" t="s">
        <v>123</v>
      </c>
      <c r="G8" s="2" t="s">
        <v>13</v>
      </c>
      <c r="H8" s="19" t="s">
        <v>130</v>
      </c>
      <c r="I8" s="20"/>
      <c r="J8" s="2" t="s">
        <v>129</v>
      </c>
      <c r="K8" s="2" t="s">
        <v>124</v>
      </c>
      <c r="L8" s="16"/>
      <c r="M8" s="2" t="s">
        <v>16</v>
      </c>
      <c r="N8" s="14"/>
      <c r="O8" s="14"/>
      <c r="P8" s="14"/>
      <c r="Q8" s="14"/>
      <c r="R8" s="14"/>
      <c r="S8" s="14"/>
      <c r="T8" s="14"/>
      <c r="U8" s="14"/>
    </row>
    <row r="9" spans="1:21" s="25" customFormat="1" ht="15.75" customHeight="1">
      <c r="A9" s="9"/>
      <c r="B9" s="126"/>
      <c r="C9" s="22" t="s">
        <v>2</v>
      </c>
      <c r="D9" s="9"/>
      <c r="E9" s="22" t="s">
        <v>2</v>
      </c>
      <c r="F9" s="22" t="s">
        <v>2</v>
      </c>
      <c r="G9" s="22" t="s">
        <v>2</v>
      </c>
      <c r="H9" s="22" t="s">
        <v>2</v>
      </c>
      <c r="I9" s="23"/>
      <c r="J9" s="22" t="s">
        <v>2</v>
      </c>
      <c r="K9" s="22" t="s">
        <v>2</v>
      </c>
      <c r="L9" s="24"/>
      <c r="M9" s="22" t="s">
        <v>2</v>
      </c>
      <c r="N9" s="9"/>
      <c r="O9" s="9"/>
      <c r="P9" s="9"/>
      <c r="Q9" s="9"/>
      <c r="R9" s="9"/>
      <c r="S9" s="9"/>
      <c r="T9" s="9"/>
      <c r="U9" s="9"/>
    </row>
    <row r="10" spans="2:13" s="9" customFormat="1" ht="12.75" customHeight="1">
      <c r="B10" s="21"/>
      <c r="C10" s="26"/>
      <c r="E10" s="22"/>
      <c r="F10" s="22"/>
      <c r="G10" s="22"/>
      <c r="I10" s="23"/>
      <c r="J10" s="23"/>
      <c r="K10" s="22"/>
      <c r="L10" s="24"/>
      <c r="M10" s="22"/>
    </row>
    <row r="11" spans="1:13" s="9" customFormat="1" ht="12.75">
      <c r="A11" s="138" t="s">
        <v>189</v>
      </c>
      <c r="B11" s="137">
        <v>320632830</v>
      </c>
      <c r="C11" s="137">
        <v>320632.83</v>
      </c>
      <c r="D11" s="137"/>
      <c r="E11" s="137">
        <v>385316</v>
      </c>
      <c r="F11" s="137">
        <v>-3424</v>
      </c>
      <c r="G11" s="137">
        <v>2378</v>
      </c>
      <c r="H11" s="137">
        <v>2343</v>
      </c>
      <c r="I11" s="137"/>
      <c r="J11" s="137">
        <v>5771</v>
      </c>
      <c r="K11" s="137">
        <v>128188</v>
      </c>
      <c r="L11" s="137"/>
      <c r="M11" s="137">
        <f>SUM(C11:K11)</f>
        <v>841204.8300000001</v>
      </c>
    </row>
    <row r="12" spans="1:13" s="9" customFormat="1" ht="12.75">
      <c r="A12" s="138"/>
      <c r="B12" s="137"/>
      <c r="C12" s="137"/>
      <c r="D12" s="137"/>
      <c r="E12" s="137"/>
      <c r="F12" s="137"/>
      <c r="G12" s="137"/>
      <c r="H12" s="137"/>
      <c r="I12" s="137"/>
      <c r="J12" s="137"/>
      <c r="K12" s="137"/>
      <c r="L12" s="137"/>
      <c r="M12" s="137"/>
    </row>
    <row r="13" spans="1:13" s="9" customFormat="1" ht="12" customHeight="1">
      <c r="A13" s="138" t="s">
        <v>51</v>
      </c>
      <c r="B13" s="137">
        <v>0</v>
      </c>
      <c r="C13" s="137">
        <v>0</v>
      </c>
      <c r="D13" s="137"/>
      <c r="E13" s="137">
        <v>0</v>
      </c>
      <c r="F13" s="137">
        <f>-1107-128</f>
        <v>-1235</v>
      </c>
      <c r="G13" s="137">
        <v>0</v>
      </c>
      <c r="H13" s="137">
        <v>0</v>
      </c>
      <c r="I13" s="137"/>
      <c r="J13" s="137">
        <v>0</v>
      </c>
      <c r="K13" s="137"/>
      <c r="L13" s="137"/>
      <c r="M13" s="137">
        <f>SUM(C13:K13)</f>
        <v>-1235</v>
      </c>
    </row>
    <row r="14" spans="1:13" s="9" customFormat="1" ht="12" customHeight="1">
      <c r="A14" s="138"/>
      <c r="B14" s="137"/>
      <c r="C14" s="137"/>
      <c r="D14" s="137"/>
      <c r="E14" s="137"/>
      <c r="F14" s="137"/>
      <c r="G14" s="137"/>
      <c r="H14" s="137"/>
      <c r="I14" s="137"/>
      <c r="J14" s="137"/>
      <c r="K14" s="137"/>
      <c r="L14" s="137"/>
      <c r="M14" s="137"/>
    </row>
    <row r="15" spans="1:13" s="9" customFormat="1" ht="12" customHeight="1">
      <c r="A15" s="138" t="s">
        <v>219</v>
      </c>
      <c r="B15" s="137"/>
      <c r="C15" s="137"/>
      <c r="D15" s="137"/>
      <c r="E15" s="137"/>
      <c r="F15" s="137"/>
      <c r="G15" s="137"/>
      <c r="H15" s="137"/>
      <c r="I15" s="137"/>
      <c r="J15" s="137">
        <v>-5771</v>
      </c>
      <c r="K15" s="137"/>
      <c r="L15" s="137"/>
      <c r="M15" s="137">
        <f>SUM(C15:K15)</f>
        <v>-5771</v>
      </c>
    </row>
    <row r="16" spans="1:13" s="9" customFormat="1" ht="12" customHeight="1">
      <c r="A16" s="138"/>
      <c r="B16" s="137"/>
      <c r="C16" s="137"/>
      <c r="D16" s="137"/>
      <c r="E16" s="137"/>
      <c r="F16" s="137"/>
      <c r="G16" s="137"/>
      <c r="H16" s="137"/>
      <c r="I16" s="137"/>
      <c r="J16" s="137"/>
      <c r="K16" s="137"/>
      <c r="L16" s="137"/>
      <c r="M16" s="137"/>
    </row>
    <row r="17" spans="1:21" s="78" customFormat="1" ht="12" customHeight="1">
      <c r="A17" s="138" t="s">
        <v>249</v>
      </c>
      <c r="B17" s="137">
        <v>0</v>
      </c>
      <c r="C17" s="137">
        <v>0</v>
      </c>
      <c r="D17" s="137"/>
      <c r="E17" s="137">
        <v>0</v>
      </c>
      <c r="F17" s="137">
        <v>0</v>
      </c>
      <c r="G17" s="137">
        <v>26</v>
      </c>
      <c r="H17" s="137">
        <v>0</v>
      </c>
      <c r="I17" s="137"/>
      <c r="J17" s="137">
        <v>0</v>
      </c>
      <c r="K17" s="137"/>
      <c r="L17" s="137"/>
      <c r="M17" s="137">
        <f>SUM(C17:K17)</f>
        <v>26</v>
      </c>
      <c r="N17" s="27"/>
      <c r="O17" s="27"/>
      <c r="P17" s="201"/>
      <c r="Q17" s="27"/>
      <c r="R17" s="27"/>
      <c r="S17" s="27"/>
      <c r="T17" s="27"/>
      <c r="U17" s="27"/>
    </row>
    <row r="18" spans="1:21" s="25" customFormat="1" ht="12" customHeight="1">
      <c r="A18" s="199"/>
      <c r="B18" s="200"/>
      <c r="C18" s="200"/>
      <c r="D18" s="200"/>
      <c r="E18" s="200"/>
      <c r="F18" s="200"/>
      <c r="G18" s="200"/>
      <c r="H18" s="200"/>
      <c r="I18" s="200"/>
      <c r="J18" s="200"/>
      <c r="K18" s="200"/>
      <c r="L18" s="200"/>
      <c r="M18" s="200"/>
      <c r="N18" s="9"/>
      <c r="O18" s="9"/>
      <c r="P18" s="1"/>
      <c r="Q18" s="9"/>
      <c r="R18" s="9"/>
      <c r="S18" s="9"/>
      <c r="T18" s="9"/>
      <c r="U18" s="9"/>
    </row>
    <row r="19" spans="1:13" s="9" customFormat="1" ht="12.75">
      <c r="A19" s="138" t="s">
        <v>218</v>
      </c>
      <c r="B19" s="137">
        <v>0</v>
      </c>
      <c r="C19" s="137">
        <v>0</v>
      </c>
      <c r="D19" s="137"/>
      <c r="E19" s="137">
        <v>0</v>
      </c>
      <c r="F19" s="137">
        <v>0</v>
      </c>
      <c r="G19" s="137">
        <v>0</v>
      </c>
      <c r="H19" s="137">
        <v>0</v>
      </c>
      <c r="I19" s="137"/>
      <c r="J19" s="137"/>
      <c r="K19" s="137">
        <f>+PL!F42</f>
        <v>22025.10340442309</v>
      </c>
      <c r="L19" s="137"/>
      <c r="M19" s="137">
        <f>SUM(C19:K19)</f>
        <v>22025.10340442309</v>
      </c>
    </row>
    <row r="20" spans="1:13" s="9" customFormat="1" ht="12.75">
      <c r="A20" s="138"/>
      <c r="B20" s="137"/>
      <c r="C20" s="137"/>
      <c r="D20" s="137"/>
      <c r="E20" s="137"/>
      <c r="F20" s="137"/>
      <c r="G20" s="137"/>
      <c r="H20" s="137"/>
      <c r="I20" s="137"/>
      <c r="J20" s="137"/>
      <c r="K20" s="137"/>
      <c r="L20" s="139"/>
      <c r="M20" s="137"/>
    </row>
    <row r="21" spans="1:17" s="9" customFormat="1" ht="13.5" thickBot="1">
      <c r="A21" s="138" t="s">
        <v>239</v>
      </c>
      <c r="B21" s="140">
        <f aca="true" t="shared" si="0" ref="B21:M21">SUM(B11:B20)</f>
        <v>320632830</v>
      </c>
      <c r="C21" s="140">
        <f t="shared" si="0"/>
        <v>320632.83</v>
      </c>
      <c r="D21" s="140">
        <f t="shared" si="0"/>
        <v>0</v>
      </c>
      <c r="E21" s="140">
        <f t="shared" si="0"/>
        <v>385316</v>
      </c>
      <c r="F21" s="140">
        <f t="shared" si="0"/>
        <v>-4659</v>
      </c>
      <c r="G21" s="140">
        <f t="shared" si="0"/>
        <v>2404</v>
      </c>
      <c r="H21" s="140">
        <f t="shared" si="0"/>
        <v>2343</v>
      </c>
      <c r="I21" s="140">
        <f t="shared" si="0"/>
        <v>0</v>
      </c>
      <c r="J21" s="140">
        <f t="shared" si="0"/>
        <v>0</v>
      </c>
      <c r="K21" s="140">
        <f t="shared" si="0"/>
        <v>150213.1034044231</v>
      </c>
      <c r="L21" s="141">
        <f t="shared" si="0"/>
        <v>0</v>
      </c>
      <c r="M21" s="140">
        <f t="shared" si="0"/>
        <v>856249.9334044232</v>
      </c>
      <c r="O21" s="28"/>
      <c r="P21" s="29"/>
      <c r="Q21" s="30"/>
    </row>
    <row r="22" spans="5:15" s="9" customFormat="1" ht="12.75">
      <c r="E22" s="5"/>
      <c r="F22" s="5"/>
      <c r="G22" s="5"/>
      <c r="H22" s="5"/>
      <c r="I22" s="5"/>
      <c r="J22" s="5"/>
      <c r="K22" s="5"/>
      <c r="L22" s="6"/>
      <c r="M22" s="7"/>
      <c r="N22" s="8"/>
      <c r="O22" s="29"/>
    </row>
    <row r="23" spans="1:14" ht="12.75">
      <c r="A23" s="31"/>
      <c r="B23" s="24"/>
      <c r="C23" s="24"/>
      <c r="D23" s="24"/>
      <c r="E23" s="24"/>
      <c r="F23" s="24"/>
      <c r="G23" s="24"/>
      <c r="H23" s="24"/>
      <c r="I23" s="24"/>
      <c r="J23" s="24"/>
      <c r="K23" s="24"/>
      <c r="M23" s="28"/>
      <c r="N23" s="9"/>
    </row>
    <row r="24" spans="1:14" ht="12.75">
      <c r="A24" s="31"/>
      <c r="B24" s="24"/>
      <c r="C24" s="24"/>
      <c r="D24" s="24"/>
      <c r="E24" s="24"/>
      <c r="F24" s="24"/>
      <c r="G24" s="24"/>
      <c r="H24" s="24"/>
      <c r="I24" s="24"/>
      <c r="J24" s="24"/>
      <c r="K24" s="24"/>
      <c r="M24" s="9"/>
      <c r="N24" s="9"/>
    </row>
    <row r="25" s="25" customFormat="1" ht="12.75">
      <c r="N25" s="9"/>
    </row>
    <row r="26" spans="1:14" s="25" customFormat="1" ht="12.75">
      <c r="A26" s="9" t="s">
        <v>240</v>
      </c>
      <c r="B26" s="32">
        <v>320632830</v>
      </c>
      <c r="C26" s="32">
        <v>320632.83</v>
      </c>
      <c r="D26" s="32"/>
      <c r="E26" s="32">
        <v>385316</v>
      </c>
      <c r="F26" s="32">
        <v>-2858</v>
      </c>
      <c r="G26" s="32">
        <v>2365</v>
      </c>
      <c r="H26" s="32">
        <v>2343</v>
      </c>
      <c r="I26" s="32"/>
      <c r="J26" s="32">
        <v>4617</v>
      </c>
      <c r="K26" s="32">
        <v>89511</v>
      </c>
      <c r="L26" s="32"/>
      <c r="M26" s="32">
        <f>SUM(C26:K26)</f>
        <v>801926.8300000001</v>
      </c>
      <c r="N26" s="9"/>
    </row>
    <row r="27" spans="1:14" s="25" customFormat="1" ht="12.75">
      <c r="A27" s="9"/>
      <c r="B27" s="32"/>
      <c r="C27" s="32"/>
      <c r="D27" s="32"/>
      <c r="E27" s="32"/>
      <c r="F27" s="32"/>
      <c r="G27" s="32"/>
      <c r="H27" s="32"/>
      <c r="I27" s="32"/>
      <c r="J27" s="32"/>
      <c r="K27" s="32"/>
      <c r="L27" s="32"/>
      <c r="M27" s="32"/>
      <c r="N27" s="9"/>
    </row>
    <row r="28" spans="1:14" s="25" customFormat="1" ht="12.75">
      <c r="A28" s="9" t="s">
        <v>51</v>
      </c>
      <c r="B28" s="32">
        <v>0</v>
      </c>
      <c r="C28" s="32">
        <v>0</v>
      </c>
      <c r="D28" s="32"/>
      <c r="E28" s="32">
        <v>0</v>
      </c>
      <c r="F28" s="32">
        <v>516</v>
      </c>
      <c r="G28" s="32">
        <v>0</v>
      </c>
      <c r="H28" s="32">
        <v>0</v>
      </c>
      <c r="I28" s="32"/>
      <c r="J28" s="32">
        <v>0</v>
      </c>
      <c r="K28" s="32">
        <v>0</v>
      </c>
      <c r="L28" s="32"/>
      <c r="M28" s="32">
        <f>SUM(C28:K28)</f>
        <v>516</v>
      </c>
      <c r="N28" s="9"/>
    </row>
    <row r="29" spans="1:21" s="25" customFormat="1" ht="12" customHeight="1">
      <c r="A29" s="9"/>
      <c r="B29" s="32"/>
      <c r="C29" s="32"/>
      <c r="D29" s="32"/>
      <c r="E29" s="32"/>
      <c r="F29" s="32"/>
      <c r="G29" s="32"/>
      <c r="H29" s="32"/>
      <c r="I29" s="32"/>
      <c r="J29" s="32"/>
      <c r="K29" s="32"/>
      <c r="L29" s="32"/>
      <c r="M29" s="32"/>
      <c r="N29" s="9"/>
      <c r="O29" s="9"/>
      <c r="P29" s="1"/>
      <c r="Q29" s="9"/>
      <c r="R29" s="9"/>
      <c r="S29" s="9"/>
      <c r="T29" s="9"/>
      <c r="U29" s="9"/>
    </row>
    <row r="30" spans="1:21" s="25" customFormat="1" ht="12" customHeight="1">
      <c r="A30" s="9" t="s">
        <v>237</v>
      </c>
      <c r="B30" s="32">
        <v>0</v>
      </c>
      <c r="C30" s="32">
        <v>0</v>
      </c>
      <c r="D30" s="32"/>
      <c r="E30" s="32">
        <v>0</v>
      </c>
      <c r="F30" s="32">
        <v>0</v>
      </c>
      <c r="G30" s="32">
        <v>13</v>
      </c>
      <c r="H30" s="32">
        <v>0</v>
      </c>
      <c r="I30" s="32"/>
      <c r="J30" s="32">
        <v>0</v>
      </c>
      <c r="K30" s="32">
        <v>0</v>
      </c>
      <c r="L30" s="32"/>
      <c r="M30" s="32">
        <f>SUM(C30:K30)</f>
        <v>13</v>
      </c>
      <c r="N30" s="9"/>
      <c r="O30" s="9"/>
      <c r="P30" s="1"/>
      <c r="Q30" s="9"/>
      <c r="R30" s="9"/>
      <c r="S30" s="9"/>
      <c r="T30" s="9"/>
      <c r="U30" s="9"/>
    </row>
    <row r="31" spans="1:21" s="25" customFormat="1" ht="12" customHeight="1">
      <c r="A31" s="9"/>
      <c r="B31" s="32"/>
      <c r="C31" s="32"/>
      <c r="D31" s="32"/>
      <c r="E31" s="32"/>
      <c r="F31" s="32"/>
      <c r="G31" s="32"/>
      <c r="H31" s="32"/>
      <c r="I31" s="32"/>
      <c r="J31" s="32"/>
      <c r="K31" s="32"/>
      <c r="L31" s="32"/>
      <c r="M31" s="32"/>
      <c r="N31" s="9"/>
      <c r="O31" s="9"/>
      <c r="P31" s="1"/>
      <c r="Q31" s="9"/>
      <c r="R31" s="9"/>
      <c r="S31" s="9"/>
      <c r="T31" s="9"/>
      <c r="U31" s="9"/>
    </row>
    <row r="32" spans="1:21" s="25" customFormat="1" ht="12" customHeight="1">
      <c r="A32" s="9" t="s">
        <v>218</v>
      </c>
      <c r="B32" s="32">
        <v>0</v>
      </c>
      <c r="C32" s="32">
        <v>0</v>
      </c>
      <c r="D32" s="32"/>
      <c r="E32" s="32">
        <v>0</v>
      </c>
      <c r="F32" s="32">
        <v>0</v>
      </c>
      <c r="G32" s="32">
        <v>0</v>
      </c>
      <c r="H32" s="32">
        <v>0</v>
      </c>
      <c r="I32" s="32">
        <v>0</v>
      </c>
      <c r="J32" s="32">
        <v>-4617</v>
      </c>
      <c r="K32" s="32">
        <v>22452</v>
      </c>
      <c r="L32" s="32"/>
      <c r="M32" s="32">
        <f>SUM(C32:K32)</f>
        <v>17835</v>
      </c>
      <c r="N32" s="9"/>
      <c r="O32" s="9"/>
      <c r="P32" s="9"/>
      <c r="Q32" s="9"/>
      <c r="R32" s="9"/>
      <c r="S32" s="9"/>
      <c r="T32" s="9"/>
      <c r="U32" s="9"/>
    </row>
    <row r="33" spans="1:21" s="25" customFormat="1" ht="12.75">
      <c r="A33" s="9"/>
      <c r="B33" s="32"/>
      <c r="C33" s="32"/>
      <c r="D33" s="32"/>
      <c r="E33" s="32"/>
      <c r="F33" s="32"/>
      <c r="G33" s="32"/>
      <c r="H33" s="32"/>
      <c r="I33" s="32"/>
      <c r="J33" s="32"/>
      <c r="K33" s="32"/>
      <c r="L33" s="32"/>
      <c r="M33" s="32"/>
      <c r="N33" s="9"/>
      <c r="O33" s="9"/>
      <c r="P33" s="9"/>
      <c r="Q33" s="9"/>
      <c r="R33" s="9"/>
      <c r="S33" s="9"/>
      <c r="T33" s="9"/>
      <c r="U33" s="9"/>
    </row>
    <row r="34" spans="1:21" s="25" customFormat="1" ht="13.5" thickBot="1">
      <c r="A34" s="9" t="s">
        <v>236</v>
      </c>
      <c r="B34" s="33">
        <f>SUM(B26:B33)</f>
        <v>320632830</v>
      </c>
      <c r="C34" s="33">
        <f aca="true" t="shared" si="1" ref="C34:M34">SUM(C26:C33)</f>
        <v>320632.83</v>
      </c>
      <c r="D34" s="33"/>
      <c r="E34" s="33">
        <f t="shared" si="1"/>
        <v>385316</v>
      </c>
      <c r="F34" s="33">
        <f t="shared" si="1"/>
        <v>-2342</v>
      </c>
      <c r="G34" s="33">
        <f t="shared" si="1"/>
        <v>2378</v>
      </c>
      <c r="H34" s="33">
        <f t="shared" si="1"/>
        <v>2343</v>
      </c>
      <c r="I34" s="33"/>
      <c r="J34" s="33">
        <f t="shared" si="1"/>
        <v>0</v>
      </c>
      <c r="K34" s="33">
        <f t="shared" si="1"/>
        <v>111963</v>
      </c>
      <c r="L34" s="33"/>
      <c r="M34" s="33">
        <f t="shared" si="1"/>
        <v>820290.8300000001</v>
      </c>
      <c r="N34" s="9"/>
      <c r="O34" s="9"/>
      <c r="P34" s="9"/>
      <c r="Q34" s="30"/>
      <c r="R34" s="9"/>
      <c r="S34" s="9"/>
      <c r="T34" s="9"/>
      <c r="U34" s="9"/>
    </row>
    <row r="35" spans="1:11" ht="12.75">
      <c r="A35" s="35"/>
      <c r="B35" s="36"/>
      <c r="C35" s="36"/>
      <c r="D35" s="24"/>
      <c r="E35" s="36"/>
      <c r="F35" s="36"/>
      <c r="G35" s="36"/>
      <c r="H35" s="36"/>
      <c r="I35" s="24"/>
      <c r="J35" s="24"/>
      <c r="K35" s="36"/>
    </row>
    <row r="36" spans="1:11" ht="12.75">
      <c r="A36" s="35"/>
      <c r="B36" s="36"/>
      <c r="C36" s="36"/>
      <c r="D36" s="24"/>
      <c r="E36" s="36"/>
      <c r="F36" s="36"/>
      <c r="G36" s="36"/>
      <c r="H36" s="36"/>
      <c r="I36" s="24"/>
      <c r="J36" s="24"/>
      <c r="K36" s="36"/>
    </row>
    <row r="37" spans="1:11" ht="12.75">
      <c r="A37" s="35"/>
      <c r="B37" s="36"/>
      <c r="C37" s="36"/>
      <c r="D37" s="24"/>
      <c r="E37" s="36"/>
      <c r="F37" s="36"/>
      <c r="G37" s="36"/>
      <c r="H37" s="36"/>
      <c r="I37" s="24"/>
      <c r="J37" s="24"/>
      <c r="K37" s="36"/>
    </row>
    <row r="45" spans="1:13" ht="27.75" customHeight="1">
      <c r="A45" s="214" t="s">
        <v>187</v>
      </c>
      <c r="B45" s="214"/>
      <c r="C45" s="214"/>
      <c r="D45" s="214"/>
      <c r="E45" s="214"/>
      <c r="F45" s="214"/>
      <c r="G45" s="214"/>
      <c r="H45" s="214"/>
      <c r="I45" s="214"/>
      <c r="J45" s="214"/>
      <c r="K45" s="214"/>
      <c r="L45" s="214"/>
      <c r="M45" s="214"/>
    </row>
    <row r="46" ht="12.75">
      <c r="A46" s="9"/>
    </row>
  </sheetData>
  <mergeCells count="4">
    <mergeCell ref="A45:M45"/>
    <mergeCell ref="B7:C7"/>
    <mergeCell ref="E7:H7"/>
    <mergeCell ref="J7:K7"/>
  </mergeCells>
  <printOptions/>
  <pageMargins left="0.57" right="0.4" top="0.75" bottom="0.5" header="0.5" footer="0.23"/>
  <pageSetup fitToHeight="1" fitToWidth="1" horizontalDpi="300" verticalDpi="300" orientation="portrait"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1:F59"/>
  <sheetViews>
    <sheetView tabSelected="1" workbookViewId="0" topLeftCell="A2">
      <selection activeCell="F16" sqref="F16"/>
    </sheetView>
  </sheetViews>
  <sheetFormatPr defaultColWidth="9.140625" defaultRowHeight="12.75"/>
  <cols>
    <col min="1" max="1" width="52.140625" style="40" customWidth="1"/>
    <col min="2" max="2" width="14.7109375" style="27" customWidth="1"/>
    <col min="3" max="3" width="5.7109375" style="25" customWidth="1"/>
    <col min="4" max="4" width="14.7109375" style="25" customWidth="1"/>
    <col min="5" max="16384" width="9.140625" style="40" customWidth="1"/>
  </cols>
  <sheetData>
    <row r="1" spans="1:2" s="25" customFormat="1" ht="18">
      <c r="A1" s="3" t="s">
        <v>202</v>
      </c>
      <c r="B1" s="27"/>
    </row>
    <row r="2" spans="1:2" s="25" customFormat="1" ht="12.75">
      <c r="A2" s="9" t="s">
        <v>88</v>
      </c>
      <c r="B2" s="27"/>
    </row>
    <row r="3" spans="1:2" s="25" customFormat="1" ht="12.75">
      <c r="A3" s="12"/>
      <c r="B3" s="27"/>
    </row>
    <row r="4" spans="1:2" s="25" customFormat="1" ht="12.75">
      <c r="A4" s="12"/>
      <c r="B4" s="27"/>
    </row>
    <row r="5" spans="1:2" s="25" customFormat="1" ht="15.75">
      <c r="A5" s="13" t="s">
        <v>95</v>
      </c>
      <c r="B5" s="27"/>
    </row>
    <row r="6" spans="1:2" s="25" customFormat="1" ht="15.75">
      <c r="A6" s="37" t="s">
        <v>233</v>
      </c>
      <c r="B6" s="27"/>
    </row>
    <row r="7" spans="1:4" ht="12.75">
      <c r="A7" s="42"/>
      <c r="B7" s="135"/>
      <c r="C7" s="8"/>
      <c r="D7" s="9"/>
    </row>
    <row r="8" spans="1:4" ht="12.75">
      <c r="A8" s="39"/>
      <c r="B8" s="176" t="s">
        <v>234</v>
      </c>
      <c r="C8" s="9"/>
      <c r="D8" s="12" t="s">
        <v>235</v>
      </c>
    </row>
    <row r="9" spans="1:4" ht="12.75">
      <c r="A9" s="41"/>
      <c r="B9" s="176" t="s">
        <v>2</v>
      </c>
      <c r="C9" s="9"/>
      <c r="D9" s="12" t="s">
        <v>2</v>
      </c>
    </row>
    <row r="10" spans="1:4" ht="12.75">
      <c r="A10" s="27" t="s">
        <v>141</v>
      </c>
      <c r="B10" s="144"/>
      <c r="C10" s="38"/>
      <c r="D10" s="38"/>
    </row>
    <row r="11" spans="1:4" ht="12.75">
      <c r="A11" s="9" t="s">
        <v>142</v>
      </c>
      <c r="B11" s="144">
        <f>+'[2]CFOct05'!$E$210/1000</f>
        <v>114727.15017008323</v>
      </c>
      <c r="C11" s="38"/>
      <c r="D11" s="38">
        <v>68477</v>
      </c>
    </row>
    <row r="12" spans="1:4" ht="12.75">
      <c r="A12" s="9" t="s">
        <v>143</v>
      </c>
      <c r="B12" s="185">
        <f>+'[2]CFOct05'!$E$211/1000</f>
        <v>-125427.17881208242</v>
      </c>
      <c r="C12" s="38"/>
      <c r="D12" s="44">
        <v>-69434</v>
      </c>
    </row>
    <row r="13" spans="1:4" ht="12.75">
      <c r="A13" s="9" t="s">
        <v>144</v>
      </c>
      <c r="B13" s="144">
        <f>SUM(B11:B12)</f>
        <v>-10700.02864199919</v>
      </c>
      <c r="C13" s="38"/>
      <c r="D13" s="38">
        <f>SUM(D11:D12)</f>
        <v>-957</v>
      </c>
    </row>
    <row r="14" spans="1:4" ht="12.75">
      <c r="A14" s="9" t="s">
        <v>203</v>
      </c>
      <c r="B14" s="144">
        <f>+'[2]CFOct05'!$E$213/1000</f>
        <v>10960.562480000002</v>
      </c>
      <c r="C14" s="38"/>
      <c r="D14" s="38">
        <v>7442</v>
      </c>
    </row>
    <row r="15" spans="1:4" ht="12.75">
      <c r="A15" s="9" t="s">
        <v>145</v>
      </c>
      <c r="B15" s="144">
        <f>+'[2]CFOct05'!$E$215/1000</f>
        <v>-4389.5144955048</v>
      </c>
      <c r="C15" s="38"/>
      <c r="D15" s="38">
        <v>-2953</v>
      </c>
    </row>
    <row r="16" spans="1:4" ht="12.75">
      <c r="A16" s="9" t="s">
        <v>146</v>
      </c>
      <c r="B16" s="144">
        <f>+'[2]CFOct05'!$E$214/1000</f>
        <v>670.5810989999999</v>
      </c>
      <c r="C16" s="38"/>
      <c r="D16" s="38">
        <v>439</v>
      </c>
    </row>
    <row r="17" spans="1:4" ht="12.75">
      <c r="A17" s="9" t="s">
        <v>147</v>
      </c>
      <c r="B17" s="144">
        <f>+'[2]CFOct05'!$E$216/1000</f>
        <v>-525.6922477479984</v>
      </c>
      <c r="C17" s="38"/>
      <c r="D17" s="38">
        <v>-1472</v>
      </c>
    </row>
    <row r="18" spans="1:4" ht="13.5" thickBot="1">
      <c r="A18" s="27" t="s">
        <v>148</v>
      </c>
      <c r="B18" s="186">
        <f>SUM(B13:B17)</f>
        <v>-3984.091806251986</v>
      </c>
      <c r="C18" s="38"/>
      <c r="D18" s="45">
        <f>SUM(D13:D17)</f>
        <v>2499</v>
      </c>
    </row>
    <row r="19" spans="1:4" ht="12.75">
      <c r="A19" s="9"/>
      <c r="B19" s="144"/>
      <c r="C19" s="38"/>
      <c r="D19" s="38"/>
    </row>
    <row r="20" spans="1:4" ht="12.75">
      <c r="A20" s="27" t="s">
        <v>149</v>
      </c>
      <c r="B20" s="144"/>
      <c r="C20" s="38"/>
      <c r="D20" s="38"/>
    </row>
    <row r="21" spans="1:4" ht="12.75">
      <c r="A21" s="9" t="s">
        <v>150</v>
      </c>
      <c r="B21" s="144">
        <v>0</v>
      </c>
      <c r="C21" s="38"/>
      <c r="D21" s="38">
        <v>2900</v>
      </c>
    </row>
    <row r="22" spans="1:4" ht="12.75">
      <c r="A22" s="9" t="s">
        <v>9</v>
      </c>
      <c r="B22" s="144"/>
      <c r="C22" s="38"/>
      <c r="D22" s="38"/>
    </row>
    <row r="23" spans="1:4" ht="12.75">
      <c r="A23" s="9" t="s">
        <v>162</v>
      </c>
      <c r="B23" s="144">
        <f>+'[2]CFOct05'!$E$231/1000</f>
        <v>-1133.3868256165981</v>
      </c>
      <c r="C23" s="38"/>
      <c r="D23" s="38">
        <v>-5059</v>
      </c>
    </row>
    <row r="24" spans="1:4" ht="12.75">
      <c r="A24" s="9" t="s">
        <v>161</v>
      </c>
      <c r="B24" s="144">
        <v>0</v>
      </c>
      <c r="C24" s="38"/>
      <c r="D24" s="38">
        <v>4</v>
      </c>
    </row>
    <row r="25" spans="1:4" ht="12.75">
      <c r="A25" s="9" t="s">
        <v>227</v>
      </c>
      <c r="B25" s="144">
        <f>+'[2]CFOct05'!$E$222/1000</f>
        <v>-215</v>
      </c>
      <c r="C25" s="38"/>
      <c r="D25" s="38">
        <v>1814</v>
      </c>
    </row>
    <row r="26" spans="1:4" ht="12.75">
      <c r="A26" s="9" t="s">
        <v>200</v>
      </c>
      <c r="B26" s="144">
        <v>0</v>
      </c>
      <c r="C26" s="38"/>
      <c r="D26" s="38">
        <v>-3810</v>
      </c>
    </row>
    <row r="27" spans="1:4" ht="13.5" thickBot="1">
      <c r="A27" s="27" t="s">
        <v>151</v>
      </c>
      <c r="B27" s="186">
        <f>SUM(B21:B26)</f>
        <v>-1348.3868256165981</v>
      </c>
      <c r="C27" s="38"/>
      <c r="D27" s="45">
        <f>SUM(D21:D26)</f>
        <v>-4151</v>
      </c>
    </row>
    <row r="28" spans="1:4" ht="12.75">
      <c r="A28" s="9"/>
      <c r="B28" s="144"/>
      <c r="C28" s="38"/>
      <c r="D28" s="38"/>
    </row>
    <row r="29" spans="1:4" ht="12.75">
      <c r="A29" s="27" t="s">
        <v>152</v>
      </c>
      <c r="B29" s="144"/>
      <c r="C29" s="38"/>
      <c r="D29" s="38"/>
    </row>
    <row r="30" spans="1:4" ht="12.75">
      <c r="A30" s="9" t="s">
        <v>157</v>
      </c>
      <c r="B30" s="144">
        <f>+'[2]CFOct05'!$E$243/1000</f>
        <v>11859.396926395208</v>
      </c>
      <c r="C30" s="38"/>
      <c r="D30" s="38">
        <v>0</v>
      </c>
    </row>
    <row r="31" spans="1:4" ht="12.75">
      <c r="A31" s="9" t="s">
        <v>153</v>
      </c>
      <c r="B31" s="144">
        <v>0</v>
      </c>
      <c r="C31" s="38"/>
      <c r="D31" s="38">
        <v>-3113</v>
      </c>
    </row>
    <row r="32" spans="1:4" ht="12.75">
      <c r="A32" s="9" t="s">
        <v>169</v>
      </c>
      <c r="B32" s="144">
        <f>+'[2]CFOct05'!$E$228/1000</f>
        <v>-392.03606000000013</v>
      </c>
      <c r="C32" s="38"/>
      <c r="D32" s="38">
        <v>-4</v>
      </c>
    </row>
    <row r="33" spans="1:4" ht="12.75">
      <c r="A33" s="9" t="s">
        <v>170</v>
      </c>
      <c r="B33" s="144">
        <f>+'[2]CFOct05'!$E$230/1000</f>
        <v>-230.5751684428025</v>
      </c>
      <c r="C33" s="38"/>
      <c r="D33" s="38">
        <v>1154</v>
      </c>
    </row>
    <row r="34" spans="1:4" ht="12.75">
      <c r="A34" s="9" t="s">
        <v>198</v>
      </c>
      <c r="B34" s="144">
        <f>+'[2]CFOct05'!$E$229/1000</f>
        <v>333.58802499999996</v>
      </c>
      <c r="C34" s="38"/>
      <c r="D34" s="38">
        <v>0</v>
      </c>
    </row>
    <row r="35" spans="1:4" ht="12.75">
      <c r="A35" s="9" t="s">
        <v>171</v>
      </c>
      <c r="B35" s="172">
        <f>+'[2]CFOct05'!$E$249/1000</f>
        <v>-694.516748038</v>
      </c>
      <c r="C35" s="38"/>
      <c r="D35" s="38">
        <v>0</v>
      </c>
    </row>
    <row r="36" spans="1:4" ht="12.75">
      <c r="A36" s="9" t="s">
        <v>225</v>
      </c>
      <c r="B36" s="172">
        <f>+'[2]CFOct05'!$E$250/1000</f>
        <v>-5771.39085</v>
      </c>
      <c r="C36" s="38"/>
      <c r="D36" s="38">
        <v>-4617</v>
      </c>
    </row>
    <row r="37" spans="1:4" ht="13.5" thickBot="1">
      <c r="A37" s="27" t="s">
        <v>154</v>
      </c>
      <c r="B37" s="186">
        <f>SUM(B30:B36)</f>
        <v>5104.466124914403</v>
      </c>
      <c r="C37" s="38"/>
      <c r="D37" s="45">
        <f>SUM(D30:D36)</f>
        <v>-6580</v>
      </c>
    </row>
    <row r="38" spans="1:4" ht="12.75">
      <c r="A38" s="9"/>
      <c r="B38" s="144"/>
      <c r="C38" s="38"/>
      <c r="D38" s="38"/>
    </row>
    <row r="39" spans="1:4" ht="12.75">
      <c r="A39" s="27" t="s">
        <v>51</v>
      </c>
      <c r="B39" s="144">
        <f>+'[2]CFOct05'!$E$254/1000</f>
        <v>263.3163641252769</v>
      </c>
      <c r="C39" s="38"/>
      <c r="D39" s="38">
        <v>164</v>
      </c>
    </row>
    <row r="40" spans="1:4" ht="12.75">
      <c r="A40" s="27"/>
      <c r="B40" s="144"/>
      <c r="C40" s="38"/>
      <c r="D40" s="38"/>
    </row>
    <row r="41" spans="1:4" s="106" customFormat="1" ht="25.5">
      <c r="A41" s="152" t="s">
        <v>220</v>
      </c>
      <c r="B41" s="187">
        <f>B18+B27+B37</f>
        <v>-228.01250695418094</v>
      </c>
      <c r="C41" s="115"/>
      <c r="D41" s="115">
        <f>D18+D27+D37</f>
        <v>-8232</v>
      </c>
    </row>
    <row r="42" spans="1:4" ht="12.75">
      <c r="A42" s="27"/>
      <c r="B42" s="144"/>
      <c r="C42" s="38"/>
      <c r="D42" s="38"/>
    </row>
    <row r="43" spans="1:4" ht="12.75">
      <c r="A43" s="27" t="s">
        <v>221</v>
      </c>
      <c r="B43" s="144">
        <f>+'[2]CFOct05'!$E$258/1000</f>
        <v>23846.777</v>
      </c>
      <c r="C43" s="38"/>
      <c r="D43" s="38">
        <v>26091.47105657</v>
      </c>
    </row>
    <row r="44" spans="1:4" ht="12.75">
      <c r="A44" s="25"/>
      <c r="B44" s="185"/>
      <c r="C44" s="38"/>
      <c r="D44" s="38"/>
    </row>
    <row r="45" spans="1:4" ht="13.5" thickBot="1">
      <c r="A45" s="27" t="s">
        <v>222</v>
      </c>
      <c r="B45" s="186">
        <f>SUM(B39:B44)</f>
        <v>23882.080857171095</v>
      </c>
      <c r="C45" s="38"/>
      <c r="D45" s="45">
        <f>SUM(D39:D44)</f>
        <v>18023.47105657</v>
      </c>
    </row>
    <row r="46" spans="1:4" ht="12.75">
      <c r="A46" s="27"/>
      <c r="B46" s="144"/>
      <c r="C46" s="38"/>
      <c r="D46" s="38"/>
    </row>
    <row r="47" spans="1:4" ht="12.75">
      <c r="A47" s="27"/>
      <c r="B47" s="144"/>
      <c r="C47" s="38"/>
      <c r="D47" s="38"/>
    </row>
    <row r="48" spans="1:4" ht="25.5" customHeight="1">
      <c r="A48" s="157" t="s">
        <v>223</v>
      </c>
      <c r="B48" s="98"/>
      <c r="C48" s="98"/>
      <c r="D48" s="98"/>
    </row>
    <row r="49" spans="1:4" ht="12.75">
      <c r="A49" s="25" t="s">
        <v>97</v>
      </c>
      <c r="B49" s="144">
        <f>+'[2]Oct 05'!$R$81/1000</f>
        <v>6272.804383</v>
      </c>
      <c r="C49" s="46"/>
      <c r="D49" s="46">
        <v>3526</v>
      </c>
    </row>
    <row r="50" spans="1:6" ht="12.75">
      <c r="A50" s="9" t="s">
        <v>14</v>
      </c>
      <c r="B50" s="185">
        <f>+'[2]Oct 05'!$R$82/1000</f>
        <v>18533.202377469195</v>
      </c>
      <c r="C50" s="38"/>
      <c r="D50" s="44">
        <v>16482</v>
      </c>
      <c r="E50" s="43"/>
      <c r="F50" s="43"/>
    </row>
    <row r="51" spans="1:6" ht="12.75">
      <c r="A51" s="9"/>
      <c r="B51" s="144">
        <f>SUM(B49:B50)</f>
        <v>24806.006760469194</v>
      </c>
      <c r="C51" s="38"/>
      <c r="D51" s="38">
        <f>SUM(D49:D50)</f>
        <v>20008</v>
      </c>
      <c r="E51" s="43"/>
      <c r="F51" s="43"/>
    </row>
    <row r="52" spans="1:6" ht="12.75">
      <c r="A52" s="9" t="s">
        <v>172</v>
      </c>
      <c r="B52" s="144">
        <v>-774</v>
      </c>
      <c r="C52" s="38"/>
      <c r="D52" s="38">
        <v>0</v>
      </c>
      <c r="E52" s="43"/>
      <c r="F52" s="43"/>
    </row>
    <row r="53" spans="1:6" ht="12.75">
      <c r="A53" s="9" t="s">
        <v>87</v>
      </c>
      <c r="B53" s="144">
        <f>-'[2]Oct 05'!$R$98/1000</f>
        <v>-150.24522810399998</v>
      </c>
      <c r="C53" s="38"/>
      <c r="D53" s="38">
        <v>-1985</v>
      </c>
      <c r="E53" s="43"/>
      <c r="F53" s="43"/>
    </row>
    <row r="54" spans="1:6" ht="13.5" thickBot="1">
      <c r="A54" s="9"/>
      <c r="B54" s="186">
        <f>SUM(B51:B53)</f>
        <v>23881.761532365195</v>
      </c>
      <c r="C54" s="38"/>
      <c r="D54" s="45">
        <f>SUM(D51:D53)</f>
        <v>18023</v>
      </c>
      <c r="E54" s="43"/>
      <c r="F54" s="43"/>
    </row>
    <row r="55" spans="1:4" ht="12.75">
      <c r="A55" s="9"/>
      <c r="B55" s="144"/>
      <c r="C55" s="38"/>
      <c r="D55" s="38"/>
    </row>
    <row r="56" spans="1:4" ht="12.75">
      <c r="A56" s="41"/>
      <c r="B56" s="144"/>
      <c r="C56" s="38"/>
      <c r="D56" s="38"/>
    </row>
    <row r="58" spans="1:4" ht="39.75" customHeight="1">
      <c r="A58" s="214" t="s">
        <v>188</v>
      </c>
      <c r="B58" s="214"/>
      <c r="C58" s="214"/>
      <c r="D58" s="214"/>
    </row>
    <row r="59" ht="12.75">
      <c r="A59" s="41"/>
    </row>
  </sheetData>
  <mergeCells count="1">
    <mergeCell ref="A58:D58"/>
  </mergeCells>
  <printOptions/>
  <pageMargins left="0.73" right="0.43" top="0.47" bottom="0.19" header="0.5" footer="0.16"/>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112"/>
  <sheetViews>
    <sheetView zoomScaleSheetLayoutView="100" workbookViewId="0" topLeftCell="A68">
      <selection activeCell="C81" sqref="C81"/>
    </sheetView>
  </sheetViews>
  <sheetFormatPr defaultColWidth="9.140625" defaultRowHeight="12.75"/>
  <cols>
    <col min="1" max="1" width="3.28125" style="25" customWidth="1"/>
    <col min="2" max="2" width="4.00390625" style="25" customWidth="1"/>
    <col min="3" max="3" width="3.140625" style="25" customWidth="1"/>
    <col min="4" max="4" width="11.8515625" style="25" customWidth="1"/>
    <col min="5" max="5" width="12.7109375" style="25" customWidth="1"/>
    <col min="6" max="6" width="1.28515625" style="25" customWidth="1"/>
    <col min="7" max="7" width="13.28125" style="25" customWidth="1"/>
    <col min="8" max="8" width="14.8515625" style="25" customWidth="1"/>
    <col min="9" max="9" width="15.7109375" style="25" customWidth="1"/>
    <col min="10" max="10" width="15.7109375" style="9" customWidth="1"/>
    <col min="11" max="11" width="12.421875" style="25" customWidth="1"/>
    <col min="12" max="16384" width="9.140625" style="25" customWidth="1"/>
  </cols>
  <sheetData>
    <row r="1" spans="1:10" s="129" customFormat="1" ht="18">
      <c r="A1" s="3" t="s">
        <v>202</v>
      </c>
      <c r="J1" s="146"/>
    </row>
    <row r="2" ht="12.75">
      <c r="A2" s="9" t="s">
        <v>88</v>
      </c>
    </row>
    <row r="3" ht="12.75">
      <c r="A3" s="12"/>
    </row>
    <row r="4" ht="12.75">
      <c r="A4" s="12"/>
    </row>
    <row r="5" spans="1:10" s="76" customFormat="1" ht="15.75">
      <c r="A5" s="13" t="s">
        <v>215</v>
      </c>
      <c r="J5" s="147"/>
    </row>
    <row r="8" spans="1:2" ht="12.75">
      <c r="A8" s="91">
        <v>1</v>
      </c>
      <c r="B8" s="78" t="s">
        <v>52</v>
      </c>
    </row>
    <row r="9" spans="2:11" ht="39" customHeight="1">
      <c r="B9" s="226" t="s">
        <v>216</v>
      </c>
      <c r="C9" s="226"/>
      <c r="D9" s="226"/>
      <c r="E9" s="226"/>
      <c r="F9" s="226"/>
      <c r="G9" s="226"/>
      <c r="H9" s="226"/>
      <c r="I9" s="226"/>
      <c r="J9" s="226"/>
      <c r="K9" s="127"/>
    </row>
    <row r="10" spans="2:11" ht="12.75" customHeight="1">
      <c r="B10" s="128"/>
      <c r="C10" s="128"/>
      <c r="D10" s="128"/>
      <c r="E10" s="128"/>
      <c r="F10" s="128"/>
      <c r="G10" s="128"/>
      <c r="H10" s="128"/>
      <c r="I10" s="79"/>
      <c r="J10" s="148"/>
      <c r="K10" s="79"/>
    </row>
    <row r="11" spans="2:11" ht="54" customHeight="1">
      <c r="B11" s="223" t="s">
        <v>190</v>
      </c>
      <c r="C11" s="223"/>
      <c r="D11" s="223"/>
      <c r="E11" s="223"/>
      <c r="F11" s="223"/>
      <c r="G11" s="223"/>
      <c r="H11" s="223"/>
      <c r="I11" s="223"/>
      <c r="J11" s="223"/>
      <c r="K11" s="124"/>
    </row>
    <row r="12" spans="2:10" ht="12.75" customHeight="1">
      <c r="B12" s="229"/>
      <c r="C12" s="229"/>
      <c r="D12" s="229"/>
      <c r="E12" s="229"/>
      <c r="F12" s="229"/>
      <c r="G12" s="229"/>
      <c r="H12" s="229"/>
      <c r="I12" s="81"/>
      <c r="J12" s="95"/>
    </row>
    <row r="13" spans="2:10" ht="27" customHeight="1">
      <c r="B13" s="223" t="s">
        <v>224</v>
      </c>
      <c r="C13" s="223"/>
      <c r="D13" s="223"/>
      <c r="E13" s="223"/>
      <c r="F13" s="223"/>
      <c r="G13" s="223"/>
      <c r="H13" s="223"/>
      <c r="I13" s="223"/>
      <c r="J13" s="223"/>
    </row>
    <row r="14" spans="2:10" ht="12.75" customHeight="1">
      <c r="B14" s="131"/>
      <c r="C14" s="131"/>
      <c r="D14" s="131"/>
      <c r="E14" s="131"/>
      <c r="F14" s="131"/>
      <c r="G14" s="131"/>
      <c r="H14" s="131"/>
      <c r="I14" s="81"/>
      <c r="J14" s="95"/>
    </row>
    <row r="15" spans="2:10" ht="12.75" customHeight="1">
      <c r="B15" s="229"/>
      <c r="C15" s="229"/>
      <c r="D15" s="229"/>
      <c r="E15" s="229"/>
      <c r="F15" s="229"/>
      <c r="G15" s="229"/>
      <c r="H15" s="229"/>
      <c r="I15" s="81"/>
      <c r="J15" s="95"/>
    </row>
    <row r="16" spans="1:10" ht="12.75">
      <c r="A16" s="91">
        <v>2</v>
      </c>
      <c r="B16" s="92" t="s">
        <v>53</v>
      </c>
      <c r="C16" s="81"/>
      <c r="D16" s="81"/>
      <c r="E16" s="81"/>
      <c r="F16" s="81"/>
      <c r="G16" s="81"/>
      <c r="H16" s="81"/>
      <c r="I16" s="81"/>
      <c r="J16" s="95"/>
    </row>
    <row r="17" spans="2:12" ht="12.75" customHeight="1">
      <c r="B17" s="81" t="s">
        <v>191</v>
      </c>
      <c r="C17" s="81"/>
      <c r="D17" s="81"/>
      <c r="E17" s="81"/>
      <c r="F17" s="81"/>
      <c r="G17" s="81"/>
      <c r="H17" s="81"/>
      <c r="I17" s="81"/>
      <c r="J17" s="95"/>
      <c r="L17" s="93"/>
    </row>
    <row r="18" spans="2:10" ht="12.75" customHeight="1">
      <c r="B18" s="228"/>
      <c r="C18" s="228"/>
      <c r="D18" s="228"/>
      <c r="E18" s="228"/>
      <c r="F18" s="228"/>
      <c r="G18" s="228"/>
      <c r="H18" s="228"/>
      <c r="I18" s="81"/>
      <c r="J18" s="95"/>
    </row>
    <row r="19" spans="2:10" ht="12.75" customHeight="1">
      <c r="B19" s="228"/>
      <c r="C19" s="228"/>
      <c r="D19" s="228"/>
      <c r="E19" s="228"/>
      <c r="F19" s="228"/>
      <c r="G19" s="228"/>
      <c r="H19" s="228"/>
      <c r="I19" s="81"/>
      <c r="J19" s="95"/>
    </row>
    <row r="20" spans="1:10" ht="12.75">
      <c r="A20" s="91">
        <v>3</v>
      </c>
      <c r="B20" s="92" t="s">
        <v>54</v>
      </c>
      <c r="C20" s="81"/>
      <c r="D20" s="81"/>
      <c r="E20" s="81"/>
      <c r="F20" s="81"/>
      <c r="G20" s="81"/>
      <c r="H20" s="81"/>
      <c r="I20" s="81"/>
      <c r="J20" s="95"/>
    </row>
    <row r="21" spans="1:10" ht="14.25" customHeight="1">
      <c r="A21" s="91"/>
      <c r="B21" s="95" t="s">
        <v>131</v>
      </c>
      <c r="C21" s="95"/>
      <c r="D21" s="95"/>
      <c r="E21" s="95"/>
      <c r="F21" s="95"/>
      <c r="G21" s="95"/>
      <c r="H21" s="95"/>
      <c r="I21" s="81"/>
      <c r="J21" s="95"/>
    </row>
    <row r="22" spans="1:10" ht="14.25" customHeight="1">
      <c r="A22" s="91"/>
      <c r="B22" s="85"/>
      <c r="C22" s="85"/>
      <c r="D22" s="85"/>
      <c r="E22" s="85"/>
      <c r="F22" s="85"/>
      <c r="G22" s="85"/>
      <c r="H22" s="85"/>
      <c r="I22" s="81"/>
      <c r="J22" s="95"/>
    </row>
    <row r="23" spans="1:10" ht="12.75" customHeight="1">
      <c r="A23" s="91"/>
      <c r="B23" s="220"/>
      <c r="C23" s="220"/>
      <c r="D23" s="220"/>
      <c r="E23" s="220"/>
      <c r="F23" s="220"/>
      <c r="G23" s="220"/>
      <c r="H23" s="220"/>
      <c r="I23" s="81"/>
      <c r="J23" s="95"/>
    </row>
    <row r="24" spans="1:10" ht="12.75">
      <c r="A24" s="91">
        <v>4</v>
      </c>
      <c r="B24" s="92" t="s">
        <v>55</v>
      </c>
      <c r="C24" s="81"/>
      <c r="D24" s="81"/>
      <c r="E24" s="81"/>
      <c r="F24" s="81"/>
      <c r="G24" s="81"/>
      <c r="H24" s="81"/>
      <c r="I24" s="81"/>
      <c r="J24" s="95"/>
    </row>
    <row r="25" spans="1:11" ht="26.25" customHeight="1">
      <c r="A25" s="91"/>
      <c r="B25" s="227" t="s">
        <v>241</v>
      </c>
      <c r="C25" s="227"/>
      <c r="D25" s="227"/>
      <c r="E25" s="227"/>
      <c r="F25" s="227"/>
      <c r="G25" s="227"/>
      <c r="H25" s="227"/>
      <c r="I25" s="227"/>
      <c r="J25" s="227"/>
      <c r="K25" s="94"/>
    </row>
    <row r="26" spans="1:10" ht="12.75" customHeight="1">
      <c r="A26" s="91"/>
      <c r="B26" s="220"/>
      <c r="C26" s="220"/>
      <c r="D26" s="220"/>
      <c r="E26" s="220"/>
      <c r="F26" s="220"/>
      <c r="G26" s="220"/>
      <c r="H26" s="220"/>
      <c r="I26" s="81"/>
      <c r="J26" s="95"/>
    </row>
    <row r="27" spans="1:10" ht="12.75" customHeight="1">
      <c r="A27" s="91"/>
      <c r="B27" s="220"/>
      <c r="C27" s="220"/>
      <c r="D27" s="220"/>
      <c r="E27" s="220"/>
      <c r="F27" s="220"/>
      <c r="G27" s="220"/>
      <c r="H27" s="220"/>
      <c r="I27" s="81"/>
      <c r="J27" s="95"/>
    </row>
    <row r="28" spans="1:10" ht="12.75">
      <c r="A28" s="91">
        <v>5</v>
      </c>
      <c r="B28" s="92" t="s">
        <v>56</v>
      </c>
      <c r="C28" s="81"/>
      <c r="D28" s="81"/>
      <c r="E28" s="81"/>
      <c r="F28" s="81"/>
      <c r="G28" s="81"/>
      <c r="H28" s="81"/>
      <c r="I28" s="81"/>
      <c r="J28" s="95"/>
    </row>
    <row r="29" spans="1:10" ht="12.75" customHeight="1">
      <c r="A29" s="91"/>
      <c r="B29" s="81" t="s">
        <v>132</v>
      </c>
      <c r="C29" s="81"/>
      <c r="D29" s="81"/>
      <c r="E29" s="81"/>
      <c r="F29" s="81"/>
      <c r="G29" s="81"/>
      <c r="H29" s="81"/>
      <c r="I29" s="81"/>
      <c r="J29" s="95"/>
    </row>
    <row r="30" spans="1:10" ht="12.75" customHeight="1">
      <c r="A30" s="91"/>
      <c r="B30" s="92"/>
      <c r="C30" s="81"/>
      <c r="D30" s="81"/>
      <c r="E30" s="81"/>
      <c r="F30" s="81"/>
      <c r="G30" s="81"/>
      <c r="H30" s="81"/>
      <c r="I30" s="81"/>
      <c r="J30" s="95"/>
    </row>
    <row r="31" spans="1:10" ht="12.75" customHeight="1">
      <c r="A31" s="91"/>
      <c r="B31" s="92"/>
      <c r="C31" s="81"/>
      <c r="D31" s="81"/>
      <c r="E31" s="81"/>
      <c r="F31" s="81"/>
      <c r="G31" s="81"/>
      <c r="H31" s="81"/>
      <c r="I31" s="81"/>
      <c r="J31" s="95"/>
    </row>
    <row r="32" spans="1:10" ht="12.75">
      <c r="A32" s="91">
        <v>6</v>
      </c>
      <c r="B32" s="92" t="s">
        <v>18</v>
      </c>
      <c r="C32" s="81"/>
      <c r="D32" s="81"/>
      <c r="E32" s="81"/>
      <c r="F32" s="81"/>
      <c r="G32" s="81"/>
      <c r="H32" s="81"/>
      <c r="I32" s="81"/>
      <c r="J32" s="95"/>
    </row>
    <row r="33" spans="1:10" ht="12.75" customHeight="1">
      <c r="A33" s="91"/>
      <c r="B33" s="81" t="s">
        <v>57</v>
      </c>
      <c r="C33" s="81"/>
      <c r="D33" s="81"/>
      <c r="E33" s="81"/>
      <c r="F33" s="81"/>
      <c r="G33" s="81"/>
      <c r="H33" s="81"/>
      <c r="I33" s="81"/>
      <c r="J33" s="95"/>
    </row>
    <row r="34" spans="1:10" ht="12.75" customHeight="1">
      <c r="A34" s="91"/>
      <c r="B34" s="220"/>
      <c r="C34" s="220"/>
      <c r="D34" s="220"/>
      <c r="E34" s="220"/>
      <c r="F34" s="220"/>
      <c r="G34" s="220"/>
      <c r="H34" s="220"/>
      <c r="I34" s="81"/>
      <c r="J34" s="95"/>
    </row>
    <row r="35" spans="1:10" ht="12.75" customHeight="1">
      <c r="A35" s="91"/>
      <c r="B35" s="220"/>
      <c r="C35" s="220"/>
      <c r="D35" s="220"/>
      <c r="E35" s="220"/>
      <c r="F35" s="220"/>
      <c r="G35" s="220"/>
      <c r="H35" s="220"/>
      <c r="I35" s="81"/>
      <c r="J35" s="95"/>
    </row>
    <row r="36" spans="1:10" ht="12.75">
      <c r="A36" s="91">
        <v>7</v>
      </c>
      <c r="B36" s="97" t="s">
        <v>225</v>
      </c>
      <c r="C36" s="95"/>
      <c r="D36" s="95"/>
      <c r="E36" s="95"/>
      <c r="F36" s="95"/>
      <c r="G36" s="95"/>
      <c r="H36" s="95"/>
      <c r="I36" s="95"/>
      <c r="J36" s="95"/>
    </row>
    <row r="37" spans="1:11" ht="27" customHeight="1">
      <c r="A37" s="91"/>
      <c r="B37" s="218" t="s">
        <v>217</v>
      </c>
      <c r="C37" s="218"/>
      <c r="D37" s="218"/>
      <c r="E37" s="218"/>
      <c r="F37" s="218"/>
      <c r="G37" s="218"/>
      <c r="H37" s="218"/>
      <c r="I37" s="218"/>
      <c r="J37" s="218"/>
      <c r="K37" s="124"/>
    </row>
    <row r="38" spans="1:10" ht="12.75" customHeight="1">
      <c r="A38" s="91"/>
      <c r="B38" s="81"/>
      <c r="C38" s="81"/>
      <c r="D38" s="81"/>
      <c r="E38" s="81"/>
      <c r="F38" s="81"/>
      <c r="G38" s="81"/>
      <c r="H38" s="81"/>
      <c r="I38" s="81"/>
      <c r="J38" s="95"/>
    </row>
    <row r="39" spans="1:10" ht="12.75" customHeight="1">
      <c r="A39" s="91"/>
      <c r="B39" s="81"/>
      <c r="C39" s="81"/>
      <c r="D39" s="81"/>
      <c r="E39" s="81"/>
      <c r="F39" s="81"/>
      <c r="G39" s="81"/>
      <c r="H39" s="81"/>
      <c r="I39" s="81"/>
      <c r="J39" s="95"/>
    </row>
    <row r="40" spans="1:10" ht="12.75">
      <c r="A40" s="91">
        <v>8</v>
      </c>
      <c r="B40" s="92" t="s">
        <v>58</v>
      </c>
      <c r="C40" s="81"/>
      <c r="D40" s="81"/>
      <c r="E40" s="81"/>
      <c r="F40" s="81"/>
      <c r="G40" s="81"/>
      <c r="H40" s="81"/>
      <c r="I40" s="81"/>
      <c r="J40" s="95"/>
    </row>
    <row r="41" spans="1:10" ht="12.75" customHeight="1">
      <c r="A41" s="91"/>
      <c r="B41" s="92"/>
      <c r="C41" s="81"/>
      <c r="D41" s="81"/>
      <c r="F41" s="80"/>
      <c r="I41" s="145" t="s">
        <v>163</v>
      </c>
      <c r="J41" s="145" t="s">
        <v>247</v>
      </c>
    </row>
    <row r="42" spans="1:10" ht="12.75" customHeight="1">
      <c r="A42" s="91"/>
      <c r="B42" s="81"/>
      <c r="C42" s="81"/>
      <c r="F42" s="80"/>
      <c r="I42" s="145" t="s">
        <v>234</v>
      </c>
      <c r="J42" s="145" t="s">
        <v>234</v>
      </c>
    </row>
    <row r="43" spans="1:10" ht="12.75">
      <c r="A43" s="91"/>
      <c r="B43" s="92" t="s">
        <v>59</v>
      </c>
      <c r="C43" s="81"/>
      <c r="D43" s="81"/>
      <c r="I43" s="145" t="s">
        <v>2</v>
      </c>
      <c r="J43" s="145" t="s">
        <v>2</v>
      </c>
    </row>
    <row r="44" spans="1:10" s="9" customFormat="1" ht="12.75" customHeight="1">
      <c r="A44" s="54"/>
      <c r="B44" s="95"/>
      <c r="C44" s="95" t="s">
        <v>133</v>
      </c>
      <c r="D44" s="96"/>
      <c r="I44" s="188">
        <f>+J44-'[4]NOTES-Part A'!$J$44</f>
        <v>22929.841498050013</v>
      </c>
      <c r="J44" s="188">
        <f>+'[3]working'!$J$10/1000</f>
        <v>52480.62011439201</v>
      </c>
    </row>
    <row r="45" spans="1:10" s="9" customFormat="1" ht="12.75" customHeight="1">
      <c r="A45" s="54"/>
      <c r="B45" s="95"/>
      <c r="C45" s="95" t="s">
        <v>137</v>
      </c>
      <c r="D45" s="96"/>
      <c r="I45" s="188">
        <f>+J45-'[4]NOTES-Part A'!$J$45</f>
        <v>981.8471999999992</v>
      </c>
      <c r="J45" s="188">
        <f>+'[3]working'!$J$25/1000</f>
        <v>981.8471999999992</v>
      </c>
    </row>
    <row r="46" spans="1:10" s="9" customFormat="1" ht="12.75" customHeight="1">
      <c r="A46" s="54"/>
      <c r="B46" s="97"/>
      <c r="C46" s="95" t="s">
        <v>134</v>
      </c>
      <c r="D46" s="96"/>
      <c r="I46" s="188">
        <f>+J46-'[4]NOTES-Part A'!$J$46</f>
        <v>11228.696454020002</v>
      </c>
      <c r="J46" s="188">
        <f>+'[6]working'!$J$31/1000</f>
        <v>29040.80524284</v>
      </c>
    </row>
    <row r="47" spans="1:10" s="9" customFormat="1" ht="12.75" customHeight="1">
      <c r="A47" s="54"/>
      <c r="B47" s="95"/>
      <c r="C47" s="95" t="s">
        <v>135</v>
      </c>
      <c r="D47" s="96"/>
      <c r="I47" s="188">
        <f>+J47-'[4]NOTES-Part A'!$J$47</f>
        <v>17468.50185016</v>
      </c>
      <c r="J47" s="188">
        <f>+'[3]working'!$J$33/1000</f>
        <v>45214.62201036</v>
      </c>
    </row>
    <row r="48" spans="2:10" s="9" customFormat="1" ht="12.75" customHeight="1">
      <c r="B48" s="95"/>
      <c r="C48" s="95" t="s">
        <v>15</v>
      </c>
      <c r="D48" s="96"/>
      <c r="I48" s="189">
        <f>+J48-'[4]NOTES-Part A'!$J$48</f>
        <v>3735.461713091201</v>
      </c>
      <c r="J48" s="189">
        <f>+'[3]working'!$J$45/1000-1</f>
        <v>4793.461713091201</v>
      </c>
    </row>
    <row r="49" spans="2:10" s="9" customFormat="1" ht="13.5" thickBot="1">
      <c r="B49" s="95"/>
      <c r="C49" s="97" t="s">
        <v>136</v>
      </c>
      <c r="D49" s="96"/>
      <c r="I49" s="165">
        <f>SUM(I44:I48)+1</f>
        <v>56345.34871532121</v>
      </c>
      <c r="J49" s="165">
        <f>SUM(J44:J48)+1</f>
        <v>132512.35628068322</v>
      </c>
    </row>
    <row r="50" spans="2:10" s="9" customFormat="1" ht="12.75" customHeight="1">
      <c r="B50" s="95"/>
      <c r="C50" s="95"/>
      <c r="D50" s="96"/>
      <c r="I50" s="166"/>
      <c r="J50" s="166"/>
    </row>
    <row r="51" spans="2:10" s="9" customFormat="1" ht="12.75">
      <c r="B51" s="97" t="s">
        <v>60</v>
      </c>
      <c r="C51" s="95"/>
      <c r="D51" s="96"/>
      <c r="I51" s="190"/>
      <c r="J51" s="190"/>
    </row>
    <row r="52" spans="2:10" s="9" customFormat="1" ht="12.75" customHeight="1">
      <c r="B52" s="95"/>
      <c r="C52" s="95" t="s">
        <v>133</v>
      </c>
      <c r="D52" s="96"/>
      <c r="I52" s="188">
        <f>+J52-'[4]NOTES-Part A'!$J$52</f>
        <v>300.5237137233289</v>
      </c>
      <c r="J52" s="188">
        <f>+'[3]working'!$J$61/1000</f>
        <v>-4726.088779780027</v>
      </c>
    </row>
    <row r="53" spans="2:10" s="9" customFormat="1" ht="12.75" customHeight="1">
      <c r="B53" s="95"/>
      <c r="C53" s="95" t="s">
        <v>137</v>
      </c>
      <c r="D53" s="96"/>
      <c r="I53" s="188">
        <f>+J53-'[4]NOTES-Part A'!$J$53</f>
        <v>-595.9160624800005</v>
      </c>
      <c r="J53" s="188">
        <f>+'[3]working'!$J$86/1000</f>
        <v>-1096.5991855200004</v>
      </c>
    </row>
    <row r="54" spans="2:10" s="9" customFormat="1" ht="12.75" customHeight="1">
      <c r="B54" s="95"/>
      <c r="C54" s="95" t="s">
        <v>134</v>
      </c>
      <c r="D54" s="96"/>
      <c r="I54" s="188">
        <f>+J54-'[4]NOTES-Part A'!$J$54</f>
        <v>-58.73007303857912</v>
      </c>
      <c r="J54" s="188">
        <f>+'[3]working'!$J$103/1000</f>
        <v>2418.4114258714185</v>
      </c>
    </row>
    <row r="55" spans="2:10" s="9" customFormat="1" ht="12.75" customHeight="1">
      <c r="B55" s="95"/>
      <c r="C55" s="95" t="s">
        <v>135</v>
      </c>
      <c r="D55" s="96"/>
      <c r="I55" s="188">
        <f>+J55-'[4]NOTES-Part A'!$J$55</f>
        <v>2387.8197680500034</v>
      </c>
      <c r="J55" s="188">
        <f>+'[3]working'!$J$112/1000</f>
        <v>5344.13993082</v>
      </c>
    </row>
    <row r="56" spans="2:10" s="9" customFormat="1" ht="12.75" customHeight="1">
      <c r="B56" s="95"/>
      <c r="C56" s="95" t="s">
        <v>139</v>
      </c>
      <c r="D56" s="96"/>
      <c r="I56" s="189">
        <f>+J56-'[4]NOTES-Part A'!$J$56+1</f>
        <v>98.24301567383543</v>
      </c>
      <c r="J56" s="189">
        <f>+'[3]working'!$J$131/1000+1</f>
        <v>-658.4016875791012</v>
      </c>
    </row>
    <row r="57" spans="2:10" s="9" customFormat="1" ht="13.5" thickBot="1">
      <c r="B57" s="95"/>
      <c r="C57" s="97" t="s">
        <v>33</v>
      </c>
      <c r="D57" s="96"/>
      <c r="I57" s="165">
        <f>SUM(I52:I56)</f>
        <v>2131.940361928588</v>
      </c>
      <c r="J57" s="165">
        <f>SUM(J52:J56)</f>
        <v>1281.4617038122901</v>
      </c>
    </row>
    <row r="58" spans="9:10" s="9" customFormat="1" ht="12.75" customHeight="1">
      <c r="I58" s="95"/>
      <c r="J58" s="95"/>
    </row>
    <row r="59" ht="12.75" customHeight="1">
      <c r="A59" s="91"/>
    </row>
    <row r="60" spans="1:2" s="9" customFormat="1" ht="12.75">
      <c r="A60" s="54">
        <v>9</v>
      </c>
      <c r="B60" s="27" t="s">
        <v>114</v>
      </c>
    </row>
    <row r="61" spans="1:10" s="9" customFormat="1" ht="27" customHeight="1">
      <c r="A61" s="54"/>
      <c r="B61" s="222" t="s">
        <v>192</v>
      </c>
      <c r="C61" s="222"/>
      <c r="D61" s="222"/>
      <c r="E61" s="222"/>
      <c r="F61" s="222"/>
      <c r="G61" s="222"/>
      <c r="H61" s="222"/>
      <c r="I61" s="222"/>
      <c r="J61" s="222"/>
    </row>
    <row r="62" spans="1:8" s="9" customFormat="1" ht="12.75" customHeight="1">
      <c r="A62" s="54"/>
      <c r="B62" s="221"/>
      <c r="C62" s="221"/>
      <c r="D62" s="221"/>
      <c r="E62" s="221"/>
      <c r="F62" s="221"/>
      <c r="G62" s="221"/>
      <c r="H62" s="221"/>
    </row>
    <row r="63" spans="1:9" s="9" customFormat="1" ht="12.75" customHeight="1">
      <c r="A63" s="54"/>
      <c r="B63" s="219"/>
      <c r="C63" s="219"/>
      <c r="D63" s="219"/>
      <c r="E63" s="219"/>
      <c r="F63" s="219"/>
      <c r="G63" s="219"/>
      <c r="H63" s="219"/>
      <c r="I63" s="54"/>
    </row>
    <row r="64" spans="1:9" s="9" customFormat="1" ht="12.75">
      <c r="A64" s="54">
        <v>10</v>
      </c>
      <c r="B64" s="98" t="s">
        <v>155</v>
      </c>
      <c r="C64" s="54"/>
      <c r="D64" s="54"/>
      <c r="E64" s="54"/>
      <c r="F64" s="54"/>
      <c r="G64" s="54"/>
      <c r="H64" s="54"/>
      <c r="I64" s="54"/>
    </row>
    <row r="65" spans="1:10" s="9" customFormat="1" ht="53.25" customHeight="1">
      <c r="A65" s="54"/>
      <c r="B65" s="95" t="s">
        <v>165</v>
      </c>
      <c r="C65" s="217" t="s">
        <v>246</v>
      </c>
      <c r="D65" s="217"/>
      <c r="E65" s="217"/>
      <c r="F65" s="217"/>
      <c r="G65" s="217"/>
      <c r="H65" s="217"/>
      <c r="I65" s="217"/>
      <c r="J65" s="217"/>
    </row>
    <row r="66" spans="1:9" s="9" customFormat="1" ht="12.75" customHeight="1">
      <c r="A66" s="54"/>
      <c r="B66" s="99"/>
      <c r="C66" s="99"/>
      <c r="D66" s="99"/>
      <c r="E66" s="99"/>
      <c r="F66" s="99"/>
      <c r="G66" s="99"/>
      <c r="H66" s="99"/>
      <c r="I66" s="54"/>
    </row>
    <row r="67" spans="1:10" s="9" customFormat="1" ht="27.75" customHeight="1">
      <c r="A67" s="54"/>
      <c r="B67" s="162" t="s">
        <v>166</v>
      </c>
      <c r="C67" s="217" t="s">
        <v>212</v>
      </c>
      <c r="D67" s="217"/>
      <c r="E67" s="217"/>
      <c r="F67" s="217"/>
      <c r="G67" s="217"/>
      <c r="H67" s="217"/>
      <c r="I67" s="217"/>
      <c r="J67" s="217"/>
    </row>
    <row r="68" spans="1:10" s="95" customFormat="1" ht="27.75" customHeight="1">
      <c r="A68" s="104"/>
      <c r="B68" s="162"/>
      <c r="C68" s="162" t="s">
        <v>77</v>
      </c>
      <c r="D68" s="217" t="s">
        <v>209</v>
      </c>
      <c r="E68" s="217"/>
      <c r="F68" s="217"/>
      <c r="G68" s="217"/>
      <c r="H68" s="217"/>
      <c r="I68" s="217"/>
      <c r="J68" s="217"/>
    </row>
    <row r="69" spans="1:10" s="95" customFormat="1" ht="27" customHeight="1">
      <c r="A69" s="104"/>
      <c r="B69" s="162"/>
      <c r="C69" s="162" t="s">
        <v>79</v>
      </c>
      <c r="D69" s="217" t="s">
        <v>210</v>
      </c>
      <c r="E69" s="217"/>
      <c r="F69" s="217"/>
      <c r="G69" s="217"/>
      <c r="H69" s="217"/>
      <c r="I69" s="217"/>
      <c r="J69" s="217"/>
    </row>
    <row r="70" spans="1:10" s="95" customFormat="1" ht="27" customHeight="1">
      <c r="A70" s="104"/>
      <c r="B70" s="162"/>
      <c r="C70" s="162" t="s">
        <v>213</v>
      </c>
      <c r="D70" s="217" t="s">
        <v>211</v>
      </c>
      <c r="E70" s="217"/>
      <c r="F70" s="217"/>
      <c r="G70" s="217"/>
      <c r="H70" s="217"/>
      <c r="I70" s="217"/>
      <c r="J70" s="217"/>
    </row>
    <row r="71" spans="1:9" s="9" customFormat="1" ht="12.75" customHeight="1">
      <c r="A71" s="54"/>
      <c r="B71" s="99"/>
      <c r="C71" s="99"/>
      <c r="D71" s="99"/>
      <c r="E71" s="99"/>
      <c r="F71" s="99"/>
      <c r="G71" s="99"/>
      <c r="H71" s="99"/>
      <c r="I71" s="54"/>
    </row>
    <row r="72" spans="1:10" s="9" customFormat="1" ht="40.5" customHeight="1">
      <c r="A72" s="54"/>
      <c r="B72" s="95" t="s">
        <v>204</v>
      </c>
      <c r="C72" s="225" t="s">
        <v>206</v>
      </c>
      <c r="D72" s="225"/>
      <c r="E72" s="225"/>
      <c r="F72" s="225"/>
      <c r="G72" s="225"/>
      <c r="H72" s="225"/>
      <c r="I72" s="225"/>
      <c r="J72" s="225"/>
    </row>
    <row r="73" spans="1:10" s="9" customFormat="1" ht="12.75" customHeight="1">
      <c r="A73" s="54"/>
      <c r="B73" s="108"/>
      <c r="C73" s="108"/>
      <c r="D73" s="108"/>
      <c r="E73" s="108"/>
      <c r="F73" s="108"/>
      <c r="G73" s="108"/>
      <c r="H73" s="108"/>
      <c r="I73" s="108"/>
      <c r="J73" s="149"/>
    </row>
    <row r="74" spans="1:10" s="9" customFormat="1" ht="27.75" customHeight="1">
      <c r="A74" s="54"/>
      <c r="B74" s="108" t="s">
        <v>205</v>
      </c>
      <c r="C74" s="217" t="s">
        <v>207</v>
      </c>
      <c r="D74" s="217"/>
      <c r="E74" s="217"/>
      <c r="F74" s="217"/>
      <c r="G74" s="217"/>
      <c r="H74" s="217"/>
      <c r="I74" s="217"/>
      <c r="J74" s="217"/>
    </row>
    <row r="75" spans="1:9" s="9" customFormat="1" ht="12.75" customHeight="1">
      <c r="A75" s="54"/>
      <c r="B75" s="99"/>
      <c r="C75" s="99"/>
      <c r="D75" s="99"/>
      <c r="E75" s="99"/>
      <c r="F75" s="99"/>
      <c r="G75" s="99"/>
      <c r="H75" s="99"/>
      <c r="I75" s="54"/>
    </row>
    <row r="76" spans="1:10" s="9" customFormat="1" ht="80.25" customHeight="1">
      <c r="A76" s="54"/>
      <c r="B76" s="162" t="s">
        <v>214</v>
      </c>
      <c r="C76" s="217" t="s">
        <v>208</v>
      </c>
      <c r="D76" s="217"/>
      <c r="E76" s="217"/>
      <c r="F76" s="217"/>
      <c r="G76" s="217"/>
      <c r="H76" s="217"/>
      <c r="I76" s="217"/>
      <c r="J76" s="217"/>
    </row>
    <row r="77" spans="1:9" s="9" customFormat="1" ht="12.75" customHeight="1">
      <c r="A77" s="54"/>
      <c r="B77" s="99"/>
      <c r="C77" s="99"/>
      <c r="D77" s="99"/>
      <c r="E77" s="99"/>
      <c r="F77" s="99"/>
      <c r="G77" s="99"/>
      <c r="H77" s="99"/>
      <c r="I77" s="54"/>
    </row>
    <row r="78" spans="1:10" s="9" customFormat="1" ht="42" customHeight="1">
      <c r="A78" s="54"/>
      <c r="B78" s="168" t="s">
        <v>244</v>
      </c>
      <c r="C78" s="217" t="s">
        <v>245</v>
      </c>
      <c r="D78" s="217"/>
      <c r="E78" s="217"/>
      <c r="F78" s="217"/>
      <c r="G78" s="217"/>
      <c r="H78" s="217"/>
      <c r="I78" s="217"/>
      <c r="J78" s="217"/>
    </row>
    <row r="79" spans="1:10" s="9" customFormat="1" ht="12.75" customHeight="1">
      <c r="A79" s="54"/>
      <c r="B79" s="168"/>
      <c r="C79" s="108"/>
      <c r="D79" s="108"/>
      <c r="E79" s="108"/>
      <c r="F79" s="108"/>
      <c r="G79" s="108"/>
      <c r="H79" s="108"/>
      <c r="I79" s="108"/>
      <c r="J79" s="108"/>
    </row>
    <row r="80" spans="1:10" s="9" customFormat="1" ht="27.75" customHeight="1">
      <c r="A80" s="54"/>
      <c r="B80" s="168" t="s">
        <v>255</v>
      </c>
      <c r="C80" s="217" t="s">
        <v>256</v>
      </c>
      <c r="D80" s="217"/>
      <c r="E80" s="217"/>
      <c r="F80" s="217"/>
      <c r="G80" s="217"/>
      <c r="H80" s="217"/>
      <c r="I80" s="217"/>
      <c r="J80" s="217"/>
    </row>
    <row r="81" spans="1:9" s="9" customFormat="1" ht="12.75" customHeight="1">
      <c r="A81" s="54"/>
      <c r="B81" s="99"/>
      <c r="C81" s="99"/>
      <c r="D81" s="99"/>
      <c r="E81" s="99"/>
      <c r="F81" s="99"/>
      <c r="G81" s="99"/>
      <c r="H81" s="99"/>
      <c r="I81" s="54"/>
    </row>
    <row r="82" spans="1:9" s="9" customFormat="1" ht="12.75">
      <c r="A82" s="54">
        <v>11</v>
      </c>
      <c r="B82" s="27" t="s">
        <v>61</v>
      </c>
      <c r="D82" s="54"/>
      <c r="E82" s="54"/>
      <c r="F82" s="54"/>
      <c r="G82" s="54"/>
      <c r="H82" s="54"/>
      <c r="I82" s="54"/>
    </row>
    <row r="83" spans="1:10" s="9" customFormat="1" ht="41.25" customHeight="1">
      <c r="A83" s="54"/>
      <c r="B83" s="95" t="s">
        <v>165</v>
      </c>
      <c r="C83" s="218" t="s">
        <v>0</v>
      </c>
      <c r="D83" s="218"/>
      <c r="E83" s="218"/>
      <c r="F83" s="218"/>
      <c r="G83" s="218"/>
      <c r="H83" s="218"/>
      <c r="I83" s="218"/>
      <c r="J83" s="218"/>
    </row>
    <row r="84" spans="1:10" s="9" customFormat="1" ht="27" customHeight="1">
      <c r="A84" s="54"/>
      <c r="C84" s="95" t="s">
        <v>77</v>
      </c>
      <c r="D84" s="218" t="s">
        <v>174</v>
      </c>
      <c r="E84" s="218"/>
      <c r="F84" s="218"/>
      <c r="G84" s="218"/>
      <c r="H84" s="218"/>
      <c r="I84" s="218"/>
      <c r="J84" s="218"/>
    </row>
    <row r="85" spans="1:10" s="9" customFormat="1" ht="27" customHeight="1">
      <c r="A85" s="54"/>
      <c r="C85" s="95" t="s">
        <v>79</v>
      </c>
      <c r="D85" s="218" t="s">
        <v>175</v>
      </c>
      <c r="E85" s="218"/>
      <c r="F85" s="218"/>
      <c r="G85" s="218"/>
      <c r="H85" s="218"/>
      <c r="I85" s="218"/>
      <c r="J85" s="218"/>
    </row>
    <row r="86" spans="1:9" s="9" customFormat="1" ht="12.75" customHeight="1">
      <c r="A86" s="54"/>
      <c r="D86" s="54"/>
      <c r="E86" s="54"/>
      <c r="F86" s="54"/>
      <c r="G86" s="54"/>
      <c r="H86" s="54"/>
      <c r="I86" s="54"/>
    </row>
    <row r="87" spans="1:10" s="9" customFormat="1" ht="54" customHeight="1">
      <c r="A87" s="54"/>
      <c r="B87" s="95" t="s">
        <v>166</v>
      </c>
      <c r="C87" s="218" t="s">
        <v>228</v>
      </c>
      <c r="D87" s="218"/>
      <c r="E87" s="218"/>
      <c r="F87" s="218"/>
      <c r="G87" s="218"/>
      <c r="H87" s="218"/>
      <c r="I87" s="218"/>
      <c r="J87" s="218"/>
    </row>
    <row r="88" spans="1:10" s="9" customFormat="1" ht="12.75" customHeight="1">
      <c r="A88" s="54"/>
      <c r="B88" s="161"/>
      <c r="C88" s="161"/>
      <c r="D88" s="161"/>
      <c r="E88" s="161"/>
      <c r="F88" s="161"/>
      <c r="G88" s="161"/>
      <c r="H88" s="161"/>
      <c r="I88" s="161"/>
      <c r="J88" s="161"/>
    </row>
    <row r="89" spans="1:10" s="9" customFormat="1" ht="12.75" customHeight="1">
      <c r="A89" s="54"/>
      <c r="B89" s="161"/>
      <c r="C89" s="161"/>
      <c r="D89" s="161"/>
      <c r="E89" s="161"/>
      <c r="F89" s="161"/>
      <c r="G89" s="161"/>
      <c r="H89" s="161"/>
      <c r="I89" s="161"/>
      <c r="J89" s="161"/>
    </row>
    <row r="90" spans="1:9" s="9" customFormat="1" ht="12.75" customHeight="1">
      <c r="A90" s="54">
        <v>12</v>
      </c>
      <c r="B90" s="27" t="s">
        <v>62</v>
      </c>
      <c r="D90" s="32"/>
      <c r="E90" s="32"/>
      <c r="F90" s="32"/>
      <c r="G90" s="32"/>
      <c r="H90" s="32"/>
      <c r="I90" s="32"/>
    </row>
    <row r="91" spans="1:10" s="9" customFormat="1" ht="25.5" customHeight="1">
      <c r="A91" s="54"/>
      <c r="B91" s="214" t="s">
        <v>193</v>
      </c>
      <c r="C91" s="214"/>
      <c r="D91" s="214"/>
      <c r="E91" s="214"/>
      <c r="F91" s="214"/>
      <c r="G91" s="214"/>
      <c r="H91" s="214"/>
      <c r="I91" s="214"/>
      <c r="J91" s="214"/>
    </row>
    <row r="92" spans="1:9" s="9" customFormat="1" ht="12.75" customHeight="1">
      <c r="A92" s="54"/>
      <c r="B92" s="224"/>
      <c r="C92" s="224"/>
      <c r="D92" s="224"/>
      <c r="E92" s="224"/>
      <c r="F92" s="224"/>
      <c r="G92" s="224"/>
      <c r="H92" s="224"/>
      <c r="I92" s="32"/>
    </row>
    <row r="93" spans="1:9" s="9" customFormat="1" ht="12.75" customHeight="1">
      <c r="A93" s="54"/>
      <c r="B93" s="224"/>
      <c r="C93" s="224"/>
      <c r="D93" s="224"/>
      <c r="E93" s="224"/>
      <c r="F93" s="224"/>
      <c r="G93" s="224"/>
      <c r="H93" s="224"/>
      <c r="I93" s="32"/>
    </row>
    <row r="94" spans="1:9" s="9" customFormat="1" ht="12.75">
      <c r="A94" s="54">
        <v>13</v>
      </c>
      <c r="B94" s="27" t="s">
        <v>63</v>
      </c>
      <c r="D94" s="32"/>
      <c r="E94" s="32"/>
      <c r="F94" s="32"/>
      <c r="G94" s="32"/>
      <c r="H94" s="32"/>
      <c r="I94" s="32"/>
    </row>
    <row r="95" spans="1:9" s="9" customFormat="1" ht="12.75" customHeight="1">
      <c r="A95" s="54"/>
      <c r="B95" s="9" t="s">
        <v>173</v>
      </c>
      <c r="D95" s="32"/>
      <c r="E95" s="32"/>
      <c r="F95" s="32"/>
      <c r="G95" s="32"/>
      <c r="I95" s="32"/>
    </row>
    <row r="96" spans="1:10" s="9" customFormat="1" ht="12.75" customHeight="1">
      <c r="A96" s="54"/>
      <c r="D96" s="32"/>
      <c r="E96" s="32"/>
      <c r="F96" s="32"/>
      <c r="G96" s="32"/>
      <c r="I96" s="32"/>
      <c r="J96" s="191" t="s">
        <v>8</v>
      </c>
    </row>
    <row r="97" spans="1:10" s="9" customFormat="1" ht="12.75" customHeight="1">
      <c r="A97" s="54"/>
      <c r="D97" s="32"/>
      <c r="E97" s="32"/>
      <c r="F97" s="32"/>
      <c r="G97" s="32"/>
      <c r="I97" s="32"/>
      <c r="J97" s="145" t="s">
        <v>234</v>
      </c>
    </row>
    <row r="98" spans="1:10" s="9" customFormat="1" ht="12.75" customHeight="1">
      <c r="A98" s="54"/>
      <c r="D98" s="32"/>
      <c r="E98" s="32"/>
      <c r="F98" s="32"/>
      <c r="G98" s="101"/>
      <c r="I98" s="32"/>
      <c r="J98" s="145" t="s">
        <v>2</v>
      </c>
    </row>
    <row r="99" spans="1:10" s="9" customFormat="1" ht="12.75" customHeight="1" thickBot="1">
      <c r="A99" s="54"/>
      <c r="B99" s="9" t="s">
        <v>156</v>
      </c>
      <c r="D99" s="32"/>
      <c r="E99" s="32"/>
      <c r="F99" s="32"/>
      <c r="G99" s="101"/>
      <c r="I99" s="32"/>
      <c r="J99" s="192">
        <v>15990</v>
      </c>
    </row>
    <row r="100" spans="1:7" ht="12.75" customHeight="1">
      <c r="A100" s="91"/>
      <c r="C100" s="9"/>
      <c r="G100" s="125"/>
    </row>
    <row r="101" spans="1:7" ht="12.75" customHeight="1">
      <c r="A101" s="91"/>
      <c r="C101" s="9"/>
      <c r="G101" s="125"/>
    </row>
    <row r="102" spans="1:7" ht="12.75" customHeight="1">
      <c r="A102" s="91">
        <v>14</v>
      </c>
      <c r="B102" s="78" t="s">
        <v>252</v>
      </c>
      <c r="G102" s="125"/>
    </row>
    <row r="103" spans="1:10" ht="27" customHeight="1">
      <c r="A103" s="91"/>
      <c r="B103" s="223" t="s">
        <v>254</v>
      </c>
      <c r="C103" s="223"/>
      <c r="D103" s="223"/>
      <c r="E103" s="223"/>
      <c r="F103" s="223"/>
      <c r="G103" s="223"/>
      <c r="H103" s="223"/>
      <c r="I103" s="223"/>
      <c r="J103" s="223"/>
    </row>
    <row r="108" ht="12.75">
      <c r="B108" s="11"/>
    </row>
    <row r="109" ht="12.75">
      <c r="B109"/>
    </row>
    <row r="110" ht="12.75">
      <c r="B110" s="11"/>
    </row>
    <row r="111" ht="12.75">
      <c r="B111"/>
    </row>
    <row r="112" ht="12.75">
      <c r="B112" s="11"/>
    </row>
  </sheetData>
  <mergeCells count="35">
    <mergeCell ref="C80:J80"/>
    <mergeCell ref="B103:J103"/>
    <mergeCell ref="B9:J9"/>
    <mergeCell ref="B11:J11"/>
    <mergeCell ref="B37:J37"/>
    <mergeCell ref="B25:J25"/>
    <mergeCell ref="B18:H18"/>
    <mergeCell ref="B19:H19"/>
    <mergeCell ref="B12:H12"/>
    <mergeCell ref="B15:H15"/>
    <mergeCell ref="B13:J13"/>
    <mergeCell ref="B23:H23"/>
    <mergeCell ref="B93:H93"/>
    <mergeCell ref="B92:H92"/>
    <mergeCell ref="B91:J91"/>
    <mergeCell ref="C72:J72"/>
    <mergeCell ref="C74:J74"/>
    <mergeCell ref="D84:J84"/>
    <mergeCell ref="D85:J85"/>
    <mergeCell ref="C87:J87"/>
    <mergeCell ref="C83:J83"/>
    <mergeCell ref="C78:J78"/>
    <mergeCell ref="B63:H63"/>
    <mergeCell ref="B26:H26"/>
    <mergeCell ref="B27:H27"/>
    <mergeCell ref="B62:H62"/>
    <mergeCell ref="B34:H34"/>
    <mergeCell ref="B35:H35"/>
    <mergeCell ref="B61:J61"/>
    <mergeCell ref="C65:J65"/>
    <mergeCell ref="C76:J76"/>
    <mergeCell ref="C67:J67"/>
    <mergeCell ref="D68:J68"/>
    <mergeCell ref="D69:J69"/>
    <mergeCell ref="D70:J70"/>
  </mergeCells>
  <printOptions/>
  <pageMargins left="0.75" right="0.56" top="0.54" bottom="0.24" header="0.5" footer="0.19"/>
  <pageSetup horizontalDpi="300" verticalDpi="300" orientation="portrait" paperSize="9" scale="90" r:id="rId1"/>
  <rowBreaks count="2" manualBreakCount="2">
    <brk id="57" max="255" man="1"/>
    <brk id="91" max="255" man="1"/>
  </rowBreaks>
</worksheet>
</file>

<file path=xl/worksheets/sheet7.xml><?xml version="1.0" encoding="utf-8"?>
<worksheet xmlns="http://schemas.openxmlformats.org/spreadsheetml/2006/main" xmlns:r="http://schemas.openxmlformats.org/officeDocument/2006/relationships">
  <dimension ref="A1:M122"/>
  <sheetViews>
    <sheetView workbookViewId="0" topLeftCell="A94">
      <selection activeCell="H105" sqref="H105"/>
    </sheetView>
  </sheetViews>
  <sheetFormatPr defaultColWidth="9.140625" defaultRowHeight="12.75"/>
  <cols>
    <col min="1" max="1" width="3.421875" style="81" customWidth="1"/>
    <col min="2" max="2" width="2.7109375" style="81" customWidth="1"/>
    <col min="3" max="3" width="34.421875" style="81" customWidth="1"/>
    <col min="4" max="4" width="20.8515625" style="81" customWidth="1"/>
    <col min="5" max="5" width="1.28515625" style="81" customWidth="1"/>
    <col min="6" max="7" width="15.7109375" style="81" customWidth="1"/>
    <col min="8" max="8" width="9.140625" style="81" customWidth="1"/>
    <col min="9" max="9" width="3.00390625" style="81" hidden="1" customWidth="1"/>
    <col min="10" max="12" width="0" style="81" hidden="1" customWidth="1"/>
    <col min="13" max="16384" width="9.140625" style="81" customWidth="1"/>
  </cols>
  <sheetData>
    <row r="1" ht="18">
      <c r="A1" s="102" t="s">
        <v>202</v>
      </c>
    </row>
    <row r="2" ht="12.75">
      <c r="A2" s="95" t="s">
        <v>88</v>
      </c>
    </row>
    <row r="3" ht="12.75">
      <c r="A3" s="103"/>
    </row>
    <row r="4" ht="12.75">
      <c r="A4" s="103"/>
    </row>
    <row r="5" spans="1:7" ht="33" customHeight="1">
      <c r="A5" s="230" t="s">
        <v>138</v>
      </c>
      <c r="B5" s="230"/>
      <c r="C5" s="230"/>
      <c r="D5" s="230"/>
      <c r="E5" s="230"/>
      <c r="F5" s="230"/>
      <c r="G5" s="230"/>
    </row>
    <row r="8" spans="1:7" s="106" customFormat="1" ht="14.25" customHeight="1">
      <c r="A8" s="104">
        <v>15</v>
      </c>
      <c r="B8" s="97" t="s">
        <v>160</v>
      </c>
      <c r="C8" s="95"/>
      <c r="D8" s="105"/>
      <c r="E8" s="105"/>
      <c r="F8" s="105"/>
      <c r="G8" s="105"/>
    </row>
    <row r="9" spans="1:7" s="109" customFormat="1" ht="41.25" customHeight="1">
      <c r="A9" s="104"/>
      <c r="B9" s="222" t="s">
        <v>248</v>
      </c>
      <c r="C9" s="222"/>
      <c r="D9" s="222"/>
      <c r="E9" s="222"/>
      <c r="F9" s="222"/>
      <c r="G9" s="222"/>
    </row>
    <row r="10" spans="1:7" s="109" customFormat="1" ht="12.75" customHeight="1">
      <c r="A10" s="104"/>
      <c r="B10" s="85"/>
      <c r="C10" s="85"/>
      <c r="D10" s="85"/>
      <c r="E10" s="85"/>
      <c r="F10" s="85"/>
      <c r="G10" s="85"/>
    </row>
    <row r="11" spans="1:7" s="109" customFormat="1" ht="40.5" customHeight="1">
      <c r="A11" s="104"/>
      <c r="B11" s="218" t="s">
        <v>250</v>
      </c>
      <c r="C11" s="218"/>
      <c r="D11" s="218"/>
      <c r="E11" s="218"/>
      <c r="F11" s="218"/>
      <c r="G11" s="218"/>
    </row>
    <row r="12" spans="1:9" s="109" customFormat="1" ht="12.75" customHeight="1">
      <c r="A12" s="107"/>
      <c r="D12" s="110"/>
      <c r="E12" s="110"/>
      <c r="F12" s="110"/>
      <c r="G12" s="110"/>
      <c r="H12" s="122"/>
      <c r="I12"/>
    </row>
    <row r="13" spans="1:9" s="109" customFormat="1" ht="12.75" customHeight="1">
      <c r="A13" s="107"/>
      <c r="D13" s="110"/>
      <c r="E13" s="110"/>
      <c r="F13" s="110"/>
      <c r="G13" s="110"/>
      <c r="H13" s="122"/>
      <c r="I13"/>
    </row>
    <row r="14" spans="1:9" s="95" customFormat="1" ht="13.5" customHeight="1">
      <c r="A14" s="104">
        <v>16</v>
      </c>
      <c r="B14" s="97" t="s">
        <v>176</v>
      </c>
      <c r="D14" s="105"/>
      <c r="E14" s="105"/>
      <c r="F14" s="105"/>
      <c r="G14" s="105"/>
      <c r="H14" s="122"/>
      <c r="I14"/>
    </row>
    <row r="15" spans="1:9" s="95" customFormat="1" ht="40.5" customHeight="1">
      <c r="A15" s="104"/>
      <c r="B15" s="222" t="s">
        <v>253</v>
      </c>
      <c r="C15" s="222"/>
      <c r="D15" s="222"/>
      <c r="E15" s="222"/>
      <c r="F15" s="222"/>
      <c r="G15" s="222"/>
      <c r="H15" s="122"/>
      <c r="I15"/>
    </row>
    <row r="16" spans="1:9" s="95" customFormat="1" ht="12.75" customHeight="1">
      <c r="A16" s="104"/>
      <c r="B16" s="97"/>
      <c r="D16" s="105"/>
      <c r="E16" s="105"/>
      <c r="F16" s="105"/>
      <c r="G16" s="105"/>
      <c r="H16" s="122"/>
      <c r="I16"/>
    </row>
    <row r="17" spans="1:9" s="95" customFormat="1" ht="42" customHeight="1">
      <c r="A17" s="104"/>
      <c r="B17" s="218" t="s">
        <v>251</v>
      </c>
      <c r="C17" s="218"/>
      <c r="D17" s="218"/>
      <c r="E17" s="218"/>
      <c r="F17" s="218"/>
      <c r="G17" s="218"/>
      <c r="H17" s="123"/>
      <c r="I17" s="123" t="s">
        <v>159</v>
      </c>
    </row>
    <row r="18" spans="1:9" ht="12.75" customHeight="1">
      <c r="A18" s="104"/>
      <c r="B18" s="85"/>
      <c r="C18" s="85"/>
      <c r="D18" s="85"/>
      <c r="E18" s="85"/>
      <c r="F18" s="85"/>
      <c r="G18" s="85"/>
      <c r="H18" s="122"/>
      <c r="I18"/>
    </row>
    <row r="19" spans="1:9" ht="12.75" customHeight="1">
      <c r="A19" s="104"/>
      <c r="B19" s="85"/>
      <c r="C19" s="85"/>
      <c r="D19" s="85"/>
      <c r="E19" s="85"/>
      <c r="F19" s="85"/>
      <c r="G19" s="85"/>
      <c r="H19" s="122"/>
      <c r="I19"/>
    </row>
    <row r="20" spans="1:9" ht="14.25" customHeight="1">
      <c r="A20" s="104">
        <v>17</v>
      </c>
      <c r="B20" s="97" t="s">
        <v>64</v>
      </c>
      <c r="C20" s="95"/>
      <c r="D20" s="105"/>
      <c r="E20" s="105"/>
      <c r="F20" s="105"/>
      <c r="G20" s="105"/>
      <c r="H20" s="122"/>
      <c r="I20"/>
    </row>
    <row r="21" spans="1:9" ht="27" customHeight="1">
      <c r="A21" s="104"/>
      <c r="B21" s="222" t="s">
        <v>196</v>
      </c>
      <c r="C21" s="222"/>
      <c r="D21" s="222"/>
      <c r="E21" s="222"/>
      <c r="F21" s="222"/>
      <c r="G21" s="222"/>
      <c r="H21" s="122"/>
      <c r="I21"/>
    </row>
    <row r="22" spans="1:9" ht="12.75" customHeight="1">
      <c r="A22" s="104"/>
      <c r="B22" s="111"/>
      <c r="C22" s="111"/>
      <c r="D22" s="111"/>
      <c r="E22" s="111"/>
      <c r="F22" s="111"/>
      <c r="G22" s="111"/>
      <c r="H22" s="122"/>
      <c r="I22"/>
    </row>
    <row r="23" spans="1:7" ht="12.75" customHeight="1">
      <c r="A23" s="104"/>
      <c r="B23" s="111"/>
      <c r="C23" s="111"/>
      <c r="D23" s="111"/>
      <c r="E23" s="111"/>
      <c r="F23" s="111"/>
      <c r="G23" s="111"/>
    </row>
    <row r="24" spans="1:7" ht="14.25" customHeight="1">
      <c r="A24" s="104">
        <v>18</v>
      </c>
      <c r="B24" s="97" t="s">
        <v>65</v>
      </c>
      <c r="C24" s="95"/>
      <c r="D24" s="105"/>
      <c r="E24" s="105"/>
      <c r="F24" s="112"/>
      <c r="G24" s="112"/>
    </row>
    <row r="25" spans="1:7" ht="27" customHeight="1">
      <c r="A25" s="104"/>
      <c r="B25" s="222" t="s">
        <v>1</v>
      </c>
      <c r="C25" s="222"/>
      <c r="D25" s="222"/>
      <c r="E25" s="222"/>
      <c r="F25" s="222"/>
      <c r="G25" s="222"/>
    </row>
    <row r="26" spans="1:7" ht="12.75" customHeight="1">
      <c r="A26" s="104"/>
      <c r="B26" s="95"/>
      <c r="C26" s="95"/>
      <c r="D26" s="105"/>
      <c r="E26" s="105"/>
      <c r="F26" s="112"/>
      <c r="G26" s="112"/>
    </row>
    <row r="27" spans="1:7" ht="12.75" customHeight="1">
      <c r="A27" s="104"/>
      <c r="B27" s="95"/>
      <c r="C27" s="95"/>
      <c r="D27" s="105"/>
      <c r="E27" s="105"/>
      <c r="F27" s="112"/>
      <c r="G27" s="112"/>
    </row>
    <row r="28" spans="1:7" ht="13.5" customHeight="1">
      <c r="A28" s="104">
        <v>19</v>
      </c>
      <c r="B28" s="97" t="s">
        <v>6</v>
      </c>
      <c r="C28" s="95"/>
      <c r="D28" s="105"/>
      <c r="E28" s="105"/>
      <c r="F28" s="112"/>
      <c r="G28" s="112"/>
    </row>
    <row r="29" spans="1:7" ht="12.75" customHeight="1">
      <c r="A29" s="104"/>
      <c r="B29" s="95"/>
      <c r="C29" s="95"/>
      <c r="E29" s="80"/>
      <c r="F29" s="145" t="s">
        <v>163</v>
      </c>
      <c r="G29" s="145" t="s">
        <v>247</v>
      </c>
    </row>
    <row r="30" spans="1:7" ht="12.75" customHeight="1">
      <c r="A30" s="104"/>
      <c r="B30" s="95"/>
      <c r="C30" s="95"/>
      <c r="E30" s="80"/>
      <c r="F30" s="145" t="s">
        <v>234</v>
      </c>
      <c r="G30" s="145" t="s">
        <v>234</v>
      </c>
    </row>
    <row r="31" spans="1:7" ht="12.75" customHeight="1">
      <c r="A31" s="104"/>
      <c r="B31" s="81" t="s">
        <v>116</v>
      </c>
      <c r="E31" s="80"/>
      <c r="F31" s="145" t="s">
        <v>2</v>
      </c>
      <c r="G31" s="145" t="s">
        <v>2</v>
      </c>
    </row>
    <row r="32" spans="1:7" s="95" customFormat="1" ht="12.75" customHeight="1">
      <c r="A32" s="104"/>
      <c r="C32" s="95" t="s">
        <v>66</v>
      </c>
      <c r="F32" s="166">
        <v>5960</v>
      </c>
      <c r="G32" s="166">
        <v>13470</v>
      </c>
    </row>
    <row r="33" spans="1:7" s="95" customFormat="1" ht="12.75" customHeight="1">
      <c r="A33" s="104"/>
      <c r="C33" s="95" t="s">
        <v>67</v>
      </c>
      <c r="E33" s="96"/>
      <c r="F33" s="167">
        <f>+G33-291</f>
        <v>149</v>
      </c>
      <c r="G33" s="167">
        <v>440</v>
      </c>
    </row>
    <row r="34" spans="1:7" s="95" customFormat="1" ht="12.75" customHeight="1">
      <c r="A34" s="104"/>
      <c r="E34" s="96"/>
      <c r="F34" s="166">
        <f>SUM(F32:F33)</f>
        <v>6109</v>
      </c>
      <c r="G34" s="166">
        <f>SUM(G32:G33)</f>
        <v>13910</v>
      </c>
    </row>
    <row r="35" spans="1:7" s="95" customFormat="1" ht="12.75" customHeight="1">
      <c r="A35" s="104"/>
      <c r="B35" s="95" t="s">
        <v>115</v>
      </c>
      <c r="E35" s="96"/>
      <c r="F35" s="166">
        <f>+G35</f>
        <v>0</v>
      </c>
      <c r="G35" s="166">
        <v>0</v>
      </c>
    </row>
    <row r="36" spans="1:7" s="95" customFormat="1" ht="12.75" customHeight="1" thickBot="1">
      <c r="A36" s="104"/>
      <c r="E36" s="113"/>
      <c r="F36" s="165">
        <f>SUM(F34:F35)</f>
        <v>6109</v>
      </c>
      <c r="G36" s="165">
        <f>SUM(G34:G35)</f>
        <v>13910</v>
      </c>
    </row>
    <row r="37" spans="1:7" ht="12.75" customHeight="1">
      <c r="A37" s="104"/>
      <c r="B37" s="114"/>
      <c r="C37" s="95"/>
      <c r="D37" s="95"/>
      <c r="E37" s="96"/>
      <c r="F37" s="96"/>
      <c r="G37" s="100"/>
    </row>
    <row r="38" spans="1:7" s="95" customFormat="1" ht="26.25" customHeight="1">
      <c r="A38" s="104"/>
      <c r="B38" s="222" t="s">
        <v>231</v>
      </c>
      <c r="C38" s="222"/>
      <c r="D38" s="222"/>
      <c r="E38" s="222"/>
      <c r="F38" s="222"/>
      <c r="G38" s="222"/>
    </row>
    <row r="39" spans="1:7" ht="12.75" customHeight="1">
      <c r="A39" s="104"/>
      <c r="B39" s="233"/>
      <c r="C39" s="233"/>
      <c r="D39" s="233"/>
      <c r="E39" s="233"/>
      <c r="F39" s="233"/>
      <c r="G39" s="233"/>
    </row>
    <row r="40" spans="1:7" ht="12.75" customHeight="1">
      <c r="A40" s="104"/>
      <c r="B40" s="95"/>
      <c r="C40" s="95"/>
      <c r="D40" s="95"/>
      <c r="E40" s="96"/>
      <c r="F40" s="96"/>
      <c r="G40" s="100"/>
    </row>
    <row r="41" spans="1:7" ht="14.25" customHeight="1">
      <c r="A41" s="104">
        <v>20</v>
      </c>
      <c r="B41" s="97" t="s">
        <v>102</v>
      </c>
      <c r="C41" s="95"/>
      <c r="D41" s="95"/>
      <c r="E41" s="113"/>
      <c r="F41" s="113"/>
      <c r="G41" s="100"/>
    </row>
    <row r="42" spans="1:7" ht="12.75" customHeight="1">
      <c r="A42" s="104"/>
      <c r="B42" s="95" t="s">
        <v>229</v>
      </c>
      <c r="C42" s="95"/>
      <c r="D42" s="95"/>
      <c r="E42" s="96"/>
      <c r="F42" s="96"/>
      <c r="G42" s="100"/>
    </row>
    <row r="43" spans="1:7" ht="12.75" customHeight="1">
      <c r="A43" s="104"/>
      <c r="B43" s="95"/>
      <c r="C43" s="95"/>
      <c r="D43" s="95"/>
      <c r="E43" s="96"/>
      <c r="F43" s="96"/>
      <c r="G43" s="100"/>
    </row>
    <row r="44" spans="1:7" ht="12.75" customHeight="1">
      <c r="A44" s="104"/>
      <c r="B44" s="95"/>
      <c r="C44" s="95"/>
      <c r="D44" s="95"/>
      <c r="E44" s="96"/>
      <c r="F44" s="96"/>
      <c r="G44" s="100"/>
    </row>
    <row r="45" spans="1:7" ht="13.5" customHeight="1">
      <c r="A45" s="104">
        <v>21</v>
      </c>
      <c r="B45" s="97" t="s">
        <v>19</v>
      </c>
      <c r="C45" s="95"/>
      <c r="D45" s="95"/>
      <c r="E45" s="96"/>
      <c r="F45" s="96"/>
      <c r="G45" s="100"/>
    </row>
    <row r="46" spans="1:7" ht="12.75" customHeight="1">
      <c r="A46" s="104"/>
      <c r="B46" s="222" t="s">
        <v>232</v>
      </c>
      <c r="C46" s="222"/>
      <c r="D46" s="222"/>
      <c r="E46" s="222"/>
      <c r="F46" s="222"/>
      <c r="G46" s="222"/>
    </row>
    <row r="47" spans="1:13" ht="12.75" customHeight="1">
      <c r="A47" s="104"/>
      <c r="F47" s="104"/>
      <c r="G47" s="145" t="s">
        <v>164</v>
      </c>
      <c r="H47" s="95"/>
      <c r="M47" s="81" t="s">
        <v>199</v>
      </c>
    </row>
    <row r="48" spans="1:8" ht="12.75" customHeight="1">
      <c r="A48" s="104"/>
      <c r="F48" s="104"/>
      <c r="G48" s="145" t="s">
        <v>234</v>
      </c>
      <c r="H48" s="95"/>
    </row>
    <row r="49" spans="1:8" ht="12.75" customHeight="1">
      <c r="A49" s="104"/>
      <c r="B49" s="81" t="s">
        <v>140</v>
      </c>
      <c r="F49" s="104"/>
      <c r="G49" s="145" t="s">
        <v>2</v>
      </c>
      <c r="H49" s="95"/>
    </row>
    <row r="50" spans="1:8" ht="12.75" customHeight="1">
      <c r="A50" s="104"/>
      <c r="C50" s="81" t="s">
        <v>20</v>
      </c>
      <c r="F50" s="159"/>
      <c r="G50" s="193">
        <v>61.33</v>
      </c>
      <c r="H50" s="95"/>
    </row>
    <row r="51" spans="1:8" ht="12.75" customHeight="1">
      <c r="A51" s="104"/>
      <c r="C51" s="81" t="s">
        <v>68</v>
      </c>
      <c r="F51" s="160"/>
      <c r="G51" s="166">
        <v>61.33</v>
      </c>
      <c r="H51" s="95"/>
    </row>
    <row r="52" spans="1:8" ht="12.75" customHeight="1" thickBot="1">
      <c r="A52" s="104"/>
      <c r="C52" s="81" t="s">
        <v>21</v>
      </c>
      <c r="F52" s="160"/>
      <c r="G52" s="194">
        <v>75</v>
      </c>
      <c r="H52" s="95"/>
    </row>
    <row r="53" spans="1:7" ht="12.75" customHeight="1">
      <c r="A53" s="104"/>
      <c r="G53" s="85"/>
    </row>
    <row r="54" spans="1:7" ht="12.75" customHeight="1">
      <c r="A54" s="104"/>
      <c r="G54" s="85"/>
    </row>
    <row r="55" spans="1:7" ht="15" customHeight="1">
      <c r="A55" s="104">
        <v>22</v>
      </c>
      <c r="B55" s="92" t="s">
        <v>69</v>
      </c>
      <c r="G55" s="85"/>
    </row>
    <row r="56" spans="1:7" ht="12.75" customHeight="1">
      <c r="A56" s="104"/>
      <c r="B56" s="231" t="s">
        <v>158</v>
      </c>
      <c r="C56" s="231"/>
      <c r="D56" s="231"/>
      <c r="E56" s="231"/>
      <c r="F56" s="231"/>
      <c r="G56" s="231"/>
    </row>
    <row r="57" spans="1:7" ht="12.75" customHeight="1">
      <c r="A57" s="104"/>
      <c r="G57" s="85"/>
    </row>
    <row r="58" spans="1:7" ht="12.75" customHeight="1">
      <c r="A58" s="104"/>
      <c r="G58" s="85"/>
    </row>
    <row r="59" spans="1:7" ht="13.5" customHeight="1">
      <c r="A59" s="104">
        <v>23</v>
      </c>
      <c r="B59" s="92" t="s">
        <v>70</v>
      </c>
      <c r="G59" s="85"/>
    </row>
    <row r="60" spans="1:7" ht="12.75" customHeight="1">
      <c r="A60" s="104"/>
      <c r="B60" s="92"/>
      <c r="F60" s="95"/>
      <c r="G60" s="145" t="s">
        <v>164</v>
      </c>
    </row>
    <row r="61" spans="1:7" ht="12.75" customHeight="1">
      <c r="A61" s="104"/>
      <c r="D61" s="103"/>
      <c r="F61" s="95"/>
      <c r="G61" s="145" t="s">
        <v>234</v>
      </c>
    </row>
    <row r="62" spans="1:7" ht="12.75" customHeight="1">
      <c r="A62" s="104"/>
      <c r="B62" s="81" t="s">
        <v>71</v>
      </c>
      <c r="E62" s="117"/>
      <c r="F62" s="95"/>
      <c r="G62" s="145" t="s">
        <v>2</v>
      </c>
    </row>
    <row r="63" spans="1:7" ht="12.75" customHeight="1">
      <c r="A63" s="104"/>
      <c r="C63" s="81" t="s">
        <v>22</v>
      </c>
      <c r="E63" s="117"/>
      <c r="F63" s="95"/>
      <c r="G63" s="166">
        <f>+'[5]Sheet1'!$M$15/1000</f>
        <v>71875.5750860511</v>
      </c>
    </row>
    <row r="64" spans="1:7" ht="12.75" customHeight="1">
      <c r="A64" s="104"/>
      <c r="C64" s="81" t="s">
        <v>23</v>
      </c>
      <c r="E64" s="117"/>
      <c r="F64" s="95"/>
      <c r="G64" s="166">
        <f>+'[5]Sheet1'!$M$19/1000</f>
        <v>40116.283360940004</v>
      </c>
    </row>
    <row r="65" spans="1:8" ht="12.75" customHeight="1" thickBot="1">
      <c r="A65" s="104"/>
      <c r="E65" s="117"/>
      <c r="F65" s="95"/>
      <c r="G65" s="165">
        <f>SUM(G63:G64)</f>
        <v>111991.8584469911</v>
      </c>
      <c r="H65" s="164"/>
    </row>
    <row r="66" spans="1:7" ht="12.75" customHeight="1">
      <c r="A66" s="104"/>
      <c r="B66" s="81" t="s">
        <v>72</v>
      </c>
      <c r="F66" s="95"/>
      <c r="G66" s="195"/>
    </row>
    <row r="67" spans="1:7" ht="12.75" customHeight="1" thickBot="1">
      <c r="A67" s="104"/>
      <c r="C67" s="81" t="s">
        <v>22</v>
      </c>
      <c r="E67" s="117"/>
      <c r="F67" s="95"/>
      <c r="G67" s="194">
        <f>+'[5]Sheet1'!$M$24/1000</f>
        <v>20673.294479404096</v>
      </c>
    </row>
    <row r="68" spans="1:7" ht="12.75" customHeight="1">
      <c r="A68" s="104"/>
      <c r="E68" s="117"/>
      <c r="F68" s="95"/>
      <c r="G68" s="166"/>
    </row>
    <row r="69" spans="1:7" ht="12.75" customHeight="1" thickBot="1">
      <c r="A69" s="104"/>
      <c r="B69" s="81" t="s">
        <v>83</v>
      </c>
      <c r="E69" s="117"/>
      <c r="F69" s="95"/>
      <c r="G69" s="194">
        <f>G65+G67</f>
        <v>132665.15292639518</v>
      </c>
    </row>
    <row r="70" spans="1:7" ht="12.75" customHeight="1">
      <c r="A70" s="104"/>
      <c r="D70" s="116"/>
      <c r="E70" s="117"/>
      <c r="F70" s="95"/>
      <c r="G70" s="85"/>
    </row>
    <row r="71" spans="1:7" ht="12.75" customHeight="1">
      <c r="A71" s="104"/>
      <c r="D71" s="116"/>
      <c r="E71" s="117"/>
      <c r="F71" s="95"/>
      <c r="G71" s="85"/>
    </row>
    <row r="72" spans="1:7" ht="12.75" customHeight="1">
      <c r="A72" s="104"/>
      <c r="B72" s="81" t="s">
        <v>82</v>
      </c>
      <c r="D72" s="116"/>
      <c r="E72" s="117"/>
      <c r="F72" s="95"/>
      <c r="G72" s="85"/>
    </row>
    <row r="73" spans="1:7" ht="12.75" customHeight="1">
      <c r="A73" s="104"/>
      <c r="F73" s="145" t="s">
        <v>105</v>
      </c>
      <c r="G73" s="193" t="s">
        <v>106</v>
      </c>
    </row>
    <row r="74" spans="1:7" ht="12.75" customHeight="1">
      <c r="A74" s="104"/>
      <c r="F74" s="145" t="s">
        <v>107</v>
      </c>
      <c r="G74" s="145" t="s">
        <v>107</v>
      </c>
    </row>
    <row r="75" spans="1:7" ht="12.75" customHeight="1">
      <c r="A75" s="104"/>
      <c r="C75" s="81" t="s">
        <v>84</v>
      </c>
      <c r="F75" s="166">
        <v>65580</v>
      </c>
      <c r="G75" s="166">
        <f>+'[5]Sheet1'!$M$38/1000</f>
        <v>65580.21809000001</v>
      </c>
    </row>
    <row r="76" spans="1:7" ht="12.75" customHeight="1">
      <c r="A76" s="104"/>
      <c r="C76" s="81" t="s">
        <v>85</v>
      </c>
      <c r="F76" s="196">
        <v>9066.313</v>
      </c>
      <c r="G76" s="166">
        <f>+'[5]Sheet1'!$M$36/1000+1</f>
        <v>34027.499047915204</v>
      </c>
    </row>
    <row r="77" spans="1:7" ht="12.75" customHeight="1">
      <c r="A77" s="104"/>
      <c r="C77" s="81" t="s">
        <v>86</v>
      </c>
      <c r="F77" s="196">
        <v>70769.496</v>
      </c>
      <c r="G77" s="166">
        <f>+'[5]Sheet1'!$M$37/1000</f>
        <v>33058.43578848</v>
      </c>
    </row>
    <row r="78" spans="1:7" ht="12.75" customHeight="1" thickBot="1">
      <c r="A78" s="104"/>
      <c r="F78" s="197"/>
      <c r="G78" s="198">
        <f>SUM(G75:G77)-1</f>
        <v>132665.1529263952</v>
      </c>
    </row>
    <row r="79" spans="1:7" ht="12.75" customHeight="1">
      <c r="A79" s="104"/>
      <c r="F79" s="95"/>
      <c r="G79" s="156"/>
    </row>
    <row r="80" spans="1:7" ht="12.75" customHeight="1">
      <c r="A80" s="104"/>
      <c r="E80" s="117"/>
      <c r="G80" s="85"/>
    </row>
    <row r="81" spans="1:7" ht="14.25" customHeight="1">
      <c r="A81" s="104">
        <v>24</v>
      </c>
      <c r="B81" s="92" t="s">
        <v>24</v>
      </c>
      <c r="G81" s="85"/>
    </row>
    <row r="82" spans="1:7" ht="12.75" customHeight="1">
      <c r="A82" s="104"/>
      <c r="B82" s="81" t="s">
        <v>73</v>
      </c>
      <c r="G82" s="85"/>
    </row>
    <row r="83" spans="1:7" ht="12.75" customHeight="1">
      <c r="A83" s="104"/>
      <c r="G83" s="85"/>
    </row>
    <row r="84" spans="1:7" ht="12.75" customHeight="1">
      <c r="A84" s="104"/>
      <c r="G84" s="85"/>
    </row>
    <row r="85" spans="1:7" ht="13.5" customHeight="1">
      <c r="A85" s="104">
        <v>25</v>
      </c>
      <c r="B85" s="92" t="s">
        <v>74</v>
      </c>
      <c r="G85" s="85"/>
    </row>
    <row r="86" spans="1:7" ht="27" customHeight="1">
      <c r="A86" s="104"/>
      <c r="B86" s="227" t="s">
        <v>197</v>
      </c>
      <c r="C86" s="227"/>
      <c r="D86" s="227"/>
      <c r="E86" s="227"/>
      <c r="F86" s="227"/>
      <c r="G86" s="227"/>
    </row>
    <row r="87" spans="1:7" ht="12.75" customHeight="1">
      <c r="A87" s="104"/>
      <c r="G87" s="85"/>
    </row>
    <row r="88" spans="1:7" ht="12.75" customHeight="1">
      <c r="A88" s="104"/>
      <c r="G88" s="85"/>
    </row>
    <row r="89" spans="1:7" ht="14.25" customHeight="1">
      <c r="A89" s="104">
        <v>26</v>
      </c>
      <c r="B89" s="118" t="s">
        <v>75</v>
      </c>
      <c r="G89" s="85"/>
    </row>
    <row r="90" spans="2:7" ht="27" customHeight="1">
      <c r="B90" s="223" t="s">
        <v>243</v>
      </c>
      <c r="C90" s="223"/>
      <c r="D90" s="223"/>
      <c r="E90" s="223"/>
      <c r="F90" s="223"/>
      <c r="G90" s="223"/>
    </row>
    <row r="92" spans="1:7" ht="12.75" customHeight="1">
      <c r="A92" s="104"/>
      <c r="G92" s="85"/>
    </row>
    <row r="93" spans="1:7" ht="15" customHeight="1">
      <c r="A93" s="104">
        <v>27</v>
      </c>
      <c r="B93" s="92" t="s">
        <v>76</v>
      </c>
      <c r="G93" s="85"/>
    </row>
    <row r="94" spans="1:7" ht="12.75" customHeight="1">
      <c r="A94" s="104"/>
      <c r="B94" s="92" t="s">
        <v>165</v>
      </c>
      <c r="C94" s="92" t="s">
        <v>78</v>
      </c>
      <c r="G94" s="85"/>
    </row>
    <row r="95" spans="1:7" ht="27" customHeight="1">
      <c r="A95" s="104"/>
      <c r="B95" s="92"/>
      <c r="C95" s="227" t="s">
        <v>226</v>
      </c>
      <c r="D95" s="227"/>
      <c r="E95" s="227"/>
      <c r="F95" s="227"/>
      <c r="G95" s="227"/>
    </row>
    <row r="96" spans="1:7" ht="12.75" customHeight="1">
      <c r="A96" s="104"/>
      <c r="B96" s="92"/>
      <c r="C96" s="92"/>
      <c r="E96" s="80"/>
      <c r="F96" s="145" t="s">
        <v>163</v>
      </c>
      <c r="G96" s="145" t="s">
        <v>247</v>
      </c>
    </row>
    <row r="97" spans="1:7" ht="12.75" customHeight="1">
      <c r="A97" s="104"/>
      <c r="B97" s="92"/>
      <c r="C97" s="92"/>
      <c r="E97" s="80"/>
      <c r="F97" s="145" t="s">
        <v>234</v>
      </c>
      <c r="G97" s="145" t="s">
        <v>234</v>
      </c>
    </row>
    <row r="98" spans="1:7" ht="12.75" customHeight="1">
      <c r="A98" s="104"/>
      <c r="E98" s="80"/>
      <c r="F98" s="145" t="s">
        <v>2</v>
      </c>
      <c r="G98" s="145" t="s">
        <v>2</v>
      </c>
    </row>
    <row r="99" spans="1:7" ht="12.75" customHeight="1">
      <c r="A99" s="104"/>
      <c r="C99" s="81" t="s">
        <v>25</v>
      </c>
      <c r="E99" s="119"/>
      <c r="F99" s="150">
        <f>+PL!B42</f>
        <v>11543.103404423093</v>
      </c>
      <c r="G99" s="150">
        <f>+PL!F42</f>
        <v>22025.10340442309</v>
      </c>
    </row>
    <row r="100" spans="1:7" ht="12.75" customHeight="1">
      <c r="A100" s="104"/>
      <c r="E100" s="119"/>
      <c r="F100" s="150"/>
      <c r="G100" s="150"/>
    </row>
    <row r="101" spans="1:7" ht="12.75" customHeight="1">
      <c r="A101" s="104"/>
      <c r="C101" s="223" t="s">
        <v>120</v>
      </c>
      <c r="D101" s="232"/>
      <c r="E101" s="119"/>
      <c r="F101" s="150">
        <v>320633</v>
      </c>
      <c r="G101" s="150">
        <v>320633</v>
      </c>
    </row>
    <row r="102" spans="1:7" ht="12.75" customHeight="1">
      <c r="A102" s="104"/>
      <c r="C102" s="81" t="s">
        <v>119</v>
      </c>
      <c r="F102" s="145"/>
      <c r="G102" s="145"/>
    </row>
    <row r="103" spans="1:7" ht="12.75" customHeight="1" thickBot="1">
      <c r="A103" s="104"/>
      <c r="C103" s="81" t="s">
        <v>26</v>
      </c>
      <c r="F103" s="153">
        <f>(F99/F101)*100</f>
        <v>3.6000983692954542</v>
      </c>
      <c r="G103" s="153">
        <f>(G99/G101)*100</f>
        <v>6.869256565738115</v>
      </c>
    </row>
    <row r="104" spans="1:5" ht="12.75" customHeight="1">
      <c r="A104" s="104"/>
      <c r="D104" s="95"/>
      <c r="E104" s="95"/>
    </row>
    <row r="105" spans="1:5" ht="12.75" customHeight="1">
      <c r="A105" s="104"/>
      <c r="D105" s="95"/>
      <c r="E105" s="95"/>
    </row>
    <row r="106" spans="1:6" ht="12.75" customHeight="1">
      <c r="A106" s="104"/>
      <c r="B106" s="92" t="s">
        <v>166</v>
      </c>
      <c r="C106" s="92" t="s">
        <v>80</v>
      </c>
      <c r="D106" s="120"/>
      <c r="E106" s="120"/>
      <c r="F106" s="120"/>
    </row>
    <row r="107" spans="1:7" ht="39.75" customHeight="1">
      <c r="A107" s="104"/>
      <c r="B107" s="92"/>
      <c r="C107" s="227" t="s">
        <v>230</v>
      </c>
      <c r="D107" s="227"/>
      <c r="E107" s="227"/>
      <c r="F107" s="227"/>
      <c r="G107" s="227"/>
    </row>
    <row r="108" spans="1:7" ht="12.75" customHeight="1">
      <c r="A108" s="104"/>
      <c r="B108" s="92"/>
      <c r="C108" s="92"/>
      <c r="E108" s="80"/>
      <c r="F108" s="145" t="s">
        <v>163</v>
      </c>
      <c r="G108" s="145" t="s">
        <v>247</v>
      </c>
    </row>
    <row r="109" spans="1:7" ht="12.75" customHeight="1">
      <c r="A109" s="104"/>
      <c r="B109" s="92"/>
      <c r="C109" s="92"/>
      <c r="E109" s="80"/>
      <c r="F109" s="145" t="s">
        <v>234</v>
      </c>
      <c r="G109" s="145" t="s">
        <v>234</v>
      </c>
    </row>
    <row r="110" spans="1:7" ht="12.75" customHeight="1">
      <c r="A110" s="104"/>
      <c r="E110" s="80"/>
      <c r="F110" s="145" t="s">
        <v>2</v>
      </c>
      <c r="G110" s="145" t="s">
        <v>2</v>
      </c>
    </row>
    <row r="111" spans="1:7" ht="12.75" customHeight="1">
      <c r="A111" s="104"/>
      <c r="C111" s="81" t="s">
        <v>25</v>
      </c>
      <c r="E111" s="119"/>
      <c r="F111" s="154">
        <f>F99</f>
        <v>11543.103404423093</v>
      </c>
      <c r="G111" s="154">
        <f>G99</f>
        <v>22025.10340442309</v>
      </c>
    </row>
    <row r="112" spans="1:7" ht="12.75" customHeight="1">
      <c r="A112" s="104"/>
      <c r="E112" s="119"/>
      <c r="F112" s="150"/>
      <c r="G112" s="150"/>
    </row>
    <row r="113" spans="1:7" ht="12.75" customHeight="1">
      <c r="A113" s="104"/>
      <c r="C113" s="223" t="s">
        <v>120</v>
      </c>
      <c r="D113" s="232"/>
      <c r="E113" s="119"/>
      <c r="F113" s="150">
        <v>320633</v>
      </c>
      <c r="G113" s="150">
        <v>320633</v>
      </c>
    </row>
    <row r="114" spans="1:7" ht="12.75" customHeight="1">
      <c r="A114" s="104"/>
      <c r="C114" s="94" t="s">
        <v>117</v>
      </c>
      <c r="E114" s="119"/>
      <c r="F114" s="154">
        <v>4210</v>
      </c>
      <c r="G114" s="154">
        <v>4210</v>
      </c>
    </row>
    <row r="115" spans="1:7" ht="25.5" customHeight="1">
      <c r="A115" s="104"/>
      <c r="C115" s="231" t="s">
        <v>122</v>
      </c>
      <c r="D115" s="231"/>
      <c r="E115" s="158"/>
      <c r="F115" s="155">
        <f>SUM(F113:F114)</f>
        <v>324843</v>
      </c>
      <c r="G115" s="155">
        <f>SUM(G113:G114)</f>
        <v>324843</v>
      </c>
    </row>
    <row r="116" spans="1:7" ht="12.75" customHeight="1">
      <c r="A116" s="104"/>
      <c r="C116" s="81" t="s">
        <v>121</v>
      </c>
      <c r="F116" s="151"/>
      <c r="G116" s="151"/>
    </row>
    <row r="117" spans="1:7" ht="12.75" customHeight="1" thickBot="1">
      <c r="A117" s="104"/>
      <c r="C117" s="81" t="s">
        <v>118</v>
      </c>
      <c r="F117" s="153">
        <f>(F111/F115)*100</f>
        <v>3.553440709642225</v>
      </c>
      <c r="G117" s="153">
        <f>(G111/G115)*100</f>
        <v>6.78023026644351</v>
      </c>
    </row>
    <row r="118" spans="1:6" ht="12.75" customHeight="1">
      <c r="A118" s="104"/>
      <c r="B118" s="92"/>
      <c r="C118" s="92"/>
      <c r="D118" s="120"/>
      <c r="E118" s="120"/>
      <c r="F118" s="120"/>
    </row>
    <row r="119" spans="1:6" ht="12.75" customHeight="1">
      <c r="A119" s="104"/>
      <c r="B119" s="92"/>
      <c r="C119" s="92"/>
      <c r="D119" s="120"/>
      <c r="E119" s="120"/>
      <c r="F119" s="120"/>
    </row>
    <row r="120" spans="1:7" ht="12.75" customHeight="1">
      <c r="A120" s="104">
        <v>28</v>
      </c>
      <c r="B120" s="202" t="s">
        <v>81</v>
      </c>
      <c r="C120" s="202"/>
      <c r="D120" s="202"/>
      <c r="E120" s="202"/>
      <c r="F120" s="202"/>
      <c r="G120" s="202"/>
    </row>
    <row r="121" spans="1:7" ht="26.25" customHeight="1">
      <c r="A121" s="104"/>
      <c r="B121" s="227" t="s">
        <v>242</v>
      </c>
      <c r="C121" s="227"/>
      <c r="D121" s="227"/>
      <c r="E121" s="227"/>
      <c r="F121" s="227"/>
      <c r="G121" s="227"/>
    </row>
    <row r="122" spans="1:7" ht="12.75" customHeight="1">
      <c r="A122" s="104"/>
      <c r="B122" s="121"/>
      <c r="C122" s="118"/>
      <c r="D122" s="118"/>
      <c r="E122" s="118"/>
      <c r="F122" s="118"/>
      <c r="G122" s="118"/>
    </row>
  </sheetData>
  <mergeCells count="20">
    <mergeCell ref="B121:G121"/>
    <mergeCell ref="B120:G120"/>
    <mergeCell ref="C107:G107"/>
    <mergeCell ref="C95:G95"/>
    <mergeCell ref="C101:D101"/>
    <mergeCell ref="C115:D115"/>
    <mergeCell ref="B38:G38"/>
    <mergeCell ref="B86:G86"/>
    <mergeCell ref="B56:G56"/>
    <mergeCell ref="C113:D113"/>
    <mergeCell ref="B39:G39"/>
    <mergeCell ref="B46:G46"/>
    <mergeCell ref="B90:G90"/>
    <mergeCell ref="B25:G25"/>
    <mergeCell ref="A5:G5"/>
    <mergeCell ref="B9:G9"/>
    <mergeCell ref="B17:G17"/>
    <mergeCell ref="B21:G21"/>
    <mergeCell ref="B11:G11"/>
    <mergeCell ref="B15:G15"/>
  </mergeCells>
  <printOptions/>
  <pageMargins left="0.75" right="0.53" top="0.53" bottom="0.64" header="0.5" footer="0.5"/>
  <pageSetup horizontalDpi="600" verticalDpi="600" orientation="portrait" paperSize="9" scale="95" r:id="rId1"/>
  <rowBreaks count="2" manualBreakCount="2">
    <brk id="42" max="255" man="1"/>
    <brk id="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Ivy</cp:lastModifiedBy>
  <cp:lastPrinted>2005-12-02T04:42:39Z</cp:lastPrinted>
  <dcterms:created xsi:type="dcterms:W3CDTF">2003-06-03T01:38:44Z</dcterms:created>
  <dcterms:modified xsi:type="dcterms:W3CDTF">2005-12-02T07:55:04Z</dcterms:modified>
  <cp:category/>
  <cp:version/>
  <cp:contentType/>
  <cp:contentStatus/>
</cp:coreProperties>
</file>