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180" windowWidth="12120" windowHeight="4770" tabRatio="459" activeTab="6"/>
  </bookViews>
  <sheets>
    <sheet name="Cover" sheetId="1" r:id="rId1"/>
    <sheet name="PL" sheetId="2" r:id="rId2"/>
    <sheet name="BS" sheetId="3" r:id="rId3"/>
    <sheet name="Equity" sheetId="4" r:id="rId4"/>
    <sheet name="CF" sheetId="5" r:id="rId5"/>
    <sheet name="NOTES-Part A" sheetId="6" r:id="rId6"/>
    <sheet name="Notes-Part B"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Print_Area" localSheetId="6">'Notes-Part B'!$A$1:$G$128</definedName>
    <definedName name="_xlnm.Print_Titles" localSheetId="5">'NOTES-Part A'!$1:$5</definedName>
    <definedName name="_xlnm.Print_Titles" localSheetId="6">'Notes-Part B'!$1:$5</definedName>
  </definedNames>
  <calcPr fullCalcOnLoad="1"/>
</workbook>
</file>

<file path=xl/sharedStrings.xml><?xml version="1.0" encoding="utf-8"?>
<sst xmlns="http://schemas.openxmlformats.org/spreadsheetml/2006/main" count="343" uniqueCount="231">
  <si>
    <t xml:space="preserve">                                                                                                                          </t>
  </si>
  <si>
    <t xml:space="preserve">                 </t>
  </si>
  <si>
    <t>The disclosure requirements for explanatory notes for the variance of actual profit after tax and minority interest and shortfall in profit guarantee are not applicable.</t>
  </si>
  <si>
    <t>There were no changes in material litigation, including the status of pending material litigation since the last balance sheet date of 31 January 2003.</t>
  </si>
  <si>
    <t>Basic earnings per share is calculated by dividing the net profit for the period by the weighted average number of ordinary shares in issue during the year.</t>
  </si>
  <si>
    <t>The financial statements were authorised for issue by the Board of Directors in accordance with a resolution of the directors on 22 March 2004.</t>
  </si>
  <si>
    <t>RM'000</t>
  </si>
  <si>
    <t xml:space="preserve">Revenue </t>
  </si>
  <si>
    <t>Cost of sales</t>
  </si>
  <si>
    <t>Gross profit</t>
  </si>
  <si>
    <t>Taxation</t>
  </si>
  <si>
    <t>Net profit for the period</t>
  </si>
  <si>
    <t xml:space="preserve">As at </t>
  </si>
  <si>
    <t>Property, plant and equipment</t>
  </si>
  <si>
    <t>Inventories</t>
  </si>
  <si>
    <t>Cash and cash equivalent</t>
  </si>
  <si>
    <t>Payables and accruals</t>
  </si>
  <si>
    <t>Share Premium</t>
  </si>
  <si>
    <t>Reserve on Consolidation</t>
  </si>
  <si>
    <t>Cash and bank balances</t>
  </si>
  <si>
    <t>Others</t>
  </si>
  <si>
    <t>Total</t>
  </si>
  <si>
    <t>Share of results of associates</t>
  </si>
  <si>
    <t>Debt and Equity Securities</t>
  </si>
  <si>
    <t>Quoted Securities</t>
  </si>
  <si>
    <t>At cost</t>
  </si>
  <si>
    <t>At market value</t>
  </si>
  <si>
    <t>Secured</t>
  </si>
  <si>
    <t>Unsecured</t>
  </si>
  <si>
    <t>Off Balance Sheet Financial Instruments</t>
  </si>
  <si>
    <t>Net profit for the period (RM'000)</t>
  </si>
  <si>
    <t>Basic earnings per share (sen)</t>
  </si>
  <si>
    <t>Manufacturing</t>
  </si>
  <si>
    <t>Earnings per share (sen)</t>
  </si>
  <si>
    <t xml:space="preserve">     Basic</t>
  </si>
  <si>
    <t xml:space="preserve">     Diluted</t>
  </si>
  <si>
    <t>Other operating income</t>
  </si>
  <si>
    <t>Selling &amp; distribution expenses</t>
  </si>
  <si>
    <t>Administration expenses</t>
  </si>
  <si>
    <t>Other operating expenses</t>
  </si>
  <si>
    <t>Profit from operations</t>
  </si>
  <si>
    <t>Share of results of jointly controlled entities</t>
  </si>
  <si>
    <t>Profit from ordinary activities after tax</t>
  </si>
  <si>
    <t>Minority interest</t>
  </si>
  <si>
    <t>NON-CURRENT ASSETS</t>
  </si>
  <si>
    <t>Associates</t>
  </si>
  <si>
    <t>Jointly controlled entities</t>
  </si>
  <si>
    <t>Unquoted investments, at cost</t>
  </si>
  <si>
    <t>CURRENT ASSETS</t>
  </si>
  <si>
    <t>Quoted investments</t>
  </si>
  <si>
    <t>Amount receivable from associates</t>
  </si>
  <si>
    <t>Receivables, deposits and prepayments</t>
  </si>
  <si>
    <t>Bank borrowings</t>
  </si>
  <si>
    <t>Bank overdraft</t>
  </si>
  <si>
    <t>Deferred tax</t>
  </si>
  <si>
    <t>Long term borrowings</t>
  </si>
  <si>
    <t>Hire purchase payables</t>
  </si>
  <si>
    <t>NET CURRENT LIABILITIES</t>
  </si>
  <si>
    <t>CAPITAL AND RESERVES</t>
  </si>
  <si>
    <t>Reserves</t>
  </si>
  <si>
    <t>Non-distributable</t>
  </si>
  <si>
    <t xml:space="preserve">Distributable </t>
  </si>
  <si>
    <t>Currency translation differences</t>
  </si>
  <si>
    <t>Basis of Preparation</t>
  </si>
  <si>
    <t>Auditors' Report on Preceding Annual Financial Statements</t>
  </si>
  <si>
    <t>The auditors' report on the financial statements for the year ended 31 January 2003 was not qualified.</t>
  </si>
  <si>
    <t>Comments About Seasonal or Cyclical Factors</t>
  </si>
  <si>
    <t>Unusual Items Due to their Nature, Size or Incidence</t>
  </si>
  <si>
    <t>Changes in Estimates</t>
  </si>
  <si>
    <t>There were no changes in estimates that have had a material effect in the current quarter.</t>
  </si>
  <si>
    <t>There were no issuances, cancellations, repurchases, resale and repayments of debt and equity securities.</t>
  </si>
  <si>
    <t>Dividends Paid</t>
  </si>
  <si>
    <t>Segmental Information</t>
  </si>
  <si>
    <t>Segment Revenue</t>
  </si>
  <si>
    <t>Pharmaceutical</t>
  </si>
  <si>
    <t>Segment Results</t>
  </si>
  <si>
    <t>Carrying Amount of Revalued Assets</t>
  </si>
  <si>
    <t>Subsequent Events</t>
  </si>
  <si>
    <t>Changes in Composition of the Group</t>
  </si>
  <si>
    <t>Changes in Contingent Liabilities and Contingent Assets</t>
  </si>
  <si>
    <t>Capital Commitments</t>
  </si>
  <si>
    <t>Performance Review</t>
  </si>
  <si>
    <t>Comment on Material Change in Profit Before Taxation</t>
  </si>
  <si>
    <t>Commentary on Prospects</t>
  </si>
  <si>
    <t>Profit Forecast or Profit Guarantee</t>
  </si>
  <si>
    <t>Malaysian income tax</t>
  </si>
  <si>
    <t>Foreign tax</t>
  </si>
  <si>
    <t>Sale of Unquoted Investments and Properties</t>
  </si>
  <si>
    <t>Investment in quoted securities:</t>
  </si>
  <si>
    <t>At book value</t>
  </si>
  <si>
    <t>Corporate Proposals</t>
  </si>
  <si>
    <t>Borrowings and Debt Securities</t>
  </si>
  <si>
    <t>Short term borrowings:</t>
  </si>
  <si>
    <t>Long term borrowings:</t>
  </si>
  <si>
    <t>There were no corporate proposals announced as at the date of issue of the quarterly report.</t>
  </si>
  <si>
    <t>There were no off balance sheet financial instruments at the date of issue of the quarterly report.</t>
  </si>
  <si>
    <t>Changes in Material Litigation</t>
  </si>
  <si>
    <t>Dividend Payable</t>
  </si>
  <si>
    <t>Earnings Per Share</t>
  </si>
  <si>
    <t>(a)</t>
  </si>
  <si>
    <t>Basic</t>
  </si>
  <si>
    <t>(b)</t>
  </si>
  <si>
    <t>Diluted</t>
  </si>
  <si>
    <t>Authorisation for Issue</t>
  </si>
  <si>
    <t>Net profit for the financial year</t>
  </si>
  <si>
    <t>The above borrowings are denominated in the followings foreign currency:</t>
  </si>
  <si>
    <t>Total borrowings</t>
  </si>
  <si>
    <t>Ringgit Malaysia</t>
  </si>
  <si>
    <t>USD</t>
  </si>
  <si>
    <t>RMB</t>
  </si>
  <si>
    <t xml:space="preserve">Less: Bank overdrafts </t>
  </si>
  <si>
    <t>(Incorporated in Malaysia)</t>
  </si>
  <si>
    <t>Contents</t>
  </si>
  <si>
    <t>Condensed Consolidated Income Statements</t>
  </si>
  <si>
    <t>Condensed Consolidated Balance Sheets</t>
  </si>
  <si>
    <t>Condensed Consolidated Statement of Changes in Equity</t>
  </si>
  <si>
    <t>Condensed Consolidated Cash Flow Statement</t>
  </si>
  <si>
    <t>Year Quarter</t>
  </si>
  <si>
    <t>Year To Date</t>
  </si>
  <si>
    <r>
      <t xml:space="preserve">Gold IS Berhad </t>
    </r>
    <r>
      <rPr>
        <b/>
        <sz val="10"/>
        <rFont val="Times New Roman"/>
        <family val="1"/>
      </rPr>
      <t>(515802-U)</t>
    </r>
  </si>
  <si>
    <t>N/A</t>
  </si>
  <si>
    <t>Dividend per share (sen)</t>
  </si>
  <si>
    <t>At  1 February 2003</t>
  </si>
  <si>
    <t xml:space="preserve">Condensed Consolidated Cash Flow Statement </t>
  </si>
  <si>
    <t>Part A - Explanatory Notes Pursuant to MASB 26</t>
  </si>
  <si>
    <t>Property investment, development &amp; construction</t>
  </si>
  <si>
    <t>Information technology &amp; communication</t>
  </si>
  <si>
    <t>Current</t>
  </si>
  <si>
    <t>3 months</t>
  </si>
  <si>
    <t>Eliminations</t>
  </si>
  <si>
    <t>Group Revenue</t>
  </si>
  <si>
    <t>Deposits with licensed banks</t>
  </si>
  <si>
    <t>Issued and fully paid ordinary shares of        RM1.00 each</t>
  </si>
  <si>
    <t>Net tangible assets per share (RM)</t>
  </si>
  <si>
    <t>Shareholders' equity</t>
  </si>
  <si>
    <t>Share capital</t>
  </si>
  <si>
    <t>Part B - Explanatory Notes Pursuant to Appendix 9B of the Listing Requirements of KLSE</t>
  </si>
  <si>
    <t>Net cash used in operating activities</t>
  </si>
  <si>
    <t>Net cash used in investing activities</t>
  </si>
  <si>
    <t>Net cash used in financing activities</t>
  </si>
  <si>
    <t>Net decrease in cash and cash equivalent</t>
  </si>
  <si>
    <t>Investment and hotel</t>
  </si>
  <si>
    <t>Group PBT</t>
  </si>
  <si>
    <t xml:space="preserve">Sale of Unquoted Investments </t>
  </si>
  <si>
    <t>There were no sales of unquoted investments in the current quarter.</t>
  </si>
  <si>
    <t xml:space="preserve">Preceding </t>
  </si>
  <si>
    <t>Preceding</t>
  </si>
  <si>
    <t>Local currency</t>
  </si>
  <si>
    <t>RM equivalent</t>
  </si>
  <si>
    <t>(in '000)</t>
  </si>
  <si>
    <t>Finance cost</t>
  </si>
  <si>
    <t>CURRENT LIABILITIES</t>
  </si>
  <si>
    <t>LESS NON-CURRENT LIABILITIES</t>
  </si>
  <si>
    <t>Profit from ordinary activities before taxation</t>
  </si>
  <si>
    <r>
      <t xml:space="preserve">Gold IS Berhad </t>
    </r>
    <r>
      <rPr>
        <b/>
        <sz val="12"/>
        <rFont val="Times New Roman"/>
        <family val="1"/>
      </rPr>
      <t>(515802-U)</t>
    </r>
  </si>
  <si>
    <t>for the year ended 31 January 2004</t>
  </si>
  <si>
    <t>Financial Statements</t>
  </si>
  <si>
    <t>31.1.2004</t>
  </si>
  <si>
    <t>31.1.2003</t>
  </si>
  <si>
    <t>Cash and cash equivalents at beginning of financial year</t>
  </si>
  <si>
    <t>Cash and cash equivalents at end of financial year</t>
  </si>
  <si>
    <t>Cash and cash equivalents at end of financial year comprise of the following:</t>
  </si>
  <si>
    <t>Condensed Consolidated Statement of Changes in Equity for the year ended 31 January 2004</t>
  </si>
  <si>
    <t>At 31 January 2004</t>
  </si>
  <si>
    <t>At  1 February 2002</t>
  </si>
  <si>
    <t>At 31 January 2003</t>
  </si>
  <si>
    <t>Share issue expenses</t>
  </si>
  <si>
    <t>Goodwill arising on acquisiition</t>
  </si>
  <si>
    <t xml:space="preserve">     of a subsidiary</t>
  </si>
  <si>
    <t>There were no dividends paid during the financial year ended 31 January 2004.</t>
  </si>
  <si>
    <t>12 months</t>
  </si>
  <si>
    <t>There were no capital commitments during the year.</t>
  </si>
  <si>
    <t>There were no material purchase or disposal of quoted securities for the year.</t>
  </si>
  <si>
    <t>for the year ended 31 January 2003 and the accompanying explanatory notes attached to the interim financial statements.</t>
  </si>
  <si>
    <t>year ended 31 January 2003 and the accompanying explanatory notes attached to the interim financial statements.</t>
  </si>
  <si>
    <t>the year ended 31 January 2003 and the accompanying explanatory notes attached to the interim financial statements.</t>
  </si>
  <si>
    <t>The condensed consolidated income statements should be read in conjunction with the audited financial statements for</t>
  </si>
  <si>
    <t xml:space="preserve">The condensed consolidated balance sheets should be read in conjunction with the audited financial statements for </t>
  </si>
  <si>
    <t xml:space="preserve">The condensed consolidated statements of changes in equity should be read in conjunction with the audited financial statements for the </t>
  </si>
  <si>
    <t xml:space="preserve">The condensed consolidated cash flow statements should be read in conjunction with the audited financial statements </t>
  </si>
  <si>
    <t>•</t>
  </si>
  <si>
    <t>MASB 25 "Income Taxes"</t>
  </si>
  <si>
    <t>MASB 27 "Borrowing Costs"</t>
  </si>
  <si>
    <t>MASB 28 "Discontinuing Operations"</t>
  </si>
  <si>
    <t>MASB 29 "Employee Benefits"</t>
  </si>
  <si>
    <t xml:space="preserve">The financial statements are unaudited and have been prepared in accordance with the requirement of MASB 26: Interim Financial Reporting and paragraph 9.22 of the Listing Requirements of the Kuala Lumpur Stock Exchange ("KLSE"). </t>
  </si>
  <si>
    <t>The financial statements should be read in conjunction with the audited financial statements for the year ended 31 January 2003. These explanatory notes attached to the financial statements provide an explanation of events and transactions that are significant to an understanding of the changes in the financial position and  performance of the Group since the financial year ended 31 January 2003</t>
  </si>
  <si>
    <t>The same accounting policies and methods of computation are followed in the financial statements as compared with the financial statements for the year ended 31 January 2003. The new accounting standards adopted in these financial statements are as follows:</t>
  </si>
  <si>
    <t>The Group's performance is not affected by the seasonal and cyclical factors except the Property Development Division where the percentage of completion of development projects varies from quarter to quarter and the Construction Division which normally sees a lower level of activity during the first quarter.</t>
  </si>
  <si>
    <t>There were no unusual items affecting assets, liabilities, equity, net income, or cash flows during the financial year ended 31 January 2004.</t>
  </si>
  <si>
    <t>The valuations of property, plant and equipment and investment properties have been brought forward without amendment from the financial statements for the year ended 31 January 2003.</t>
  </si>
  <si>
    <t>There were no changes in contingent liabilities or contingent assets since the last annual balance sheet as at 31 January 2003.</t>
  </si>
  <si>
    <t>Deferred tax assets</t>
  </si>
  <si>
    <t>The Group's revenue for the current financial year ended 31 January 2004 increased by 39% to RM106,517,000 from RM76,765,000 in the prior financial year ended 31 January 2003. The increase was attributable to higher revenue contributed by the various business segments.</t>
  </si>
  <si>
    <t>The Group's revenue for the current quarter ended 31 January 2004 increased by 89% to RM35,314,000 from RM18,723,000 in the quarter ended 31 January 2003. The increase was attributable to higher revenue contributed by the various business segments.</t>
  </si>
  <si>
    <t>On 12 February 2004, the Board of the Company announced to the Kuala Lumpur Stock Exchange that Macro Kiosk Sdn Bhd, a 70% subsidiary of the Company has incorporated 100% subsidiary in Singapore, under the name of Macro Kiosk Pte Ltd on 10 February 2004, with a paid-up capital of 2 ordinary shares of SGD$1.00 nominal value.</t>
  </si>
  <si>
    <t>During the current quarter, GoldChina Sdn Bhd increased its paid up capital to RM10,000,000 by issuance of 9,750,000 new ordinary share of RM1 each. Gold IS Berhad acquired an additional 8,750,000 new ordinary shares of RM1 each in GoldChina Sdn Bhd. As a result, the Company's equity interest in GoldChina Sdn Bhd decreased from 100% to 90%.</t>
  </si>
  <si>
    <t xml:space="preserve">Proposed dividend for the year </t>
  </si>
  <si>
    <t>At the forthcoming Annual General Meeting on 15 July 2004, final gross dividends in respect of the financial year ended 31 January 2004 of 2% less income tax of 28% amounting to RM4,617,113 will be proposed for shareholders' approval. This fnancial statements reflect this final dividend as an appropriation from retained earnings into a proposed dividend reserve.</t>
  </si>
  <si>
    <t>With the exception of MASB 25, there are no changes in accounting policy that affect net profit or shareholders' equity of the Group.</t>
  </si>
  <si>
    <t>Carrying Amount of Assets</t>
  </si>
  <si>
    <t>As previously reported</t>
  </si>
  <si>
    <t>Prior year adjustment</t>
  </si>
  <si>
    <t>Deferred Tax</t>
  </si>
  <si>
    <t>For the purpose of calculating diluted earnings per share, the net profit for the financial year and the weighted average number of shares in issue during the year have been adjusted for the effects of dilutive potential ordinary shares from share options granted to employees.</t>
  </si>
  <si>
    <t>Tax expense for the year:</t>
  </si>
  <si>
    <t>Adjustments for share options ('000)</t>
  </si>
  <si>
    <t>Diluted earnings per share (sen)</t>
  </si>
  <si>
    <t xml:space="preserve">     </t>
  </si>
  <si>
    <t>Weighted average no. of ordinary shares in issue ('000)</t>
  </si>
  <si>
    <t xml:space="preserve">    </t>
  </si>
  <si>
    <t>On 9 March 2004, the Board of the Company announced to the Kuala Lumpur Stock Exchange that Macro Kiosk Sdn Bhd, a 70% subsidiary of the Company has on 11 September 2003, acquired 100% of the RM2.00 paid-up capital of Macro Kiosk International Sdn Bhd (formerly known as Intelipower Sdn Bhd), a shelf company, incorporated on 12 September 2002.</t>
  </si>
  <si>
    <t>Material Events Subsequent to the end of the financial year</t>
  </si>
  <si>
    <t>Adjusted weighted average number of ordinary shares in issue and issuable ('000)</t>
  </si>
  <si>
    <t>As restated</t>
  </si>
  <si>
    <t>Realisation of forex reserve of subsidiary disposed</t>
  </si>
  <si>
    <t>The effective tax rate of the Group for the financial year is lower than the statutory tax rate principally due to utilisation of unutilised tax losses brought forward and unabsorbed capital allowances in certain subsidiaries.</t>
  </si>
  <si>
    <t xml:space="preserve">Consequently, the Group's profit before taxation increased by 60% to RM81,272,000 from RM50,702,000 for the respective periods. The significant increase was attributable to a higher share of results of associate, IGB Corporation Berhad increased by 61% to RM54,213,000 from RM33,711,000 in the prior financial year ended 31 January 2003. </t>
  </si>
  <si>
    <t>While the profit before taxation increased by 47% to RM26,339,000 from RM17,958,000 for the respective periods. The significant increase was attributable to higher share of results of associate, IGB Corporation Berhad.</t>
  </si>
  <si>
    <t>The Group's profit before taxation for the current quarter ended 31 January 2004 of RM26,339,000 represents a decrease of RM8,382,000 or 24% from the previous quarter ended 31 October 2003 of RM34,721,000. This decrease was attributable to a lower share of results of associate, IGB Corporation Berhad.</t>
  </si>
  <si>
    <t>Capitalisation of reserves</t>
  </si>
  <si>
    <t>Realisation of  reserve on consolidated of subsidiary disposed</t>
  </si>
  <si>
    <t>Capital Reserve</t>
  </si>
  <si>
    <t>Exchange Fluctuation Reserve</t>
  </si>
  <si>
    <t>Proposed Dividend Reserve</t>
  </si>
  <si>
    <t>Retained Earnings</t>
  </si>
  <si>
    <t>Nominal Value</t>
  </si>
  <si>
    <t>Number of Shares</t>
  </si>
  <si>
    <t>Dividend paid for the year</t>
  </si>
  <si>
    <t>Net profit for the year</t>
  </si>
  <si>
    <t>Barring unforseen circumstances, the Board is optimistic that the Group's operational results for the coming financial year will be satisfactory.</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</si>
</sst>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 #,##0_-;_-* &quot;-&quot;_-;_-@_-"/>
    <numFmt numFmtId="166" formatCode="_-&quot;RM&quot;* #,##0.00_-;\-&quot;RM&quot;* #,##0.00_-;_-&quot;RM&quot;* &quot;-&quot;??_-;_-@_-"/>
    <numFmt numFmtId="167" formatCode="_-&quot;RM&quot;* #,##0_-;\-&quot;RM&quot;* #,##0_-;_-&quot;RM&quot;* &quot;-&quot;_-;_-@_-"/>
    <numFmt numFmtId="168" formatCode="_-* #,##0_-;\-* #,##0_-;_-* &quot;-&quot;??_-;_-@_-"/>
    <numFmt numFmtId="169" formatCode="_(* #,##0.00_);_(* \(#,##0.00\);_(* &quot;-&quot;_);_(@_)"/>
    <numFmt numFmtId="170" formatCode="#,##0.0000;\-#,##0.0000"/>
    <numFmt numFmtId="171" formatCode=";;;"/>
    <numFmt numFmtId="172" formatCode="#,##0.00000000000_);\(#,##0.00000000000\)"/>
    <numFmt numFmtId="173" formatCode="_(* #,##0_);_(* \(#,##0\);_(* &quot;-&quot;??_);_(@_)"/>
    <numFmt numFmtId="174" formatCode="#,##0;\(#,##0\)"/>
    <numFmt numFmtId="175" formatCode="0_);\(0\)"/>
    <numFmt numFmtId="176" formatCode="_(* #,##0.0000_);_(* \(#,##0.0000\);_(* &quot;-&quot;????_);_(@_)"/>
    <numFmt numFmtId="177" formatCode="0.0"/>
    <numFmt numFmtId="178" formatCode="_(* #,##0.0_);_(* \(#,##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_);_(* \(#,##0.000\);_(* &quot;-&quot;??_);_(@_)"/>
    <numFmt numFmtId="184" formatCode="_(* #,##0.0000_);_(* \(#,##0.0000\);_(* &quot;-&quot;??_);_(@_)"/>
    <numFmt numFmtId="185" formatCode="_(* #,##0.00000_);_(* \(#,##0.00000\);_(* &quot;-&quot;??_);_(@_)"/>
    <numFmt numFmtId="186" formatCode="_(* #,##0.000_);_(* \(#,##0.000\);_(* &quot;-&quot;???_);_(@_)"/>
    <numFmt numFmtId="187" formatCode="0.00000000"/>
    <numFmt numFmtId="188" formatCode="0.0000000"/>
    <numFmt numFmtId="189" formatCode="0.000000"/>
    <numFmt numFmtId="190" formatCode="0.00000"/>
    <numFmt numFmtId="191" formatCode="0.0000"/>
    <numFmt numFmtId="192" formatCode="0.000"/>
    <numFmt numFmtId="193" formatCode="_(* #,##0.0_);_(* \(#,##0.0\);_(* &quot;-&quot;_);_(@_)"/>
    <numFmt numFmtId="194" formatCode="#,##0.00000_);[Red]\(#,##0.00000\)"/>
  </numFmts>
  <fonts count="19">
    <font>
      <sz val="10"/>
      <name val="Arial"/>
      <family val="0"/>
    </font>
    <font>
      <u val="single"/>
      <sz val="10"/>
      <color indexed="36"/>
      <name val="Arial"/>
      <family val="0"/>
    </font>
    <font>
      <u val="single"/>
      <sz val="10"/>
      <color indexed="12"/>
      <name val="Arial"/>
      <family val="0"/>
    </font>
    <font>
      <b/>
      <i/>
      <sz val="10"/>
      <name val="Times New Roman"/>
      <family val="1"/>
    </font>
    <font>
      <sz val="10"/>
      <name val="Times New Roman"/>
      <family val="1"/>
    </font>
    <font>
      <b/>
      <sz val="10"/>
      <name val="Times New Roman"/>
      <family val="1"/>
    </font>
    <font>
      <sz val="9"/>
      <name val="Times New Roman"/>
      <family val="1"/>
    </font>
    <font>
      <b/>
      <sz val="9"/>
      <name val="Times New Roman"/>
      <family val="1"/>
    </font>
    <font>
      <b/>
      <sz val="8"/>
      <name val="Times New Roman"/>
      <family val="1"/>
    </font>
    <font>
      <b/>
      <sz val="12"/>
      <name val="Times New Roman"/>
      <family val="1"/>
    </font>
    <font>
      <b/>
      <sz val="14"/>
      <name val="Times New Roman"/>
      <family val="1"/>
    </font>
    <font>
      <b/>
      <i/>
      <sz val="8"/>
      <name val="Times New Roman"/>
      <family val="1"/>
    </font>
    <font>
      <i/>
      <sz val="10"/>
      <name val="Times New Roman"/>
      <family val="1"/>
    </font>
    <font>
      <b/>
      <sz val="16"/>
      <name val="Times New Roman"/>
      <family val="1"/>
    </font>
    <font>
      <sz val="10"/>
      <color indexed="10"/>
      <name val="Times New Roman"/>
      <family val="1"/>
    </font>
    <font>
      <sz val="12"/>
      <name val="Times New Roman"/>
      <family val="1"/>
    </font>
    <font>
      <sz val="8"/>
      <name val="Arial"/>
      <family val="2"/>
    </font>
    <font>
      <sz val="12"/>
      <name val="Helv"/>
      <family val="0"/>
    </font>
    <font>
      <b/>
      <i/>
      <sz val="10"/>
      <color indexed="10"/>
      <name val="Times New Roman"/>
      <family val="1"/>
    </font>
  </fonts>
  <fills count="2">
    <fill>
      <patternFill/>
    </fill>
    <fill>
      <patternFill patternType="gray125"/>
    </fill>
  </fills>
  <borders count="14">
    <border>
      <left/>
      <right/>
      <top/>
      <bottom/>
      <diagonal/>
    </border>
    <border>
      <left>
        <color indexed="63"/>
      </left>
      <right>
        <color indexed="63"/>
      </right>
      <top>
        <color indexed="63"/>
      </top>
      <bottom style="thin"/>
    </border>
    <border>
      <left>
        <color indexed="63"/>
      </left>
      <right>
        <color indexed="63"/>
      </right>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37" fontId="17" fillId="0" borderId="0">
      <alignment/>
      <protection/>
    </xf>
    <xf numFmtId="9" fontId="0" fillId="0" borderId="0" applyFont="0" applyFill="0" applyBorder="0" applyAlignment="0" applyProtection="0"/>
  </cellStyleXfs>
  <cellXfs count="190">
    <xf numFmtId="0" fontId="0" fillId="0" borderId="0" xfId="0" applyAlignment="1">
      <alignment/>
    </xf>
    <xf numFmtId="0" fontId="5" fillId="0" borderId="0" xfId="0" applyFont="1" applyFill="1" applyBorder="1" applyAlignment="1">
      <alignment/>
    </xf>
    <xf numFmtId="0" fontId="4" fillId="0" borderId="0" xfId="0" applyFont="1" applyFill="1" applyBorder="1" applyAlignment="1">
      <alignment/>
    </xf>
    <xf numFmtId="37" fontId="6" fillId="0" borderId="0" xfId="0" applyNumberFormat="1" applyFont="1" applyFill="1" applyBorder="1" applyAlignment="1">
      <alignment/>
    </xf>
    <xf numFmtId="0" fontId="4" fillId="0" borderId="0" xfId="0" applyFont="1" applyFill="1" applyAlignment="1">
      <alignment/>
    </xf>
    <xf numFmtId="0" fontId="4" fillId="0" borderId="0" xfId="0" applyFont="1" applyAlignment="1">
      <alignment/>
    </xf>
    <xf numFmtId="0" fontId="4" fillId="0" borderId="0" xfId="0" applyFont="1" applyBorder="1" applyAlignment="1">
      <alignment/>
    </xf>
    <xf numFmtId="37" fontId="4" fillId="0" borderId="0" xfId="0" applyNumberFormat="1"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xf>
    <xf numFmtId="41" fontId="6" fillId="0" borderId="0" xfId="0" applyNumberFormat="1" applyFont="1" applyFill="1" applyBorder="1" applyAlignment="1">
      <alignment/>
    </xf>
    <xf numFmtId="0" fontId="5" fillId="0" borderId="0" xfId="0" applyFont="1" applyBorder="1" applyAlignment="1">
      <alignment/>
    </xf>
    <xf numFmtId="0" fontId="4" fillId="0" borderId="0" xfId="0" applyFont="1" applyBorder="1" applyAlignment="1">
      <alignment/>
    </xf>
    <xf numFmtId="0" fontId="4" fillId="0" borderId="0" xfId="0" applyFont="1" applyBorder="1" applyAlignment="1">
      <alignment horizontal="left"/>
    </xf>
    <xf numFmtId="0" fontId="4" fillId="0" borderId="0" xfId="0" applyFont="1" applyBorder="1" applyAlignment="1">
      <alignment vertical="top"/>
    </xf>
    <xf numFmtId="0" fontId="5" fillId="0" borderId="0" xfId="0" applyFont="1" applyBorder="1" applyAlignment="1">
      <alignment vertical="top"/>
    </xf>
    <xf numFmtId="173" fontId="4" fillId="0" borderId="0" xfId="15" applyNumberFormat="1" applyFont="1" applyBorder="1" applyAlignment="1">
      <alignment/>
    </xf>
    <xf numFmtId="41" fontId="4" fillId="0" borderId="0" xfId="0" applyNumberFormat="1" applyFont="1" applyFill="1" applyBorder="1" applyAlignment="1">
      <alignment/>
    </xf>
    <xf numFmtId="0" fontId="4" fillId="0" borderId="0" xfId="0" applyFont="1" applyFill="1" applyBorder="1" applyAlignment="1">
      <alignment horizontal="justify" vertical="center" wrapText="1"/>
    </xf>
    <xf numFmtId="0" fontId="4" fillId="0" borderId="0" xfId="0" applyFont="1" applyFill="1" applyBorder="1" applyAlignment="1">
      <alignment horizontal="justify" vertical="top"/>
    </xf>
    <xf numFmtId="0" fontId="4" fillId="0" borderId="0" xfId="0" applyFont="1" applyBorder="1" applyAlignment="1" quotePrefix="1">
      <alignment horizontal="center"/>
    </xf>
    <xf numFmtId="0" fontId="4" fillId="0" borderId="0" xfId="0" applyFont="1" applyFill="1" applyBorder="1" applyAlignment="1">
      <alignment horizontal="center"/>
    </xf>
    <xf numFmtId="0" fontId="5" fillId="0" borderId="0" xfId="0" applyFont="1" applyFill="1" applyBorder="1" applyAlignment="1">
      <alignment horizontal="center"/>
    </xf>
    <xf numFmtId="0" fontId="4" fillId="0" borderId="0" xfId="0" applyFont="1" applyBorder="1" applyAlignment="1">
      <alignment horizontal="justify" vertical="center"/>
    </xf>
    <xf numFmtId="41" fontId="7" fillId="0" borderId="0" xfId="0" applyNumberFormat="1" applyFont="1" applyFill="1" applyBorder="1" applyAlignment="1">
      <alignment/>
    </xf>
    <xf numFmtId="0" fontId="4" fillId="0" borderId="0" xfId="0" applyFont="1" applyBorder="1" applyAlignment="1">
      <alignment horizontal="center" vertical="top"/>
    </xf>
    <xf numFmtId="173" fontId="4" fillId="0" borderId="0" xfId="15" applyNumberFormat="1" applyFont="1" applyBorder="1" applyAlignment="1">
      <alignment vertical="top"/>
    </xf>
    <xf numFmtId="0" fontId="3" fillId="0" borderId="0" xfId="0" applyFont="1" applyFill="1" applyBorder="1" applyAlignment="1">
      <alignment/>
    </xf>
    <xf numFmtId="173" fontId="4" fillId="0" borderId="0" xfId="15" applyNumberFormat="1" applyFont="1" applyFill="1" applyBorder="1" applyAlignment="1">
      <alignment/>
    </xf>
    <xf numFmtId="43" fontId="4" fillId="0" borderId="0" xfId="15" applyFont="1" applyFill="1" applyBorder="1" applyAlignment="1">
      <alignment/>
    </xf>
    <xf numFmtId="37" fontId="6" fillId="0" borderId="0" xfId="0" applyNumberFormat="1" applyFont="1" applyFill="1" applyBorder="1" applyAlignment="1">
      <alignment horizontal="right"/>
    </xf>
    <xf numFmtId="173" fontId="4" fillId="0" borderId="0" xfId="15" applyNumberFormat="1" applyFont="1" applyFill="1" applyBorder="1" applyAlignment="1">
      <alignment horizontal="center"/>
    </xf>
    <xf numFmtId="173" fontId="4" fillId="0" borderId="0" xfId="0" applyNumberFormat="1" applyFont="1" applyFill="1" applyBorder="1" applyAlignment="1">
      <alignment/>
    </xf>
    <xf numFmtId="0" fontId="4" fillId="0" borderId="0" xfId="0" applyFont="1" applyBorder="1" applyAlignment="1">
      <alignment horizontal="left" vertical="center"/>
    </xf>
    <xf numFmtId="171" fontId="6" fillId="0" borderId="0" xfId="0" applyNumberFormat="1" applyFont="1" applyFill="1" applyBorder="1" applyAlignment="1">
      <alignment/>
    </xf>
    <xf numFmtId="41" fontId="4" fillId="0" borderId="0" xfId="0" applyNumberFormat="1" applyFont="1" applyAlignment="1">
      <alignment/>
    </xf>
    <xf numFmtId="41" fontId="4" fillId="0" borderId="0" xfId="0" applyNumberFormat="1" applyFont="1" applyAlignment="1">
      <alignment horizontal="left" vertical="center"/>
    </xf>
    <xf numFmtId="37" fontId="7" fillId="0" borderId="0" xfId="0" applyNumberFormat="1" applyFont="1" applyFill="1" applyBorder="1" applyAlignment="1">
      <alignment/>
    </xf>
    <xf numFmtId="0" fontId="10" fillId="0" borderId="0" xfId="0" applyFont="1" applyAlignment="1">
      <alignment/>
    </xf>
    <xf numFmtId="0" fontId="9" fillId="0" borderId="0" xfId="0" applyFont="1" applyAlignment="1">
      <alignment horizontal="center"/>
    </xf>
    <xf numFmtId="0" fontId="8" fillId="0" borderId="0" xfId="0" applyFont="1" applyFill="1" applyBorder="1" applyAlignment="1">
      <alignment/>
    </xf>
    <xf numFmtId="0" fontId="4" fillId="0" borderId="0" xfId="0" applyFont="1" applyAlignment="1">
      <alignment horizontal="center"/>
    </xf>
    <xf numFmtId="173" fontId="4" fillId="0" borderId="0" xfId="15" applyNumberFormat="1" applyFont="1" applyFill="1" applyBorder="1" applyAlignment="1">
      <alignment horizontal="right"/>
    </xf>
    <xf numFmtId="38" fontId="4" fillId="0" borderId="0" xfId="0" applyNumberFormat="1" applyFont="1" applyFill="1" applyBorder="1" applyAlignment="1">
      <alignment/>
    </xf>
    <xf numFmtId="0" fontId="5" fillId="0" borderId="0" xfId="0" applyFont="1" applyBorder="1" applyAlignment="1">
      <alignment horizontal="center"/>
    </xf>
    <xf numFmtId="0" fontId="10" fillId="0" borderId="0" xfId="0" applyFont="1" applyFill="1" applyBorder="1" applyAlignment="1">
      <alignment/>
    </xf>
    <xf numFmtId="0" fontId="4" fillId="0" borderId="0" xfId="0" applyFont="1" applyFill="1" applyBorder="1" applyAlignment="1">
      <alignment horizontal="justify" vertical="center"/>
    </xf>
    <xf numFmtId="0" fontId="11" fillId="0" borderId="0" xfId="0" applyFont="1" applyFill="1" applyBorder="1" applyAlignment="1">
      <alignment/>
    </xf>
    <xf numFmtId="0" fontId="9" fillId="0" borderId="0" xfId="0" applyFont="1" applyFill="1" applyBorder="1" applyAlignment="1">
      <alignment horizontal="left"/>
    </xf>
    <xf numFmtId="168" fontId="4" fillId="0" borderId="0" xfId="17" applyNumberFormat="1" applyFont="1" applyFill="1" applyBorder="1" applyAlignment="1">
      <alignment/>
    </xf>
    <xf numFmtId="37" fontId="4" fillId="0" borderId="1" xfId="0" applyNumberFormat="1" applyFont="1" applyFill="1" applyBorder="1" applyAlignment="1">
      <alignment/>
    </xf>
    <xf numFmtId="173" fontId="4" fillId="0" borderId="2" xfId="15" applyNumberFormat="1" applyFont="1" applyFill="1" applyBorder="1" applyAlignment="1">
      <alignment/>
    </xf>
    <xf numFmtId="0" fontId="4" fillId="0" borderId="0" xfId="0" applyFont="1" applyFill="1" applyBorder="1" applyAlignment="1">
      <alignment horizontal="right"/>
    </xf>
    <xf numFmtId="41" fontId="4" fillId="0" borderId="0" xfId="0" applyNumberFormat="1" applyFont="1" applyFill="1" applyAlignment="1">
      <alignment/>
    </xf>
    <xf numFmtId="41" fontId="4" fillId="0" borderId="0" xfId="0" applyNumberFormat="1" applyFont="1" applyFill="1" applyAlignment="1">
      <alignment horizontal="left" vertical="center"/>
    </xf>
    <xf numFmtId="41" fontId="4" fillId="0" borderId="0" xfId="0" applyNumberFormat="1" applyFont="1" applyBorder="1" applyAlignment="1">
      <alignment/>
    </xf>
    <xf numFmtId="0" fontId="4" fillId="0" borderId="0" xfId="0" applyFont="1" applyFill="1" applyBorder="1" applyAlignment="1">
      <alignment vertical="center"/>
    </xf>
    <xf numFmtId="172" fontId="4" fillId="0" borderId="0" xfId="0" applyNumberFormat="1" applyFont="1" applyFill="1" applyBorder="1" applyAlignment="1">
      <alignment/>
    </xf>
    <xf numFmtId="41" fontId="4" fillId="0" borderId="0" xfId="0" applyNumberFormat="1" applyFont="1" applyFill="1" applyBorder="1" applyAlignment="1">
      <alignment horizontal="left" vertical="center"/>
    </xf>
    <xf numFmtId="0" fontId="4" fillId="0" borderId="0" xfId="0" applyFont="1" applyBorder="1" applyAlignment="1">
      <alignment vertical="center"/>
    </xf>
    <xf numFmtId="41" fontId="4" fillId="0" borderId="0" xfId="18" applyNumberFormat="1" applyFont="1" applyBorder="1" applyAlignment="1">
      <alignment/>
    </xf>
    <xf numFmtId="41" fontId="4" fillId="0" borderId="0" xfId="18" applyNumberFormat="1" applyFont="1" applyFill="1" applyBorder="1" applyAlignment="1">
      <alignment/>
    </xf>
    <xf numFmtId="168" fontId="4" fillId="0" borderId="0" xfId="18" applyNumberFormat="1" applyFont="1" applyBorder="1" applyAlignment="1">
      <alignment/>
    </xf>
    <xf numFmtId="41" fontId="4" fillId="0" borderId="0" xfId="0" applyNumberFormat="1" applyFont="1" applyBorder="1" applyAlignment="1">
      <alignment horizontal="left" vertical="center"/>
    </xf>
    <xf numFmtId="0" fontId="9" fillId="0" borderId="0" xfId="0" applyFont="1" applyBorder="1" applyAlignment="1">
      <alignment/>
    </xf>
    <xf numFmtId="0" fontId="0" fillId="0" borderId="0" xfId="0" applyFont="1" applyBorder="1" applyAlignment="1">
      <alignment horizontal="justify"/>
    </xf>
    <xf numFmtId="173" fontId="4" fillId="0" borderId="0" xfId="0" applyNumberFormat="1" applyFont="1" applyBorder="1" applyAlignment="1">
      <alignment/>
    </xf>
    <xf numFmtId="37" fontId="5" fillId="0" borderId="0" xfId="0" applyNumberFormat="1" applyFont="1" applyFill="1" applyBorder="1" applyAlignment="1">
      <alignment/>
    </xf>
    <xf numFmtId="37" fontId="5" fillId="0" borderId="1" xfId="0" applyNumberFormat="1" applyFont="1" applyFill="1" applyBorder="1" applyAlignment="1">
      <alignment/>
    </xf>
    <xf numFmtId="173" fontId="5" fillId="0" borderId="2" xfId="15" applyNumberFormat="1" applyFont="1" applyFill="1" applyBorder="1" applyAlignment="1">
      <alignment/>
    </xf>
    <xf numFmtId="173" fontId="5" fillId="0" borderId="0" xfId="15" applyNumberFormat="1" applyFont="1" applyFill="1" applyBorder="1" applyAlignment="1">
      <alignment/>
    </xf>
    <xf numFmtId="38" fontId="5" fillId="0" borderId="0" xfId="0" applyNumberFormat="1" applyFont="1" applyFill="1" applyBorder="1" applyAlignment="1">
      <alignment/>
    </xf>
    <xf numFmtId="0" fontId="10" fillId="0" borderId="0" xfId="0" applyFont="1" applyAlignment="1">
      <alignment horizontal="center"/>
    </xf>
    <xf numFmtId="0" fontId="4" fillId="0" borderId="0" xfId="0" applyFont="1" applyBorder="1" applyAlignment="1">
      <alignment horizontal="center"/>
    </xf>
    <xf numFmtId="0" fontId="4" fillId="0" borderId="0" xfId="0" applyFont="1" applyBorder="1" applyAlignment="1">
      <alignment horizontal="center" vertical="center"/>
    </xf>
    <xf numFmtId="37" fontId="4" fillId="0" borderId="0" xfId="0" applyNumberFormat="1" applyFont="1" applyBorder="1" applyAlignment="1">
      <alignment vertical="top"/>
    </xf>
    <xf numFmtId="37" fontId="4" fillId="0" borderId="0" xfId="0" applyNumberFormat="1" applyFont="1" applyBorder="1" applyAlignment="1">
      <alignment/>
    </xf>
    <xf numFmtId="0" fontId="4" fillId="0" borderId="0" xfId="0" applyFont="1" applyFill="1" applyBorder="1" applyAlignment="1">
      <alignment horizontal="left"/>
    </xf>
    <xf numFmtId="37" fontId="5" fillId="0" borderId="0" xfId="0" applyNumberFormat="1" applyFont="1" applyFill="1" applyBorder="1" applyAlignment="1">
      <alignment horizontal="center"/>
    </xf>
    <xf numFmtId="37" fontId="4" fillId="0" borderId="0" xfId="0" applyNumberFormat="1" applyFont="1" applyFill="1" applyBorder="1" applyAlignment="1">
      <alignment horizontal="center"/>
    </xf>
    <xf numFmtId="41" fontId="5" fillId="0" borderId="0" xfId="0" applyNumberFormat="1" applyFont="1" applyFill="1" applyBorder="1" applyAlignment="1">
      <alignment/>
    </xf>
    <xf numFmtId="41" fontId="5" fillId="0" borderId="1" xfId="0" applyNumberFormat="1" applyFont="1" applyFill="1" applyBorder="1" applyAlignment="1">
      <alignment/>
    </xf>
    <xf numFmtId="41" fontId="4" fillId="0" borderId="1" xfId="0" applyNumberFormat="1" applyFont="1" applyFill="1" applyBorder="1" applyAlignment="1">
      <alignment/>
    </xf>
    <xf numFmtId="41" fontId="5" fillId="0" borderId="3" xfId="0" applyNumberFormat="1" applyFont="1" applyFill="1" applyBorder="1" applyAlignment="1">
      <alignment/>
    </xf>
    <xf numFmtId="41" fontId="4" fillId="0" borderId="3" xfId="0" applyNumberFormat="1" applyFont="1" applyFill="1" applyBorder="1" applyAlignment="1">
      <alignment/>
    </xf>
    <xf numFmtId="173" fontId="5" fillId="0" borderId="4" xfId="15" applyNumberFormat="1" applyFont="1" applyFill="1" applyBorder="1" applyAlignment="1">
      <alignment/>
    </xf>
    <xf numFmtId="173" fontId="4" fillId="0" borderId="4" xfId="15" applyNumberFormat="1" applyFont="1" applyFill="1" applyBorder="1" applyAlignment="1">
      <alignment/>
    </xf>
    <xf numFmtId="41" fontId="5" fillId="0" borderId="4" xfId="0" applyNumberFormat="1" applyFont="1" applyFill="1" applyBorder="1" applyAlignment="1">
      <alignment/>
    </xf>
    <xf numFmtId="41" fontId="4" fillId="0" borderId="4" xfId="0" applyNumberFormat="1" applyFont="1" applyFill="1" applyBorder="1" applyAlignment="1">
      <alignment/>
    </xf>
    <xf numFmtId="41" fontId="4" fillId="0" borderId="5" xfId="0" applyNumberFormat="1" applyFont="1" applyFill="1" applyBorder="1" applyAlignment="1">
      <alignment/>
    </xf>
    <xf numFmtId="41" fontId="5" fillId="0" borderId="6" xfId="0" applyNumberFormat="1" applyFont="1" applyFill="1" applyBorder="1" applyAlignment="1">
      <alignment/>
    </xf>
    <xf numFmtId="41" fontId="4" fillId="0" borderId="6" xfId="0" applyNumberFormat="1" applyFont="1" applyFill="1" applyBorder="1" applyAlignment="1">
      <alignment/>
    </xf>
    <xf numFmtId="41" fontId="4" fillId="0" borderId="7" xfId="0" applyNumberFormat="1" applyFont="1" applyFill="1" applyBorder="1" applyAlignment="1">
      <alignment/>
    </xf>
    <xf numFmtId="41" fontId="4" fillId="0" borderId="8" xfId="0" applyNumberFormat="1" applyFont="1" applyFill="1" applyBorder="1" applyAlignment="1">
      <alignment/>
    </xf>
    <xf numFmtId="41" fontId="5" fillId="0" borderId="2" xfId="0" applyNumberFormat="1" applyFont="1" applyFill="1" applyBorder="1" applyAlignment="1">
      <alignment/>
    </xf>
    <xf numFmtId="0" fontId="5" fillId="0" borderId="0" xfId="0" applyFont="1" applyFill="1" applyBorder="1" applyAlignment="1">
      <alignment horizontal="center" vertical="center" wrapText="1"/>
    </xf>
    <xf numFmtId="41" fontId="5" fillId="0" borderId="0" xfId="0" applyNumberFormat="1" applyFont="1" applyFill="1" applyBorder="1" applyAlignment="1">
      <alignment horizontal="center" vertical="center" wrapText="1"/>
    </xf>
    <xf numFmtId="41" fontId="4" fillId="0" borderId="0" xfId="0" applyNumberFormat="1" applyFont="1" applyFill="1" applyBorder="1" applyAlignment="1">
      <alignment vertical="center"/>
    </xf>
    <xf numFmtId="37" fontId="4" fillId="0" borderId="0" xfId="0" applyNumberFormat="1" applyFont="1" applyFill="1" applyBorder="1" applyAlignment="1">
      <alignment vertical="center"/>
    </xf>
    <xf numFmtId="0" fontId="5" fillId="0" borderId="0" xfId="0" applyFont="1" applyFill="1" applyBorder="1" applyAlignment="1">
      <alignment horizontal="center" wrapText="1"/>
    </xf>
    <xf numFmtId="41" fontId="5" fillId="0" borderId="0" xfId="0" applyNumberFormat="1" applyFont="1" applyFill="1" applyBorder="1" applyAlignment="1">
      <alignment horizontal="center" wrapText="1"/>
    </xf>
    <xf numFmtId="41" fontId="12" fillId="0" borderId="0" xfId="0" applyNumberFormat="1" applyFont="1" applyFill="1" applyBorder="1" applyAlignment="1">
      <alignment horizontal="center" wrapText="1"/>
    </xf>
    <xf numFmtId="41" fontId="3" fillId="0" borderId="0" xfId="0" applyNumberFormat="1" applyFont="1" applyFill="1" applyBorder="1" applyAlignment="1">
      <alignment horizontal="center" wrapText="1"/>
    </xf>
    <xf numFmtId="173" fontId="4" fillId="0" borderId="2" xfId="0" applyNumberFormat="1" applyFont="1" applyFill="1" applyBorder="1" applyAlignment="1">
      <alignment/>
    </xf>
    <xf numFmtId="41" fontId="12" fillId="0" borderId="0" xfId="0" applyNumberFormat="1" applyFont="1" applyFill="1" applyBorder="1" applyAlignment="1">
      <alignment horizontal="center" vertical="center" wrapText="1"/>
    </xf>
    <xf numFmtId="169" fontId="4" fillId="0" borderId="0" xfId="0" applyNumberFormat="1" applyFont="1" applyFill="1" applyBorder="1" applyAlignment="1">
      <alignment/>
    </xf>
    <xf numFmtId="2" fontId="5" fillId="0" borderId="0" xfId="0" applyNumberFormat="1" applyFont="1" applyFill="1" applyBorder="1" applyAlignment="1">
      <alignment/>
    </xf>
    <xf numFmtId="0" fontId="13" fillId="0" borderId="0" xfId="0" applyFont="1" applyAlignment="1">
      <alignment/>
    </xf>
    <xf numFmtId="37" fontId="4" fillId="0" borderId="2" xfId="0" applyNumberFormat="1" applyFont="1" applyFill="1" applyBorder="1" applyAlignment="1">
      <alignment/>
    </xf>
    <xf numFmtId="2" fontId="4" fillId="0" borderId="0" xfId="0" applyNumberFormat="1" applyFont="1" applyFill="1" applyBorder="1" applyAlignment="1">
      <alignment horizontal="right"/>
    </xf>
    <xf numFmtId="0" fontId="15" fillId="0" borderId="0" xfId="0" applyFont="1" applyBorder="1" applyAlignment="1">
      <alignment horizontal="center"/>
    </xf>
    <xf numFmtId="0" fontId="15" fillId="0" borderId="0" xfId="0" applyFont="1" applyBorder="1" applyAlignment="1">
      <alignment/>
    </xf>
    <xf numFmtId="37" fontId="15" fillId="0" borderId="0" xfId="0" applyNumberFormat="1" applyFont="1" applyFill="1" applyBorder="1" applyAlignment="1">
      <alignment horizontal="right"/>
    </xf>
    <xf numFmtId="0" fontId="9" fillId="0" borderId="0" xfId="0" applyFont="1" applyBorder="1" applyAlignment="1">
      <alignment horizontal="center"/>
    </xf>
    <xf numFmtId="0" fontId="9"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41" fontId="4" fillId="0" borderId="2" xfId="0" applyNumberFormat="1" applyFont="1" applyFill="1" applyBorder="1" applyAlignment="1">
      <alignment/>
    </xf>
    <xf numFmtId="0" fontId="0" fillId="0" borderId="0" xfId="0" applyBorder="1" applyAlignment="1">
      <alignment horizontal="center" vertical="top"/>
    </xf>
    <xf numFmtId="0" fontId="4" fillId="0" borderId="0" xfId="0" applyFont="1" applyBorder="1" applyAlignment="1">
      <alignment horizontal="justify" vertical="top"/>
    </xf>
    <xf numFmtId="0" fontId="5" fillId="0" borderId="0" xfId="0" applyFont="1" applyFill="1" applyBorder="1" applyAlignment="1">
      <alignment horizontal="center" vertical="top"/>
    </xf>
    <xf numFmtId="0" fontId="4" fillId="0" borderId="0" xfId="0" applyFont="1" applyFill="1" applyBorder="1" applyAlignment="1">
      <alignment vertical="top"/>
    </xf>
    <xf numFmtId="0" fontId="10" fillId="0" borderId="0" xfId="0" applyFont="1" applyFill="1" applyBorder="1" applyAlignment="1">
      <alignment vertical="top"/>
    </xf>
    <xf numFmtId="0" fontId="4" fillId="0" borderId="0" xfId="0" applyFont="1" applyFill="1" applyBorder="1" applyAlignment="1">
      <alignment horizontal="center" vertical="top"/>
    </xf>
    <xf numFmtId="0" fontId="9" fillId="0" borderId="0" xfId="0" applyFont="1" applyFill="1" applyBorder="1" applyAlignment="1">
      <alignment horizontal="left" vertical="top"/>
    </xf>
    <xf numFmtId="0" fontId="5" fillId="0" borderId="0" xfId="0" applyFont="1" applyFill="1" applyBorder="1" applyAlignment="1">
      <alignment vertical="top"/>
    </xf>
    <xf numFmtId="37" fontId="4" fillId="0" borderId="0" xfId="0" applyNumberFormat="1" applyFont="1" applyFill="1" applyBorder="1" applyAlignment="1">
      <alignment vertical="top"/>
    </xf>
    <xf numFmtId="0" fontId="4" fillId="0" borderId="0" xfId="0" applyFont="1" applyFill="1" applyBorder="1" applyAlignment="1">
      <alignment horizontal="center" vertical="top" wrapText="1"/>
    </xf>
    <xf numFmtId="41" fontId="4" fillId="0" borderId="0" xfId="0" applyNumberFormat="1" applyFont="1" applyFill="1" applyBorder="1" applyAlignment="1">
      <alignment vertical="top"/>
    </xf>
    <xf numFmtId="0" fontId="4" fillId="0" borderId="0" xfId="0" applyFont="1" applyFill="1" applyBorder="1" applyAlignment="1">
      <alignment horizontal="justify" vertical="top" wrapText="1"/>
    </xf>
    <xf numFmtId="173" fontId="4" fillId="0" borderId="0" xfId="15" applyNumberFormat="1" applyFont="1" applyFill="1" applyBorder="1" applyAlignment="1">
      <alignment vertical="top"/>
    </xf>
    <xf numFmtId="173" fontId="4" fillId="0" borderId="2" xfId="15" applyNumberFormat="1" applyFont="1" applyFill="1" applyBorder="1" applyAlignment="1">
      <alignment vertical="top"/>
    </xf>
    <xf numFmtId="173" fontId="4" fillId="0" borderId="0" xfId="0" applyNumberFormat="1" applyFont="1" applyFill="1" applyBorder="1" applyAlignment="1">
      <alignment vertical="top"/>
    </xf>
    <xf numFmtId="0" fontId="4" fillId="0" borderId="0" xfId="0" applyFont="1" applyFill="1" applyBorder="1" applyAlignment="1" quotePrefix="1">
      <alignment vertical="top"/>
    </xf>
    <xf numFmtId="0" fontId="4" fillId="0" borderId="0" xfId="0" applyFont="1" applyBorder="1" applyAlignment="1" quotePrefix="1">
      <alignment horizontal="center" vertical="top"/>
    </xf>
    <xf numFmtId="173" fontId="4" fillId="0" borderId="0" xfId="15" applyNumberFormat="1" applyFont="1" applyBorder="1" applyAlignment="1">
      <alignment horizontal="center" vertical="top"/>
    </xf>
    <xf numFmtId="0" fontId="5" fillId="0" borderId="0" xfId="0" applyFont="1" applyBorder="1" applyAlignment="1">
      <alignment horizontal="left" vertical="top"/>
    </xf>
    <xf numFmtId="37" fontId="4" fillId="0" borderId="0" xfId="15" applyNumberFormat="1" applyFont="1" applyBorder="1" applyAlignment="1">
      <alignment vertical="top"/>
    </xf>
    <xf numFmtId="0" fontId="14" fillId="0" borderId="0" xfId="0" applyFont="1" applyBorder="1" applyAlignment="1">
      <alignment horizontal="left" vertical="top"/>
    </xf>
    <xf numFmtId="173" fontId="4" fillId="0" borderId="0" xfId="15" applyNumberFormat="1" applyFont="1" applyFill="1" applyBorder="1" applyAlignment="1">
      <alignment horizontal="right" vertical="top"/>
    </xf>
    <xf numFmtId="173" fontId="4" fillId="0" borderId="0" xfId="15" applyNumberFormat="1" applyFont="1" applyBorder="1" applyAlignment="1">
      <alignment horizontal="right" vertical="top"/>
    </xf>
    <xf numFmtId="2" fontId="4" fillId="0" borderId="9" xfId="0" applyNumberFormat="1" applyFont="1" applyBorder="1" applyAlignment="1">
      <alignment vertical="top"/>
    </xf>
    <xf numFmtId="0" fontId="4" fillId="0" borderId="0" xfId="0" applyFont="1" applyFill="1" applyBorder="1" applyAlignment="1">
      <alignment horizontal="right" vertical="top"/>
    </xf>
    <xf numFmtId="0" fontId="5" fillId="0" borderId="0" xfId="0" applyFont="1" applyBorder="1" applyAlignment="1">
      <alignment horizontal="justify" vertical="top"/>
    </xf>
    <xf numFmtId="38" fontId="16" fillId="0" borderId="0" xfId="23" applyNumberFormat="1" applyFont="1" applyFill="1" applyAlignment="1" applyProtection="1">
      <alignment horizontal="left"/>
      <protection/>
    </xf>
    <xf numFmtId="173" fontId="5" fillId="0" borderId="2" xfId="0" applyNumberFormat="1" applyFont="1" applyFill="1" applyBorder="1" applyAlignment="1">
      <alignment/>
    </xf>
    <xf numFmtId="173" fontId="5" fillId="0" borderId="0" xfId="0" applyNumberFormat="1" applyFont="1" applyFill="1" applyBorder="1" applyAlignment="1">
      <alignment/>
    </xf>
    <xf numFmtId="9" fontId="4" fillId="0" borderId="0" xfId="24" applyFont="1" applyFill="1" applyBorder="1" applyAlignment="1">
      <alignment/>
    </xf>
    <xf numFmtId="0" fontId="18" fillId="0" borderId="0" xfId="0" applyFont="1" applyFill="1" applyBorder="1" applyAlignment="1">
      <alignment horizontal="left"/>
    </xf>
    <xf numFmtId="173" fontId="4" fillId="0" borderId="1" xfId="0" applyNumberFormat="1" applyFont="1" applyFill="1" applyBorder="1" applyAlignment="1">
      <alignment/>
    </xf>
    <xf numFmtId="173" fontId="4" fillId="0" borderId="1" xfId="15" applyNumberFormat="1" applyFont="1" applyFill="1" applyBorder="1" applyAlignment="1">
      <alignment vertical="top"/>
    </xf>
    <xf numFmtId="43" fontId="4" fillId="0" borderId="0" xfId="15" applyFont="1" applyFill="1" applyBorder="1" applyAlignment="1">
      <alignment horizontal="justify" vertical="top"/>
    </xf>
    <xf numFmtId="173" fontId="4" fillId="0" borderId="2" xfId="0" applyNumberFormat="1" applyFont="1" applyBorder="1" applyAlignment="1">
      <alignment vertical="top"/>
    </xf>
    <xf numFmtId="173" fontId="4" fillId="0" borderId="2" xfId="15" applyNumberFormat="1" applyFont="1" applyBorder="1" applyAlignment="1">
      <alignment vertical="top"/>
    </xf>
    <xf numFmtId="173" fontId="4" fillId="0" borderId="9" xfId="15" applyNumberFormat="1" applyFont="1" applyBorder="1" applyAlignment="1">
      <alignment vertical="top"/>
    </xf>
    <xf numFmtId="173" fontId="4" fillId="0" borderId="0" xfId="15" applyNumberFormat="1" applyFont="1" applyFill="1" applyBorder="1" applyAlignment="1">
      <alignment horizontal="center" vertical="top"/>
    </xf>
    <xf numFmtId="37" fontId="4" fillId="0" borderId="0" xfId="0" applyNumberFormat="1" applyFont="1" applyBorder="1" applyAlignment="1">
      <alignment horizontal="right" vertical="top"/>
    </xf>
    <xf numFmtId="0" fontId="4" fillId="0" borderId="0" xfId="0" applyFont="1" applyBorder="1" applyAlignment="1">
      <alignment horizontal="right" vertical="top"/>
    </xf>
    <xf numFmtId="43" fontId="4" fillId="0" borderId="0" xfId="0" applyNumberFormat="1" applyFont="1" applyFill="1" applyBorder="1" applyAlignment="1">
      <alignment/>
    </xf>
    <xf numFmtId="173" fontId="5" fillId="0" borderId="10" xfId="15" applyNumberFormat="1" applyFont="1" applyFill="1" applyBorder="1" applyAlignment="1">
      <alignment/>
    </xf>
    <xf numFmtId="173" fontId="5" fillId="0" borderId="7" xfId="15" applyNumberFormat="1" applyFont="1" applyFill="1" applyBorder="1" applyAlignment="1">
      <alignment/>
    </xf>
    <xf numFmtId="173" fontId="5" fillId="0" borderId="11" xfId="15" applyNumberFormat="1" applyFont="1" applyFill="1" applyBorder="1" applyAlignment="1">
      <alignment/>
    </xf>
    <xf numFmtId="173" fontId="5" fillId="0" borderId="12" xfId="15" applyNumberFormat="1" applyFont="1" applyFill="1" applyBorder="1" applyAlignment="1">
      <alignment/>
    </xf>
    <xf numFmtId="173" fontId="5" fillId="0" borderId="1" xfId="15" applyNumberFormat="1" applyFont="1" applyFill="1" applyBorder="1" applyAlignment="1">
      <alignment/>
    </xf>
    <xf numFmtId="173" fontId="5" fillId="0" borderId="13" xfId="15" applyNumberFormat="1" applyFont="1" applyFill="1" applyBorder="1" applyAlignment="1">
      <alignment/>
    </xf>
    <xf numFmtId="173" fontId="4" fillId="0" borderId="1" xfId="15" applyNumberFormat="1" applyFont="1" applyFill="1" applyBorder="1" applyAlignment="1">
      <alignment horizontal="right" vertical="top"/>
    </xf>
    <xf numFmtId="173" fontId="4" fillId="0" borderId="1" xfId="15" applyNumberFormat="1" applyFont="1" applyBorder="1" applyAlignment="1">
      <alignment horizontal="right" vertical="top"/>
    </xf>
    <xf numFmtId="173" fontId="4" fillId="0" borderId="0" xfId="0" applyNumberFormat="1" applyFont="1" applyFill="1" applyBorder="1" applyAlignment="1">
      <alignment horizontal="center" vertical="top"/>
    </xf>
    <xf numFmtId="0" fontId="5" fillId="0" borderId="0" xfId="0" applyFont="1" applyFill="1" applyBorder="1" applyAlignment="1">
      <alignment/>
    </xf>
    <xf numFmtId="173" fontId="4" fillId="0" borderId="8" xfId="0" applyNumberFormat="1" applyFont="1" applyFill="1" applyBorder="1" applyAlignment="1">
      <alignment horizontal="center"/>
    </xf>
    <xf numFmtId="0" fontId="4" fillId="0" borderId="0" xfId="0" applyFont="1" applyFill="1" applyBorder="1" applyAlignment="1">
      <alignment wrapText="1"/>
    </xf>
    <xf numFmtId="2" fontId="5" fillId="0" borderId="0" xfId="0" applyNumberFormat="1" applyFont="1" applyFill="1" applyBorder="1" applyAlignment="1">
      <alignment horizontal="right"/>
    </xf>
    <xf numFmtId="0" fontId="10" fillId="0" borderId="0" xfId="0" applyFont="1" applyBorder="1" applyAlignment="1">
      <alignment horizontal="center"/>
    </xf>
    <xf numFmtId="41"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Border="1" applyAlignment="1">
      <alignment horizontal="justify" vertical="top" wrapText="1"/>
    </xf>
    <xf numFmtId="0" fontId="4" fillId="0" borderId="0" xfId="0" applyFont="1" applyBorder="1" applyAlignment="1">
      <alignment horizontal="justify" vertical="top"/>
    </xf>
    <xf numFmtId="0" fontId="4" fillId="0" borderId="0" xfId="0" applyFont="1" applyBorder="1" applyAlignment="1">
      <alignment horizontal="center" vertical="top"/>
    </xf>
    <xf numFmtId="0" fontId="4" fillId="0" borderId="0" xfId="0" applyFont="1" applyBorder="1" applyAlignment="1">
      <alignment horizontal="left" vertical="top"/>
    </xf>
    <xf numFmtId="0" fontId="0" fillId="0" borderId="0" xfId="0" applyBorder="1" applyAlignment="1">
      <alignment horizontal="left" vertical="top"/>
    </xf>
    <xf numFmtId="0" fontId="4" fillId="0" borderId="0" xfId="0" applyNumberFormat="1" applyFont="1" applyBorder="1" applyAlignment="1">
      <alignment horizontal="justify" vertical="top" wrapText="1"/>
    </xf>
    <xf numFmtId="0" fontId="4" fillId="0" borderId="0" xfId="0" applyNumberFormat="1" applyFont="1" applyBorder="1" applyAlignment="1">
      <alignment horizontal="center"/>
    </xf>
    <xf numFmtId="0" fontId="4" fillId="0" borderId="0" xfId="0" applyFont="1" applyFill="1" applyBorder="1" applyAlignment="1">
      <alignment horizontal="justify" vertical="top" wrapText="1"/>
    </xf>
    <xf numFmtId="0" fontId="5" fillId="0" borderId="0" xfId="0" applyFont="1" applyBorder="1" applyAlignment="1">
      <alignment horizontal="center" vertical="top"/>
    </xf>
    <xf numFmtId="0" fontId="4" fillId="0" borderId="0" xfId="0" applyFont="1" applyFill="1" applyBorder="1" applyAlignment="1">
      <alignment horizontal="justify"/>
    </xf>
    <xf numFmtId="0" fontId="3" fillId="0" borderId="0" xfId="0" applyFont="1" applyFill="1" applyBorder="1" applyAlignment="1">
      <alignment horizontal="center"/>
    </xf>
    <xf numFmtId="0" fontId="5" fillId="0" borderId="0"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justify" vertical="top"/>
    </xf>
    <xf numFmtId="0" fontId="5" fillId="0" borderId="0" xfId="0" applyFont="1" applyBorder="1" applyAlignment="1">
      <alignment horizontal="left" vertical="top"/>
    </xf>
  </cellXfs>
  <cellStyles count="11">
    <cellStyle name="Normal" xfId="0"/>
    <cellStyle name="Comma" xfId="15"/>
    <cellStyle name="Comma [0]" xfId="16"/>
    <cellStyle name="Comma_Sheet2" xfId="17"/>
    <cellStyle name="Comma_Sheet5" xfId="18"/>
    <cellStyle name="Currency" xfId="19"/>
    <cellStyle name="Currency [0]" xfId="20"/>
    <cellStyle name="Followed Hyperlink" xfId="21"/>
    <cellStyle name="Hyperlink" xfId="22"/>
    <cellStyle name="Normal_CONWS94"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KLSE-Oct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DOWS\TEMP\Documents%20and%20Settings\pikhar\My%20Documents\My%20Document\GOLD%20IS%20Conso\GOLD%20I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NDOWS\TEMP\Documents%20and%20Settings\pikhar\My%20Documents\My%20Document\GOLD%20IS%20Conso\NT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NDOWS\TEMP\Documents%20and%20Settings\pikhar\My%20Documents\My%20Document\Board\Board\Board-Jan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H\Conso\TTD%20Chin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H\Conso\GOLD%20I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PH\Conso\Manax.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PH\Conso\NTA.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pikhar\My%20Documents\My%20Document\GOLD%20IS%20Conso\GOLD%20I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PL"/>
      <sheetName val="BS"/>
      <sheetName val="CF"/>
      <sheetName val="Equity"/>
      <sheetName val="NOTES-Part A"/>
      <sheetName val="Notes-Part B"/>
    </sheetNames>
    <sheetDataSet>
      <sheetData sheetId="1">
        <row r="12">
          <cell r="G12">
            <v>71202.715695523</v>
          </cell>
          <cell r="I12">
            <v>58042</v>
          </cell>
        </row>
        <row r="14">
          <cell r="G14">
            <v>-34583.004585126</v>
          </cell>
          <cell r="I14">
            <v>-30890</v>
          </cell>
        </row>
        <row r="18">
          <cell r="G18">
            <v>1280.9308820199997</v>
          </cell>
          <cell r="I18">
            <v>1290</v>
          </cell>
        </row>
        <row r="20">
          <cell r="G20">
            <v>-19994.440001246</v>
          </cell>
          <cell r="I20">
            <v>-14383</v>
          </cell>
        </row>
        <row r="22">
          <cell r="G22">
            <v>-11744.80025961</v>
          </cell>
          <cell r="I22">
            <v>-9036.069</v>
          </cell>
        </row>
        <row r="24">
          <cell r="G24">
            <v>-474.22502464</v>
          </cell>
          <cell r="I24">
            <v>-416.631</v>
          </cell>
        </row>
        <row r="28">
          <cell r="G28">
            <v>-2595.7345771000005</v>
          </cell>
          <cell r="I28">
            <v>-2412</v>
          </cell>
        </row>
        <row r="30">
          <cell r="G30">
            <v>-1225.86566288025</v>
          </cell>
          <cell r="I30">
            <v>1199</v>
          </cell>
        </row>
        <row r="32">
          <cell r="G32">
            <v>53067.24865334888</v>
          </cell>
          <cell r="I32">
            <v>29351</v>
          </cell>
        </row>
        <row r="36">
          <cell r="G36">
            <v>-11322.439232555638</v>
          </cell>
          <cell r="I36">
            <v>-7855</v>
          </cell>
        </row>
        <row r="40">
          <cell r="G40">
            <v>-480.3695341524764</v>
          </cell>
          <cell r="I40">
            <v>-611</v>
          </cell>
        </row>
      </sheetData>
      <sheetData sheetId="5">
        <row r="52">
          <cell r="G52">
            <v>38708.73290626301</v>
          </cell>
        </row>
        <row r="53">
          <cell r="G53">
            <v>6461.575529999999</v>
          </cell>
        </row>
        <row r="55">
          <cell r="G55">
            <v>5408.031</v>
          </cell>
        </row>
        <row r="56">
          <cell r="G56">
            <v>22143.02527926</v>
          </cell>
        </row>
        <row r="57">
          <cell r="G57">
            <v>4235.946</v>
          </cell>
        </row>
        <row r="59">
          <cell r="G59">
            <v>-5828.59502</v>
          </cell>
        </row>
        <row r="63">
          <cell r="G63">
            <v>2100.0014989770084</v>
          </cell>
        </row>
        <row r="64">
          <cell r="G64">
            <v>10749.642983348876</v>
          </cell>
        </row>
        <row r="65">
          <cell r="G65">
            <v>46068.18110308374</v>
          </cell>
        </row>
        <row r="66">
          <cell r="G66">
            <v>122.83999999999995</v>
          </cell>
        </row>
        <row r="67">
          <cell r="G67">
            <v>1267.7815348799998</v>
          </cell>
        </row>
        <row r="68">
          <cell r="G68">
            <v>-323.503</v>
          </cell>
        </row>
        <row r="70">
          <cell r="G70">
            <v>-5052.119</v>
          </cell>
        </row>
      </sheetData>
      <sheetData sheetId="6">
        <row r="49">
          <cell r="F49">
            <v>2290.93174255564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r 03"/>
      <sheetName val="Apr 03 Adj"/>
      <sheetName val="Jul 03"/>
      <sheetName val="Jul 03 Adj"/>
      <sheetName val="Jul 03 CF"/>
      <sheetName val="Oct 03"/>
      <sheetName val="Oct 03 Adj"/>
      <sheetName val="Oct 03 CF"/>
      <sheetName val="Jan 04"/>
      <sheetName val="Jan 04 Adj"/>
      <sheetName val="IGB"/>
      <sheetName val="Dilution"/>
      <sheetName val="Jan 04 CF"/>
      <sheetName val="Sheet2"/>
      <sheetName val="Sheet1"/>
    </sheetNames>
    <sheetDataSet>
      <sheetData sheetId="8">
        <row r="10">
          <cell r="Q10">
            <v>106516693.19753</v>
          </cell>
        </row>
        <row r="12">
          <cell r="Q12">
            <v>-51769019.10336</v>
          </cell>
        </row>
        <row r="16">
          <cell r="Q16">
            <v>3222118.1284200004</v>
          </cell>
        </row>
        <row r="18">
          <cell r="Q18">
            <v>10720204.9074</v>
          </cell>
        </row>
        <row r="20">
          <cell r="Q20">
            <v>-29726864.7057</v>
          </cell>
        </row>
        <row r="22">
          <cell r="Q22">
            <v>-18739965.094904482</v>
          </cell>
        </row>
        <row r="24">
          <cell r="Q24">
            <v>-1151147.222393729</v>
          </cell>
        </row>
        <row r="28">
          <cell r="Q28">
            <v>-3110282.95112</v>
          </cell>
        </row>
        <row r="30">
          <cell r="Q30">
            <v>63182474.931165375</v>
          </cell>
        </row>
        <row r="32">
          <cell r="Q32">
            <v>2127883.17043</v>
          </cell>
        </row>
        <row r="38">
          <cell r="Q38">
            <v>-351924</v>
          </cell>
        </row>
        <row r="43">
          <cell r="Q43">
            <v>-2103922.920072001</v>
          </cell>
        </row>
        <row r="79">
          <cell r="Q79">
            <v>89708909.15357001</v>
          </cell>
        </row>
        <row r="81">
          <cell r="Q81">
            <v>651984092.9776001</v>
          </cell>
        </row>
        <row r="82">
          <cell r="Q82">
            <v>69521140.55309637</v>
          </cell>
        </row>
        <row r="83">
          <cell r="Q83">
            <v>1643033.1899999995</v>
          </cell>
        </row>
        <row r="84">
          <cell r="Q84">
            <v>232054</v>
          </cell>
        </row>
        <row r="87">
          <cell r="Q87">
            <v>8999407.02904</v>
          </cell>
        </row>
        <row r="88">
          <cell r="Q88">
            <v>236958</v>
          </cell>
        </row>
        <row r="89">
          <cell r="Q89">
            <v>54956383.58033</v>
          </cell>
        </row>
        <row r="90">
          <cell r="Q90">
            <v>4623940.640489999</v>
          </cell>
        </row>
        <row r="91">
          <cell r="Q91">
            <v>406981.8</v>
          </cell>
        </row>
        <row r="92">
          <cell r="Q92">
            <v>1277566.50703</v>
          </cell>
        </row>
        <row r="96">
          <cell r="Q96">
            <v>153606.55</v>
          </cell>
        </row>
        <row r="97">
          <cell r="Q97">
            <v>12430984.956</v>
          </cell>
        </row>
        <row r="98">
          <cell r="Q98">
            <v>15468767.16255</v>
          </cell>
        </row>
        <row r="102">
          <cell r="Q102">
            <v>13655756.82685</v>
          </cell>
        </row>
        <row r="103">
          <cell r="Q103">
            <v>13288053.736580001</v>
          </cell>
        </row>
        <row r="104">
          <cell r="Q104">
            <v>-7031449.143839998</v>
          </cell>
        </row>
        <row r="105">
          <cell r="Q105">
            <v>2691736.8028800003</v>
          </cell>
        </row>
        <row r="106">
          <cell r="Q106">
            <v>1567672.02</v>
          </cell>
        </row>
        <row r="107">
          <cell r="Q107">
            <v>745598</v>
          </cell>
        </row>
        <row r="113">
          <cell r="Q113">
            <v>53910456.318629995</v>
          </cell>
        </row>
        <row r="114">
          <cell r="Q114">
            <v>3379715</v>
          </cell>
        </row>
        <row r="115">
          <cell r="Q115">
            <v>3825971.0441400004</v>
          </cell>
        </row>
        <row r="116">
          <cell r="Q116">
            <v>0</v>
          </cell>
        </row>
        <row r="122">
          <cell r="Q122">
            <v>844000</v>
          </cell>
        </row>
        <row r="123">
          <cell r="Q123">
            <v>13399853</v>
          </cell>
        </row>
        <row r="124">
          <cell r="Q124">
            <v>291752</v>
          </cell>
        </row>
        <row r="131">
          <cell r="Q131">
            <v>320632830</v>
          </cell>
        </row>
        <row r="132">
          <cell r="Q132">
            <v>385316192.94</v>
          </cell>
        </row>
        <row r="133">
          <cell r="Q133">
            <v>-3927807.0145417177</v>
          </cell>
        </row>
        <row r="134">
          <cell r="Q134">
            <v>5037249</v>
          </cell>
        </row>
        <row r="135">
          <cell r="Q135">
            <v>41442</v>
          </cell>
        </row>
        <row r="136">
          <cell r="Q136">
            <v>93755598.33216047</v>
          </cell>
        </row>
        <row r="139">
          <cell r="Q139">
            <v>10219201.32736653</v>
          </cell>
        </row>
      </sheetData>
      <sheetData sheetId="12">
        <row r="20">
          <cell r="W20">
            <v>21808208.046764</v>
          </cell>
        </row>
        <row r="32">
          <cell r="W32">
            <v>2934256.750289999</v>
          </cell>
        </row>
        <row r="48">
          <cell r="W48">
            <v>-25137229.380440004</v>
          </cell>
        </row>
        <row r="50">
          <cell r="W50">
            <v>-3290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ct 03"/>
      <sheetName val="Jan 04"/>
    </sheetNames>
    <sheetDataSet>
      <sheetData sheetId="1">
        <row r="167">
          <cell r="X167">
            <v>12430985.216</v>
          </cell>
        </row>
        <row r="168">
          <cell r="X168">
            <v>15468766.816480003</v>
          </cell>
        </row>
        <row r="170">
          <cell r="X170">
            <v>-3379715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L"/>
      <sheetName val="BS"/>
      <sheetName val="NTA"/>
      <sheetName val="NTA - PPE"/>
      <sheetName val="Graph-Rev by Equity"/>
      <sheetName val="Graph-PBT by Equity"/>
      <sheetName val="Graph-Rev by Seg"/>
      <sheetName val="Graph-PBT by Seg"/>
      <sheetName val="Equity"/>
      <sheetName val="Segment"/>
      <sheetName val="Data"/>
    </sheetNames>
    <sheetDataSet>
      <sheetData sheetId="9">
        <row r="20">
          <cell r="C20">
            <v>58528.529</v>
          </cell>
          <cell r="G20">
            <v>6386.78</v>
          </cell>
        </row>
        <row r="24">
          <cell r="C24">
            <v>14332.02977</v>
          </cell>
          <cell r="G24">
            <v>12644.00628</v>
          </cell>
        </row>
        <row r="25">
          <cell r="C25">
            <v>1627.5521899999999</v>
          </cell>
          <cell r="G25">
            <v>986.0161199999999</v>
          </cell>
        </row>
        <row r="26">
          <cell r="G26">
            <v>40.5225</v>
          </cell>
        </row>
        <row r="27">
          <cell r="C27">
            <v>4552.0656614399995</v>
          </cell>
          <cell r="G27">
            <v>13838.19538279632</v>
          </cell>
        </row>
        <row r="28">
          <cell r="G28">
            <v>2619.45577443</v>
          </cell>
        </row>
        <row r="29">
          <cell r="G29">
            <v>8969.463403965368</v>
          </cell>
        </row>
        <row r="30">
          <cell r="G30">
            <v>53721.4389232</v>
          </cell>
        </row>
        <row r="39">
          <cell r="C39">
            <v>7612.509</v>
          </cell>
          <cell r="G39">
            <v>145.67455000000018</v>
          </cell>
        </row>
        <row r="45">
          <cell r="C45">
            <v>30059.927676090003</v>
          </cell>
          <cell r="G45">
            <v>-569.4000105179969</v>
          </cell>
        </row>
        <row r="50">
          <cell r="C50">
            <v>5132.822</v>
          </cell>
          <cell r="G50">
            <v>-976.819</v>
          </cell>
        </row>
        <row r="54">
          <cell r="C54">
            <v>-15328.742100000001</v>
          </cell>
          <cell r="G54">
            <v>-16533.138666406532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pr 03"/>
      <sheetName val="Apr 03 Adj"/>
      <sheetName val="Sheet1"/>
      <sheetName val="Jul 03"/>
      <sheetName val="Jul 03 Adj"/>
      <sheetName val="Oct 03"/>
      <sheetName val="Oct 03 Adj"/>
      <sheetName val="disposal"/>
      <sheetName val="Jan 04 "/>
      <sheetName val="Jan 04 Adj"/>
    </sheetNames>
    <sheetDataSet>
      <sheetData sheetId="8">
        <row r="38">
          <cell r="K38">
            <v>-2930701.79876821</v>
          </cell>
        </row>
        <row r="101">
          <cell r="E101">
            <v>3893340.0000000005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pr 03"/>
      <sheetName val="Apr 03 Adj"/>
      <sheetName val="Jul 03"/>
      <sheetName val="Jul 03 Adj"/>
      <sheetName val="Jul 03 CF"/>
      <sheetName val="Oct 03"/>
      <sheetName val="Oct 03 Adj"/>
      <sheetName val="Oct 03 CF"/>
      <sheetName val="Jan 04"/>
      <sheetName val="Jan 04 Adj"/>
      <sheetName val="IGB"/>
      <sheetName val="Dilution"/>
      <sheetName val="Jan 04 CF"/>
      <sheetName val="Sheet2"/>
      <sheetName val="Sheet1"/>
    </sheetNames>
    <sheetDataSet>
      <sheetData sheetId="8">
        <row r="113">
          <cell r="C113">
            <v>9692082</v>
          </cell>
        </row>
        <row r="123">
          <cell r="C123">
            <v>7891853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pr 03"/>
      <sheetName val="Apr 03 Adj"/>
      <sheetName val="Jul 03"/>
      <sheetName val="Jul 03 Adj"/>
      <sheetName val="Oct 03"/>
      <sheetName val="Oct 03 Adj"/>
      <sheetName val="Jan 04"/>
      <sheetName val="Jan 04 Adj"/>
      <sheetName val="Recon"/>
    </sheetNames>
    <sheetDataSet>
      <sheetData sheetId="6">
        <row r="98">
          <cell r="E98">
            <v>22832544.31863</v>
          </cell>
        </row>
        <row r="108">
          <cell r="I108">
            <v>5508000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Oct 03"/>
      <sheetName val="Jan 04"/>
    </sheetNames>
    <sheetDataSet>
      <sheetData sheetId="1">
        <row r="189">
          <cell r="X189">
            <v>25106866.639339995</v>
          </cell>
        </row>
        <row r="193">
          <cell r="X193">
            <v>28803589.67929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pr 03"/>
      <sheetName val="Apr 03 Adj"/>
      <sheetName val="Jul 03"/>
      <sheetName val="Jul 03 Adj"/>
      <sheetName val="Jul 03 CF"/>
      <sheetName val="Oct 03"/>
      <sheetName val="Oct 03 Adj"/>
      <sheetName val="Oct 03 CF"/>
      <sheetName val="Jan 04"/>
      <sheetName val="Jan 04 Adj"/>
      <sheetName val="IGB"/>
      <sheetName val="Dilution"/>
      <sheetName val="Jan 04 CF"/>
      <sheetName val="Sheet2"/>
      <sheetName val="Sheet1"/>
    </sheetNames>
    <sheetDataSet>
      <sheetData sheetId="8">
        <row r="37">
          <cell r="Q37">
            <v>-18095615.299999997</v>
          </cell>
        </row>
        <row r="38">
          <cell r="Q38">
            <v>-351924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129"/>
  <sheetViews>
    <sheetView workbookViewId="0" topLeftCell="A1">
      <selection activeCell="C18" sqref="C18"/>
    </sheetView>
  </sheetViews>
  <sheetFormatPr defaultColWidth="9.140625" defaultRowHeight="12.75"/>
  <cols>
    <col min="1" max="1" width="2.7109375" style="5" customWidth="1"/>
    <col min="2" max="2" width="2.7109375" style="41" customWidth="1"/>
    <col min="3" max="3" width="73.421875" style="5" customWidth="1"/>
    <col min="4" max="16384" width="9.140625" style="5" customWidth="1"/>
  </cols>
  <sheetData>
    <row r="1" spans="1:2" ht="20.25">
      <c r="A1" s="107" t="s">
        <v>154</v>
      </c>
      <c r="B1" s="72"/>
    </row>
    <row r="2" ht="12.75">
      <c r="A2" s="5" t="s">
        <v>111</v>
      </c>
    </row>
    <row r="5" spans="1:2" ht="18.75">
      <c r="A5" s="38" t="s">
        <v>156</v>
      </c>
      <c r="B5" s="39"/>
    </row>
    <row r="6" spans="1:2" ht="18.75">
      <c r="A6" s="38" t="s">
        <v>155</v>
      </c>
      <c r="B6" s="39"/>
    </row>
    <row r="8" s="6" customFormat="1" ht="12.75">
      <c r="B8" s="73"/>
    </row>
    <row r="9" spans="1:4" s="6" customFormat="1" ht="18.75">
      <c r="A9" s="172" t="s">
        <v>112</v>
      </c>
      <c r="B9" s="172"/>
      <c r="C9" s="172"/>
      <c r="D9" s="172"/>
    </row>
    <row r="10" s="6" customFormat="1" ht="12.75">
      <c r="B10" s="73"/>
    </row>
    <row r="11" spans="1:2" s="64" customFormat="1" ht="15.75">
      <c r="A11" s="64" t="s">
        <v>113</v>
      </c>
      <c r="B11" s="113"/>
    </row>
    <row r="12" s="64" customFormat="1" ht="15.75">
      <c r="B12" s="113"/>
    </row>
    <row r="13" spans="1:2" s="64" customFormat="1" ht="15.75">
      <c r="A13" s="64" t="s">
        <v>114</v>
      </c>
      <c r="B13" s="113"/>
    </row>
    <row r="14" s="64" customFormat="1" ht="15.75">
      <c r="B14" s="113"/>
    </row>
    <row r="15" spans="1:2" s="64" customFormat="1" ht="15.75">
      <c r="A15" s="64" t="s">
        <v>115</v>
      </c>
      <c r="B15" s="113"/>
    </row>
    <row r="16" s="64" customFormat="1" ht="15.75">
      <c r="B16" s="113"/>
    </row>
    <row r="17" spans="1:2" s="64" customFormat="1" ht="15.75">
      <c r="A17" s="64" t="s">
        <v>116</v>
      </c>
      <c r="B17" s="113"/>
    </row>
    <row r="18" s="111" customFormat="1" ht="15.75">
      <c r="B18" s="110"/>
    </row>
    <row r="19" spans="1:2" s="111" customFormat="1" ht="15.75">
      <c r="A19" s="64" t="s">
        <v>124</v>
      </c>
      <c r="B19" s="110"/>
    </row>
    <row r="20" spans="1:2" s="6" customFormat="1" ht="12.75">
      <c r="A20" s="11"/>
      <c r="B20" s="73"/>
    </row>
    <row r="21" spans="2:3" s="6" customFormat="1" ht="12.75" customHeight="1">
      <c r="B21" s="73">
        <v>1</v>
      </c>
      <c r="C21" s="12" t="s">
        <v>63</v>
      </c>
    </row>
    <row r="22" spans="2:9" s="6" customFormat="1" ht="12.75" customHeight="1">
      <c r="B22" s="25">
        <v>2</v>
      </c>
      <c r="C22" s="14" t="s">
        <v>64</v>
      </c>
      <c r="D22" s="14"/>
      <c r="E22" s="14"/>
      <c r="F22" s="14"/>
      <c r="G22" s="14"/>
      <c r="H22" s="14"/>
      <c r="I22" s="14"/>
    </row>
    <row r="23" spans="2:9" s="6" customFormat="1" ht="12.75" customHeight="1">
      <c r="B23" s="25">
        <v>3</v>
      </c>
      <c r="C23" s="14" t="s">
        <v>66</v>
      </c>
      <c r="D23" s="14"/>
      <c r="E23" s="14"/>
      <c r="F23" s="14"/>
      <c r="G23" s="14"/>
      <c r="H23" s="14"/>
      <c r="I23" s="14"/>
    </row>
    <row r="24" spans="2:9" s="6" customFormat="1" ht="12.75" customHeight="1">
      <c r="B24" s="25">
        <v>4</v>
      </c>
      <c r="C24" s="14" t="s">
        <v>67</v>
      </c>
      <c r="D24" s="14"/>
      <c r="E24" s="14"/>
      <c r="F24" s="14"/>
      <c r="G24" s="14"/>
      <c r="H24" s="14"/>
      <c r="I24" s="14"/>
    </row>
    <row r="25" spans="2:9" s="6" customFormat="1" ht="12.75" customHeight="1">
      <c r="B25" s="25">
        <v>5</v>
      </c>
      <c r="C25" s="14" t="s">
        <v>68</v>
      </c>
      <c r="D25" s="14"/>
      <c r="E25" s="14"/>
      <c r="F25" s="14"/>
      <c r="G25" s="14"/>
      <c r="H25" s="14"/>
      <c r="I25" s="14"/>
    </row>
    <row r="26" spans="2:9" s="6" customFormat="1" ht="12.75" customHeight="1">
      <c r="B26" s="25">
        <v>6</v>
      </c>
      <c r="C26" s="14" t="s">
        <v>23</v>
      </c>
      <c r="D26" s="14"/>
      <c r="E26" s="14"/>
      <c r="F26" s="14"/>
      <c r="G26" s="14"/>
      <c r="H26" s="14"/>
      <c r="I26" s="14"/>
    </row>
    <row r="27" spans="2:9" s="6" customFormat="1" ht="12.75" customHeight="1">
      <c r="B27" s="25">
        <v>7</v>
      </c>
      <c r="C27" s="14" t="s">
        <v>71</v>
      </c>
      <c r="D27" s="14"/>
      <c r="E27" s="14"/>
      <c r="F27" s="14"/>
      <c r="G27" s="14"/>
      <c r="H27" s="14"/>
      <c r="I27" s="14"/>
    </row>
    <row r="28" spans="2:9" s="6" customFormat="1" ht="12.75" customHeight="1">
      <c r="B28" s="25">
        <v>8</v>
      </c>
      <c r="C28" s="14" t="s">
        <v>72</v>
      </c>
      <c r="D28" s="14"/>
      <c r="E28" s="14"/>
      <c r="F28" s="14"/>
      <c r="G28" s="14"/>
      <c r="H28" s="14"/>
      <c r="I28" s="14"/>
    </row>
    <row r="29" spans="2:3" s="2" customFormat="1" ht="12.75" customHeight="1">
      <c r="B29" s="21">
        <v>9</v>
      </c>
      <c r="C29" s="2" t="s">
        <v>76</v>
      </c>
    </row>
    <row r="30" spans="2:8" s="2" customFormat="1" ht="12.75" customHeight="1">
      <c r="B30" s="21">
        <v>10</v>
      </c>
      <c r="C30" s="2" t="s">
        <v>77</v>
      </c>
      <c r="D30" s="21"/>
      <c r="E30" s="21"/>
      <c r="F30" s="21"/>
      <c r="G30" s="21"/>
      <c r="H30" s="21"/>
    </row>
    <row r="31" spans="2:8" s="2" customFormat="1" ht="12.75" customHeight="1">
      <c r="B31" s="21">
        <v>11</v>
      </c>
      <c r="C31" s="2" t="s">
        <v>78</v>
      </c>
      <c r="D31" s="21"/>
      <c r="E31" s="21"/>
      <c r="F31" s="21"/>
      <c r="G31" s="21"/>
      <c r="H31" s="21"/>
    </row>
    <row r="32" spans="2:8" s="2" customFormat="1" ht="12.75" customHeight="1">
      <c r="B32" s="21">
        <v>12</v>
      </c>
      <c r="C32" s="2" t="s">
        <v>79</v>
      </c>
      <c r="D32" s="28"/>
      <c r="E32" s="28"/>
      <c r="F32" s="28"/>
      <c r="G32" s="28"/>
      <c r="H32" s="28"/>
    </row>
    <row r="33" spans="2:8" s="2" customFormat="1" ht="12.75" customHeight="1">
      <c r="B33" s="21">
        <v>13</v>
      </c>
      <c r="C33" s="2" t="s">
        <v>80</v>
      </c>
      <c r="D33" s="28"/>
      <c r="E33" s="28"/>
      <c r="F33" s="28"/>
      <c r="G33" s="28"/>
      <c r="H33" s="28"/>
    </row>
    <row r="34" spans="2:6" s="6" customFormat="1" ht="15.75" customHeight="1">
      <c r="B34" s="73"/>
      <c r="F34" s="30"/>
    </row>
    <row r="35" spans="1:6" s="111" customFormat="1" ht="12.75" customHeight="1">
      <c r="A35" s="64" t="s">
        <v>136</v>
      </c>
      <c r="B35" s="110"/>
      <c r="F35" s="112"/>
    </row>
    <row r="36" spans="1:6" s="111" customFormat="1" ht="12.75" customHeight="1">
      <c r="A36" s="64"/>
      <c r="B36" s="110"/>
      <c r="F36" s="112"/>
    </row>
    <row r="37" spans="2:9" s="6" customFormat="1" ht="12.75" customHeight="1">
      <c r="B37" s="21">
        <v>14</v>
      </c>
      <c r="C37" s="2" t="s">
        <v>81</v>
      </c>
      <c r="D37" s="7"/>
      <c r="E37" s="7"/>
      <c r="F37" s="7"/>
      <c r="G37" s="7"/>
      <c r="H37" s="7"/>
      <c r="I37" s="2"/>
    </row>
    <row r="38" spans="2:9" s="6" customFormat="1" ht="12.75" customHeight="1">
      <c r="B38" s="21">
        <v>15</v>
      </c>
      <c r="C38" s="2" t="s">
        <v>82</v>
      </c>
      <c r="D38" s="7"/>
      <c r="E38" s="7"/>
      <c r="F38" s="7"/>
      <c r="G38" s="7"/>
      <c r="H38" s="7"/>
      <c r="I38" s="2"/>
    </row>
    <row r="39" spans="2:9" s="6" customFormat="1" ht="12.75" customHeight="1">
      <c r="B39" s="21">
        <v>16</v>
      </c>
      <c r="C39" s="2" t="s">
        <v>83</v>
      </c>
      <c r="D39" s="7"/>
      <c r="E39" s="7"/>
      <c r="F39" s="7"/>
      <c r="G39" s="7"/>
      <c r="H39" s="7"/>
      <c r="I39" s="2"/>
    </row>
    <row r="40" spans="2:9" s="6" customFormat="1" ht="12.75" customHeight="1">
      <c r="B40" s="21">
        <v>17</v>
      </c>
      <c r="C40" s="2" t="s">
        <v>84</v>
      </c>
      <c r="D40" s="7"/>
      <c r="E40" s="7"/>
      <c r="F40" s="17"/>
      <c r="G40" s="17"/>
      <c r="H40" s="17"/>
      <c r="I40" s="2"/>
    </row>
    <row r="41" spans="2:9" s="6" customFormat="1" ht="12.75" customHeight="1">
      <c r="B41" s="21">
        <v>18</v>
      </c>
      <c r="C41" s="2" t="s">
        <v>10</v>
      </c>
      <c r="D41" s="7"/>
      <c r="E41" s="7"/>
      <c r="F41" s="17"/>
      <c r="G41" s="17"/>
      <c r="H41" s="17"/>
      <c r="I41" s="2"/>
    </row>
    <row r="42" spans="2:9" s="6" customFormat="1" ht="12.75" customHeight="1">
      <c r="B42" s="21">
        <v>19</v>
      </c>
      <c r="C42" s="2" t="s">
        <v>87</v>
      </c>
      <c r="D42" s="2"/>
      <c r="E42" s="32"/>
      <c r="F42" s="32"/>
      <c r="G42" s="18"/>
      <c r="H42" s="18"/>
      <c r="I42" s="2"/>
    </row>
    <row r="43" spans="2:9" s="6" customFormat="1" ht="12.75" customHeight="1">
      <c r="B43" s="21">
        <v>20</v>
      </c>
      <c r="C43" s="2" t="s">
        <v>24</v>
      </c>
      <c r="D43" s="2"/>
      <c r="E43" s="28"/>
      <c r="F43" s="28"/>
      <c r="G43" s="18"/>
      <c r="H43" s="18"/>
      <c r="I43" s="2"/>
    </row>
    <row r="44" spans="2:9" s="6" customFormat="1" ht="12.75" customHeight="1">
      <c r="B44" s="73">
        <v>21</v>
      </c>
      <c r="C44" s="6" t="s">
        <v>90</v>
      </c>
      <c r="G44" s="19"/>
      <c r="H44" s="19"/>
      <c r="I44" s="2"/>
    </row>
    <row r="45" spans="2:9" s="6" customFormat="1" ht="12.75" customHeight="1">
      <c r="B45" s="73">
        <v>22</v>
      </c>
      <c r="C45" s="6" t="s">
        <v>91</v>
      </c>
      <c r="G45" s="19"/>
      <c r="H45" s="19"/>
      <c r="I45" s="2"/>
    </row>
    <row r="46" spans="2:9" s="6" customFormat="1" ht="12.75" customHeight="1" hidden="1">
      <c r="B46" s="73"/>
      <c r="D46" s="16"/>
      <c r="E46" s="20"/>
      <c r="G46" s="19"/>
      <c r="H46" s="19"/>
      <c r="I46" s="2"/>
    </row>
    <row r="47" spans="2:9" s="6" customFormat="1" ht="12.75" customHeight="1" hidden="1">
      <c r="B47" s="73"/>
      <c r="C47" s="6" t="s">
        <v>106</v>
      </c>
      <c r="D47" s="16" t="e">
        <f>#REF!+#REF!</f>
        <v>#REF!</v>
      </c>
      <c r="E47" s="20"/>
      <c r="G47" s="19"/>
      <c r="H47" s="19"/>
      <c r="I47" s="2"/>
    </row>
    <row r="48" spans="2:9" s="6" customFormat="1" ht="12.75" customHeight="1" hidden="1">
      <c r="B48" s="73"/>
      <c r="D48" s="16"/>
      <c r="E48" s="20"/>
      <c r="G48" s="19"/>
      <c r="H48" s="19"/>
      <c r="I48" s="2"/>
    </row>
    <row r="49" spans="2:9" s="6" customFormat="1" ht="12.75" customHeight="1" hidden="1">
      <c r="B49" s="73"/>
      <c r="C49" s="6" t="s">
        <v>105</v>
      </c>
      <c r="D49" s="16"/>
      <c r="E49" s="20"/>
      <c r="G49" s="19"/>
      <c r="H49" s="19"/>
      <c r="I49" s="2"/>
    </row>
    <row r="50" spans="2:9" s="6" customFormat="1" ht="12.75" customHeight="1" hidden="1">
      <c r="B50" s="73"/>
      <c r="D50" s="16"/>
      <c r="E50" s="20"/>
      <c r="G50" s="19"/>
      <c r="H50" s="19"/>
      <c r="I50" s="2"/>
    </row>
    <row r="51" spans="2:9" s="6" customFormat="1" ht="12.75" customHeight="1" hidden="1">
      <c r="B51" s="73"/>
      <c r="E51" s="20"/>
      <c r="G51" s="19"/>
      <c r="H51" s="19"/>
      <c r="I51" s="2"/>
    </row>
    <row r="52" spans="2:9" s="6" customFormat="1" ht="12.75" customHeight="1" hidden="1">
      <c r="B52" s="73"/>
      <c r="E52" s="20"/>
      <c r="G52" s="19"/>
      <c r="H52" s="19"/>
      <c r="I52" s="2"/>
    </row>
    <row r="53" spans="2:9" s="6" customFormat="1" ht="12.75" customHeight="1" hidden="1">
      <c r="B53" s="73"/>
      <c r="D53" s="66">
        <f>SUM(D50:D52)</f>
        <v>0</v>
      </c>
      <c r="E53" s="20"/>
      <c r="G53" s="19"/>
      <c r="H53" s="19"/>
      <c r="I53" s="2"/>
    </row>
    <row r="54" spans="2:9" s="6" customFormat="1" ht="12.75" customHeight="1">
      <c r="B54" s="73">
        <v>23</v>
      </c>
      <c r="C54" s="6" t="s">
        <v>29</v>
      </c>
      <c r="G54" s="19"/>
      <c r="H54" s="19"/>
      <c r="I54" s="2"/>
    </row>
    <row r="55" spans="2:9" s="6" customFormat="1" ht="12.75" customHeight="1">
      <c r="B55" s="73">
        <v>24</v>
      </c>
      <c r="C55" s="6" t="s">
        <v>96</v>
      </c>
      <c r="G55" s="19"/>
      <c r="H55" s="19"/>
      <c r="I55" s="2"/>
    </row>
    <row r="56" spans="2:9" s="6" customFormat="1" ht="12.75" customHeight="1">
      <c r="B56" s="73">
        <v>25</v>
      </c>
      <c r="C56" s="13" t="s">
        <v>97</v>
      </c>
      <c r="G56" s="19"/>
      <c r="H56" s="19"/>
      <c r="I56" s="2"/>
    </row>
    <row r="57" spans="2:9" s="6" customFormat="1" ht="12.75" customHeight="1">
      <c r="B57" s="73">
        <v>26</v>
      </c>
      <c r="C57" s="6" t="s">
        <v>98</v>
      </c>
      <c r="G57" s="19"/>
      <c r="H57" s="19"/>
      <c r="I57" s="2"/>
    </row>
    <row r="58" spans="2:9" s="6" customFormat="1" ht="12.75" customHeight="1">
      <c r="B58" s="74">
        <v>27</v>
      </c>
      <c r="C58" s="33" t="s">
        <v>103</v>
      </c>
      <c r="D58" s="33"/>
      <c r="E58" s="33"/>
      <c r="F58" s="33"/>
      <c r="G58" s="33"/>
      <c r="H58" s="33"/>
      <c r="I58" s="2"/>
    </row>
    <row r="59" spans="2:9" s="6" customFormat="1" ht="12.75" customHeight="1">
      <c r="B59" s="74"/>
      <c r="C59" s="23"/>
      <c r="D59" s="23"/>
      <c r="E59" s="23"/>
      <c r="F59" s="23"/>
      <c r="G59" s="23"/>
      <c r="H59" s="23"/>
      <c r="I59" s="2"/>
    </row>
    <row r="60" spans="2:9" s="6" customFormat="1" ht="12.75" customHeight="1">
      <c r="B60" s="21"/>
      <c r="C60" s="2"/>
      <c r="D60" s="7"/>
      <c r="E60" s="7"/>
      <c r="F60" s="17"/>
      <c r="G60" s="17"/>
      <c r="H60" s="17"/>
      <c r="I60" s="2"/>
    </row>
    <row r="61" s="6" customFormat="1" ht="12.75" customHeight="1">
      <c r="B61" s="73"/>
    </row>
    <row r="62" s="6" customFormat="1" ht="12.75" customHeight="1">
      <c r="B62" s="73"/>
    </row>
    <row r="63" s="6" customFormat="1" ht="12.75" customHeight="1">
      <c r="B63" s="73"/>
    </row>
    <row r="64" s="6" customFormat="1" ht="12.75" customHeight="1">
      <c r="B64" s="73"/>
    </row>
    <row r="65" s="6" customFormat="1" ht="12.75">
      <c r="B65" s="73"/>
    </row>
    <row r="66" s="6" customFormat="1" ht="12.75">
      <c r="B66" s="73"/>
    </row>
    <row r="67" s="6" customFormat="1" ht="12.75">
      <c r="B67" s="73"/>
    </row>
    <row r="68" s="6" customFormat="1" ht="12.75">
      <c r="B68" s="73"/>
    </row>
    <row r="69" s="6" customFormat="1" ht="12.75">
      <c r="B69" s="73"/>
    </row>
    <row r="70" s="6" customFormat="1" ht="12.75">
      <c r="B70" s="73"/>
    </row>
    <row r="71" s="6" customFormat="1" ht="12.75">
      <c r="B71" s="73"/>
    </row>
    <row r="72" s="6" customFormat="1" ht="12.75">
      <c r="B72" s="73"/>
    </row>
    <row r="73" s="6" customFormat="1" ht="12.75">
      <c r="B73" s="73"/>
    </row>
    <row r="74" s="6" customFormat="1" ht="12.75">
      <c r="B74" s="73"/>
    </row>
    <row r="75" s="6" customFormat="1" ht="12.75">
      <c r="B75" s="73"/>
    </row>
    <row r="76" s="6" customFormat="1" ht="12.75">
      <c r="B76" s="73"/>
    </row>
    <row r="77" s="6" customFormat="1" ht="12.75">
      <c r="B77" s="73"/>
    </row>
    <row r="78" s="6" customFormat="1" ht="12.75">
      <c r="B78" s="73"/>
    </row>
    <row r="79" s="6" customFormat="1" ht="12.75">
      <c r="B79" s="73"/>
    </row>
    <row r="80" s="6" customFormat="1" ht="12.75">
      <c r="B80" s="73"/>
    </row>
    <row r="81" s="6" customFormat="1" ht="12.75">
      <c r="B81" s="73"/>
    </row>
    <row r="82" s="6" customFormat="1" ht="12.75">
      <c r="B82" s="73"/>
    </row>
    <row r="83" s="6" customFormat="1" ht="12.75">
      <c r="B83" s="73"/>
    </row>
    <row r="84" s="6" customFormat="1" ht="12.75">
      <c r="B84" s="73"/>
    </row>
    <row r="85" s="6" customFormat="1" ht="12.75">
      <c r="B85" s="73"/>
    </row>
    <row r="86" s="6" customFormat="1" ht="12.75">
      <c r="B86" s="73"/>
    </row>
    <row r="87" s="6" customFormat="1" ht="12.75">
      <c r="B87" s="73"/>
    </row>
    <row r="88" s="6" customFormat="1" ht="12.75">
      <c r="B88" s="73"/>
    </row>
    <row r="89" s="6" customFormat="1" ht="12.75">
      <c r="B89" s="73"/>
    </row>
    <row r="90" s="6" customFormat="1" ht="12.75">
      <c r="B90" s="73"/>
    </row>
    <row r="91" s="6" customFormat="1" ht="12.75">
      <c r="B91" s="73"/>
    </row>
    <row r="92" s="6" customFormat="1" ht="12.75">
      <c r="B92" s="73"/>
    </row>
    <row r="93" s="6" customFormat="1" ht="12.75">
      <c r="B93" s="73"/>
    </row>
    <row r="94" s="6" customFormat="1" ht="12.75">
      <c r="B94" s="73"/>
    </row>
    <row r="95" s="6" customFormat="1" ht="12.75">
      <c r="B95" s="73"/>
    </row>
    <row r="96" s="6" customFormat="1" ht="12.75">
      <c r="B96" s="73"/>
    </row>
    <row r="97" s="6" customFormat="1" ht="12.75">
      <c r="B97" s="73"/>
    </row>
    <row r="98" s="6" customFormat="1" ht="12.75">
      <c r="B98" s="73"/>
    </row>
    <row r="99" s="6" customFormat="1" ht="12.75">
      <c r="B99" s="73"/>
    </row>
    <row r="100" s="6" customFormat="1" ht="12.75">
      <c r="B100" s="73"/>
    </row>
    <row r="101" s="6" customFormat="1" ht="12.75">
      <c r="B101" s="73"/>
    </row>
    <row r="102" s="6" customFormat="1" ht="12.75">
      <c r="B102" s="73"/>
    </row>
    <row r="103" s="6" customFormat="1" ht="12.75">
      <c r="B103" s="73"/>
    </row>
    <row r="104" s="6" customFormat="1" ht="12.75">
      <c r="B104" s="73"/>
    </row>
    <row r="105" s="6" customFormat="1" ht="12.75">
      <c r="B105" s="73"/>
    </row>
    <row r="106" s="6" customFormat="1" ht="12.75">
      <c r="B106" s="73"/>
    </row>
    <row r="107" s="6" customFormat="1" ht="12.75">
      <c r="B107" s="73"/>
    </row>
    <row r="108" s="6" customFormat="1" ht="12.75">
      <c r="B108" s="73"/>
    </row>
    <row r="109" s="6" customFormat="1" ht="12.75">
      <c r="B109" s="73"/>
    </row>
    <row r="110" s="6" customFormat="1" ht="12.75">
      <c r="B110" s="73"/>
    </row>
    <row r="111" s="6" customFormat="1" ht="12.75">
      <c r="B111" s="73"/>
    </row>
    <row r="112" s="6" customFormat="1" ht="12.75">
      <c r="B112" s="73"/>
    </row>
    <row r="113" s="6" customFormat="1" ht="12.75">
      <c r="B113" s="73"/>
    </row>
    <row r="114" s="6" customFormat="1" ht="12.75">
      <c r="B114" s="73"/>
    </row>
    <row r="115" s="6" customFormat="1" ht="12.75">
      <c r="B115" s="73"/>
    </row>
    <row r="116" s="6" customFormat="1" ht="12.75">
      <c r="B116" s="73"/>
    </row>
    <row r="117" s="6" customFormat="1" ht="12.75">
      <c r="B117" s="73"/>
    </row>
    <row r="118" s="6" customFormat="1" ht="12.75">
      <c r="B118" s="73"/>
    </row>
    <row r="119" s="6" customFormat="1" ht="12.75">
      <c r="B119" s="73"/>
    </row>
    <row r="120" s="6" customFormat="1" ht="12.75">
      <c r="B120" s="73"/>
    </row>
    <row r="121" s="6" customFormat="1" ht="12.75">
      <c r="B121" s="73"/>
    </row>
    <row r="122" s="6" customFormat="1" ht="12.75">
      <c r="B122" s="73"/>
    </row>
    <row r="123" s="6" customFormat="1" ht="12.75">
      <c r="B123" s="73"/>
    </row>
    <row r="124" s="6" customFormat="1" ht="12.75">
      <c r="B124" s="73"/>
    </row>
    <row r="125" s="6" customFormat="1" ht="12.75">
      <c r="B125" s="73"/>
    </row>
    <row r="126" s="6" customFormat="1" ht="12.75">
      <c r="B126" s="73"/>
    </row>
    <row r="127" s="6" customFormat="1" ht="12.75">
      <c r="B127" s="73"/>
    </row>
    <row r="128" s="6" customFormat="1" ht="12.75">
      <c r="B128" s="73"/>
    </row>
    <row r="129" s="6" customFormat="1" ht="12.75">
      <c r="B129" s="73"/>
    </row>
  </sheetData>
  <mergeCells count="1">
    <mergeCell ref="A9:D9"/>
  </mergeCells>
  <printOptions/>
  <pageMargins left="0.75" right="0.75" top="0.75" bottom="0.75"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01"/>
  <sheetViews>
    <sheetView workbookViewId="0" topLeftCell="A25">
      <selection activeCell="A42" sqref="A42"/>
    </sheetView>
  </sheetViews>
  <sheetFormatPr defaultColWidth="9.140625" defaultRowHeight="12.75"/>
  <cols>
    <col min="1" max="1" width="35.7109375" style="2" customWidth="1"/>
    <col min="2" max="2" width="1.28515625" style="2" customWidth="1"/>
    <col min="3" max="3" width="12.7109375" style="1" customWidth="1"/>
    <col min="4" max="4" width="1.28515625" style="2" customWidth="1"/>
    <col min="5" max="5" width="12.7109375" style="2" customWidth="1"/>
    <col min="6" max="6" width="1.28515625" style="2" customWidth="1"/>
    <col min="7" max="7" width="12.7109375" style="1" customWidth="1"/>
    <col min="8" max="8" width="1.28515625" style="2" customWidth="1"/>
    <col min="9" max="9" width="12.7109375" style="2" customWidth="1"/>
    <col min="10" max="10" width="9.421875" style="2" bestFit="1" customWidth="1"/>
    <col min="11" max="16384" width="9.140625" style="2" customWidth="1"/>
  </cols>
  <sheetData>
    <row r="1" spans="1:9" ht="18.75">
      <c r="A1" s="45" t="s">
        <v>119</v>
      </c>
      <c r="B1" s="46"/>
      <c r="C1" s="40"/>
      <c r="E1" s="40"/>
      <c r="F1" s="47"/>
      <c r="G1" s="47"/>
      <c r="H1" s="47"/>
      <c r="I1" s="47"/>
    </row>
    <row r="2" spans="1:9" ht="12.75">
      <c r="A2" s="2" t="s">
        <v>111</v>
      </c>
      <c r="B2" s="46"/>
      <c r="C2" s="40"/>
      <c r="E2" s="40"/>
      <c r="F2" s="47"/>
      <c r="G2" s="47"/>
      <c r="H2" s="47"/>
      <c r="I2" s="47"/>
    </row>
    <row r="3" spans="1:9" ht="12.75">
      <c r="A3" s="21"/>
      <c r="B3" s="46"/>
      <c r="C3" s="40"/>
      <c r="E3" s="40"/>
      <c r="F3" s="47"/>
      <c r="G3" s="47"/>
      <c r="H3" s="47"/>
      <c r="I3" s="47"/>
    </row>
    <row r="4" spans="1:9" ht="12.75">
      <c r="A4" s="21"/>
      <c r="B4" s="46"/>
      <c r="C4" s="40"/>
      <c r="E4" s="40"/>
      <c r="F4" s="47"/>
      <c r="G4" s="47"/>
      <c r="H4" s="47"/>
      <c r="I4" s="47"/>
    </row>
    <row r="5" spans="1:9" s="56" customFormat="1" ht="19.5" customHeight="1">
      <c r="A5" s="114" t="s">
        <v>113</v>
      </c>
      <c r="B5" s="46"/>
      <c r="C5" s="115"/>
      <c r="E5" s="115"/>
      <c r="F5" s="116"/>
      <c r="G5" s="116"/>
      <c r="H5" s="116"/>
      <c r="I5" s="116"/>
    </row>
    <row r="6" spans="1:9" ht="13.5">
      <c r="A6" s="46"/>
      <c r="B6" s="46"/>
      <c r="E6" s="1"/>
      <c r="F6" s="27"/>
      <c r="G6" s="27"/>
      <c r="H6" s="27"/>
      <c r="I6" s="27"/>
    </row>
    <row r="7" spans="1:9" ht="13.5">
      <c r="A7" s="46"/>
      <c r="B7" s="46"/>
      <c r="C7" s="22" t="s">
        <v>127</v>
      </c>
      <c r="E7" s="21" t="s">
        <v>145</v>
      </c>
      <c r="F7" s="27"/>
      <c r="G7" s="22" t="s">
        <v>127</v>
      </c>
      <c r="H7" s="1"/>
      <c r="I7" s="21" t="s">
        <v>146</v>
      </c>
    </row>
    <row r="8" spans="1:9" ht="13.5">
      <c r="A8" s="46"/>
      <c r="B8" s="46"/>
      <c r="C8" s="22" t="s">
        <v>117</v>
      </c>
      <c r="E8" s="21" t="s">
        <v>117</v>
      </c>
      <c r="F8" s="27"/>
      <c r="G8" s="22" t="s">
        <v>118</v>
      </c>
      <c r="H8" s="1"/>
      <c r="I8" s="21" t="s">
        <v>118</v>
      </c>
    </row>
    <row r="9" spans="3:9" ht="12.75">
      <c r="C9" s="22" t="s">
        <v>157</v>
      </c>
      <c r="D9" s="22"/>
      <c r="E9" s="21" t="s">
        <v>158</v>
      </c>
      <c r="G9" s="22" t="s">
        <v>157</v>
      </c>
      <c r="H9" s="22"/>
      <c r="I9" s="21" t="s">
        <v>158</v>
      </c>
    </row>
    <row r="10" spans="3:9" ht="12.75">
      <c r="C10" s="22" t="s">
        <v>6</v>
      </c>
      <c r="D10" s="22"/>
      <c r="E10" s="21" t="s">
        <v>6</v>
      </c>
      <c r="G10" s="22" t="s">
        <v>6</v>
      </c>
      <c r="H10" s="22"/>
      <c r="I10" s="21" t="s">
        <v>6</v>
      </c>
    </row>
    <row r="11" spans="3:5" ht="12.75">
      <c r="C11" s="22"/>
      <c r="D11" s="21"/>
      <c r="E11" s="21"/>
    </row>
    <row r="12" spans="1:11" ht="12.75">
      <c r="A12" s="1" t="s">
        <v>7</v>
      </c>
      <c r="C12" s="67">
        <f>G12-'[1]PL'!G12</f>
        <v>35313.977502006994</v>
      </c>
      <c r="D12" s="7"/>
      <c r="E12" s="7">
        <f>I12-'[1]PL'!I12</f>
        <v>18723</v>
      </c>
      <c r="G12" s="67">
        <f>'[2]Jan 04'!$Q$10/1000</f>
        <v>106516.69319753</v>
      </c>
      <c r="H12" s="7"/>
      <c r="I12" s="7">
        <v>76765</v>
      </c>
      <c r="J12" s="147"/>
      <c r="K12" s="147"/>
    </row>
    <row r="13" spans="1:9" ht="12.75">
      <c r="A13" s="1"/>
      <c r="C13" s="67"/>
      <c r="D13" s="7"/>
      <c r="E13" s="7"/>
      <c r="G13" s="67"/>
      <c r="H13" s="7"/>
      <c r="I13" s="7"/>
    </row>
    <row r="14" spans="1:9" ht="12.75">
      <c r="A14" s="2" t="s">
        <v>8</v>
      </c>
      <c r="C14" s="67">
        <f>G14-'[1]PL'!G14</f>
        <v>-17186.014518234</v>
      </c>
      <c r="D14" s="7"/>
      <c r="E14" s="7">
        <f>I14-'[1]PL'!I14</f>
        <v>-10410</v>
      </c>
      <c r="G14" s="67">
        <f>'[2]Jan 04'!$Q$12/1000</f>
        <v>-51769.01910336</v>
      </c>
      <c r="H14" s="7"/>
      <c r="I14" s="7">
        <v>-41300</v>
      </c>
    </row>
    <row r="15" spans="1:9" ht="12.75">
      <c r="A15" s="1"/>
      <c r="C15" s="68"/>
      <c r="D15" s="7"/>
      <c r="E15" s="50"/>
      <c r="G15" s="68"/>
      <c r="H15" s="7"/>
      <c r="I15" s="50"/>
    </row>
    <row r="16" spans="1:9" ht="12.75">
      <c r="A16" s="1" t="s">
        <v>9</v>
      </c>
      <c r="C16" s="67">
        <f>SUM(C12:C14)</f>
        <v>18127.962983772995</v>
      </c>
      <c r="D16" s="7"/>
      <c r="E16" s="7">
        <f>SUM(E12:E14)</f>
        <v>8313</v>
      </c>
      <c r="G16" s="67">
        <f>SUM(G12:G14)</f>
        <v>54747.67409417</v>
      </c>
      <c r="H16" s="7"/>
      <c r="I16" s="7">
        <f>SUM(I12:I14)</f>
        <v>35465</v>
      </c>
    </row>
    <row r="17" spans="1:9" ht="12.75">
      <c r="A17" s="1"/>
      <c r="C17" s="67"/>
      <c r="D17" s="7"/>
      <c r="E17" s="7"/>
      <c r="G17" s="67"/>
      <c r="H17" s="7"/>
      <c r="I17" s="7"/>
    </row>
    <row r="18" spans="1:9" ht="12.75">
      <c r="A18" s="2" t="s">
        <v>36</v>
      </c>
      <c r="C18" s="67">
        <f>G18-'[1]PL'!G18</f>
        <v>12661.392153800001</v>
      </c>
      <c r="D18" s="7"/>
      <c r="E18" s="7">
        <f>I18-'[1]PL'!I18</f>
        <v>3722</v>
      </c>
      <c r="G18" s="67">
        <f>'[2]Jan 04'!$Q$16/1000+'[2]Jan 04'!$Q$18/1000</f>
        <v>13942.323035820002</v>
      </c>
      <c r="H18" s="7"/>
      <c r="I18" s="7">
        <v>5012</v>
      </c>
    </row>
    <row r="19" spans="3:9" ht="12.75">
      <c r="C19" s="67"/>
      <c r="D19" s="7"/>
      <c r="E19" s="7"/>
      <c r="G19" s="67"/>
      <c r="H19" s="7"/>
      <c r="I19" s="7"/>
    </row>
    <row r="20" spans="1:9" ht="12.75">
      <c r="A20" s="2" t="s">
        <v>37</v>
      </c>
      <c r="C20" s="67">
        <f>G20-'[1]PL'!G20</f>
        <v>-9732.424704453999</v>
      </c>
      <c r="D20" s="7"/>
      <c r="E20" s="7">
        <f>I20-'[1]PL'!I20</f>
        <v>-3876</v>
      </c>
      <c r="G20" s="67">
        <f>'[2]Jan 04'!$Q$20/1000</f>
        <v>-29726.864705699998</v>
      </c>
      <c r="H20" s="7"/>
      <c r="I20" s="7">
        <v>-18259</v>
      </c>
    </row>
    <row r="21" spans="3:9" ht="12.75">
      <c r="C21" s="67"/>
      <c r="D21" s="7"/>
      <c r="E21" s="7"/>
      <c r="G21" s="67"/>
      <c r="H21" s="7"/>
      <c r="I21" s="7"/>
    </row>
    <row r="22" spans="1:9" ht="12.75">
      <c r="A22" s="2" t="s">
        <v>38</v>
      </c>
      <c r="C22" s="67">
        <f>G22-'[1]PL'!G22</f>
        <v>-6995.164835294481</v>
      </c>
      <c r="D22" s="7"/>
      <c r="E22" s="7">
        <f>I22-'[1]PL'!I22</f>
        <v>-1063.9310000000005</v>
      </c>
      <c r="G22" s="67">
        <f>'[2]Jan 04'!$Q$22/1000</f>
        <v>-18739.96509490448</v>
      </c>
      <c r="H22" s="7"/>
      <c r="I22" s="7">
        <v>-10100</v>
      </c>
    </row>
    <row r="23" spans="3:9" ht="12.75">
      <c r="C23" s="67"/>
      <c r="D23" s="7"/>
      <c r="E23" s="7"/>
      <c r="G23" s="67"/>
      <c r="H23" s="7"/>
      <c r="I23" s="7"/>
    </row>
    <row r="24" spans="1:9" ht="12.75">
      <c r="A24" s="2" t="s">
        <v>39</v>
      </c>
      <c r="C24" s="67">
        <f>G24-'[1]PL'!G24</f>
        <v>-676.9221977537289</v>
      </c>
      <c r="D24" s="7"/>
      <c r="E24" s="7">
        <f>I24-'[1]PL'!I24</f>
        <v>-17.369000000000028</v>
      </c>
      <c r="G24" s="67">
        <f>'[2]Jan 04'!$Q$24/1000</f>
        <v>-1151.147222393729</v>
      </c>
      <c r="H24" s="7"/>
      <c r="I24" s="7">
        <v>-434</v>
      </c>
    </row>
    <row r="25" spans="3:9" ht="12.75">
      <c r="C25" s="68"/>
      <c r="D25" s="7"/>
      <c r="E25" s="50"/>
      <c r="G25" s="68"/>
      <c r="H25" s="7"/>
      <c r="I25" s="50"/>
    </row>
    <row r="26" spans="1:9" ht="12.75">
      <c r="A26" s="1" t="s">
        <v>40</v>
      </c>
      <c r="C26" s="67">
        <f>SUM(C16:C24)</f>
        <v>13384.843400070786</v>
      </c>
      <c r="D26" s="7"/>
      <c r="E26" s="7">
        <f>SUM(E16:E24)</f>
        <v>7077.7</v>
      </c>
      <c r="G26" s="67">
        <f>SUM(G16:G24)</f>
        <v>19072.020106991782</v>
      </c>
      <c r="H26" s="7"/>
      <c r="I26" s="7">
        <f>SUM(I16:I24)</f>
        <v>11684</v>
      </c>
    </row>
    <row r="27" spans="1:9" ht="12.75">
      <c r="A27" s="1"/>
      <c r="C27" s="67"/>
      <c r="D27" s="7"/>
      <c r="E27" s="7"/>
      <c r="G27" s="67"/>
      <c r="H27" s="7"/>
      <c r="I27" s="7"/>
    </row>
    <row r="28" spans="1:9" ht="12.75">
      <c r="A28" s="2" t="s">
        <v>150</v>
      </c>
      <c r="C28" s="67">
        <f>G28-'[1]PL'!G28</f>
        <v>-514.5483740199993</v>
      </c>
      <c r="D28" s="7"/>
      <c r="E28" s="7">
        <f>I28-'[1]PL'!I28</f>
        <v>-1441</v>
      </c>
      <c r="G28" s="67">
        <f>'[2]Jan 04'!$Q$28/1000</f>
        <v>-3110.28295112</v>
      </c>
      <c r="H28" s="7"/>
      <c r="I28" s="7">
        <v>-3853</v>
      </c>
    </row>
    <row r="29" spans="1:9" ht="12.75">
      <c r="A29" s="1"/>
      <c r="C29" s="67"/>
      <c r="D29" s="7"/>
      <c r="E29" s="7"/>
      <c r="G29" s="67"/>
      <c r="H29" s="7"/>
      <c r="I29" s="7"/>
    </row>
    <row r="30" spans="1:9" ht="12.75">
      <c r="A30" s="2" t="s">
        <v>41</v>
      </c>
      <c r="C30" s="67">
        <f>G30-'[1]PL'!G30</f>
        <v>3353.74883331025</v>
      </c>
      <c r="D30" s="7"/>
      <c r="E30" s="7">
        <f>I30-'[1]PL'!I30</f>
        <v>3634</v>
      </c>
      <c r="G30" s="67">
        <f>'[2]Jan 04'!$Q$32/1000</f>
        <v>2127.88317043</v>
      </c>
      <c r="H30" s="7"/>
      <c r="I30" s="7">
        <v>4833</v>
      </c>
    </row>
    <row r="31" spans="1:9" ht="12.75">
      <c r="A31" s="1"/>
      <c r="C31" s="67"/>
      <c r="D31" s="7"/>
      <c r="E31" s="7"/>
      <c r="G31" s="67"/>
      <c r="H31" s="7"/>
      <c r="I31" s="7"/>
    </row>
    <row r="32" spans="1:9" ht="12.75">
      <c r="A32" s="2" t="s">
        <v>22</v>
      </c>
      <c r="C32" s="67">
        <f>G32-'[1]PL'!G32</f>
        <v>10115.226277816495</v>
      </c>
      <c r="D32" s="7"/>
      <c r="E32" s="7">
        <f>I32-'[1]PL'!I32</f>
        <v>8687</v>
      </c>
      <c r="G32" s="67">
        <f>'[2]Jan 04'!$Q$30/1000</f>
        <v>63182.47493116537</v>
      </c>
      <c r="H32" s="7"/>
      <c r="I32" s="7">
        <v>38038</v>
      </c>
    </row>
    <row r="33" spans="3:9" ht="12.75">
      <c r="C33" s="68"/>
      <c r="D33" s="7"/>
      <c r="E33" s="50"/>
      <c r="G33" s="68"/>
      <c r="H33" s="7"/>
      <c r="I33" s="50"/>
    </row>
    <row r="34" spans="1:11" ht="12.75">
      <c r="A34" s="1" t="s">
        <v>153</v>
      </c>
      <c r="C34" s="67">
        <f>SUM(C26:C32)</f>
        <v>26339.270137177533</v>
      </c>
      <c r="D34" s="7"/>
      <c r="E34" s="7">
        <f>SUM(E26:E32)</f>
        <v>17957.7</v>
      </c>
      <c r="G34" s="67">
        <f>SUM(G26:G32)</f>
        <v>81272.09525746715</v>
      </c>
      <c r="H34" s="7"/>
      <c r="I34" s="7">
        <f>SUM(I26:I32)</f>
        <v>50702</v>
      </c>
      <c r="J34" s="147"/>
      <c r="K34" s="147"/>
    </row>
    <row r="35" spans="1:10" ht="12.75">
      <c r="A35" s="1"/>
      <c r="C35" s="67"/>
      <c r="D35" s="7"/>
      <c r="E35" s="7"/>
      <c r="G35" s="67"/>
      <c r="H35" s="7"/>
      <c r="I35" s="7"/>
      <c r="J35" s="7"/>
    </row>
    <row r="36" spans="1:10" ht="12.75">
      <c r="A36" s="2" t="s">
        <v>10</v>
      </c>
      <c r="C36" s="67">
        <f>G36-'[1]PL'!G36</f>
        <v>-7125.1000674443585</v>
      </c>
      <c r="D36" s="7"/>
      <c r="E36" s="7">
        <f>I36-'[1]PL'!I36</f>
        <v>-6304</v>
      </c>
      <c r="G36" s="67">
        <f>'[2]Jan 04'!$Q$38/1000+'[9]Jan 04'!$Q$37/1000</f>
        <v>-18447.539299999997</v>
      </c>
      <c r="H36" s="7"/>
      <c r="I36" s="7">
        <v>-14159</v>
      </c>
      <c r="J36" s="29"/>
    </row>
    <row r="37" spans="3:9" ht="12.75">
      <c r="C37" s="68"/>
      <c r="D37" s="7"/>
      <c r="E37" s="50"/>
      <c r="G37" s="68"/>
      <c r="H37" s="7"/>
      <c r="I37" s="50"/>
    </row>
    <row r="38" spans="1:9" ht="12.75">
      <c r="A38" s="1" t="s">
        <v>42</v>
      </c>
      <c r="C38" s="67">
        <f>SUM(C34:C37)</f>
        <v>19214.170069733176</v>
      </c>
      <c r="D38" s="7"/>
      <c r="E38" s="7">
        <f>SUM(E34:E37)</f>
        <v>11653.7</v>
      </c>
      <c r="G38" s="67">
        <f>SUM(G34:G37)</f>
        <v>62824.55595746716</v>
      </c>
      <c r="H38" s="7"/>
      <c r="I38" s="7">
        <f>SUM(I34:I37)</f>
        <v>36543</v>
      </c>
    </row>
    <row r="39" spans="1:9" ht="12.75">
      <c r="A39" s="1"/>
      <c r="C39" s="67"/>
      <c r="D39" s="7"/>
      <c r="E39" s="7"/>
      <c r="G39" s="67"/>
      <c r="H39" s="7"/>
      <c r="I39" s="7"/>
    </row>
    <row r="40" spans="1:9" ht="12.75">
      <c r="A40" s="2" t="s">
        <v>43</v>
      </c>
      <c r="C40" s="67">
        <f>G40-'[1]PL'!G40</f>
        <v>-1623.5533859195248</v>
      </c>
      <c r="D40" s="7"/>
      <c r="E40" s="7">
        <f>I40-'[1]PL'!I40</f>
        <v>-750</v>
      </c>
      <c r="G40" s="67">
        <f>'[2]Jan 04'!$Q$43/1000</f>
        <v>-2103.922920072001</v>
      </c>
      <c r="H40" s="7"/>
      <c r="I40" s="7">
        <v>-1361</v>
      </c>
    </row>
    <row r="41" spans="3:9" ht="12.75">
      <c r="C41" s="67"/>
      <c r="D41" s="7"/>
      <c r="E41" s="7"/>
      <c r="G41" s="67"/>
      <c r="H41" s="7"/>
      <c r="I41" s="7"/>
    </row>
    <row r="42" spans="1:9" ht="13.5" thickBot="1">
      <c r="A42" s="1" t="s">
        <v>11</v>
      </c>
      <c r="C42" s="69">
        <f>SUM(C38:C40)</f>
        <v>17590.616683813652</v>
      </c>
      <c r="D42" s="7"/>
      <c r="E42" s="51">
        <f>SUM(E38:E40)</f>
        <v>10903.7</v>
      </c>
      <c r="G42" s="69">
        <f>SUM(G38:G40)</f>
        <v>60720.63303739516</v>
      </c>
      <c r="H42" s="28"/>
      <c r="I42" s="51">
        <f>SUM(I38:I40)</f>
        <v>35182</v>
      </c>
    </row>
    <row r="43" spans="1:8" ht="12.75">
      <c r="A43" s="1"/>
      <c r="C43" s="70"/>
      <c r="D43" s="7"/>
      <c r="E43" s="28"/>
      <c r="G43" s="70"/>
      <c r="H43" s="28"/>
    </row>
    <row r="44" spans="1:8" ht="12.75">
      <c r="A44" s="1"/>
      <c r="C44" s="70"/>
      <c r="D44" s="7"/>
      <c r="E44" s="28"/>
      <c r="G44" s="70"/>
      <c r="H44" s="28"/>
    </row>
    <row r="45" spans="1:5" ht="12.75">
      <c r="A45" s="1" t="s">
        <v>33</v>
      </c>
      <c r="C45" s="70"/>
      <c r="D45" s="7"/>
      <c r="E45" s="28"/>
    </row>
    <row r="46" spans="1:9" ht="12.75">
      <c r="A46" s="2" t="s">
        <v>34</v>
      </c>
      <c r="C46" s="106">
        <f>(C42/320633)*100</f>
        <v>5.486215294063198</v>
      </c>
      <c r="D46" s="7"/>
      <c r="E46" s="109">
        <f>(E42/320633)*100</f>
        <v>3.4006792812966853</v>
      </c>
      <c r="G46" s="106">
        <f>(G42/320633)*100</f>
        <v>18.937736613946523</v>
      </c>
      <c r="I46" s="109">
        <f>(I42/320633)*100</f>
        <v>10.972669687773873</v>
      </c>
    </row>
    <row r="47" spans="1:9" ht="12.75">
      <c r="A47" s="2" t="s">
        <v>35</v>
      </c>
      <c r="C47" s="171">
        <f>'Notes-Part B'!D122</f>
        <v>5.47767332656988</v>
      </c>
      <c r="D47" s="7"/>
      <c r="E47" s="42" t="s">
        <v>120</v>
      </c>
      <c r="G47" s="171">
        <f>'Notes-Part B'!F122</f>
        <v>18.908250798701832</v>
      </c>
      <c r="I47" s="52" t="s">
        <v>120</v>
      </c>
    </row>
    <row r="48" spans="3:9" ht="12.75">
      <c r="C48" s="71"/>
      <c r="E48" s="1"/>
      <c r="F48" s="43"/>
      <c r="G48" s="71"/>
      <c r="H48" s="43"/>
      <c r="I48" s="43"/>
    </row>
    <row r="49" spans="1:9" ht="12.75">
      <c r="A49" s="1" t="s">
        <v>121</v>
      </c>
      <c r="C49" s="71">
        <v>0</v>
      </c>
      <c r="E49" s="2">
        <v>0</v>
      </c>
      <c r="F49" s="43"/>
      <c r="G49" s="71">
        <v>0</v>
      </c>
      <c r="H49" s="43"/>
      <c r="I49" s="43">
        <v>0</v>
      </c>
    </row>
    <row r="50" spans="3:9" ht="12.75">
      <c r="C50" s="71"/>
      <c r="E50" s="1"/>
      <c r="F50" s="43"/>
      <c r="G50" s="71"/>
      <c r="H50" s="43"/>
      <c r="I50" s="43"/>
    </row>
    <row r="51" ht="12" customHeight="1">
      <c r="A51" s="1"/>
    </row>
    <row r="52" s="1" customFormat="1" ht="12.75"/>
    <row r="53" s="1" customFormat="1" ht="12.75"/>
    <row r="54" s="1" customFormat="1" ht="12.75"/>
    <row r="55" s="1" customFormat="1" ht="12.75"/>
    <row r="56" s="1" customFormat="1" ht="12.75"/>
    <row r="57" s="1" customFormat="1" ht="12.75"/>
    <row r="58" s="1" customFormat="1" ht="12.75"/>
    <row r="59" ht="12.75">
      <c r="A59" s="2" t="s">
        <v>176</v>
      </c>
    </row>
    <row r="60" ht="12.75">
      <c r="A60" s="2" t="s">
        <v>175</v>
      </c>
    </row>
    <row r="101" spans="1:9" ht="12.75">
      <c r="A101" s="9"/>
      <c r="B101" s="9"/>
      <c r="C101" s="24"/>
      <c r="D101" s="10"/>
      <c r="E101" s="10"/>
      <c r="F101" s="10"/>
      <c r="G101" s="37"/>
      <c r="H101" s="3"/>
      <c r="I101" s="3"/>
    </row>
  </sheetData>
  <printOptions/>
  <pageMargins left="0.75" right="0.56" top="0.75" bottom="0.75" header="0.5" footer="0.5"/>
  <pageSetup horizontalDpi="180" verticalDpi="180" orientation="portrait" paperSize="9" scale="95" r:id="rId1"/>
</worksheet>
</file>

<file path=xl/worksheets/sheet3.xml><?xml version="1.0" encoding="utf-8"?>
<worksheet xmlns="http://schemas.openxmlformats.org/spreadsheetml/2006/main" xmlns:r="http://schemas.openxmlformats.org/officeDocument/2006/relationships">
  <dimension ref="A1:E62"/>
  <sheetViews>
    <sheetView workbookViewId="0" topLeftCell="A24">
      <selection activeCell="G45" sqref="G45"/>
    </sheetView>
  </sheetViews>
  <sheetFormatPr defaultColWidth="9.140625" defaultRowHeight="12.75"/>
  <cols>
    <col min="1" max="1" width="40.7109375" style="5" customWidth="1"/>
    <col min="2" max="2" width="1.28515625" style="5" customWidth="1"/>
    <col min="3" max="3" width="12.7109375" style="2" customWidth="1"/>
    <col min="4" max="4" width="5.7109375" style="2" customWidth="1"/>
    <col min="5" max="5" width="12.7109375" style="2" customWidth="1"/>
    <col min="6" max="16384" width="9.140625" style="5" customWidth="1"/>
  </cols>
  <sheetData>
    <row r="1" spans="1:2" ht="18.75">
      <c r="A1" s="45" t="s">
        <v>119</v>
      </c>
      <c r="B1" s="45"/>
    </row>
    <row r="2" spans="1:2" ht="12.75">
      <c r="A2" s="2" t="s">
        <v>111</v>
      </c>
      <c r="B2" s="2"/>
    </row>
    <row r="3" spans="1:2" ht="12.75">
      <c r="A3" s="21"/>
      <c r="B3" s="21"/>
    </row>
    <row r="4" spans="1:2" ht="12.75">
      <c r="A4" s="21"/>
      <c r="B4" s="21"/>
    </row>
    <row r="5" spans="1:2" ht="15.75">
      <c r="A5" s="48" t="s">
        <v>114</v>
      </c>
      <c r="B5" s="48"/>
    </row>
    <row r="7" spans="1:5" ht="12.75">
      <c r="A7" s="2"/>
      <c r="B7" s="2"/>
      <c r="C7" s="78" t="s">
        <v>12</v>
      </c>
      <c r="D7" s="7"/>
      <c r="E7" s="79" t="s">
        <v>12</v>
      </c>
    </row>
    <row r="8" spans="1:5" ht="12.75">
      <c r="A8" s="2"/>
      <c r="B8" s="2"/>
      <c r="C8" s="78" t="s">
        <v>157</v>
      </c>
      <c r="D8" s="7"/>
      <c r="E8" s="79" t="s">
        <v>158</v>
      </c>
    </row>
    <row r="9" spans="1:5" ht="12.75">
      <c r="A9" s="2"/>
      <c r="B9" s="2"/>
      <c r="C9" s="78" t="s">
        <v>6</v>
      </c>
      <c r="D9" s="7"/>
      <c r="E9" s="79" t="s">
        <v>6</v>
      </c>
    </row>
    <row r="10" spans="1:5" ht="12.75">
      <c r="A10" s="2"/>
      <c r="B10" s="2"/>
      <c r="C10" s="80"/>
      <c r="D10" s="7"/>
      <c r="E10" s="17"/>
    </row>
    <row r="11" spans="1:5" ht="12.75">
      <c r="A11" s="1" t="s">
        <v>44</v>
      </c>
      <c r="B11" s="1"/>
      <c r="C11" s="80"/>
      <c r="D11" s="7"/>
      <c r="E11" s="17"/>
    </row>
    <row r="12" spans="1:5" ht="12.75">
      <c r="A12" s="2" t="s">
        <v>13</v>
      </c>
      <c r="B12" s="2"/>
      <c r="C12" s="80">
        <f>'[2]Jan 04'!$Q$79/1000</f>
        <v>89708.90915357001</v>
      </c>
      <c r="D12" s="7"/>
      <c r="E12" s="17">
        <v>79486.245</v>
      </c>
    </row>
    <row r="13" spans="1:5" ht="12.75">
      <c r="A13" s="2" t="s">
        <v>45</v>
      </c>
      <c r="B13" s="2"/>
      <c r="C13" s="80">
        <f>'[2]Jan 04'!$Q$81/1000</f>
        <v>651984.0929776</v>
      </c>
      <c r="D13" s="7"/>
      <c r="E13" s="17">
        <v>645644.774</v>
      </c>
    </row>
    <row r="14" spans="1:5" ht="12.75">
      <c r="A14" s="2" t="s">
        <v>46</v>
      </c>
      <c r="B14" s="2"/>
      <c r="C14" s="80">
        <f>'[2]Jan 04'!$Q$82/1000</f>
        <v>69521.14055309637</v>
      </c>
      <c r="D14" s="7"/>
      <c r="E14" s="17">
        <v>60071.6343</v>
      </c>
    </row>
    <row r="15" spans="1:5" ht="12.75">
      <c r="A15" s="2" t="s">
        <v>47</v>
      </c>
      <c r="B15" s="2"/>
      <c r="C15" s="80">
        <f>'[2]Jan 04'!$Q$83/1000</f>
        <v>1643.0331899999994</v>
      </c>
      <c r="D15" s="7"/>
      <c r="E15" s="17">
        <v>2448.443</v>
      </c>
    </row>
    <row r="16" spans="1:5" ht="12.75">
      <c r="A16" s="2" t="s">
        <v>192</v>
      </c>
      <c r="B16" s="2"/>
      <c r="C16" s="81">
        <f>'[2]Jan 04'!$Q$84/1000</f>
        <v>232.054</v>
      </c>
      <c r="D16" s="7"/>
      <c r="E16" s="82">
        <v>584</v>
      </c>
    </row>
    <row r="17" spans="1:5" ht="12.75">
      <c r="A17" s="2"/>
      <c r="B17" s="2"/>
      <c r="C17" s="80">
        <f>SUM(C12:C16)</f>
        <v>813089.2298742664</v>
      </c>
      <c r="D17" s="7"/>
      <c r="E17" s="17">
        <f>SUM(E12:E16)</f>
        <v>788235.0963</v>
      </c>
    </row>
    <row r="18" spans="1:5" ht="12.75">
      <c r="A18" s="2"/>
      <c r="B18" s="2"/>
      <c r="C18" s="80"/>
      <c r="D18" s="7"/>
      <c r="E18" s="17"/>
    </row>
    <row r="19" spans="1:5" ht="12.75">
      <c r="A19" s="1" t="s">
        <v>48</v>
      </c>
      <c r="B19" s="1"/>
      <c r="C19" s="80"/>
      <c r="D19" s="7"/>
      <c r="E19" s="17"/>
    </row>
    <row r="20" spans="1:5" ht="12.75">
      <c r="A20" s="2" t="s">
        <v>14</v>
      </c>
      <c r="B20" s="2"/>
      <c r="C20" s="83">
        <f>'[2]Jan 04'!$Q$87/1000</f>
        <v>8999.40702904</v>
      </c>
      <c r="D20" s="7"/>
      <c r="E20" s="84">
        <v>5614.689</v>
      </c>
    </row>
    <row r="21" spans="1:5" ht="12.75">
      <c r="A21" s="2" t="s">
        <v>49</v>
      </c>
      <c r="B21" s="2"/>
      <c r="C21" s="85">
        <f>'[2]Jan 04'!$Q$88/1000</f>
        <v>236.958</v>
      </c>
      <c r="D21" s="7"/>
      <c r="E21" s="86">
        <v>243.408</v>
      </c>
    </row>
    <row r="22" spans="1:5" ht="12.75">
      <c r="A22" s="2" t="s">
        <v>50</v>
      </c>
      <c r="B22" s="2"/>
      <c r="C22" s="85">
        <f>'[2]Jan 04'!$Q$96/1000</f>
        <v>153.60655</v>
      </c>
      <c r="D22" s="7"/>
      <c r="E22" s="86">
        <v>3.364</v>
      </c>
    </row>
    <row r="23" spans="1:5" ht="12.75">
      <c r="A23" s="2" t="s">
        <v>51</v>
      </c>
      <c r="B23" s="2"/>
      <c r="C23" s="87">
        <f>SUM('[2]Jan 04'!$Q$89:$Q$92)/1000-'[2]Jan 04'!$Q$104/1000</f>
        <v>68296.32167168999</v>
      </c>
      <c r="D23" s="7"/>
      <c r="E23" s="88">
        <f>39479.636+1</f>
        <v>39480.636</v>
      </c>
    </row>
    <row r="24" spans="1:5" ht="12.75">
      <c r="A24" s="2" t="s">
        <v>15</v>
      </c>
      <c r="B24" s="2"/>
      <c r="C24" s="87">
        <f>SUM('[2]Jan 04'!$Q$97:$Q$98)/1000</f>
        <v>27899.75211855</v>
      </c>
      <c r="D24" s="7"/>
      <c r="E24" s="89">
        <v>25867.391</v>
      </c>
    </row>
    <row r="25" spans="1:5" ht="12.75">
      <c r="A25" s="1"/>
      <c r="B25" s="1"/>
      <c r="C25" s="90">
        <f>SUM(C20:C24)</f>
        <v>105586.04536928001</v>
      </c>
      <c r="D25" s="7"/>
      <c r="E25" s="91">
        <f>SUM(E20:E24)</f>
        <v>71209.488</v>
      </c>
    </row>
    <row r="26" spans="1:5" ht="12.75">
      <c r="A26" s="2"/>
      <c r="B26" s="2"/>
      <c r="C26" s="80"/>
      <c r="D26" s="7"/>
      <c r="E26" s="17"/>
    </row>
    <row r="27" spans="1:5" ht="12.75">
      <c r="A27" s="1" t="s">
        <v>151</v>
      </c>
      <c r="B27" s="1"/>
      <c r="C27" s="81"/>
      <c r="D27" s="7"/>
      <c r="E27" s="17"/>
    </row>
    <row r="28" spans="1:5" ht="12.75">
      <c r="A28" s="2" t="s">
        <v>16</v>
      </c>
      <c r="B28" s="2"/>
      <c r="C28" s="87">
        <f>SUM('[2]Jan 04'!$Q$102:$Q$103)/1000+SUM('[2]Jan 04'!$Q$105:$Q$107)/1000+'[2]Jan 04'!$Q$116/1000</f>
        <v>31948.817386310006</v>
      </c>
      <c r="D28" s="7"/>
      <c r="E28" s="84">
        <v>20928.408</v>
      </c>
    </row>
    <row r="29" spans="1:5" ht="12.75">
      <c r="A29" s="2" t="s">
        <v>52</v>
      </c>
      <c r="B29" s="2"/>
      <c r="C29" s="87">
        <f>'[2]Jan 04'!$Q$113/1000</f>
        <v>53910.45631862999</v>
      </c>
      <c r="D29" s="7"/>
      <c r="E29" s="88">
        <v>64517.738</v>
      </c>
    </row>
    <row r="30" spans="1:5" ht="12.75">
      <c r="A30" s="2" t="s">
        <v>53</v>
      </c>
      <c r="B30" s="2"/>
      <c r="C30" s="87">
        <f>'[2]Jan 04'!$Q$114/1000</f>
        <v>3379.715</v>
      </c>
      <c r="D30" s="7"/>
      <c r="E30" s="88">
        <v>930.718</v>
      </c>
    </row>
    <row r="31" spans="1:5" ht="12.75">
      <c r="A31" s="2" t="s">
        <v>10</v>
      </c>
      <c r="B31" s="2"/>
      <c r="C31" s="87">
        <f>'[2]Jan 04'!$Q$115/1000</f>
        <v>3825.9710441400002</v>
      </c>
      <c r="D31" s="7"/>
      <c r="E31" s="88">
        <v>1030.863</v>
      </c>
    </row>
    <row r="32" spans="1:5" ht="12.75">
      <c r="A32" s="1"/>
      <c r="B32" s="1"/>
      <c r="C32" s="90">
        <f>SUM(C28:C31)</f>
        <v>93064.95974908</v>
      </c>
      <c r="D32" s="7"/>
      <c r="E32" s="91">
        <f>SUM(E28:E31)</f>
        <v>87407.72699999998</v>
      </c>
    </row>
    <row r="33" spans="1:5" ht="12.75">
      <c r="A33" s="1"/>
      <c r="B33" s="1"/>
      <c r="C33" s="80"/>
      <c r="D33" s="7"/>
      <c r="E33" s="92"/>
    </row>
    <row r="34" spans="1:5" ht="12.75">
      <c r="A34" s="1" t="s">
        <v>57</v>
      </c>
      <c r="B34" s="1"/>
      <c r="C34" s="81">
        <f>+C25-C32</f>
        <v>12521.085620200014</v>
      </c>
      <c r="D34" s="7"/>
      <c r="E34" s="82">
        <f>+E25-E32-1</f>
        <v>-16199.238999999987</v>
      </c>
    </row>
    <row r="35" spans="1:5" ht="12.75">
      <c r="A35" s="1"/>
      <c r="B35" s="1"/>
      <c r="C35" s="80"/>
      <c r="D35" s="7"/>
      <c r="E35" s="17"/>
    </row>
    <row r="36" spans="1:5" ht="12.75">
      <c r="A36" s="1" t="s">
        <v>152</v>
      </c>
      <c r="B36" s="1"/>
      <c r="C36" s="80"/>
      <c r="D36" s="7"/>
      <c r="E36" s="17"/>
    </row>
    <row r="37" spans="1:5" ht="12.75">
      <c r="A37" s="2" t="s">
        <v>54</v>
      </c>
      <c r="B37" s="2"/>
      <c r="C37" s="80">
        <f>'[2]Jan 04'!$Q$122/1000</f>
        <v>844</v>
      </c>
      <c r="D37" s="7"/>
      <c r="E37" s="17">
        <v>251</v>
      </c>
    </row>
    <row r="38" spans="1:5" ht="12.75">
      <c r="A38" s="2" t="s">
        <v>55</v>
      </c>
      <c r="B38" s="2"/>
      <c r="C38" s="80">
        <f>'[2]Jan 04'!$Q$123/1000</f>
        <v>13399.853</v>
      </c>
      <c r="D38" s="7"/>
      <c r="E38" s="17">
        <v>24155.585</v>
      </c>
    </row>
    <row r="39" spans="1:5" ht="12.75">
      <c r="A39" s="2" t="s">
        <v>56</v>
      </c>
      <c r="B39" s="2"/>
      <c r="C39" s="81">
        <f>'[2]Jan 04'!$Q$124/1000</f>
        <v>291.752</v>
      </c>
      <c r="D39" s="7"/>
      <c r="E39" s="82">
        <v>588.303</v>
      </c>
    </row>
    <row r="40" spans="1:5" ht="12.75">
      <c r="A40" s="1"/>
      <c r="B40" s="1"/>
      <c r="C40" s="80">
        <f>SUM(C37:C39)</f>
        <v>14535.605</v>
      </c>
      <c r="D40" s="7"/>
      <c r="E40" s="93">
        <f>SUM(E37:E39)</f>
        <v>24994.888</v>
      </c>
    </row>
    <row r="41" spans="1:5" ht="13.5" thickBot="1">
      <c r="A41" s="1"/>
      <c r="B41" s="1"/>
      <c r="C41" s="94">
        <f>+C17+C34-C40</f>
        <v>811074.7104944665</v>
      </c>
      <c r="D41" s="7"/>
      <c r="E41" s="117">
        <f>+E17+E34-E40</f>
        <v>747040.9693</v>
      </c>
    </row>
    <row r="42" spans="1:5" ht="12.75">
      <c r="A42" s="1"/>
      <c r="B42" s="1"/>
      <c r="C42" s="80"/>
      <c r="D42" s="7"/>
      <c r="E42" s="17"/>
    </row>
    <row r="43" spans="1:5" ht="12.75">
      <c r="A43" s="1" t="s">
        <v>58</v>
      </c>
      <c r="B43" s="1"/>
      <c r="C43" s="80"/>
      <c r="D43" s="7"/>
      <c r="E43" s="17"/>
    </row>
    <row r="44" spans="1:5" ht="12.75">
      <c r="A44" s="2" t="s">
        <v>135</v>
      </c>
      <c r="B44" s="2"/>
      <c r="C44" s="80">
        <f>'[2]Jan 04'!$Q$131/1000</f>
        <v>320632.83</v>
      </c>
      <c r="D44" s="7"/>
      <c r="E44" s="17">
        <v>320632.83</v>
      </c>
    </row>
    <row r="45" spans="1:5" ht="12.75">
      <c r="A45" s="2" t="s">
        <v>59</v>
      </c>
      <c r="B45" s="2"/>
      <c r="C45" s="81">
        <f>SUM('[2]Jan 04'!$Q$132:$Q$136)/1000</f>
        <v>480222.6752576187</v>
      </c>
      <c r="D45" s="7"/>
      <c r="E45" s="82">
        <f>419438.133+2500</f>
        <v>421938.133</v>
      </c>
    </row>
    <row r="46" spans="1:5" ht="12.75">
      <c r="A46" s="2" t="s">
        <v>134</v>
      </c>
      <c r="B46" s="2"/>
      <c r="C46" s="80">
        <f>SUM(C44:C45)</f>
        <v>800855.5052576187</v>
      </c>
      <c r="D46" s="7"/>
      <c r="E46" s="17">
        <f>SUM(E44:E45)</f>
        <v>742570.963</v>
      </c>
    </row>
    <row r="47" spans="1:5" ht="12.75">
      <c r="A47" s="1" t="s">
        <v>43</v>
      </c>
      <c r="B47" s="1"/>
      <c r="C47" s="80">
        <f>'[2]Jan 04'!$Q$139/1000</f>
        <v>10219.20132736653</v>
      </c>
      <c r="D47" s="7"/>
      <c r="E47" s="17">
        <v>6386.006</v>
      </c>
    </row>
    <row r="48" spans="1:5" ht="13.5" thickBot="1">
      <c r="A48" s="2"/>
      <c r="B48" s="2"/>
      <c r="C48" s="94">
        <f>SUM(C46:C47)</f>
        <v>811074.7065849853</v>
      </c>
      <c r="D48" s="7"/>
      <c r="E48" s="117">
        <f>SUM(E46:E47)</f>
        <v>748956.969</v>
      </c>
    </row>
    <row r="49" spans="1:4" ht="12.75">
      <c r="A49" s="2"/>
      <c r="B49" s="2"/>
      <c r="C49" s="80"/>
      <c r="D49" s="7"/>
    </row>
    <row r="50" spans="1:5" ht="12.75">
      <c r="A50" s="2"/>
      <c r="B50" s="2"/>
      <c r="C50" s="17"/>
      <c r="D50" s="7"/>
      <c r="E50" s="17"/>
    </row>
    <row r="51" spans="1:5" ht="12.75">
      <c r="A51" s="2" t="s">
        <v>133</v>
      </c>
      <c r="B51" s="2"/>
      <c r="C51" s="105">
        <f>C46/C44</f>
        <v>2.497733950879636</v>
      </c>
      <c r="D51" s="7"/>
      <c r="E51" s="105">
        <f>E46/E44</f>
        <v>2.3159542427392728</v>
      </c>
    </row>
    <row r="52" spans="1:5" ht="12.75">
      <c r="A52" s="2"/>
      <c r="B52" s="2"/>
      <c r="C52" s="17"/>
      <c r="D52" s="7"/>
      <c r="E52" s="17"/>
    </row>
    <row r="53" spans="1:4" ht="12.75">
      <c r="A53" s="2"/>
      <c r="B53" s="2"/>
      <c r="C53" s="17"/>
      <c r="D53" s="7"/>
    </row>
    <row r="54" spans="1:5" ht="12.75">
      <c r="A54" s="2"/>
      <c r="B54" s="2"/>
      <c r="C54" s="17"/>
      <c r="D54" s="7"/>
      <c r="E54" s="17"/>
    </row>
    <row r="55" spans="3:4" ht="12.75">
      <c r="C55" s="49"/>
      <c r="D55" s="49"/>
    </row>
    <row r="56" spans="3:4" ht="12.75">
      <c r="C56" s="49"/>
      <c r="D56" s="49"/>
    </row>
    <row r="57" spans="3:4" ht="12.75">
      <c r="C57" s="49"/>
      <c r="D57" s="49"/>
    </row>
    <row r="58" spans="3:4" ht="12.75">
      <c r="C58" s="49"/>
      <c r="D58" s="49"/>
    </row>
    <row r="59" spans="3:4" ht="12.75">
      <c r="C59" s="49"/>
      <c r="D59" s="49"/>
    </row>
    <row r="60" spans="1:4" ht="12.75">
      <c r="A60" s="2" t="s">
        <v>177</v>
      </c>
      <c r="C60" s="49"/>
      <c r="D60" s="49"/>
    </row>
    <row r="61" spans="1:4" ht="12.75">
      <c r="A61" s="2" t="s">
        <v>175</v>
      </c>
      <c r="C61" s="49"/>
      <c r="D61" s="49"/>
    </row>
    <row r="62" spans="3:4" ht="12.75">
      <c r="C62" s="49"/>
      <c r="D62" s="49"/>
    </row>
  </sheetData>
  <printOptions/>
  <pageMargins left="0.75" right="0.75" top="0.75" bottom="0.75" header="0.5" footer="0.5"/>
  <pageSetup horizontalDpi="180" verticalDpi="180" orientation="portrait"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U74"/>
  <sheetViews>
    <sheetView workbookViewId="0" topLeftCell="A10">
      <selection activeCell="F17" sqref="F17"/>
    </sheetView>
  </sheetViews>
  <sheetFormatPr defaultColWidth="9.140625" defaultRowHeight="12.75"/>
  <cols>
    <col min="1" max="1" width="25.57421875" style="5" customWidth="1"/>
    <col min="2" max="2" width="11.7109375" style="4" customWidth="1"/>
    <col min="3" max="3" width="10.7109375" style="4" customWidth="1"/>
    <col min="4" max="4" width="1.28515625" style="2" customWidth="1"/>
    <col min="5" max="6" width="10.7109375" style="4" customWidth="1"/>
    <col min="7" max="8" width="11.8515625" style="4" customWidth="1"/>
    <col min="9" max="9" width="1.28515625" style="2" customWidth="1"/>
    <col min="10" max="10" width="10.7109375" style="2" customWidth="1"/>
    <col min="11" max="11" width="10.7109375" style="4" customWidth="1"/>
    <col min="12" max="12" width="1.28515625" style="2" customWidth="1"/>
    <col min="13" max="13" width="10.7109375" style="4" customWidth="1"/>
    <col min="14" max="14" width="1.7109375" style="4" customWidth="1"/>
    <col min="15" max="15" width="9.140625" style="2" customWidth="1"/>
    <col min="16" max="21" width="9.140625" style="4" customWidth="1"/>
    <col min="22" max="16384" width="9.140625" style="5" customWidth="1"/>
  </cols>
  <sheetData>
    <row r="1" spans="1:14" ht="18.75">
      <c r="A1" s="45" t="s">
        <v>119</v>
      </c>
      <c r="B1" s="8"/>
      <c r="C1" s="8"/>
      <c r="D1" s="8"/>
      <c r="E1" s="10"/>
      <c r="F1" s="10"/>
      <c r="G1" s="10"/>
      <c r="H1" s="10"/>
      <c r="I1" s="10"/>
      <c r="J1" s="10"/>
      <c r="K1" s="10"/>
      <c r="L1" s="3"/>
      <c r="M1" s="34"/>
      <c r="N1" s="9"/>
    </row>
    <row r="2" spans="1:14" ht="12.75">
      <c r="A2" s="2" t="s">
        <v>111</v>
      </c>
      <c r="B2" s="8"/>
      <c r="C2" s="8"/>
      <c r="D2" s="8"/>
      <c r="E2" s="10"/>
      <c r="F2" s="10"/>
      <c r="G2" s="10"/>
      <c r="H2" s="10"/>
      <c r="I2" s="10"/>
      <c r="J2" s="10"/>
      <c r="K2" s="10"/>
      <c r="L2" s="3"/>
      <c r="M2" s="34"/>
      <c r="N2" s="9"/>
    </row>
    <row r="3" spans="1:14" ht="8.25" customHeight="1">
      <c r="A3" s="21"/>
      <c r="B3" s="8"/>
      <c r="C3" s="8"/>
      <c r="D3" s="8"/>
      <c r="E3" s="10"/>
      <c r="F3" s="10"/>
      <c r="G3" s="10"/>
      <c r="H3" s="10"/>
      <c r="I3" s="10"/>
      <c r="J3" s="10"/>
      <c r="K3" s="10"/>
      <c r="L3" s="3"/>
      <c r="M3" s="34"/>
      <c r="N3" s="9"/>
    </row>
    <row r="4" spans="1:14" ht="8.25" customHeight="1">
      <c r="A4" s="21"/>
      <c r="B4" s="8"/>
      <c r="C4" s="8"/>
      <c r="D4" s="8"/>
      <c r="E4" s="10"/>
      <c r="F4" s="10"/>
      <c r="G4" s="10"/>
      <c r="H4" s="10"/>
      <c r="I4" s="10"/>
      <c r="J4" s="10"/>
      <c r="K4" s="10"/>
      <c r="L4" s="3"/>
      <c r="M4" s="34"/>
      <c r="N4" s="9"/>
    </row>
    <row r="5" spans="1:14" ht="15.75">
      <c r="A5" s="48" t="s">
        <v>162</v>
      </c>
      <c r="B5" s="8"/>
      <c r="C5" s="8"/>
      <c r="D5" s="8"/>
      <c r="E5" s="10"/>
      <c r="F5" s="10"/>
      <c r="G5" s="10"/>
      <c r="H5" s="10"/>
      <c r="I5" s="10"/>
      <c r="J5" s="10"/>
      <c r="K5" s="10"/>
      <c r="L5" s="3"/>
      <c r="M5" s="34"/>
      <c r="N5" s="9"/>
    </row>
    <row r="6" spans="1:14" ht="12.75">
      <c r="A6" s="8"/>
      <c r="B6" s="8"/>
      <c r="C6" s="8"/>
      <c r="D6" s="8"/>
      <c r="E6" s="10"/>
      <c r="F6" s="10"/>
      <c r="G6" s="10"/>
      <c r="H6" s="10"/>
      <c r="I6" s="10"/>
      <c r="J6" s="10"/>
      <c r="K6" s="10"/>
      <c r="L6" s="3"/>
      <c r="M6" s="34"/>
      <c r="N6" s="9"/>
    </row>
    <row r="7" spans="1:21" s="59" customFormat="1" ht="40.5" customHeight="1">
      <c r="A7" s="56"/>
      <c r="B7" s="174" t="s">
        <v>132</v>
      </c>
      <c r="C7" s="174"/>
      <c r="D7" s="56"/>
      <c r="E7" s="173" t="s">
        <v>60</v>
      </c>
      <c r="F7" s="173"/>
      <c r="G7" s="173"/>
      <c r="H7" s="96"/>
      <c r="I7" s="97"/>
      <c r="J7" s="173" t="s">
        <v>61</v>
      </c>
      <c r="K7" s="173"/>
      <c r="L7" s="98"/>
      <c r="M7" s="96"/>
      <c r="N7" s="56"/>
      <c r="O7" s="56"/>
      <c r="P7" s="56"/>
      <c r="Q7" s="56"/>
      <c r="R7" s="56"/>
      <c r="S7" s="56"/>
      <c r="T7" s="56"/>
      <c r="U7" s="56"/>
    </row>
    <row r="8" spans="1:21" s="59" customFormat="1" ht="40.5" customHeight="1">
      <c r="A8" s="56"/>
      <c r="B8" s="95" t="s">
        <v>227</v>
      </c>
      <c r="C8" s="95" t="s">
        <v>226</v>
      </c>
      <c r="D8" s="56"/>
      <c r="E8" s="96" t="s">
        <v>17</v>
      </c>
      <c r="F8" s="96" t="s">
        <v>223</v>
      </c>
      <c r="G8" s="96" t="s">
        <v>18</v>
      </c>
      <c r="H8" s="96" t="s">
        <v>222</v>
      </c>
      <c r="I8" s="104"/>
      <c r="J8" s="96" t="s">
        <v>224</v>
      </c>
      <c r="K8" s="96" t="s">
        <v>225</v>
      </c>
      <c r="L8" s="97"/>
      <c r="M8" s="96" t="s">
        <v>21</v>
      </c>
      <c r="N8" s="56"/>
      <c r="O8" s="56"/>
      <c r="P8" s="56"/>
      <c r="Q8" s="56"/>
      <c r="R8" s="56"/>
      <c r="S8" s="56"/>
      <c r="T8" s="56"/>
      <c r="U8" s="56"/>
    </row>
    <row r="9" spans="1:21" s="6" customFormat="1" ht="15.75" customHeight="1">
      <c r="A9" s="2"/>
      <c r="B9" s="99"/>
      <c r="C9" s="100" t="s">
        <v>6</v>
      </c>
      <c r="D9" s="2"/>
      <c r="E9" s="100" t="s">
        <v>6</v>
      </c>
      <c r="F9" s="100" t="s">
        <v>6</v>
      </c>
      <c r="G9" s="100" t="s">
        <v>6</v>
      </c>
      <c r="H9" s="100" t="s">
        <v>6</v>
      </c>
      <c r="I9" s="101"/>
      <c r="J9" s="100" t="s">
        <v>6</v>
      </c>
      <c r="K9" s="100" t="s">
        <v>6</v>
      </c>
      <c r="L9" s="17"/>
      <c r="M9" s="100" t="s">
        <v>6</v>
      </c>
      <c r="N9" s="2"/>
      <c r="O9" s="2"/>
      <c r="P9" s="2"/>
      <c r="Q9" s="2"/>
      <c r="R9" s="2"/>
      <c r="S9" s="2"/>
      <c r="T9" s="2"/>
      <c r="U9" s="2"/>
    </row>
    <row r="10" spans="2:13" s="2" customFormat="1" ht="12.75" customHeight="1">
      <c r="B10" s="99"/>
      <c r="C10" s="102"/>
      <c r="E10" s="100"/>
      <c r="F10" s="100"/>
      <c r="G10" s="100"/>
      <c r="H10" s="100"/>
      <c r="I10" s="101"/>
      <c r="J10" s="101"/>
      <c r="K10" s="100"/>
      <c r="L10" s="17"/>
      <c r="M10" s="100"/>
    </row>
    <row r="11" spans="1:14" s="6" customFormat="1" ht="12.75">
      <c r="A11" s="1" t="s">
        <v>122</v>
      </c>
      <c r="N11" s="2"/>
    </row>
    <row r="12" spans="1:14" s="6" customFormat="1" ht="12.75">
      <c r="A12" s="2" t="s">
        <v>201</v>
      </c>
      <c r="B12" s="159">
        <v>320632830</v>
      </c>
      <c r="C12" s="160">
        <v>320632.83</v>
      </c>
      <c r="D12" s="160"/>
      <c r="E12" s="160">
        <v>385316</v>
      </c>
      <c r="F12" s="160">
        <v>-2869.276</v>
      </c>
      <c r="G12" s="160">
        <v>1907.176</v>
      </c>
      <c r="H12" s="160">
        <v>0</v>
      </c>
      <c r="I12" s="160"/>
      <c r="J12" s="160">
        <v>0</v>
      </c>
      <c r="K12" s="160">
        <v>35084.041</v>
      </c>
      <c r="L12" s="160"/>
      <c r="M12" s="161">
        <f>SUM(C12:K12)</f>
        <v>740070.7710000001</v>
      </c>
      <c r="N12" s="2"/>
    </row>
    <row r="13" spans="1:14" s="6" customFormat="1" ht="12.75">
      <c r="A13" s="2" t="s">
        <v>202</v>
      </c>
      <c r="B13" s="162"/>
      <c r="C13" s="163"/>
      <c r="D13" s="163"/>
      <c r="E13" s="163"/>
      <c r="F13" s="163"/>
      <c r="G13" s="163"/>
      <c r="H13" s="163"/>
      <c r="I13" s="163"/>
      <c r="J13" s="163"/>
      <c r="K13" s="163">
        <v>584</v>
      </c>
      <c r="L13" s="163"/>
      <c r="M13" s="164">
        <f>SUM(C13:K13)</f>
        <v>584</v>
      </c>
      <c r="N13" s="2"/>
    </row>
    <row r="14" spans="1:14" s="6" customFormat="1" ht="12.75">
      <c r="A14" s="1" t="s">
        <v>214</v>
      </c>
      <c r="B14" s="70">
        <f>SUM(B12:B13)</f>
        <v>320632830</v>
      </c>
      <c r="C14" s="70">
        <f aca="true" t="shared" si="0" ref="C14:L14">SUM(C12:C13)</f>
        <v>320632.83</v>
      </c>
      <c r="D14" s="70">
        <f t="shared" si="0"/>
        <v>0</v>
      </c>
      <c r="E14" s="70">
        <f t="shared" si="0"/>
        <v>385316</v>
      </c>
      <c r="F14" s="70">
        <f t="shared" si="0"/>
        <v>-2869.276</v>
      </c>
      <c r="G14" s="70">
        <f t="shared" si="0"/>
        <v>1907.176</v>
      </c>
      <c r="H14" s="70">
        <v>0</v>
      </c>
      <c r="I14" s="70">
        <f t="shared" si="0"/>
        <v>0</v>
      </c>
      <c r="J14" s="70">
        <f t="shared" si="0"/>
        <v>0</v>
      </c>
      <c r="K14" s="70">
        <f t="shared" si="0"/>
        <v>35668.041</v>
      </c>
      <c r="L14" s="70">
        <f t="shared" si="0"/>
        <v>0</v>
      </c>
      <c r="M14" s="70">
        <f>SUM(M12:M13)</f>
        <v>740654.7710000001</v>
      </c>
      <c r="N14" s="2"/>
    </row>
    <row r="15" spans="1:13" s="2" customFormat="1" ht="12.75">
      <c r="A15" s="1"/>
      <c r="B15" s="70"/>
      <c r="C15" s="70"/>
      <c r="D15" s="70"/>
      <c r="E15" s="70"/>
      <c r="F15" s="70"/>
      <c r="G15" s="70"/>
      <c r="H15" s="70"/>
      <c r="I15" s="70"/>
      <c r="J15" s="70"/>
      <c r="K15" s="70"/>
      <c r="L15" s="70"/>
      <c r="M15" s="70"/>
    </row>
    <row r="16" spans="1:13" s="2" customFormat="1" ht="12" customHeight="1">
      <c r="A16" s="2" t="s">
        <v>62</v>
      </c>
      <c r="B16" s="70">
        <v>0</v>
      </c>
      <c r="C16" s="70">
        <v>0</v>
      </c>
      <c r="D16" s="70"/>
      <c r="E16" s="70">
        <v>0</v>
      </c>
      <c r="F16" s="70">
        <f>-855+4</f>
        <v>-851</v>
      </c>
      <c r="G16" s="70">
        <v>0</v>
      </c>
      <c r="H16" s="70"/>
      <c r="I16" s="70"/>
      <c r="J16" s="70">
        <v>0</v>
      </c>
      <c r="K16" s="70">
        <v>0</v>
      </c>
      <c r="L16" s="70"/>
      <c r="M16" s="70">
        <f>SUM(C16:K16)</f>
        <v>-851</v>
      </c>
    </row>
    <row r="17" spans="2:13" s="2" customFormat="1" ht="12" customHeight="1">
      <c r="B17" s="70"/>
      <c r="C17" s="70"/>
      <c r="D17" s="70"/>
      <c r="E17" s="70"/>
      <c r="F17" s="70"/>
      <c r="G17" s="70"/>
      <c r="H17" s="70"/>
      <c r="I17" s="70"/>
      <c r="J17" s="70"/>
      <c r="K17" s="70"/>
      <c r="L17" s="70"/>
      <c r="M17" s="70"/>
    </row>
    <row r="18" spans="1:13" s="2" customFormat="1" ht="12" customHeight="1">
      <c r="A18" s="2" t="s">
        <v>220</v>
      </c>
      <c r="B18" s="70"/>
      <c r="C18" s="70"/>
      <c r="D18" s="70"/>
      <c r="E18" s="70"/>
      <c r="F18" s="70">
        <v>-39</v>
      </c>
      <c r="G18" s="70"/>
      <c r="H18" s="70">
        <v>2343</v>
      </c>
      <c r="I18" s="70"/>
      <c r="J18" s="70"/>
      <c r="K18" s="70">
        <v>-2304</v>
      </c>
      <c r="L18" s="70"/>
      <c r="M18" s="70">
        <f>SUM(C18:K18)</f>
        <v>0</v>
      </c>
    </row>
    <row r="19" spans="2:13" s="2" customFormat="1" ht="12" customHeight="1">
      <c r="B19" s="70"/>
      <c r="C19" s="70"/>
      <c r="D19" s="70"/>
      <c r="E19" s="70"/>
      <c r="F19" s="70"/>
      <c r="G19" s="70"/>
      <c r="H19" s="70"/>
      <c r="I19" s="70"/>
      <c r="J19" s="70"/>
      <c r="K19" s="70"/>
      <c r="L19" s="70"/>
      <c r="M19" s="70"/>
    </row>
    <row r="20" spans="1:13" s="2" customFormat="1" ht="25.5">
      <c r="A20" s="170" t="s">
        <v>215</v>
      </c>
      <c r="B20" s="70">
        <v>0</v>
      </c>
      <c r="C20" s="70">
        <v>0</v>
      </c>
      <c r="D20" s="70"/>
      <c r="E20" s="70">
        <v>0</v>
      </c>
      <c r="F20" s="70">
        <v>-167</v>
      </c>
      <c r="G20" s="70">
        <v>0</v>
      </c>
      <c r="H20" s="70"/>
      <c r="I20" s="70"/>
      <c r="J20" s="70">
        <v>0</v>
      </c>
      <c r="K20" s="70">
        <v>167</v>
      </c>
      <c r="L20" s="70"/>
      <c r="M20" s="70">
        <f>SUM(C20:K20)</f>
        <v>0</v>
      </c>
    </row>
    <row r="21" spans="2:13" s="2" customFormat="1" ht="12" customHeight="1">
      <c r="B21" s="70"/>
      <c r="C21" s="70"/>
      <c r="D21" s="70"/>
      <c r="E21" s="70"/>
      <c r="F21" s="70"/>
      <c r="G21" s="70"/>
      <c r="H21" s="70"/>
      <c r="I21" s="70"/>
      <c r="J21" s="70"/>
      <c r="K21" s="70"/>
      <c r="L21" s="70"/>
      <c r="M21" s="70"/>
    </row>
    <row r="22" spans="1:13" s="2" customFormat="1" ht="25.5" customHeight="1">
      <c r="A22" s="170" t="s">
        <v>221</v>
      </c>
      <c r="B22" s="70">
        <v>0</v>
      </c>
      <c r="C22" s="70">
        <v>0</v>
      </c>
      <c r="D22" s="70"/>
      <c r="E22" s="70">
        <v>0</v>
      </c>
      <c r="F22" s="70">
        <v>0</v>
      </c>
      <c r="G22" s="70">
        <v>458</v>
      </c>
      <c r="H22" s="70"/>
      <c r="I22" s="70"/>
      <c r="J22" s="70">
        <v>0</v>
      </c>
      <c r="K22" s="70"/>
      <c r="L22" s="70"/>
      <c r="M22" s="70">
        <f>SUM(C22:K22)</f>
        <v>458</v>
      </c>
    </row>
    <row r="23" spans="2:13" s="2" customFormat="1" ht="12" customHeight="1">
      <c r="B23" s="70"/>
      <c r="C23" s="70"/>
      <c r="D23" s="70"/>
      <c r="E23" s="70"/>
      <c r="F23" s="70"/>
      <c r="G23" s="70"/>
      <c r="H23" s="70"/>
      <c r="I23" s="70"/>
      <c r="J23" s="70"/>
      <c r="K23" s="70"/>
      <c r="L23" s="70"/>
      <c r="M23" s="70"/>
    </row>
    <row r="24" spans="1:13" s="2" customFormat="1" ht="12.75">
      <c r="A24" s="2" t="s">
        <v>229</v>
      </c>
      <c r="B24" s="70">
        <v>0</v>
      </c>
      <c r="C24" s="70">
        <v>0</v>
      </c>
      <c r="D24" s="70"/>
      <c r="E24" s="70">
        <v>0</v>
      </c>
      <c r="F24" s="70">
        <v>0</v>
      </c>
      <c r="G24" s="70">
        <v>0</v>
      </c>
      <c r="H24" s="70"/>
      <c r="I24" s="70"/>
      <c r="J24" s="70">
        <v>0</v>
      </c>
      <c r="K24" s="70">
        <f>PL!G42</f>
        <v>60720.63303739516</v>
      </c>
      <c r="L24" s="70"/>
      <c r="M24" s="70">
        <f>SUM(C24:K24)</f>
        <v>60720.63303739516</v>
      </c>
    </row>
    <row r="25" spans="2:13" s="2" customFormat="1" ht="12.75">
      <c r="B25" s="70"/>
      <c r="C25" s="70"/>
      <c r="D25" s="70"/>
      <c r="E25" s="70"/>
      <c r="F25" s="70"/>
      <c r="G25" s="70"/>
      <c r="H25" s="70"/>
      <c r="I25" s="70"/>
      <c r="J25" s="70"/>
      <c r="K25" s="70"/>
      <c r="L25" s="70"/>
      <c r="M25" s="70"/>
    </row>
    <row r="26" spans="1:13" s="2" customFormat="1" ht="12.75">
      <c r="A26" s="2" t="s">
        <v>228</v>
      </c>
      <c r="B26" s="70">
        <v>0</v>
      </c>
      <c r="C26" s="70">
        <v>0</v>
      </c>
      <c r="D26" s="70"/>
      <c r="E26" s="70">
        <v>0</v>
      </c>
      <c r="F26" s="70">
        <v>0</v>
      </c>
      <c r="G26" s="70">
        <v>0</v>
      </c>
      <c r="H26" s="70"/>
      <c r="I26" s="70"/>
      <c r="J26" s="70">
        <v>0</v>
      </c>
      <c r="K26" s="70">
        <v>-126</v>
      </c>
      <c r="L26" s="70"/>
      <c r="M26" s="70">
        <f>SUM(C26:K26)</f>
        <v>-126</v>
      </c>
    </row>
    <row r="27" spans="2:13" s="2" customFormat="1" ht="12.75">
      <c r="B27" s="70"/>
      <c r="C27" s="70"/>
      <c r="D27" s="70"/>
      <c r="E27" s="70"/>
      <c r="F27" s="70"/>
      <c r="G27" s="70"/>
      <c r="H27" s="70"/>
      <c r="I27" s="70"/>
      <c r="J27" s="70"/>
      <c r="K27" s="70"/>
      <c r="L27" s="70"/>
      <c r="M27" s="70"/>
    </row>
    <row r="28" spans="1:13" s="2" customFormat="1" ht="12.75">
      <c r="A28" s="2" t="s">
        <v>197</v>
      </c>
      <c r="B28" s="70">
        <v>0</v>
      </c>
      <c r="C28" s="70">
        <v>0</v>
      </c>
      <c r="D28" s="70"/>
      <c r="E28" s="70">
        <v>0</v>
      </c>
      <c r="F28" s="70">
        <v>0</v>
      </c>
      <c r="G28" s="70">
        <v>0</v>
      </c>
      <c r="H28" s="70"/>
      <c r="I28" s="70"/>
      <c r="J28" s="70">
        <f>4617113/1000</f>
        <v>4617.113</v>
      </c>
      <c r="K28" s="70">
        <f>-J28</f>
        <v>-4617.113</v>
      </c>
      <c r="L28" s="70"/>
      <c r="M28" s="70">
        <f>SUM(C28:K28)</f>
        <v>0</v>
      </c>
    </row>
    <row r="29" spans="2:13" s="2" customFormat="1" ht="12.75">
      <c r="B29" s="70"/>
      <c r="C29" s="70"/>
      <c r="D29" s="70"/>
      <c r="E29" s="70"/>
      <c r="F29" s="70"/>
      <c r="G29" s="70"/>
      <c r="H29" s="70"/>
      <c r="I29" s="70"/>
      <c r="J29" s="70"/>
      <c r="K29" s="70"/>
      <c r="L29" s="70"/>
      <c r="M29" s="70"/>
    </row>
    <row r="30" spans="1:17" s="2" customFormat="1" ht="13.5" thickBot="1">
      <c r="A30" s="1" t="s">
        <v>163</v>
      </c>
      <c r="B30" s="145">
        <f>SUM(B14:B29)+1</f>
        <v>320632831</v>
      </c>
      <c r="C30" s="145">
        <f>SUM(C14:C29)</f>
        <v>320632.83</v>
      </c>
      <c r="D30" s="145">
        <f>SUM(D14:D29)+1</f>
        <v>1</v>
      </c>
      <c r="E30" s="145">
        <f>SUM(E14:E29)</f>
        <v>385316</v>
      </c>
      <c r="F30" s="145">
        <f>SUM(F14:F29)</f>
        <v>-3926.276</v>
      </c>
      <c r="G30" s="145">
        <f>SUM(G14:G29)</f>
        <v>2365.176</v>
      </c>
      <c r="H30" s="145">
        <f>SUM(H14:H29)</f>
        <v>2343</v>
      </c>
      <c r="I30" s="145">
        <f>SUM(I14:I29)+1</f>
        <v>1</v>
      </c>
      <c r="J30" s="145">
        <f>SUM(J14:J29)</f>
        <v>4617.113</v>
      </c>
      <c r="K30" s="145">
        <f>SUM(K14:K29)</f>
        <v>89508.56103739516</v>
      </c>
      <c r="L30" s="146">
        <f>SUM(L12:L29)</f>
        <v>0</v>
      </c>
      <c r="M30" s="145">
        <f>SUM(M14:M29)</f>
        <v>800856.4040373953</v>
      </c>
      <c r="O30" s="158"/>
      <c r="P30" s="32"/>
      <c r="Q30" s="57"/>
    </row>
    <row r="31" spans="5:15" s="2" customFormat="1" ht="12.75">
      <c r="E31" s="10"/>
      <c r="F31" s="10"/>
      <c r="G31" s="10"/>
      <c r="H31" s="10"/>
      <c r="I31" s="10"/>
      <c r="J31" s="10"/>
      <c r="K31" s="10"/>
      <c r="L31" s="3"/>
      <c r="M31" s="34"/>
      <c r="N31" s="9"/>
      <c r="O31" s="32"/>
    </row>
    <row r="32" spans="1:14" ht="12.75">
      <c r="A32" s="55"/>
      <c r="B32" s="17"/>
      <c r="C32" s="17"/>
      <c r="D32" s="17"/>
      <c r="E32" s="17"/>
      <c r="F32" s="17"/>
      <c r="G32" s="17"/>
      <c r="H32" s="17"/>
      <c r="I32" s="17"/>
      <c r="J32" s="17"/>
      <c r="K32" s="17"/>
      <c r="M32" s="158"/>
      <c r="N32" s="2"/>
    </row>
    <row r="33" spans="1:14" ht="12.75">
      <c r="A33" s="55"/>
      <c r="B33" s="17"/>
      <c r="C33" s="17"/>
      <c r="D33" s="17"/>
      <c r="E33" s="17"/>
      <c r="F33" s="17"/>
      <c r="G33" s="17"/>
      <c r="H33" s="17"/>
      <c r="I33" s="17"/>
      <c r="J33" s="17"/>
      <c r="K33" s="17"/>
      <c r="M33" s="2"/>
      <c r="N33" s="2"/>
    </row>
    <row r="34" spans="1:14" s="6" customFormat="1" ht="12.75">
      <c r="A34" s="2" t="s">
        <v>164</v>
      </c>
      <c r="B34" s="28">
        <v>320632830</v>
      </c>
      <c r="C34" s="28">
        <v>320632.83</v>
      </c>
      <c r="D34" s="28"/>
      <c r="E34" s="28">
        <v>385498</v>
      </c>
      <c r="F34" s="28">
        <v>0</v>
      </c>
      <c r="G34" s="28">
        <v>2696</v>
      </c>
      <c r="H34" s="28"/>
      <c r="I34" s="28"/>
      <c r="J34" s="28">
        <v>0</v>
      </c>
      <c r="K34" s="28">
        <v>-97</v>
      </c>
      <c r="L34" s="28"/>
      <c r="M34" s="28">
        <f>SUM(C34:K34)</f>
        <v>708729.8300000001</v>
      </c>
      <c r="N34" s="2"/>
    </row>
    <row r="35" spans="1:14" s="6" customFormat="1" ht="12.75">
      <c r="A35" s="2"/>
      <c r="B35" s="28"/>
      <c r="C35" s="28"/>
      <c r="D35" s="28"/>
      <c r="E35" s="28"/>
      <c r="F35" s="28"/>
      <c r="G35" s="28"/>
      <c r="H35" s="28"/>
      <c r="I35" s="28"/>
      <c r="J35" s="28"/>
      <c r="K35" s="28"/>
      <c r="L35" s="28"/>
      <c r="M35" s="28"/>
      <c r="N35" s="2"/>
    </row>
    <row r="36" spans="1:16" s="6" customFormat="1" ht="12.75">
      <c r="A36" s="2" t="s">
        <v>166</v>
      </c>
      <c r="B36" s="28">
        <v>0</v>
      </c>
      <c r="C36" s="28">
        <v>0</v>
      </c>
      <c r="D36" s="28"/>
      <c r="E36" s="28">
        <v>-182</v>
      </c>
      <c r="F36" s="28">
        <v>0</v>
      </c>
      <c r="G36" s="28">
        <v>0</v>
      </c>
      <c r="H36" s="28"/>
      <c r="I36" s="28"/>
      <c r="J36" s="28">
        <v>0</v>
      </c>
      <c r="K36" s="28">
        <v>0</v>
      </c>
      <c r="L36" s="28"/>
      <c r="M36" s="28">
        <f>SUM(C36:K36)</f>
        <v>-182</v>
      </c>
      <c r="N36" s="2"/>
      <c r="P36" s="144"/>
    </row>
    <row r="37" spans="1:16" s="6" customFormat="1" ht="12.75">
      <c r="A37" s="2"/>
      <c r="B37" s="28"/>
      <c r="C37" s="28"/>
      <c r="D37" s="28"/>
      <c r="E37" s="28"/>
      <c r="F37" s="28"/>
      <c r="G37" s="28"/>
      <c r="H37" s="28"/>
      <c r="I37" s="28"/>
      <c r="J37" s="28"/>
      <c r="K37" s="28"/>
      <c r="L37" s="28"/>
      <c r="M37" s="28"/>
      <c r="N37" s="2"/>
      <c r="P37" s="144"/>
    </row>
    <row r="38" spans="1:16" s="6" customFormat="1" ht="12.75">
      <c r="A38" s="2" t="s">
        <v>167</v>
      </c>
      <c r="B38" s="28">
        <v>0</v>
      </c>
      <c r="C38" s="28">
        <v>0</v>
      </c>
      <c r="D38" s="28"/>
      <c r="E38" s="28">
        <v>0</v>
      </c>
      <c r="F38" s="28">
        <v>0</v>
      </c>
      <c r="G38" s="28">
        <v>-789</v>
      </c>
      <c r="H38" s="28"/>
      <c r="I38" s="28"/>
      <c r="J38" s="28">
        <v>0</v>
      </c>
      <c r="K38" s="28">
        <v>0</v>
      </c>
      <c r="L38" s="28"/>
      <c r="M38" s="28">
        <f>SUM(C38:K38)</f>
        <v>-789</v>
      </c>
      <c r="N38" s="2"/>
      <c r="P38" s="144"/>
    </row>
    <row r="39" spans="1:21" s="6" customFormat="1" ht="12.75">
      <c r="A39" s="2" t="s">
        <v>168</v>
      </c>
      <c r="B39" s="28"/>
      <c r="C39" s="28"/>
      <c r="D39" s="28"/>
      <c r="E39" s="28"/>
      <c r="F39" s="28"/>
      <c r="G39" s="28"/>
      <c r="H39" s="28"/>
      <c r="I39" s="28"/>
      <c r="J39" s="28"/>
      <c r="K39" s="28"/>
      <c r="L39" s="28"/>
      <c r="M39" s="28"/>
      <c r="N39" s="2"/>
      <c r="O39" s="2"/>
      <c r="P39" s="144"/>
      <c r="Q39" s="2"/>
      <c r="R39" s="2"/>
      <c r="S39" s="2"/>
      <c r="T39" s="2"/>
      <c r="U39" s="2"/>
    </row>
    <row r="40" spans="1:21" s="6" customFormat="1" ht="12.75">
      <c r="A40" s="2"/>
      <c r="B40" s="28"/>
      <c r="C40" s="28"/>
      <c r="D40" s="28"/>
      <c r="E40" s="28"/>
      <c r="F40" s="28"/>
      <c r="G40" s="28"/>
      <c r="H40" s="28"/>
      <c r="I40" s="28"/>
      <c r="J40" s="28"/>
      <c r="K40" s="28"/>
      <c r="L40" s="28"/>
      <c r="M40" s="28"/>
      <c r="N40" s="2"/>
      <c r="O40" s="2"/>
      <c r="P40" s="144"/>
      <c r="Q40" s="2"/>
      <c r="R40" s="2"/>
      <c r="S40" s="2"/>
      <c r="T40" s="2"/>
      <c r="U40" s="2"/>
    </row>
    <row r="41" spans="1:21" s="6" customFormat="1" ht="12" customHeight="1">
      <c r="A41" s="2" t="s">
        <v>62</v>
      </c>
      <c r="B41" s="28">
        <v>0</v>
      </c>
      <c r="C41" s="28">
        <v>0</v>
      </c>
      <c r="D41" s="28"/>
      <c r="E41" s="28">
        <v>0</v>
      </c>
      <c r="F41" s="28">
        <v>-2869</v>
      </c>
      <c r="G41" s="28">
        <v>0</v>
      </c>
      <c r="H41" s="28"/>
      <c r="I41" s="28">
        <v>0</v>
      </c>
      <c r="J41" s="28">
        <v>0</v>
      </c>
      <c r="K41" s="28">
        <v>0</v>
      </c>
      <c r="L41" s="28"/>
      <c r="M41" s="28">
        <f>SUM(C41:K41)</f>
        <v>-2869</v>
      </c>
      <c r="N41" s="2"/>
      <c r="O41" s="2"/>
      <c r="P41" s="144"/>
      <c r="Q41" s="2"/>
      <c r="R41" s="2"/>
      <c r="S41" s="2"/>
      <c r="T41" s="2"/>
      <c r="U41" s="2"/>
    </row>
    <row r="42" spans="1:21" s="6" customFormat="1" ht="12" customHeight="1">
      <c r="A42" s="2"/>
      <c r="B42" s="28"/>
      <c r="C42" s="28"/>
      <c r="D42" s="28"/>
      <c r="E42" s="28"/>
      <c r="F42" s="28"/>
      <c r="G42" s="28"/>
      <c r="H42" s="28"/>
      <c r="I42" s="28"/>
      <c r="J42" s="28"/>
      <c r="K42" s="28"/>
      <c r="L42" s="28"/>
      <c r="M42" s="28"/>
      <c r="N42" s="2"/>
      <c r="O42" s="2"/>
      <c r="P42" s="2"/>
      <c r="Q42" s="2"/>
      <c r="R42" s="2"/>
      <c r="S42" s="2"/>
      <c r="T42" s="2"/>
      <c r="U42" s="2"/>
    </row>
    <row r="43" spans="1:21" s="6" customFormat="1" ht="12.75">
      <c r="A43" s="2" t="s">
        <v>104</v>
      </c>
      <c r="B43" s="28">
        <v>0</v>
      </c>
      <c r="C43" s="28">
        <v>0</v>
      </c>
      <c r="D43" s="28"/>
      <c r="E43" s="28">
        <v>0</v>
      </c>
      <c r="F43" s="28">
        <v>0</v>
      </c>
      <c r="G43" s="28">
        <v>0</v>
      </c>
      <c r="H43" s="28"/>
      <c r="I43" s="28"/>
      <c r="J43" s="28">
        <v>0</v>
      </c>
      <c r="K43" s="28">
        <v>35181</v>
      </c>
      <c r="L43" s="28"/>
      <c r="M43" s="28">
        <f>SUM(C43:K43)</f>
        <v>35181</v>
      </c>
      <c r="N43" s="2"/>
      <c r="O43" s="2"/>
      <c r="P43" s="2"/>
      <c r="Q43" s="2"/>
      <c r="R43" s="2"/>
      <c r="S43" s="2"/>
      <c r="T43" s="2"/>
      <c r="U43" s="2"/>
    </row>
    <row r="44" spans="1:21" s="6" customFormat="1" ht="12.75">
      <c r="A44" s="2"/>
      <c r="B44" s="28"/>
      <c r="C44" s="28"/>
      <c r="D44" s="28"/>
      <c r="E44" s="28"/>
      <c r="F44" s="28"/>
      <c r="G44" s="28"/>
      <c r="H44" s="28"/>
      <c r="I44" s="28"/>
      <c r="J44" s="28"/>
      <c r="K44" s="28"/>
      <c r="L44" s="28"/>
      <c r="M44" s="28"/>
      <c r="N44" s="2"/>
      <c r="O44" s="2"/>
      <c r="P44" s="2"/>
      <c r="Q44" s="2"/>
      <c r="R44" s="2"/>
      <c r="S44" s="2"/>
      <c r="T44" s="2"/>
      <c r="U44" s="2"/>
    </row>
    <row r="45" spans="1:21" s="6" customFormat="1" ht="13.5" thickBot="1">
      <c r="A45" s="2" t="s">
        <v>165</v>
      </c>
      <c r="B45" s="103">
        <f>SUM(B34:B43)</f>
        <v>320632830</v>
      </c>
      <c r="C45" s="51">
        <f>SUM(C34:C43)</f>
        <v>320632.83</v>
      </c>
      <c r="D45" s="28"/>
      <c r="E45" s="51">
        <f>SUM(E34:E43)</f>
        <v>385316</v>
      </c>
      <c r="F45" s="51">
        <f>SUM(F34:F43)</f>
        <v>-2869</v>
      </c>
      <c r="G45" s="51">
        <f>SUM(G34:G43)</f>
        <v>1907</v>
      </c>
      <c r="H45" s="28"/>
      <c r="I45" s="28"/>
      <c r="J45" s="51">
        <f>SUM(J34:J43)</f>
        <v>0</v>
      </c>
      <c r="K45" s="51">
        <f>SUM(K34:K43)</f>
        <v>35084</v>
      </c>
      <c r="L45" s="28"/>
      <c r="M45" s="51">
        <f>SUM(M34:M43)</f>
        <v>740070.8300000001</v>
      </c>
      <c r="N45" s="2"/>
      <c r="O45" s="2"/>
      <c r="P45" s="2"/>
      <c r="Q45" s="57"/>
      <c r="R45" s="2"/>
      <c r="S45" s="2"/>
      <c r="T45" s="2"/>
      <c r="U45" s="2"/>
    </row>
    <row r="46" spans="1:11" ht="12.75">
      <c r="A46" s="35"/>
      <c r="B46" s="53"/>
      <c r="C46" s="53"/>
      <c r="D46" s="17"/>
      <c r="E46" s="53"/>
      <c r="F46" s="53"/>
      <c r="G46" s="53"/>
      <c r="H46" s="53"/>
      <c r="I46" s="17"/>
      <c r="J46" s="17"/>
      <c r="K46" s="53"/>
    </row>
    <row r="47" spans="1:11" ht="12.75">
      <c r="A47" s="35"/>
      <c r="B47" s="53"/>
      <c r="C47" s="53"/>
      <c r="D47" s="17"/>
      <c r="E47" s="53"/>
      <c r="F47" s="53"/>
      <c r="G47" s="53"/>
      <c r="H47" s="53"/>
      <c r="I47" s="17"/>
      <c r="J47" s="17"/>
      <c r="K47" s="53"/>
    </row>
    <row r="48" spans="1:11" ht="12.75">
      <c r="A48" s="35"/>
      <c r="B48" s="53"/>
      <c r="C48" s="53"/>
      <c r="D48" s="17"/>
      <c r="E48" s="53"/>
      <c r="F48" s="53"/>
      <c r="G48" s="53"/>
      <c r="H48" s="53"/>
      <c r="I48" s="17"/>
      <c r="J48" s="17"/>
      <c r="K48" s="53"/>
    </row>
    <row r="68" spans="1:11" ht="12.75">
      <c r="A68" s="35"/>
      <c r="B68" s="53"/>
      <c r="C68" s="53"/>
      <c r="D68" s="17"/>
      <c r="E68" s="53"/>
      <c r="F68" s="53"/>
      <c r="G68" s="53"/>
      <c r="H68" s="53"/>
      <c r="I68" s="17"/>
      <c r="J68" s="17"/>
      <c r="K68" s="53"/>
    </row>
    <row r="69" spans="1:11" ht="12.75">
      <c r="A69" s="36"/>
      <c r="B69" s="54"/>
      <c r="C69" s="54"/>
      <c r="D69" s="58"/>
      <c r="E69" s="53"/>
      <c r="F69" s="53"/>
      <c r="G69" s="53"/>
      <c r="H69" s="53"/>
      <c r="I69" s="17"/>
      <c r="J69" s="17"/>
      <c r="K69" s="53"/>
    </row>
    <row r="73" ht="12.75">
      <c r="A73" s="2" t="s">
        <v>178</v>
      </c>
    </row>
    <row r="74" ht="12.75">
      <c r="A74" s="2" t="s">
        <v>174</v>
      </c>
    </row>
  </sheetData>
  <mergeCells count="3">
    <mergeCell ref="E7:G7"/>
    <mergeCell ref="B7:C7"/>
    <mergeCell ref="J7:K7"/>
  </mergeCells>
  <printOptions/>
  <pageMargins left="0.75" right="0.51" top="0.75" bottom="0.5" header="0.5" footer="0.23"/>
  <pageSetup fitToHeight="1" fitToWidth="1" horizontalDpi="300" verticalDpi="300" orientation="portrait" paperSize="9" scale="75" r:id="rId1"/>
</worksheet>
</file>

<file path=xl/worksheets/sheet5.xml><?xml version="1.0" encoding="utf-8"?>
<worksheet xmlns="http://schemas.openxmlformats.org/spreadsheetml/2006/main" xmlns:r="http://schemas.openxmlformats.org/officeDocument/2006/relationships">
  <dimension ref="A1:I60"/>
  <sheetViews>
    <sheetView workbookViewId="0" topLeftCell="A4">
      <selection activeCell="C18" sqref="C18"/>
    </sheetView>
  </sheetViews>
  <sheetFormatPr defaultColWidth="9.140625" defaultRowHeight="12.75"/>
  <cols>
    <col min="1" max="1" width="59.8515625" style="6" customWidth="1"/>
    <col min="2" max="2" width="12.7109375" style="2" customWidth="1"/>
    <col min="3" max="3" width="5.7109375" style="6" customWidth="1"/>
    <col min="4" max="4" width="12.7109375" style="6" customWidth="1"/>
    <col min="5" max="16384" width="9.140625" style="6" customWidth="1"/>
  </cols>
  <sheetData>
    <row r="1" ht="18.75">
      <c r="A1" s="45" t="s">
        <v>119</v>
      </c>
    </row>
    <row r="2" ht="12.75">
      <c r="A2" s="2" t="s">
        <v>111</v>
      </c>
    </row>
    <row r="3" ht="12.75">
      <c r="A3" s="21"/>
    </row>
    <row r="4" ht="12.75">
      <c r="A4" s="21"/>
    </row>
    <row r="5" ht="15.75">
      <c r="A5" s="48" t="s">
        <v>123</v>
      </c>
    </row>
    <row r="6" ht="15.75">
      <c r="A6" s="64" t="s">
        <v>155</v>
      </c>
    </row>
    <row r="7" spans="1:4" ht="12.75">
      <c r="A7" s="8"/>
      <c r="B7" s="10"/>
      <c r="C7" s="9"/>
      <c r="D7" s="2"/>
    </row>
    <row r="8" spans="1:4" ht="12.75">
      <c r="A8" s="1"/>
      <c r="B8" s="78" t="s">
        <v>157</v>
      </c>
      <c r="C8" s="2"/>
      <c r="D8" s="21" t="s">
        <v>158</v>
      </c>
    </row>
    <row r="9" spans="1:4" ht="12.75">
      <c r="A9" s="2"/>
      <c r="B9" s="78" t="s">
        <v>6</v>
      </c>
      <c r="C9" s="2"/>
      <c r="D9" s="21" t="s">
        <v>6</v>
      </c>
    </row>
    <row r="10" spans="1:4" ht="12.75">
      <c r="A10" s="2"/>
      <c r="B10" s="17"/>
      <c r="C10" s="2"/>
      <c r="D10" s="2"/>
    </row>
    <row r="11" spans="1:4" ht="12.75">
      <c r="A11" s="77" t="s">
        <v>137</v>
      </c>
      <c r="B11" s="80">
        <f>'[2]Jan 04 CF'!$W$20/1000-19</f>
        <v>21789.208046764</v>
      </c>
      <c r="C11" s="7"/>
      <c r="D11" s="7">
        <v>-4187</v>
      </c>
    </row>
    <row r="12" spans="2:4" ht="12.75">
      <c r="B12" s="80"/>
      <c r="C12" s="7"/>
      <c r="D12" s="7"/>
    </row>
    <row r="13" spans="1:4" ht="12.75">
      <c r="A13" s="2" t="s">
        <v>138</v>
      </c>
      <c r="B13" s="80">
        <f>'[2]Jan 04 CF'!$W$32/1000</f>
        <v>2934.2567502899988</v>
      </c>
      <c r="C13" s="7"/>
      <c r="D13" s="7">
        <v>37767</v>
      </c>
    </row>
    <row r="14" spans="1:4" ht="12.75">
      <c r="A14" s="2"/>
      <c r="B14" s="80"/>
      <c r="C14" s="7"/>
      <c r="D14" s="7"/>
    </row>
    <row r="15" spans="1:4" ht="12.75">
      <c r="A15" s="2" t="s">
        <v>139</v>
      </c>
      <c r="B15" s="80">
        <f>'[2]Jan 04 CF'!$W$48/1000+'[2]Jan 04 CF'!$W$50/1000</f>
        <v>-25140.519380440004</v>
      </c>
      <c r="C15" s="7"/>
      <c r="D15" s="7">
        <f>-9340+3</f>
        <v>-9337</v>
      </c>
    </row>
    <row r="16" spans="1:4" ht="12.75">
      <c r="A16" s="1"/>
      <c r="B16" s="81"/>
      <c r="C16" s="7"/>
      <c r="D16" s="50"/>
    </row>
    <row r="17" spans="1:4" ht="12.75">
      <c r="A17" s="1" t="s">
        <v>140</v>
      </c>
      <c r="B17" s="80">
        <f>SUM(B11:B15)</f>
        <v>-417.0545833860051</v>
      </c>
      <c r="C17" s="7"/>
      <c r="D17" s="7">
        <f>SUM(D11:D16)</f>
        <v>24243</v>
      </c>
    </row>
    <row r="18" spans="1:4" ht="12.75">
      <c r="A18" s="1"/>
      <c r="B18" s="80"/>
      <c r="C18" s="7"/>
      <c r="D18" s="7"/>
    </row>
    <row r="19" spans="1:4" ht="12.75">
      <c r="A19" s="1" t="s">
        <v>159</v>
      </c>
      <c r="B19" s="80">
        <f>(24936673/1000)</f>
        <v>24936.673</v>
      </c>
      <c r="C19" s="7"/>
      <c r="D19" s="7">
        <v>694</v>
      </c>
    </row>
    <row r="20" spans="2:4" ht="12.75">
      <c r="B20" s="81"/>
      <c r="C20" s="7"/>
      <c r="D20" s="7"/>
    </row>
    <row r="21" spans="1:4" ht="13.5" thickBot="1">
      <c r="A21" s="1" t="s">
        <v>160</v>
      </c>
      <c r="B21" s="94">
        <f>SUM(B17:B19)</f>
        <v>24519.618416613994</v>
      </c>
      <c r="C21" s="7"/>
      <c r="D21" s="108">
        <f>SUM(D17:D20)</f>
        <v>24937</v>
      </c>
    </row>
    <row r="22" spans="1:4" ht="12.75">
      <c r="A22" s="1"/>
      <c r="B22" s="80"/>
      <c r="C22" s="7"/>
      <c r="D22" s="7"/>
    </row>
    <row r="23" spans="1:4" ht="12.75">
      <c r="A23" s="1"/>
      <c r="B23" s="80"/>
      <c r="C23" s="7"/>
      <c r="D23" s="7"/>
    </row>
    <row r="24" spans="1:4" ht="12.75">
      <c r="A24" s="1" t="s">
        <v>161</v>
      </c>
      <c r="B24" s="80"/>
      <c r="C24" s="7"/>
      <c r="D24" s="7"/>
    </row>
    <row r="25" spans="1:4" ht="12.75">
      <c r="A25" s="6" t="s">
        <v>131</v>
      </c>
      <c r="B25" s="70">
        <f>'[3]Jan 04'!$X$167/1000</f>
        <v>12430.985216</v>
      </c>
      <c r="C25" s="76"/>
      <c r="D25" s="76">
        <v>13200</v>
      </c>
    </row>
    <row r="26" spans="1:6" ht="12.75">
      <c r="A26" s="2" t="s">
        <v>19</v>
      </c>
      <c r="B26" s="81">
        <f>'[3]Jan 04'!$X$168/1000</f>
        <v>15468.766816480003</v>
      </c>
      <c r="C26" s="7"/>
      <c r="D26" s="50">
        <v>12668</v>
      </c>
      <c r="E26" s="17"/>
      <c r="F26" s="17"/>
    </row>
    <row r="27" spans="1:6" ht="12.75">
      <c r="A27" s="2"/>
      <c r="B27" s="80">
        <f>SUM(B25:B26)</f>
        <v>27899.752032480003</v>
      </c>
      <c r="C27" s="7"/>
      <c r="D27" s="7">
        <f>SUM(D25:D26)</f>
        <v>25868</v>
      </c>
      <c r="E27" s="17"/>
      <c r="F27" s="17"/>
    </row>
    <row r="28" spans="1:6" ht="12.75">
      <c r="A28" s="2" t="s">
        <v>110</v>
      </c>
      <c r="B28" s="80">
        <f>'[3]Jan 04'!$X$170/1000</f>
        <v>-3379.715</v>
      </c>
      <c r="C28" s="7"/>
      <c r="D28" s="7">
        <v>-931</v>
      </c>
      <c r="E28" s="17"/>
      <c r="F28" s="17"/>
    </row>
    <row r="29" spans="1:6" ht="13.5" thickBot="1">
      <c r="A29" s="2"/>
      <c r="B29" s="94">
        <f>SUM(B27:B28)</f>
        <v>24520.037032480002</v>
      </c>
      <c r="C29" s="7"/>
      <c r="D29" s="108">
        <f>SUM(D27:D28)</f>
        <v>24937</v>
      </c>
      <c r="E29" s="17"/>
      <c r="F29" s="17"/>
    </row>
    <row r="30" spans="1:4" ht="12.75">
      <c r="A30" s="2"/>
      <c r="B30" s="17"/>
      <c r="C30" s="2"/>
      <c r="D30" s="2"/>
    </row>
    <row r="31" spans="2:9" ht="12.75">
      <c r="B31" s="61"/>
      <c r="C31" s="60"/>
      <c r="D31" s="60"/>
      <c r="E31" s="60"/>
      <c r="F31" s="60"/>
      <c r="G31" s="60"/>
      <c r="H31" s="60"/>
      <c r="I31" s="62"/>
    </row>
    <row r="54" ht="12.75">
      <c r="A54" s="55"/>
    </row>
    <row r="55" ht="12.75">
      <c r="A55" s="63"/>
    </row>
    <row r="59" ht="12.75">
      <c r="A59" s="2" t="s">
        <v>179</v>
      </c>
    </row>
    <row r="60" ht="12.75">
      <c r="A60" s="2" t="s">
        <v>173</v>
      </c>
    </row>
  </sheetData>
  <printOptions/>
  <pageMargins left="0.75" right="0.43" top="0.75" bottom="0.75" header="0.5" footer="0.5"/>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dimension ref="A1:L98"/>
  <sheetViews>
    <sheetView workbookViewId="0" topLeftCell="A82">
      <selection activeCell="B75" sqref="B75:H75"/>
    </sheetView>
  </sheetViews>
  <sheetFormatPr defaultColWidth="9.140625" defaultRowHeight="12.75"/>
  <cols>
    <col min="1" max="1" width="2.7109375" style="6" customWidth="1"/>
    <col min="2" max="2" width="2.140625" style="6" customWidth="1"/>
    <col min="3" max="3" width="27.8515625" style="6" customWidth="1"/>
    <col min="4" max="4" width="11.8515625" style="6" customWidth="1"/>
    <col min="5" max="5" width="12.7109375" style="6" customWidth="1"/>
    <col min="6" max="6" width="1.28515625" style="6" customWidth="1"/>
    <col min="7" max="7" width="12.7109375" style="6" customWidth="1"/>
    <col min="8" max="8" width="21.8515625" style="6" customWidth="1"/>
    <col min="9" max="9" width="10.421875" style="6" customWidth="1"/>
    <col min="10" max="10" width="5.57421875" style="6" customWidth="1"/>
    <col min="11" max="16384" width="9.140625" style="6" customWidth="1"/>
  </cols>
  <sheetData>
    <row r="1" ht="18.75">
      <c r="A1" s="45" t="s">
        <v>119</v>
      </c>
    </row>
    <row r="2" ht="12.75">
      <c r="A2" s="2" t="s">
        <v>111</v>
      </c>
    </row>
    <row r="3" ht="12.75">
      <c r="A3" s="21"/>
    </row>
    <row r="4" ht="12.75">
      <c r="A4" s="21"/>
    </row>
    <row r="5" ht="15.75">
      <c r="A5" s="48" t="s">
        <v>124</v>
      </c>
    </row>
    <row r="8" spans="1:2" ht="12.75" customHeight="1">
      <c r="A8" s="44">
        <v>1</v>
      </c>
      <c r="B8" s="11" t="s">
        <v>63</v>
      </c>
    </row>
    <row r="9" spans="2:9" ht="38.25" customHeight="1">
      <c r="B9" s="180" t="s">
        <v>185</v>
      </c>
      <c r="C9" s="180"/>
      <c r="D9" s="180"/>
      <c r="E9" s="180"/>
      <c r="F9" s="180"/>
      <c r="G9" s="180"/>
      <c r="H9" s="180"/>
      <c r="I9" s="12"/>
    </row>
    <row r="10" spans="2:9" ht="12.75" customHeight="1">
      <c r="B10" s="181"/>
      <c r="C10" s="181"/>
      <c r="D10" s="181"/>
      <c r="E10" s="181"/>
      <c r="F10" s="181"/>
      <c r="G10" s="181"/>
      <c r="H10" s="181"/>
      <c r="I10" s="12"/>
    </row>
    <row r="11" spans="2:9" ht="51.75" customHeight="1">
      <c r="B11" s="175" t="s">
        <v>186</v>
      </c>
      <c r="C11" s="175"/>
      <c r="D11" s="175"/>
      <c r="E11" s="175"/>
      <c r="F11" s="175"/>
      <c r="G11" s="175"/>
      <c r="H11" s="175"/>
      <c r="I11" s="12"/>
    </row>
    <row r="12" spans="2:10" ht="12.75" customHeight="1">
      <c r="B12" s="177"/>
      <c r="C12" s="177"/>
      <c r="D12" s="177"/>
      <c r="E12" s="177"/>
      <c r="F12" s="177"/>
      <c r="G12" s="177"/>
      <c r="H12" s="177"/>
      <c r="I12" s="14"/>
      <c r="J12" s="14"/>
    </row>
    <row r="13" spans="2:10" ht="39" customHeight="1">
      <c r="B13" s="175" t="s">
        <v>187</v>
      </c>
      <c r="C13" s="175"/>
      <c r="D13" s="175"/>
      <c r="E13" s="175"/>
      <c r="F13" s="175"/>
      <c r="G13" s="175"/>
      <c r="H13" s="175"/>
      <c r="I13" s="14"/>
      <c r="J13" s="14"/>
    </row>
    <row r="14" spans="2:10" ht="12.75" customHeight="1">
      <c r="B14" s="118" t="s">
        <v>180</v>
      </c>
      <c r="C14" s="14" t="s">
        <v>181</v>
      </c>
      <c r="D14" s="14"/>
      <c r="E14" s="14"/>
      <c r="F14" s="14"/>
      <c r="G14" s="14"/>
      <c r="H14" s="14"/>
      <c r="I14" s="14"/>
      <c r="J14" s="14"/>
    </row>
    <row r="15" spans="2:10" ht="12.75" customHeight="1">
      <c r="B15" s="118" t="s">
        <v>180</v>
      </c>
      <c r="C15" s="14" t="s">
        <v>182</v>
      </c>
      <c r="D15" s="14"/>
      <c r="E15" s="14"/>
      <c r="F15" s="14"/>
      <c r="G15" s="14"/>
      <c r="H15" s="14"/>
      <c r="I15" s="14"/>
      <c r="J15" s="14"/>
    </row>
    <row r="16" spans="2:10" ht="12.75" customHeight="1">
      <c r="B16" s="118" t="s">
        <v>180</v>
      </c>
      <c r="C16" s="14" t="s">
        <v>183</v>
      </c>
      <c r="D16" s="14"/>
      <c r="E16" s="14"/>
      <c r="F16" s="14"/>
      <c r="G16" s="14"/>
      <c r="H16" s="14"/>
      <c r="I16" s="14"/>
      <c r="J16" s="14"/>
    </row>
    <row r="17" spans="2:10" ht="12.75" customHeight="1">
      <c r="B17" s="118" t="s">
        <v>180</v>
      </c>
      <c r="C17" s="14" t="s">
        <v>184</v>
      </c>
      <c r="D17" s="14"/>
      <c r="E17" s="14"/>
      <c r="F17" s="14"/>
      <c r="G17" s="14"/>
      <c r="H17" s="14"/>
      <c r="I17" s="14"/>
      <c r="J17" s="14"/>
    </row>
    <row r="18" spans="2:10" ht="12.75" customHeight="1">
      <c r="B18" s="118"/>
      <c r="C18" s="14"/>
      <c r="D18" s="14"/>
      <c r="E18" s="14"/>
      <c r="F18" s="14"/>
      <c r="G18" s="14"/>
      <c r="H18" s="14"/>
      <c r="I18" s="14"/>
      <c r="J18" s="14"/>
    </row>
    <row r="19" spans="2:10" ht="27" customHeight="1">
      <c r="B19" s="176" t="s">
        <v>199</v>
      </c>
      <c r="C19" s="176"/>
      <c r="D19" s="176"/>
      <c r="E19" s="176"/>
      <c r="F19" s="176"/>
      <c r="G19" s="176"/>
      <c r="H19" s="176"/>
      <c r="I19" s="14"/>
      <c r="J19" s="14"/>
    </row>
    <row r="20" spans="2:10" ht="12.75" customHeight="1">
      <c r="B20" s="178"/>
      <c r="C20" s="179"/>
      <c r="D20" s="179"/>
      <c r="E20" s="179"/>
      <c r="F20" s="179"/>
      <c r="G20" s="179"/>
      <c r="H20" s="179"/>
      <c r="I20" s="14"/>
      <c r="J20" s="14"/>
    </row>
    <row r="21" spans="2:10" ht="12.75" customHeight="1">
      <c r="B21" s="178"/>
      <c r="C21" s="178"/>
      <c r="D21" s="178"/>
      <c r="E21" s="178"/>
      <c r="F21" s="178"/>
      <c r="G21" s="178"/>
      <c r="H21" s="178"/>
      <c r="I21" s="14"/>
      <c r="J21" s="14"/>
    </row>
    <row r="22" spans="1:10" ht="12.75" customHeight="1">
      <c r="A22" s="44">
        <v>2</v>
      </c>
      <c r="B22" s="15" t="s">
        <v>64</v>
      </c>
      <c r="C22" s="14"/>
      <c r="D22" s="14"/>
      <c r="E22" s="14"/>
      <c r="F22" s="14"/>
      <c r="G22" s="14"/>
      <c r="H22" s="14"/>
      <c r="I22" s="14"/>
      <c r="J22" s="14"/>
    </row>
    <row r="23" spans="2:12" ht="12.75" customHeight="1">
      <c r="B23" s="14" t="s">
        <v>65</v>
      </c>
      <c r="C23" s="14"/>
      <c r="D23" s="14"/>
      <c r="E23" s="14"/>
      <c r="F23" s="14"/>
      <c r="G23" s="14"/>
      <c r="H23" s="14"/>
      <c r="I23" s="14"/>
      <c r="J23" s="14"/>
      <c r="L23" s="65"/>
    </row>
    <row r="24" spans="2:10" ht="12.75" customHeight="1">
      <c r="B24" s="177"/>
      <c r="C24" s="177"/>
      <c r="D24" s="177"/>
      <c r="E24" s="177"/>
      <c r="F24" s="177"/>
      <c r="G24" s="177"/>
      <c r="H24" s="177"/>
      <c r="I24" s="14"/>
      <c r="J24" s="14"/>
    </row>
    <row r="25" spans="2:10" ht="12.75" customHeight="1">
      <c r="B25" s="177"/>
      <c r="C25" s="177"/>
      <c r="D25" s="177"/>
      <c r="E25" s="177"/>
      <c r="F25" s="177"/>
      <c r="G25" s="177"/>
      <c r="H25" s="177"/>
      <c r="I25" s="14"/>
      <c r="J25" s="14"/>
    </row>
    <row r="26" spans="1:10" ht="12.75" customHeight="1">
      <c r="A26" s="44">
        <v>3</v>
      </c>
      <c r="B26" s="15" t="s">
        <v>66</v>
      </c>
      <c r="C26" s="14"/>
      <c r="D26" s="14"/>
      <c r="E26" s="14"/>
      <c r="F26" s="14"/>
      <c r="G26" s="14"/>
      <c r="H26" s="14"/>
      <c r="I26" s="14"/>
      <c r="J26" s="14"/>
    </row>
    <row r="27" spans="1:10" ht="39" customHeight="1">
      <c r="A27" s="44"/>
      <c r="B27" s="176" t="s">
        <v>188</v>
      </c>
      <c r="C27" s="176"/>
      <c r="D27" s="176"/>
      <c r="E27" s="176"/>
      <c r="F27" s="176"/>
      <c r="G27" s="176"/>
      <c r="H27" s="176"/>
      <c r="I27" s="14"/>
      <c r="J27" s="14"/>
    </row>
    <row r="28" spans="1:10" ht="12.75" customHeight="1">
      <c r="A28" s="44"/>
      <c r="B28" s="183"/>
      <c r="C28" s="183"/>
      <c r="D28" s="183"/>
      <c r="E28" s="183"/>
      <c r="F28" s="183"/>
      <c r="G28" s="183"/>
      <c r="H28" s="183"/>
      <c r="I28" s="14"/>
      <c r="J28" s="14"/>
    </row>
    <row r="29" spans="1:10" ht="12.75" customHeight="1">
      <c r="A29" s="44"/>
      <c r="B29" s="183"/>
      <c r="C29" s="183"/>
      <c r="D29" s="183"/>
      <c r="E29" s="183"/>
      <c r="F29" s="183"/>
      <c r="G29" s="183"/>
      <c r="H29" s="183"/>
      <c r="I29" s="14"/>
      <c r="J29" s="14"/>
    </row>
    <row r="30" spans="1:10" ht="12.75" customHeight="1">
      <c r="A30" s="44">
        <v>4</v>
      </c>
      <c r="B30" s="15" t="s">
        <v>67</v>
      </c>
      <c r="C30" s="14"/>
      <c r="D30" s="14"/>
      <c r="E30" s="14"/>
      <c r="F30" s="14"/>
      <c r="G30" s="14"/>
      <c r="H30" s="14"/>
      <c r="I30" s="14"/>
      <c r="J30" s="14"/>
    </row>
    <row r="31" spans="1:10" ht="26.25" customHeight="1">
      <c r="A31" s="44"/>
      <c r="B31" s="176" t="s">
        <v>189</v>
      </c>
      <c r="C31" s="176"/>
      <c r="D31" s="176"/>
      <c r="E31" s="176"/>
      <c r="F31" s="176"/>
      <c r="G31" s="176"/>
      <c r="H31" s="176"/>
      <c r="I31" s="14"/>
      <c r="J31" s="14"/>
    </row>
    <row r="32" spans="1:10" ht="12.75" customHeight="1">
      <c r="A32" s="44"/>
      <c r="B32" s="183"/>
      <c r="C32" s="183"/>
      <c r="D32" s="183"/>
      <c r="E32" s="183"/>
      <c r="F32" s="183"/>
      <c r="G32" s="183"/>
      <c r="H32" s="183"/>
      <c r="I32" s="14"/>
      <c r="J32" s="14"/>
    </row>
    <row r="33" spans="1:10" ht="12.75" customHeight="1">
      <c r="A33" s="44"/>
      <c r="B33" s="183"/>
      <c r="C33" s="183"/>
      <c r="D33" s="183"/>
      <c r="E33" s="183"/>
      <c r="F33" s="183"/>
      <c r="G33" s="183"/>
      <c r="H33" s="183"/>
      <c r="I33" s="14"/>
      <c r="J33" s="14"/>
    </row>
    <row r="34" spans="1:10" ht="12.75" customHeight="1">
      <c r="A34" s="44">
        <v>5</v>
      </c>
      <c r="B34" s="15" t="s">
        <v>68</v>
      </c>
      <c r="C34" s="14"/>
      <c r="D34" s="14"/>
      <c r="E34" s="14"/>
      <c r="F34" s="14"/>
      <c r="G34" s="14"/>
      <c r="H34" s="14"/>
      <c r="I34" s="14"/>
      <c r="J34" s="14"/>
    </row>
    <row r="35" spans="1:10" ht="12.75" customHeight="1">
      <c r="A35" s="44"/>
      <c r="B35" s="14" t="s">
        <v>69</v>
      </c>
      <c r="C35" s="14"/>
      <c r="D35" s="14"/>
      <c r="E35" s="14"/>
      <c r="F35" s="14"/>
      <c r="G35" s="14"/>
      <c r="H35" s="14"/>
      <c r="I35" s="14"/>
      <c r="J35" s="14"/>
    </row>
    <row r="36" spans="1:10" ht="12.75" customHeight="1">
      <c r="A36" s="44"/>
      <c r="B36" s="15"/>
      <c r="C36" s="14"/>
      <c r="D36" s="14"/>
      <c r="E36" s="14"/>
      <c r="F36" s="14"/>
      <c r="G36" s="14"/>
      <c r="H36" s="14"/>
      <c r="I36" s="14"/>
      <c r="J36" s="14"/>
    </row>
    <row r="37" spans="1:10" ht="12.75" customHeight="1">
      <c r="A37" s="44"/>
      <c r="B37" s="15"/>
      <c r="C37" s="14"/>
      <c r="D37" s="14"/>
      <c r="E37" s="14"/>
      <c r="F37" s="14"/>
      <c r="G37" s="14"/>
      <c r="H37" s="14"/>
      <c r="I37" s="14"/>
      <c r="J37" s="14"/>
    </row>
    <row r="38" spans="1:10" ht="12.75" customHeight="1">
      <c r="A38" s="44">
        <v>6</v>
      </c>
      <c r="B38" s="15" t="s">
        <v>23</v>
      </c>
      <c r="C38" s="14"/>
      <c r="D38" s="14"/>
      <c r="E38" s="14"/>
      <c r="F38" s="14"/>
      <c r="G38" s="14"/>
      <c r="H38" s="14"/>
      <c r="I38" s="14"/>
      <c r="J38" s="14"/>
    </row>
    <row r="39" spans="1:10" ht="12.75" customHeight="1">
      <c r="A39" s="44"/>
      <c r="B39" s="14" t="s">
        <v>70</v>
      </c>
      <c r="C39" s="14"/>
      <c r="D39" s="14"/>
      <c r="E39" s="14"/>
      <c r="F39" s="14"/>
      <c r="G39" s="14"/>
      <c r="H39" s="14"/>
      <c r="I39" s="14"/>
      <c r="J39" s="14"/>
    </row>
    <row r="40" spans="1:10" ht="12.75" customHeight="1">
      <c r="A40" s="44"/>
      <c r="B40" s="183"/>
      <c r="C40" s="183"/>
      <c r="D40" s="183"/>
      <c r="E40" s="183"/>
      <c r="F40" s="183"/>
      <c r="G40" s="183"/>
      <c r="H40" s="183"/>
      <c r="I40" s="14"/>
      <c r="J40" s="14"/>
    </row>
    <row r="41" spans="1:10" ht="12.75" customHeight="1">
      <c r="A41" s="44"/>
      <c r="B41" s="183"/>
      <c r="C41" s="183"/>
      <c r="D41" s="183"/>
      <c r="E41" s="183"/>
      <c r="F41" s="183"/>
      <c r="G41" s="183"/>
      <c r="H41" s="183"/>
      <c r="I41" s="14"/>
      <c r="J41" s="14"/>
    </row>
    <row r="42" spans="1:10" ht="12.75" customHeight="1">
      <c r="A42" s="44">
        <v>7</v>
      </c>
      <c r="B42" s="15" t="s">
        <v>71</v>
      </c>
      <c r="C42" s="14"/>
      <c r="D42" s="14"/>
      <c r="E42" s="14"/>
      <c r="F42" s="14"/>
      <c r="G42" s="14"/>
      <c r="H42" s="14"/>
      <c r="I42" s="14"/>
      <c r="J42" s="14"/>
    </row>
    <row r="43" spans="1:10" ht="12.75" customHeight="1">
      <c r="A43" s="44"/>
      <c r="B43" s="14" t="s">
        <v>169</v>
      </c>
      <c r="C43" s="14"/>
      <c r="D43" s="14"/>
      <c r="E43" s="14"/>
      <c r="F43" s="14"/>
      <c r="G43" s="14"/>
      <c r="H43" s="14"/>
      <c r="I43" s="14"/>
      <c r="J43" s="14"/>
    </row>
    <row r="44" spans="1:10" ht="12.75" customHeight="1">
      <c r="A44" s="44"/>
      <c r="B44" s="14"/>
      <c r="C44" s="14"/>
      <c r="D44" s="14"/>
      <c r="E44" s="14"/>
      <c r="F44" s="14"/>
      <c r="G44" s="14"/>
      <c r="H44" s="14"/>
      <c r="I44" s="14"/>
      <c r="J44" s="14"/>
    </row>
    <row r="45" spans="1:10" ht="12.75" customHeight="1">
      <c r="A45" s="44"/>
      <c r="B45" s="14"/>
      <c r="C45" s="14"/>
      <c r="D45" s="14"/>
      <c r="E45" s="14"/>
      <c r="F45" s="14"/>
      <c r="G45" s="14"/>
      <c r="H45" s="14"/>
      <c r="I45" s="14"/>
      <c r="J45" s="14"/>
    </row>
    <row r="46" spans="1:10" ht="12.75" customHeight="1">
      <c r="A46" s="44">
        <v>8</v>
      </c>
      <c r="B46" s="15" t="s">
        <v>72</v>
      </c>
      <c r="C46" s="14"/>
      <c r="D46" s="14"/>
      <c r="E46" s="14"/>
      <c r="F46" s="14"/>
      <c r="G46" s="14"/>
      <c r="H46" s="14"/>
      <c r="I46" s="14"/>
      <c r="J46" s="14"/>
    </row>
    <row r="47" spans="1:10" ht="12.75" customHeight="1">
      <c r="A47" s="44"/>
      <c r="B47" s="15"/>
      <c r="C47" s="14"/>
      <c r="D47" s="14"/>
      <c r="E47" s="25" t="s">
        <v>128</v>
      </c>
      <c r="F47" s="25"/>
      <c r="G47" s="25" t="s">
        <v>170</v>
      </c>
      <c r="H47" s="14"/>
      <c r="I47" s="14"/>
      <c r="J47" s="14"/>
    </row>
    <row r="48" spans="1:10" ht="12.75" customHeight="1">
      <c r="A48" s="44"/>
      <c r="B48" s="14"/>
      <c r="C48" s="14"/>
      <c r="E48" s="25" t="s">
        <v>157</v>
      </c>
      <c r="F48" s="25"/>
      <c r="G48" s="25" t="s">
        <v>157</v>
      </c>
      <c r="H48" s="14"/>
      <c r="I48" s="14"/>
      <c r="J48" s="14"/>
    </row>
    <row r="49" spans="1:10" ht="12.75" customHeight="1">
      <c r="A49" s="44"/>
      <c r="B49" s="14"/>
      <c r="C49" s="14"/>
      <c r="E49" s="25" t="s">
        <v>6</v>
      </c>
      <c r="F49" s="25"/>
      <c r="G49" s="25" t="s">
        <v>6</v>
      </c>
      <c r="H49" s="14"/>
      <c r="I49" s="14"/>
      <c r="J49" s="14"/>
    </row>
    <row r="50" spans="1:10" ht="12.75" customHeight="1">
      <c r="A50" s="44"/>
      <c r="B50" s="15" t="s">
        <v>73</v>
      </c>
      <c r="C50" s="14"/>
      <c r="D50" s="14"/>
      <c r="E50" s="14"/>
      <c r="F50" s="14"/>
      <c r="H50" s="14"/>
      <c r="I50" s="14"/>
      <c r="J50" s="14"/>
    </row>
    <row r="51" spans="1:10" s="2" customFormat="1" ht="12.75" customHeight="1">
      <c r="A51" s="22"/>
      <c r="B51" s="121"/>
      <c r="C51" s="121" t="s">
        <v>74</v>
      </c>
      <c r="D51" s="130"/>
      <c r="E51" s="32">
        <f>G51-'[1]NOTES-Part A'!G52</f>
        <v>19819.796093736993</v>
      </c>
      <c r="G51" s="130">
        <f>'[4]Segment'!$C$20</f>
        <v>58528.529</v>
      </c>
      <c r="H51" s="121"/>
      <c r="I51" s="121"/>
      <c r="J51" s="121"/>
    </row>
    <row r="52" spans="1:10" s="2" customFormat="1" ht="12.75" customHeight="1">
      <c r="A52" s="22"/>
      <c r="B52" s="121"/>
      <c r="C52" s="121" t="s">
        <v>141</v>
      </c>
      <c r="D52" s="130"/>
      <c r="E52" s="32">
        <f>G52-'[1]NOTES-Part A'!G53</f>
        <v>14050.07209144</v>
      </c>
      <c r="G52" s="130">
        <f>SUM('[4]Segment'!$C$24:$C$25)+'[4]Segment'!$C$27</f>
        <v>20511.64762144</v>
      </c>
      <c r="H52" s="121"/>
      <c r="I52" s="121"/>
      <c r="J52" s="121"/>
    </row>
    <row r="53" spans="1:10" s="2" customFormat="1" ht="12.75" customHeight="1">
      <c r="A53" s="22"/>
      <c r="B53" s="125"/>
      <c r="C53" s="121" t="s">
        <v>126</v>
      </c>
      <c r="D53" s="130"/>
      <c r="E53" s="32">
        <f>G53-'[1]NOTES-Part A'!G55</f>
        <v>2204.478</v>
      </c>
      <c r="G53" s="130">
        <f>'[4]Segment'!$C$39</f>
        <v>7612.509</v>
      </c>
      <c r="H53" s="121"/>
      <c r="I53" s="121"/>
      <c r="J53" s="121"/>
    </row>
    <row r="54" spans="2:10" s="2" customFormat="1" ht="12.75" customHeight="1">
      <c r="B54" s="121"/>
      <c r="C54" s="121" t="s">
        <v>32</v>
      </c>
      <c r="D54" s="130"/>
      <c r="E54" s="32">
        <f>G54-'[1]NOTES-Part A'!G56</f>
        <v>7916.9023968300025</v>
      </c>
      <c r="G54" s="130">
        <f>'[4]Segment'!$C$45</f>
        <v>30059.927676090003</v>
      </c>
      <c r="H54" s="121"/>
      <c r="I54" s="121"/>
      <c r="J54" s="121"/>
    </row>
    <row r="55" spans="2:10" s="2" customFormat="1" ht="12.75" customHeight="1">
      <c r="B55" s="121"/>
      <c r="C55" s="121" t="s">
        <v>20</v>
      </c>
      <c r="D55" s="130"/>
      <c r="E55" s="149">
        <f>G55-'[1]NOTES-Part A'!G57</f>
        <v>896.8760000000002</v>
      </c>
      <c r="G55" s="150">
        <f>'[4]Segment'!$C$50</f>
        <v>5132.822</v>
      </c>
      <c r="H55" s="121"/>
      <c r="I55" s="121"/>
      <c r="J55" s="121"/>
    </row>
    <row r="56" spans="2:10" s="2" customFormat="1" ht="12.75" customHeight="1">
      <c r="B56" s="121"/>
      <c r="C56" s="121"/>
      <c r="D56" s="130"/>
      <c r="E56" s="130">
        <f>SUM(E51:E55)</f>
        <v>44888.124582007</v>
      </c>
      <c r="G56" s="130">
        <f>SUM(G51:G55)</f>
        <v>121845.43529753001</v>
      </c>
      <c r="H56" s="121"/>
      <c r="I56" s="121"/>
      <c r="J56" s="121"/>
    </row>
    <row r="57" spans="2:10" s="2" customFormat="1" ht="12.75" customHeight="1">
      <c r="B57" s="121"/>
      <c r="C57" s="121" t="s">
        <v>129</v>
      </c>
      <c r="D57" s="130"/>
      <c r="E57" s="32">
        <f>G57-'[1]NOTES-Part A'!G59-74</f>
        <v>-9574.147080000002</v>
      </c>
      <c r="G57" s="130">
        <f>'[4]Segment'!$C$54</f>
        <v>-15328.742100000001</v>
      </c>
      <c r="H57" s="121"/>
      <c r="I57" s="121"/>
      <c r="J57" s="121"/>
    </row>
    <row r="58" spans="2:10" s="2" customFormat="1" ht="12.75" customHeight="1" thickBot="1">
      <c r="B58" s="121"/>
      <c r="C58" s="125" t="s">
        <v>130</v>
      </c>
      <c r="D58" s="130"/>
      <c r="E58" s="131">
        <f>SUM(E56:E57)</f>
        <v>35313.977502007</v>
      </c>
      <c r="G58" s="131">
        <f>SUM(G56:G57)</f>
        <v>106516.69319753001</v>
      </c>
      <c r="H58" s="121"/>
      <c r="I58" s="121"/>
      <c r="J58" s="121"/>
    </row>
    <row r="59" spans="2:10" s="2" customFormat="1" ht="12.75" customHeight="1">
      <c r="B59" s="121"/>
      <c r="C59" s="121"/>
      <c r="D59" s="130"/>
      <c r="E59" s="130"/>
      <c r="G59" s="130"/>
      <c r="H59" s="121"/>
      <c r="I59" s="121"/>
      <c r="J59" s="121"/>
    </row>
    <row r="60" spans="2:10" s="2" customFormat="1" ht="12.75" customHeight="1">
      <c r="B60" s="125" t="s">
        <v>75</v>
      </c>
      <c r="C60" s="121"/>
      <c r="D60" s="130"/>
      <c r="E60" s="121"/>
      <c r="F60" s="121"/>
      <c r="H60" s="121"/>
      <c r="I60" s="121"/>
      <c r="J60" s="121"/>
    </row>
    <row r="61" spans="2:10" s="2" customFormat="1" ht="12.75" customHeight="1">
      <c r="B61" s="121"/>
      <c r="C61" s="121" t="s">
        <v>74</v>
      </c>
      <c r="D61" s="130"/>
      <c r="E61" s="32">
        <f>G61-'[1]NOTES-Part A'!G63</f>
        <v>4286.778501022991</v>
      </c>
      <c r="F61" s="126"/>
      <c r="G61" s="130">
        <f>'[4]Segment'!$G$20</f>
        <v>6386.78</v>
      </c>
      <c r="H61" s="121"/>
      <c r="I61" s="121"/>
      <c r="J61" s="121"/>
    </row>
    <row r="62" spans="2:10" s="2" customFormat="1" ht="12.75" customHeight="1">
      <c r="B62" s="121"/>
      <c r="C62" s="121" t="s">
        <v>141</v>
      </c>
      <c r="D62" s="130"/>
      <c r="E62" s="32">
        <f>G62-'[1]NOTES-Part A'!G64</f>
        <v>19338.030573877444</v>
      </c>
      <c r="F62" s="126"/>
      <c r="G62" s="130">
        <f>SUM('[4]Segment'!$G$24:$G$25)+SUM('[4]Segment'!$G$27:$G$28)</f>
        <v>30087.67355722632</v>
      </c>
      <c r="H62" s="121"/>
      <c r="I62" s="121"/>
      <c r="J62" s="121"/>
    </row>
    <row r="63" spans="2:10" s="2" customFormat="1" ht="12.75" customHeight="1">
      <c r="B63" s="121"/>
      <c r="C63" s="121" t="s">
        <v>125</v>
      </c>
      <c r="D63" s="130"/>
      <c r="E63" s="32">
        <f>G63-'[1]NOTES-Part A'!G65</f>
        <v>16663.24372408163</v>
      </c>
      <c r="F63" s="126"/>
      <c r="G63" s="130">
        <f>SUM('[4]Segment'!$G$29:$G$30)+'[4]Segment'!$G$26</f>
        <v>62731.42482716537</v>
      </c>
      <c r="H63" s="121"/>
      <c r="I63" s="121"/>
      <c r="J63" s="121"/>
    </row>
    <row r="64" spans="2:10" s="2" customFormat="1" ht="12.75" customHeight="1">
      <c r="B64" s="121"/>
      <c r="C64" s="121" t="s">
        <v>126</v>
      </c>
      <c r="D64" s="130"/>
      <c r="E64" s="32">
        <f>G64-'[1]NOTES-Part A'!G66</f>
        <v>22.834550000000235</v>
      </c>
      <c r="F64" s="126"/>
      <c r="G64" s="130">
        <f>'[4]Segment'!$G$39</f>
        <v>145.67455000000018</v>
      </c>
      <c r="H64" s="121"/>
      <c r="I64" s="121"/>
      <c r="J64" s="121"/>
    </row>
    <row r="65" spans="2:10" s="2" customFormat="1" ht="12.75" customHeight="1">
      <c r="B65" s="121"/>
      <c r="C65" s="121" t="s">
        <v>32</v>
      </c>
      <c r="D65" s="130"/>
      <c r="E65" s="32">
        <f>G65-'[1]NOTES-Part A'!G67</f>
        <v>-1837.1815453979966</v>
      </c>
      <c r="F65" s="126"/>
      <c r="G65" s="130">
        <f>'[4]Segment'!$G$45</f>
        <v>-569.4000105179969</v>
      </c>
      <c r="H65" s="121"/>
      <c r="I65" s="121"/>
      <c r="J65" s="121"/>
    </row>
    <row r="66" spans="2:10" s="2" customFormat="1" ht="12.75" customHeight="1">
      <c r="B66" s="121"/>
      <c r="C66" s="121" t="s">
        <v>20</v>
      </c>
      <c r="D66" s="130"/>
      <c r="E66" s="149">
        <f>G66-'[1]NOTES-Part A'!G68</f>
        <v>-653.316</v>
      </c>
      <c r="F66" s="126"/>
      <c r="G66" s="150">
        <f>'[4]Segment'!$G$50</f>
        <v>-976.819</v>
      </c>
      <c r="H66" s="121"/>
      <c r="I66" s="121"/>
      <c r="J66" s="121"/>
    </row>
    <row r="67" spans="1:7" s="2" customFormat="1" ht="12.75" customHeight="1">
      <c r="A67" s="22"/>
      <c r="B67" s="121"/>
      <c r="C67" s="125"/>
      <c r="D67" s="130"/>
      <c r="E67" s="130">
        <f>SUM(E61:E66)</f>
        <v>37820.38980358407</v>
      </c>
      <c r="G67" s="130">
        <f>SUM(G61:G66)</f>
        <v>97805.33392387368</v>
      </c>
    </row>
    <row r="68" spans="1:7" s="2" customFormat="1" ht="12.75" customHeight="1">
      <c r="A68" s="22"/>
      <c r="B68" s="121"/>
      <c r="C68" s="121" t="s">
        <v>129</v>
      </c>
      <c r="D68" s="130"/>
      <c r="E68" s="32">
        <f>G68-'[1]NOTES-Part A'!G70</f>
        <v>-11481.019666406533</v>
      </c>
      <c r="G68" s="130">
        <f>'[4]Segment'!$G$54</f>
        <v>-16533.138666406532</v>
      </c>
    </row>
    <row r="69" spans="1:7" s="2" customFormat="1" ht="12.75" customHeight="1" thickBot="1">
      <c r="A69" s="22"/>
      <c r="B69" s="121"/>
      <c r="C69" s="125" t="s">
        <v>142</v>
      </c>
      <c r="D69" s="130"/>
      <c r="E69" s="108">
        <f>SUM(E67:E68)</f>
        <v>26339.370137177535</v>
      </c>
      <c r="G69" s="108">
        <f>SUM(G67:G68)</f>
        <v>81272.19525746714</v>
      </c>
    </row>
    <row r="70" s="2" customFormat="1" ht="12.75" customHeight="1">
      <c r="A70" s="22"/>
    </row>
    <row r="71" ht="12.75" customHeight="1">
      <c r="A71" s="44"/>
    </row>
    <row r="72" spans="1:2" s="2" customFormat="1" ht="12.75" customHeight="1">
      <c r="A72" s="22">
        <v>9</v>
      </c>
      <c r="B72" s="1" t="s">
        <v>200</v>
      </c>
    </row>
    <row r="73" spans="1:8" s="2" customFormat="1" ht="26.25" customHeight="1">
      <c r="A73" s="22"/>
      <c r="B73" s="184" t="s">
        <v>190</v>
      </c>
      <c r="C73" s="184"/>
      <c r="D73" s="184"/>
      <c r="E73" s="184"/>
      <c r="F73" s="184"/>
      <c r="G73" s="184"/>
      <c r="H73" s="184"/>
    </row>
    <row r="74" spans="1:8" s="2" customFormat="1" ht="12.75" customHeight="1">
      <c r="A74" s="22"/>
      <c r="B74" s="187"/>
      <c r="C74" s="187"/>
      <c r="D74" s="187"/>
      <c r="E74" s="187"/>
      <c r="F74" s="187"/>
      <c r="G74" s="187"/>
      <c r="H74" s="187"/>
    </row>
    <row r="75" spans="1:9" s="2" customFormat="1" ht="12.75" customHeight="1">
      <c r="A75" s="22"/>
      <c r="B75" s="186"/>
      <c r="C75" s="186"/>
      <c r="D75" s="186"/>
      <c r="E75" s="186"/>
      <c r="F75" s="186"/>
      <c r="G75" s="186"/>
      <c r="H75" s="186"/>
      <c r="I75" s="22"/>
    </row>
    <row r="76" spans="1:9" s="2" customFormat="1" ht="12.75" customHeight="1">
      <c r="A76" s="22">
        <v>10</v>
      </c>
      <c r="B76" s="1" t="s">
        <v>212</v>
      </c>
      <c r="D76" s="22"/>
      <c r="E76" s="168"/>
      <c r="F76" s="168"/>
      <c r="G76" s="168"/>
      <c r="H76" s="22"/>
      <c r="I76" s="22"/>
    </row>
    <row r="77" spans="1:9" s="2" customFormat="1" ht="39.75" customHeight="1">
      <c r="A77" s="22"/>
      <c r="B77" s="182" t="s">
        <v>195</v>
      </c>
      <c r="C77" s="182"/>
      <c r="D77" s="182"/>
      <c r="E77" s="182"/>
      <c r="F77" s="182"/>
      <c r="G77" s="182"/>
      <c r="H77" s="182"/>
      <c r="I77" s="22"/>
    </row>
    <row r="78" spans="1:9" s="2" customFormat="1" ht="12.75" customHeight="1">
      <c r="A78" s="22"/>
      <c r="B78" s="129"/>
      <c r="C78" s="129"/>
      <c r="D78" s="129"/>
      <c r="E78" s="129"/>
      <c r="F78" s="129"/>
      <c r="G78" s="129"/>
      <c r="H78" s="129"/>
      <c r="I78" s="22"/>
    </row>
    <row r="79" spans="1:9" s="2" customFormat="1" ht="52.5" customHeight="1">
      <c r="A79" s="22"/>
      <c r="B79" s="182" t="s">
        <v>211</v>
      </c>
      <c r="C79" s="182"/>
      <c r="D79" s="182"/>
      <c r="E79" s="182"/>
      <c r="F79" s="182"/>
      <c r="G79" s="182"/>
      <c r="H79" s="182"/>
      <c r="I79" s="22"/>
    </row>
    <row r="80" spans="1:9" s="2" customFormat="1" ht="12.75" customHeight="1">
      <c r="A80" s="22"/>
      <c r="B80" s="129"/>
      <c r="C80" s="129"/>
      <c r="D80" s="129"/>
      <c r="E80" s="129"/>
      <c r="F80" s="129"/>
      <c r="G80" s="129"/>
      <c r="H80" s="129"/>
      <c r="I80" s="22"/>
    </row>
    <row r="81" spans="1:9" s="2" customFormat="1" ht="12.75" customHeight="1">
      <c r="A81" s="22"/>
      <c r="B81" s="129"/>
      <c r="C81" s="129"/>
      <c r="D81" s="129"/>
      <c r="E81" s="129"/>
      <c r="F81" s="129"/>
      <c r="G81" s="129"/>
      <c r="H81" s="129"/>
      <c r="I81" s="22"/>
    </row>
    <row r="82" spans="1:9" s="2" customFormat="1" ht="12.75" customHeight="1">
      <c r="A82" s="22">
        <v>11</v>
      </c>
      <c r="B82" s="1" t="s">
        <v>78</v>
      </c>
      <c r="D82" s="22"/>
      <c r="E82" s="22"/>
      <c r="F82" s="22"/>
      <c r="G82" s="22"/>
      <c r="H82" s="22"/>
      <c r="I82" s="22"/>
    </row>
    <row r="83" spans="1:9" s="2" customFormat="1" ht="39.75" customHeight="1">
      <c r="A83" s="22"/>
      <c r="B83" s="182" t="s">
        <v>196</v>
      </c>
      <c r="C83" s="182"/>
      <c r="D83" s="182"/>
      <c r="E83" s="182"/>
      <c r="F83" s="182"/>
      <c r="G83" s="182"/>
      <c r="H83" s="182"/>
      <c r="I83" s="22"/>
    </row>
    <row r="84" spans="1:9" s="2" customFormat="1" ht="12.75" customHeight="1">
      <c r="A84" s="22"/>
      <c r="D84" s="22"/>
      <c r="E84" s="22"/>
      <c r="F84" s="22"/>
      <c r="G84" s="22"/>
      <c r="H84" s="22"/>
      <c r="I84" s="22"/>
    </row>
    <row r="85" spans="1:9" s="2" customFormat="1" ht="12.75" customHeight="1">
      <c r="A85" s="22"/>
      <c r="B85" s="148"/>
      <c r="C85" s="148"/>
      <c r="D85" s="148"/>
      <c r="E85" s="148"/>
      <c r="F85" s="148"/>
      <c r="G85" s="148"/>
      <c r="H85" s="148"/>
      <c r="I85" s="28"/>
    </row>
    <row r="86" spans="1:9" s="2" customFormat="1" ht="12.75" customHeight="1">
      <c r="A86" s="22">
        <v>12</v>
      </c>
      <c r="B86" s="1" t="s">
        <v>79</v>
      </c>
      <c r="D86" s="28"/>
      <c r="E86" s="28"/>
      <c r="F86" s="28"/>
      <c r="G86" s="28"/>
      <c r="H86" s="28"/>
      <c r="I86" s="28"/>
    </row>
    <row r="87" spans="1:9" s="2" customFormat="1" ht="25.5" customHeight="1">
      <c r="A87" s="22"/>
      <c r="B87" s="184" t="s">
        <v>191</v>
      </c>
      <c r="C87" s="184"/>
      <c r="D87" s="184"/>
      <c r="E87" s="184"/>
      <c r="F87" s="184"/>
      <c r="G87" s="184"/>
      <c r="H87" s="184"/>
      <c r="I87" s="28"/>
    </row>
    <row r="88" spans="1:9" s="2" customFormat="1" ht="12.75" customHeight="1">
      <c r="A88" s="22"/>
      <c r="B88" s="185"/>
      <c r="C88" s="185"/>
      <c r="D88" s="185"/>
      <c r="E88" s="185"/>
      <c r="F88" s="185"/>
      <c r="G88" s="185"/>
      <c r="H88" s="185"/>
      <c r="I88" s="28"/>
    </row>
    <row r="89" spans="1:9" s="2" customFormat="1" ht="12.75" customHeight="1">
      <c r="A89" s="22"/>
      <c r="B89" s="185"/>
      <c r="C89" s="185"/>
      <c r="D89" s="185"/>
      <c r="E89" s="185"/>
      <c r="F89" s="185"/>
      <c r="G89" s="185"/>
      <c r="H89" s="185"/>
      <c r="I89" s="28"/>
    </row>
    <row r="90" spans="1:9" s="2" customFormat="1" ht="12.75" customHeight="1">
      <c r="A90" s="22">
        <v>13</v>
      </c>
      <c r="B90" s="1" t="s">
        <v>80</v>
      </c>
      <c r="D90" s="28"/>
      <c r="E90" s="28"/>
      <c r="F90" s="28"/>
      <c r="G90" s="28"/>
      <c r="H90" s="28"/>
      <c r="I90" s="28"/>
    </row>
    <row r="91" spans="1:9" s="2" customFormat="1" ht="12.75" customHeight="1">
      <c r="A91" s="22"/>
      <c r="B91" s="2" t="s">
        <v>171</v>
      </c>
      <c r="D91" s="28"/>
      <c r="E91" s="28"/>
      <c r="F91" s="28"/>
      <c r="G91" s="28"/>
      <c r="H91" s="28"/>
      <c r="I91" s="28"/>
    </row>
    <row r="92" spans="1:9" s="2" customFormat="1" ht="12.75" customHeight="1">
      <c r="A92" s="22"/>
      <c r="D92" s="28"/>
      <c r="E92" s="28"/>
      <c r="F92" s="28"/>
      <c r="G92" s="28"/>
      <c r="H92" s="28"/>
      <c r="I92" s="28"/>
    </row>
    <row r="93" spans="1:9" s="2" customFormat="1" ht="12.75" customHeight="1">
      <c r="A93" s="22"/>
      <c r="D93" s="28"/>
      <c r="E93" s="28"/>
      <c r="F93" s="28"/>
      <c r="G93" s="28"/>
      <c r="H93" s="29"/>
      <c r="I93" s="28"/>
    </row>
    <row r="94" spans="1:9" s="2" customFormat="1" ht="12.75" customHeight="1">
      <c r="A94" s="22"/>
      <c r="D94" s="28"/>
      <c r="E94" s="28"/>
      <c r="F94" s="28"/>
      <c r="G94" s="31"/>
      <c r="H94" s="28"/>
      <c r="I94" s="28"/>
    </row>
    <row r="95" spans="1:9" s="2" customFormat="1" ht="12.75" customHeight="1">
      <c r="A95" s="22"/>
      <c r="D95" s="28"/>
      <c r="E95" s="28"/>
      <c r="F95" s="28"/>
      <c r="G95" s="31"/>
      <c r="H95" s="28"/>
      <c r="I95" s="28"/>
    </row>
    <row r="96" spans="1:7" ht="12.75" customHeight="1">
      <c r="A96" s="44"/>
      <c r="C96" s="9"/>
      <c r="G96" s="30"/>
    </row>
    <row r="97" spans="1:7" ht="12.75" customHeight="1">
      <c r="A97" s="44"/>
      <c r="G97" s="30"/>
    </row>
    <row r="98" spans="1:7" ht="12.75" customHeight="1">
      <c r="A98" s="44"/>
      <c r="G98" s="30"/>
    </row>
  </sheetData>
  <mergeCells count="27">
    <mergeCell ref="B88:H88"/>
    <mergeCell ref="B89:H89"/>
    <mergeCell ref="B28:H28"/>
    <mergeCell ref="B29:H29"/>
    <mergeCell ref="B75:H75"/>
    <mergeCell ref="B31:H31"/>
    <mergeCell ref="B32:H32"/>
    <mergeCell ref="B33:H33"/>
    <mergeCell ref="B77:H77"/>
    <mergeCell ref="B74:H74"/>
    <mergeCell ref="B83:H83"/>
    <mergeCell ref="B40:H40"/>
    <mergeCell ref="B41:H41"/>
    <mergeCell ref="B87:H87"/>
    <mergeCell ref="B79:H79"/>
    <mergeCell ref="B73:H73"/>
    <mergeCell ref="B9:H9"/>
    <mergeCell ref="B11:H11"/>
    <mergeCell ref="B10:H10"/>
    <mergeCell ref="B12:H12"/>
    <mergeCell ref="B13:H13"/>
    <mergeCell ref="B27:H27"/>
    <mergeCell ref="B24:H24"/>
    <mergeCell ref="B25:H25"/>
    <mergeCell ref="B19:H19"/>
    <mergeCell ref="B20:H20"/>
    <mergeCell ref="B21:H21"/>
  </mergeCells>
  <printOptions/>
  <pageMargins left="0.75" right="0.56" top="0.67" bottom="0.24" header="0.5" footer="0.19"/>
  <pageSetup horizontalDpi="300" verticalDpi="300" orientation="portrait" paperSize="9" scale="95" r:id="rId1"/>
  <rowBreaks count="1" manualBreakCount="1">
    <brk id="43" max="255" man="1"/>
  </rowBreaks>
</worksheet>
</file>

<file path=xl/worksheets/sheet7.xml><?xml version="1.0" encoding="utf-8"?>
<worksheet xmlns="http://schemas.openxmlformats.org/spreadsheetml/2006/main" xmlns:r="http://schemas.openxmlformats.org/officeDocument/2006/relationships">
  <dimension ref="A1:I129"/>
  <sheetViews>
    <sheetView tabSelected="1" workbookViewId="0" topLeftCell="A16">
      <selection activeCell="C28" sqref="C28"/>
    </sheetView>
  </sheetViews>
  <sheetFormatPr defaultColWidth="9.140625" defaultRowHeight="12.75"/>
  <cols>
    <col min="1" max="1" width="3.421875" style="14" customWidth="1"/>
    <col min="2" max="2" width="2.7109375" style="14" customWidth="1"/>
    <col min="3" max="3" width="34.421875" style="14" customWidth="1"/>
    <col min="4" max="4" width="12.7109375" style="14" customWidth="1"/>
    <col min="5" max="5" width="1.28515625" style="14" customWidth="1"/>
    <col min="6" max="6" width="12.7109375" style="14" customWidth="1"/>
    <col min="7" max="7" width="28.28125" style="14" customWidth="1"/>
    <col min="8" max="8" width="5.57421875" style="14" customWidth="1"/>
    <col min="9" max="16384" width="9.140625" style="14" customWidth="1"/>
  </cols>
  <sheetData>
    <row r="1" ht="18.75">
      <c r="A1" s="122" t="s">
        <v>119</v>
      </c>
    </row>
    <row r="2" ht="12.75">
      <c r="A2" s="121" t="s">
        <v>111</v>
      </c>
    </row>
    <row r="3" ht="12.75">
      <c r="A3" s="123"/>
    </row>
    <row r="4" ht="12.75">
      <c r="A4" s="123"/>
    </row>
    <row r="5" ht="15.75">
      <c r="A5" s="124" t="s">
        <v>136</v>
      </c>
    </row>
    <row r="8" spans="1:8" ht="12.75" customHeight="1">
      <c r="A8" s="120">
        <v>14</v>
      </c>
      <c r="B8" s="125" t="s">
        <v>81</v>
      </c>
      <c r="C8" s="121"/>
      <c r="D8" s="126"/>
      <c r="E8" s="126"/>
      <c r="F8" s="126"/>
      <c r="G8" s="126"/>
      <c r="H8" s="121"/>
    </row>
    <row r="9" spans="1:8" ht="39" customHeight="1">
      <c r="A9" s="120"/>
      <c r="B9" s="188" t="s">
        <v>193</v>
      </c>
      <c r="C9" s="188"/>
      <c r="D9" s="188"/>
      <c r="E9" s="188"/>
      <c r="F9" s="188"/>
      <c r="G9" s="188"/>
      <c r="H9" s="121"/>
    </row>
    <row r="10" spans="1:8" ht="12.75" customHeight="1">
      <c r="A10" s="120"/>
      <c r="B10" s="121"/>
      <c r="C10" s="121"/>
      <c r="D10" s="126"/>
      <c r="E10" s="126"/>
      <c r="F10" s="126"/>
      <c r="G10" s="126"/>
      <c r="H10" s="121" t="s">
        <v>0</v>
      </c>
    </row>
    <row r="11" spans="1:8" ht="39" customHeight="1">
      <c r="A11" s="120"/>
      <c r="B11" s="188" t="s">
        <v>217</v>
      </c>
      <c r="C11" s="188"/>
      <c r="D11" s="188"/>
      <c r="E11" s="188"/>
      <c r="F11" s="188"/>
      <c r="G11" s="188"/>
      <c r="H11" s="121"/>
    </row>
    <row r="12" spans="1:9" ht="12.75" customHeight="1">
      <c r="A12" s="120"/>
      <c r="B12" s="121"/>
      <c r="C12" s="121"/>
      <c r="D12" s="126"/>
      <c r="E12" s="126"/>
      <c r="F12" s="126"/>
      <c r="G12" s="126"/>
      <c r="H12" s="121"/>
      <c r="I12" s="14" t="s">
        <v>1</v>
      </c>
    </row>
    <row r="13" spans="1:8" ht="39.75" customHeight="1">
      <c r="A13" s="120"/>
      <c r="B13" s="188" t="s">
        <v>194</v>
      </c>
      <c r="C13" s="188"/>
      <c r="D13" s="188"/>
      <c r="E13" s="188"/>
      <c r="F13" s="188"/>
      <c r="G13" s="188"/>
      <c r="H13" s="121"/>
    </row>
    <row r="14" spans="1:8" ht="12.75" customHeight="1">
      <c r="A14" s="120"/>
      <c r="B14" s="121"/>
      <c r="C14" s="121"/>
      <c r="D14" s="126"/>
      <c r="E14" s="126"/>
      <c r="F14" s="126"/>
      <c r="G14" s="126"/>
      <c r="H14" s="121"/>
    </row>
    <row r="15" spans="1:8" ht="27.75" customHeight="1">
      <c r="A15" s="120"/>
      <c r="B15" s="188" t="s">
        <v>218</v>
      </c>
      <c r="C15" s="188"/>
      <c r="D15" s="188"/>
      <c r="E15" s="188"/>
      <c r="F15" s="188"/>
      <c r="G15" s="188"/>
      <c r="H15" s="121"/>
    </row>
    <row r="16" spans="1:8" ht="12.75" customHeight="1">
      <c r="A16" s="120"/>
      <c r="B16" s="121"/>
      <c r="C16" s="121"/>
      <c r="D16" s="126"/>
      <c r="E16" s="126"/>
      <c r="F16" s="126"/>
      <c r="G16" s="126"/>
      <c r="H16" s="121"/>
    </row>
    <row r="17" spans="1:8" ht="12.75" customHeight="1">
      <c r="A17" s="120"/>
      <c r="B17" s="121"/>
      <c r="C17" s="121"/>
      <c r="D17" s="126"/>
      <c r="E17" s="126"/>
      <c r="F17" s="126"/>
      <c r="G17" s="126"/>
      <c r="H17" s="121"/>
    </row>
    <row r="18" spans="1:8" ht="12.75" customHeight="1">
      <c r="A18" s="120">
        <v>15</v>
      </c>
      <c r="B18" s="125" t="s">
        <v>82</v>
      </c>
      <c r="C18" s="121"/>
      <c r="D18" s="126"/>
      <c r="E18" s="126"/>
      <c r="F18" s="126"/>
      <c r="G18" s="126"/>
      <c r="H18" s="121"/>
    </row>
    <row r="19" spans="1:8" ht="39.75" customHeight="1">
      <c r="A19" s="120"/>
      <c r="B19" s="188" t="s">
        <v>219</v>
      </c>
      <c r="C19" s="188"/>
      <c r="D19" s="188"/>
      <c r="E19" s="188"/>
      <c r="F19" s="188"/>
      <c r="G19" s="188"/>
      <c r="H19" s="121"/>
    </row>
    <row r="20" spans="1:8" ht="12.75" customHeight="1">
      <c r="A20" s="120"/>
      <c r="B20" s="121"/>
      <c r="C20" s="121"/>
      <c r="D20" s="126"/>
      <c r="E20" s="126"/>
      <c r="F20" s="126"/>
      <c r="G20" s="126"/>
      <c r="H20" s="121"/>
    </row>
    <row r="21" spans="1:8" ht="12.75" customHeight="1">
      <c r="A21" s="120"/>
      <c r="B21" s="121"/>
      <c r="C21" s="121"/>
      <c r="D21" s="126"/>
      <c r="E21" s="126"/>
      <c r="F21" s="126"/>
      <c r="G21" s="126"/>
      <c r="H21" s="121"/>
    </row>
    <row r="22" spans="1:8" ht="12.75" customHeight="1">
      <c r="A22" s="120">
        <v>16</v>
      </c>
      <c r="B22" s="125" t="s">
        <v>83</v>
      </c>
      <c r="C22" s="121"/>
      <c r="D22" s="126"/>
      <c r="E22" s="126"/>
      <c r="F22" s="126"/>
      <c r="G22" s="126"/>
      <c r="H22" s="121"/>
    </row>
    <row r="23" spans="1:8" ht="27" customHeight="1">
      <c r="A23" s="120"/>
      <c r="B23" s="188" t="s">
        <v>230</v>
      </c>
      <c r="C23" s="188"/>
      <c r="D23" s="188"/>
      <c r="E23" s="188"/>
      <c r="F23" s="188"/>
      <c r="G23" s="188"/>
      <c r="H23" s="121"/>
    </row>
    <row r="24" spans="1:8" ht="12.75" customHeight="1">
      <c r="A24" s="120"/>
      <c r="B24" s="127"/>
      <c r="C24" s="127"/>
      <c r="D24" s="127"/>
      <c r="E24" s="127"/>
      <c r="F24" s="127"/>
      <c r="G24" s="127"/>
      <c r="H24" s="127"/>
    </row>
    <row r="25" spans="1:8" ht="12.75" customHeight="1">
      <c r="A25" s="120"/>
      <c r="B25" s="127"/>
      <c r="C25" s="127"/>
      <c r="D25" s="127"/>
      <c r="E25" s="127"/>
      <c r="F25" s="127"/>
      <c r="G25" s="127"/>
      <c r="H25" s="127"/>
    </row>
    <row r="26" spans="1:8" ht="12.75" customHeight="1">
      <c r="A26" s="120">
        <v>17</v>
      </c>
      <c r="B26" s="125" t="s">
        <v>84</v>
      </c>
      <c r="C26" s="121"/>
      <c r="D26" s="126"/>
      <c r="E26" s="126"/>
      <c r="F26" s="128"/>
      <c r="G26" s="128"/>
      <c r="H26" s="121"/>
    </row>
    <row r="27" spans="1:8" ht="27" customHeight="1">
      <c r="A27" s="120"/>
      <c r="B27" s="188" t="s">
        <v>2</v>
      </c>
      <c r="C27" s="188"/>
      <c r="D27" s="188"/>
      <c r="E27" s="188"/>
      <c r="F27" s="188"/>
      <c r="G27" s="188"/>
      <c r="H27" s="121"/>
    </row>
    <row r="28" spans="1:8" ht="12.75" customHeight="1">
      <c r="A28" s="120"/>
      <c r="B28" s="121"/>
      <c r="C28" s="121"/>
      <c r="D28" s="126"/>
      <c r="E28" s="126"/>
      <c r="F28" s="128"/>
      <c r="G28" s="128"/>
      <c r="H28" s="121"/>
    </row>
    <row r="29" spans="1:8" ht="12.75" customHeight="1">
      <c r="A29" s="120"/>
      <c r="B29" s="121"/>
      <c r="C29" s="121"/>
      <c r="D29" s="126"/>
      <c r="E29" s="126"/>
      <c r="F29" s="128"/>
      <c r="G29" s="128"/>
      <c r="H29" s="121"/>
    </row>
    <row r="30" spans="1:8" ht="12.75" customHeight="1">
      <c r="A30" s="120">
        <v>18</v>
      </c>
      <c r="B30" s="125" t="s">
        <v>10</v>
      </c>
      <c r="C30" s="121"/>
      <c r="D30" s="126"/>
      <c r="E30" s="126"/>
      <c r="F30" s="128"/>
      <c r="G30" s="128"/>
      <c r="H30" s="121"/>
    </row>
    <row r="31" spans="1:8" ht="12.75" customHeight="1">
      <c r="A31" s="120"/>
      <c r="B31" s="121"/>
      <c r="C31" s="121"/>
      <c r="D31" s="25" t="s">
        <v>128</v>
      </c>
      <c r="E31" s="25"/>
      <c r="F31" s="25" t="s">
        <v>170</v>
      </c>
      <c r="G31" s="129"/>
      <c r="H31" s="121"/>
    </row>
    <row r="32" spans="1:8" ht="12.75" customHeight="1">
      <c r="A32" s="120"/>
      <c r="B32" s="121"/>
      <c r="C32" s="121"/>
      <c r="D32" s="25" t="s">
        <v>157</v>
      </c>
      <c r="E32" s="25"/>
      <c r="F32" s="25" t="s">
        <v>157</v>
      </c>
      <c r="G32" s="129"/>
      <c r="H32" s="121"/>
    </row>
    <row r="33" spans="1:8" ht="12.75" customHeight="1">
      <c r="A33" s="120"/>
      <c r="D33" s="25" t="s">
        <v>6</v>
      </c>
      <c r="E33" s="25"/>
      <c r="F33" s="25" t="s">
        <v>6</v>
      </c>
      <c r="G33" s="129"/>
      <c r="H33" s="121"/>
    </row>
    <row r="34" spans="1:8" ht="12.75" customHeight="1">
      <c r="A34" s="120"/>
      <c r="B34" s="14" t="s">
        <v>205</v>
      </c>
      <c r="D34" s="25"/>
      <c r="E34" s="25"/>
      <c r="F34" s="25"/>
      <c r="G34" s="129"/>
      <c r="H34" s="121"/>
    </row>
    <row r="35" spans="1:7" s="121" customFormat="1" ht="12.75" customHeight="1">
      <c r="A35" s="120"/>
      <c r="C35" s="121" t="s">
        <v>85</v>
      </c>
      <c r="D35" s="130">
        <f>7047-D36-274</f>
        <v>6133.22994378743</v>
      </c>
      <c r="F35" s="130">
        <f>18369-F36-274+1</f>
        <v>15165.29820123179</v>
      </c>
      <c r="G35" s="129"/>
    </row>
    <row r="36" spans="1:7" s="121" customFormat="1" ht="12.75" customHeight="1">
      <c r="A36" s="120"/>
      <c r="C36" s="121" t="s">
        <v>86</v>
      </c>
      <c r="D36" s="150">
        <f>+F36-'[1]Notes-Part B'!$F$49</f>
        <v>639.7700562125701</v>
      </c>
      <c r="E36" s="130"/>
      <c r="F36" s="150">
        <f>(-'[5]Jan 04 '!$K$38)/1000</f>
        <v>2930.70179876821</v>
      </c>
      <c r="G36" s="129"/>
    </row>
    <row r="37" spans="1:7" s="121" customFormat="1" ht="12.75" customHeight="1">
      <c r="A37" s="120"/>
      <c r="D37" s="130">
        <f>SUM(D35:D36)</f>
        <v>6773</v>
      </c>
      <c r="E37" s="130"/>
      <c r="F37" s="130">
        <f>SUM(F35:F36)</f>
        <v>18096</v>
      </c>
      <c r="G37" s="129"/>
    </row>
    <row r="38" spans="1:7" s="121" customFormat="1" ht="12.75" customHeight="1">
      <c r="A38" s="120"/>
      <c r="B38" s="121" t="s">
        <v>203</v>
      </c>
      <c r="D38" s="130">
        <f>-'[9]Jan 04'!$Q$38/1000</f>
        <v>351.924</v>
      </c>
      <c r="E38" s="130"/>
      <c r="F38" s="130">
        <f>-'[9]Jan 04'!$Q$38/1000</f>
        <v>351.924</v>
      </c>
      <c r="G38" s="129"/>
    </row>
    <row r="39" spans="1:7" s="121" customFormat="1" ht="12.75" customHeight="1" thickBot="1">
      <c r="A39" s="120"/>
      <c r="D39" s="131">
        <f>SUM(D37:D38)</f>
        <v>7124.924</v>
      </c>
      <c r="E39" s="132"/>
      <c r="F39" s="131">
        <f>SUM(F37:F38)</f>
        <v>18447.924</v>
      </c>
      <c r="G39" s="129"/>
    </row>
    <row r="40" spans="1:8" ht="12.75" customHeight="1">
      <c r="A40" s="120"/>
      <c r="B40" s="133"/>
      <c r="C40" s="121"/>
      <c r="D40" s="121"/>
      <c r="E40" s="130"/>
      <c r="F40" s="130"/>
      <c r="G40" s="129"/>
      <c r="H40" s="121"/>
    </row>
    <row r="41" spans="1:8" ht="26.25" customHeight="1">
      <c r="A41" s="120"/>
      <c r="B41" s="188" t="s">
        <v>216</v>
      </c>
      <c r="C41" s="188"/>
      <c r="D41" s="188"/>
      <c r="E41" s="188"/>
      <c r="F41" s="188"/>
      <c r="G41" s="188"/>
      <c r="H41" s="121"/>
    </row>
    <row r="42" spans="1:8" ht="12.75" customHeight="1">
      <c r="A42" s="120"/>
      <c r="B42" s="121"/>
      <c r="C42" s="121"/>
      <c r="D42" s="121"/>
      <c r="E42" s="130"/>
      <c r="F42" s="130"/>
      <c r="G42" s="129"/>
      <c r="H42" s="121"/>
    </row>
    <row r="43" spans="1:8" ht="12.75" customHeight="1">
      <c r="A43" s="120"/>
      <c r="B43" s="121"/>
      <c r="C43" s="121"/>
      <c r="D43" s="121"/>
      <c r="E43" s="130"/>
      <c r="F43" s="130"/>
      <c r="G43" s="129"/>
      <c r="H43" s="121"/>
    </row>
    <row r="44" spans="1:8" ht="12.75" customHeight="1">
      <c r="A44" s="120">
        <v>19</v>
      </c>
      <c r="B44" s="125" t="s">
        <v>143</v>
      </c>
      <c r="C44" s="121"/>
      <c r="D44" s="121"/>
      <c r="E44" s="132"/>
      <c r="F44" s="132"/>
      <c r="G44" s="129"/>
      <c r="H44" s="121"/>
    </row>
    <row r="45" spans="1:8" ht="12.75" customHeight="1">
      <c r="A45" s="120"/>
      <c r="B45" s="121" t="s">
        <v>144</v>
      </c>
      <c r="C45" s="121"/>
      <c r="D45" s="121"/>
      <c r="E45" s="130"/>
      <c r="F45" s="130"/>
      <c r="G45" s="129"/>
      <c r="H45" s="121"/>
    </row>
    <row r="46" spans="1:8" ht="12.75" customHeight="1">
      <c r="A46" s="120"/>
      <c r="B46" s="121"/>
      <c r="C46" s="121"/>
      <c r="D46" s="121"/>
      <c r="E46" s="130"/>
      <c r="F46" s="130"/>
      <c r="G46" s="129"/>
      <c r="H46" s="121"/>
    </row>
    <row r="47" spans="1:8" ht="12.75" customHeight="1">
      <c r="A47" s="120"/>
      <c r="B47" s="121"/>
      <c r="C47" s="121"/>
      <c r="D47" s="121"/>
      <c r="E47" s="130"/>
      <c r="F47" s="130"/>
      <c r="G47" s="129"/>
      <c r="H47" s="121"/>
    </row>
    <row r="48" spans="1:8" ht="12.75" customHeight="1">
      <c r="A48" s="120">
        <v>20</v>
      </c>
      <c r="B48" s="125" t="s">
        <v>24</v>
      </c>
      <c r="C48" s="121"/>
      <c r="D48" s="121"/>
      <c r="E48" s="130"/>
      <c r="F48" s="130"/>
      <c r="G48" s="129"/>
      <c r="H48" s="121"/>
    </row>
    <row r="49" spans="1:8" ht="12.75" customHeight="1">
      <c r="A49" s="120"/>
      <c r="B49" s="121" t="s">
        <v>172</v>
      </c>
      <c r="C49" s="121"/>
      <c r="D49" s="121"/>
      <c r="E49" s="130"/>
      <c r="F49" s="130"/>
      <c r="G49" s="19"/>
      <c r="H49" s="121"/>
    </row>
    <row r="50" spans="1:8" ht="12.75" customHeight="1">
      <c r="A50" s="120"/>
      <c r="D50" s="123" t="s">
        <v>157</v>
      </c>
      <c r="G50" s="19"/>
      <c r="H50" s="121"/>
    </row>
    <row r="51" spans="1:8" ht="12.75" customHeight="1">
      <c r="A51" s="120"/>
      <c r="D51" s="123" t="s">
        <v>6</v>
      </c>
      <c r="G51" s="19"/>
      <c r="H51" s="121"/>
    </row>
    <row r="52" spans="1:8" ht="12.75" customHeight="1">
      <c r="A52" s="120"/>
      <c r="B52" s="14" t="s">
        <v>88</v>
      </c>
      <c r="D52" s="123"/>
      <c r="G52" s="19"/>
      <c r="H52" s="121"/>
    </row>
    <row r="53" spans="1:8" ht="12.75" customHeight="1">
      <c r="A53" s="120"/>
      <c r="C53" s="14" t="s">
        <v>25</v>
      </c>
      <c r="D53" s="155">
        <v>553.741</v>
      </c>
      <c r="G53" s="19"/>
      <c r="H53" s="121"/>
    </row>
    <row r="54" spans="1:8" ht="12.75" customHeight="1">
      <c r="A54" s="120"/>
      <c r="C54" s="14" t="s">
        <v>89</v>
      </c>
      <c r="D54" s="26">
        <f>36436.553-29946.745-5528.25-724.6</f>
        <v>236.95800000000088</v>
      </c>
      <c r="G54" s="19"/>
      <c r="H54" s="121"/>
    </row>
    <row r="55" spans="1:8" ht="12.75" customHeight="1" thickBot="1">
      <c r="A55" s="120"/>
      <c r="C55" s="14" t="s">
        <v>26</v>
      </c>
      <c r="D55" s="154">
        <v>290</v>
      </c>
      <c r="G55" s="19"/>
      <c r="H55" s="121"/>
    </row>
    <row r="56" spans="1:8" ht="12.75" customHeight="1">
      <c r="A56" s="120"/>
      <c r="G56" s="19"/>
      <c r="H56" s="121"/>
    </row>
    <row r="57" spans="1:8" ht="12.75" customHeight="1">
      <c r="A57" s="120"/>
      <c r="G57" s="19"/>
      <c r="H57" s="121"/>
    </row>
    <row r="58" spans="1:8" ht="12.75" customHeight="1">
      <c r="A58" s="120">
        <v>21</v>
      </c>
      <c r="B58" s="15" t="s">
        <v>90</v>
      </c>
      <c r="G58" s="19"/>
      <c r="H58" s="121"/>
    </row>
    <row r="59" spans="1:8" ht="12.75" customHeight="1">
      <c r="A59" s="120"/>
      <c r="B59" s="14" t="s">
        <v>94</v>
      </c>
      <c r="G59" s="19"/>
      <c r="H59" s="121"/>
    </row>
    <row r="60" spans="1:8" ht="12.75" customHeight="1">
      <c r="A60" s="120"/>
      <c r="G60" s="19"/>
      <c r="H60" s="121"/>
    </row>
    <row r="61" spans="1:8" ht="12.75" customHeight="1">
      <c r="A61" s="120"/>
      <c r="G61" s="19"/>
      <c r="H61" s="121"/>
    </row>
    <row r="62" spans="1:8" ht="12.75" customHeight="1">
      <c r="A62" s="120">
        <v>22</v>
      </c>
      <c r="B62" s="15" t="s">
        <v>91</v>
      </c>
      <c r="G62" s="19"/>
      <c r="H62" s="121"/>
    </row>
    <row r="63" spans="1:8" ht="12.75" customHeight="1">
      <c r="A63" s="120"/>
      <c r="D63" s="123" t="s">
        <v>157</v>
      </c>
      <c r="G63" s="19"/>
      <c r="H63" s="121"/>
    </row>
    <row r="64" spans="1:8" ht="12.75" customHeight="1">
      <c r="A64" s="120"/>
      <c r="D64" s="123" t="s">
        <v>6</v>
      </c>
      <c r="G64" s="19"/>
      <c r="H64" s="121"/>
    </row>
    <row r="65" spans="1:8" ht="12.75" customHeight="1">
      <c r="A65" s="120"/>
      <c r="B65" s="14" t="s">
        <v>92</v>
      </c>
      <c r="E65" s="134"/>
      <c r="G65" s="19"/>
      <c r="H65" s="121"/>
    </row>
    <row r="66" spans="1:8" ht="12.75" customHeight="1">
      <c r="A66" s="120"/>
      <c r="C66" s="14" t="s">
        <v>27</v>
      </c>
      <c r="D66" s="26">
        <f>+'[8]Jan 04'!$X$189/1000</f>
        <v>25106.866639339994</v>
      </c>
      <c r="E66" s="134"/>
      <c r="G66" s="19"/>
      <c r="H66" s="121"/>
    </row>
    <row r="67" spans="1:8" ht="12.75" customHeight="1">
      <c r="A67" s="120"/>
      <c r="C67" s="14" t="s">
        <v>28</v>
      </c>
      <c r="D67" s="26">
        <f>+'[8]Jan 04'!$X$193/1000</f>
        <v>28803.589679290002</v>
      </c>
      <c r="E67" s="134"/>
      <c r="G67" s="19"/>
      <c r="H67" s="121"/>
    </row>
    <row r="68" spans="1:8" ht="12.75" customHeight="1" thickBot="1">
      <c r="A68" s="120"/>
      <c r="D68" s="153">
        <f>SUM(D66:D67)</f>
        <v>53910.45631862999</v>
      </c>
      <c r="E68" s="134"/>
      <c r="G68" s="19"/>
      <c r="H68" s="121"/>
    </row>
    <row r="69" spans="1:8" ht="12.75" customHeight="1">
      <c r="A69" s="120"/>
      <c r="D69" s="26"/>
      <c r="E69" s="134"/>
      <c r="G69" s="19"/>
      <c r="H69" s="121"/>
    </row>
    <row r="70" spans="1:8" ht="12.75" customHeight="1">
      <c r="A70" s="120"/>
      <c r="B70" s="14" t="s">
        <v>93</v>
      </c>
      <c r="G70" s="19"/>
      <c r="H70" s="121"/>
    </row>
    <row r="71" spans="1:8" ht="12.75" customHeight="1" thickBot="1">
      <c r="A71" s="120"/>
      <c r="C71" s="14" t="s">
        <v>27</v>
      </c>
      <c r="D71" s="154">
        <f>+'[7]Jan 04'!$I$108/1000+'[6]Jan 04'!$C$123/1000</f>
        <v>13399.853</v>
      </c>
      <c r="E71" s="134"/>
      <c r="G71" s="19"/>
      <c r="H71" s="121"/>
    </row>
    <row r="72" spans="1:8" ht="12.75" customHeight="1">
      <c r="A72" s="120"/>
      <c r="D72" s="26"/>
      <c r="E72" s="134"/>
      <c r="G72" s="19"/>
      <c r="H72" s="121"/>
    </row>
    <row r="73" spans="1:8" ht="12.75" customHeight="1">
      <c r="A73" s="120"/>
      <c r="D73" s="26"/>
      <c r="E73" s="134"/>
      <c r="G73" s="19"/>
      <c r="H73" s="121"/>
    </row>
    <row r="74" spans="1:8" ht="12.75" customHeight="1" thickBot="1">
      <c r="A74" s="120"/>
      <c r="B74" s="14" t="s">
        <v>106</v>
      </c>
      <c r="D74" s="154">
        <f>D68+D71</f>
        <v>67310.30931863</v>
      </c>
      <c r="E74" s="134"/>
      <c r="G74" s="19"/>
      <c r="H74" s="121"/>
    </row>
    <row r="75" spans="1:8" ht="12.75" customHeight="1">
      <c r="A75" s="120"/>
      <c r="D75" s="26"/>
      <c r="E75" s="134"/>
      <c r="G75" s="19"/>
      <c r="H75" s="121"/>
    </row>
    <row r="76" spans="1:8" ht="12.75" customHeight="1">
      <c r="A76" s="120"/>
      <c r="D76" s="26"/>
      <c r="E76" s="134"/>
      <c r="G76" s="19"/>
      <c r="H76" s="121"/>
    </row>
    <row r="77" spans="1:8" ht="12.75" customHeight="1">
      <c r="A77" s="120"/>
      <c r="B77" s="14" t="s">
        <v>105</v>
      </c>
      <c r="D77" s="26"/>
      <c r="E77" s="134"/>
      <c r="G77" s="19"/>
      <c r="H77" s="121"/>
    </row>
    <row r="78" spans="1:8" ht="12.75" customHeight="1">
      <c r="A78" s="120"/>
      <c r="D78" s="14" t="s">
        <v>147</v>
      </c>
      <c r="E78" s="134"/>
      <c r="F78" s="135" t="s">
        <v>148</v>
      </c>
      <c r="G78" s="19"/>
      <c r="H78" s="121"/>
    </row>
    <row r="79" spans="1:8" ht="12.75" customHeight="1">
      <c r="A79" s="120"/>
      <c r="D79" s="157" t="s">
        <v>149</v>
      </c>
      <c r="E79" s="134"/>
      <c r="F79" s="157" t="s">
        <v>149</v>
      </c>
      <c r="G79" s="19"/>
      <c r="H79" s="121"/>
    </row>
    <row r="80" spans="1:8" ht="12.75" customHeight="1">
      <c r="A80" s="120"/>
      <c r="C80" s="14" t="s">
        <v>107</v>
      </c>
      <c r="D80" s="156">
        <f>(+'[6]Jan 04'!$C$113+'[6]Jan 04'!$C$123)/1000</f>
        <v>17583.935</v>
      </c>
      <c r="E80" s="134"/>
      <c r="F80" s="26">
        <f>+D80</f>
        <v>17583.935</v>
      </c>
      <c r="G80" s="19"/>
      <c r="H80" s="121"/>
    </row>
    <row r="81" spans="1:8" ht="12.75" customHeight="1">
      <c r="A81" s="120"/>
      <c r="C81" s="14" t="s">
        <v>108</v>
      </c>
      <c r="D81" s="156">
        <v>7000</v>
      </c>
      <c r="E81" s="134"/>
      <c r="F81" s="26">
        <f>+'[7]Jan 04'!$E$98/1000+'[5]Jan 04 '!$E$101/1000</f>
        <v>26725.88431863</v>
      </c>
      <c r="G81" s="75"/>
      <c r="H81" s="121"/>
    </row>
    <row r="82" spans="1:8" ht="12.75" customHeight="1">
      <c r="A82" s="120"/>
      <c r="C82" s="14" t="s">
        <v>109</v>
      </c>
      <c r="D82" s="156">
        <v>50110</v>
      </c>
      <c r="E82" s="134"/>
      <c r="F82" s="26">
        <f>+D82*0.459</f>
        <v>23000.49</v>
      </c>
      <c r="G82" s="137"/>
      <c r="H82" s="121"/>
    </row>
    <row r="83" spans="1:8" ht="12.75" customHeight="1" thickBot="1">
      <c r="A83" s="120"/>
      <c r="D83" s="75"/>
      <c r="E83" s="134"/>
      <c r="F83" s="152">
        <f>SUM(F80:F82)</f>
        <v>67310.30931863001</v>
      </c>
      <c r="G83" s="151"/>
      <c r="H83" s="121"/>
    </row>
    <row r="84" spans="1:8" ht="12.75" customHeight="1">
      <c r="A84" s="120"/>
      <c r="E84" s="134"/>
      <c r="G84" s="19"/>
      <c r="H84" s="121"/>
    </row>
    <row r="85" spans="1:8" ht="12.75" customHeight="1">
      <c r="A85" s="120"/>
      <c r="E85" s="134"/>
      <c r="G85" s="19"/>
      <c r="H85" s="121"/>
    </row>
    <row r="86" spans="1:8" ht="12.75" customHeight="1">
      <c r="A86" s="120">
        <v>23</v>
      </c>
      <c r="B86" s="15" t="s">
        <v>29</v>
      </c>
      <c r="G86" s="19"/>
      <c r="H86" s="121"/>
    </row>
    <row r="87" spans="1:8" ht="12.75" customHeight="1">
      <c r="A87" s="120"/>
      <c r="B87" s="14" t="s">
        <v>95</v>
      </c>
      <c r="G87" s="19"/>
      <c r="H87" s="121"/>
    </row>
    <row r="88" spans="1:8" ht="12.75" customHeight="1">
      <c r="A88" s="120"/>
      <c r="G88" s="19"/>
      <c r="H88" s="121"/>
    </row>
    <row r="89" spans="1:8" ht="12.75" customHeight="1">
      <c r="A89" s="120"/>
      <c r="G89" s="19"/>
      <c r="H89" s="121"/>
    </row>
    <row r="90" spans="1:8" ht="12.75" customHeight="1">
      <c r="A90" s="120">
        <v>24</v>
      </c>
      <c r="B90" s="15" t="s">
        <v>96</v>
      </c>
      <c r="G90" s="19"/>
      <c r="H90" s="121"/>
    </row>
    <row r="91" spans="1:8" ht="25.5" customHeight="1">
      <c r="A91" s="120"/>
      <c r="B91" s="176" t="s">
        <v>3</v>
      </c>
      <c r="C91" s="176"/>
      <c r="D91" s="176"/>
      <c r="E91" s="176"/>
      <c r="F91" s="176"/>
      <c r="G91" s="176"/>
      <c r="H91" s="121"/>
    </row>
    <row r="92" spans="1:8" ht="12.75" customHeight="1">
      <c r="A92" s="120"/>
      <c r="G92" s="19"/>
      <c r="H92" s="121"/>
    </row>
    <row r="93" spans="1:8" ht="12.75" customHeight="1">
      <c r="A93" s="120"/>
      <c r="G93" s="19"/>
      <c r="H93" s="121"/>
    </row>
    <row r="94" spans="1:8" ht="12.75" customHeight="1">
      <c r="A94" s="120">
        <v>25</v>
      </c>
      <c r="B94" s="136" t="s">
        <v>97</v>
      </c>
      <c r="G94" s="19"/>
      <c r="H94" s="121"/>
    </row>
    <row r="95" spans="1:8" ht="51.75" customHeight="1">
      <c r="A95" s="120"/>
      <c r="B95" s="176" t="s">
        <v>198</v>
      </c>
      <c r="C95" s="176"/>
      <c r="D95" s="176"/>
      <c r="E95" s="176"/>
      <c r="F95" s="176"/>
      <c r="G95" s="176"/>
      <c r="H95" s="121"/>
    </row>
    <row r="96" spans="1:8" ht="12.75" customHeight="1">
      <c r="A96" s="120"/>
      <c r="G96" s="19"/>
      <c r="H96" s="121"/>
    </row>
    <row r="97" spans="1:8" ht="12.75" customHeight="1">
      <c r="A97" s="120"/>
      <c r="G97" s="19"/>
      <c r="H97" s="121"/>
    </row>
    <row r="98" spans="1:8" ht="12.75" customHeight="1">
      <c r="A98" s="120">
        <v>26</v>
      </c>
      <c r="B98" s="15" t="s">
        <v>98</v>
      </c>
      <c r="G98" s="19"/>
      <c r="H98" s="121"/>
    </row>
    <row r="99" spans="1:8" ht="12.75" customHeight="1">
      <c r="A99" s="120"/>
      <c r="B99" s="15" t="s">
        <v>99</v>
      </c>
      <c r="C99" s="15" t="s">
        <v>100</v>
      </c>
      <c r="G99" s="19"/>
      <c r="H99" s="121"/>
    </row>
    <row r="100" spans="1:8" ht="27" customHeight="1">
      <c r="A100" s="120"/>
      <c r="B100" s="15"/>
      <c r="C100" s="176" t="s">
        <v>4</v>
      </c>
      <c r="D100" s="176"/>
      <c r="E100" s="176"/>
      <c r="F100" s="176"/>
      <c r="G100" s="176"/>
      <c r="H100" s="121"/>
    </row>
    <row r="101" spans="1:8" ht="12.75" customHeight="1">
      <c r="A101" s="120"/>
      <c r="B101" s="15"/>
      <c r="C101" s="15"/>
      <c r="D101" s="25" t="s">
        <v>128</v>
      </c>
      <c r="E101" s="25"/>
      <c r="F101" s="25" t="s">
        <v>170</v>
      </c>
      <c r="G101" s="19"/>
      <c r="H101" s="121"/>
    </row>
    <row r="102" spans="1:8" ht="12.75" customHeight="1">
      <c r="A102" s="120"/>
      <c r="B102" s="15"/>
      <c r="C102" s="15"/>
      <c r="D102" s="25" t="s">
        <v>157</v>
      </c>
      <c r="E102" s="25"/>
      <c r="F102" s="25" t="s">
        <v>157</v>
      </c>
      <c r="G102" s="19"/>
      <c r="H102" s="121"/>
    </row>
    <row r="103" spans="1:8" ht="12.75" customHeight="1">
      <c r="A103" s="120"/>
      <c r="D103" s="25" t="s">
        <v>6</v>
      </c>
      <c r="E103" s="25"/>
      <c r="F103" s="25" t="s">
        <v>6</v>
      </c>
      <c r="G103" s="19"/>
      <c r="H103" s="121"/>
    </row>
    <row r="104" spans="1:8" ht="12.75" customHeight="1">
      <c r="A104" s="120"/>
      <c r="C104" s="14" t="s">
        <v>30</v>
      </c>
      <c r="D104" s="139">
        <f>PL!C42</f>
        <v>17590.616683813652</v>
      </c>
      <c r="E104" s="140"/>
      <c r="F104" s="140">
        <f>PL!G42</f>
        <v>60720.63303739516</v>
      </c>
      <c r="G104" s="19"/>
      <c r="H104" s="121"/>
    </row>
    <row r="105" spans="1:8" ht="12.75" customHeight="1">
      <c r="A105" s="120"/>
      <c r="D105" s="139"/>
      <c r="E105" s="140"/>
      <c r="F105" s="140"/>
      <c r="G105" s="19"/>
      <c r="H105" s="121"/>
    </row>
    <row r="106" spans="1:8" ht="27" customHeight="1">
      <c r="A106" s="120"/>
      <c r="C106" s="119" t="s">
        <v>209</v>
      </c>
      <c r="D106" s="139">
        <v>320633</v>
      </c>
      <c r="E106" s="140"/>
      <c r="F106" s="140">
        <v>320633</v>
      </c>
      <c r="G106" s="19"/>
      <c r="H106" s="121"/>
    </row>
    <row r="107" spans="1:8" ht="12.75" customHeight="1">
      <c r="A107" s="120"/>
      <c r="C107" s="14" t="s">
        <v>208</v>
      </c>
      <c r="D107" s="123"/>
      <c r="G107" s="19"/>
      <c r="H107" s="121"/>
    </row>
    <row r="108" spans="1:8" ht="12.75" customHeight="1" thickBot="1">
      <c r="A108" s="120"/>
      <c r="C108" s="14" t="s">
        <v>31</v>
      </c>
      <c r="D108" s="141">
        <f>(D104/D106)*100</f>
        <v>5.486215294063198</v>
      </c>
      <c r="F108" s="141">
        <f>(F104/F106)*100</f>
        <v>18.937736613946523</v>
      </c>
      <c r="G108" s="19"/>
      <c r="H108" s="121"/>
    </row>
    <row r="109" spans="1:8" ht="12.75" customHeight="1">
      <c r="A109" s="120"/>
      <c r="D109" s="121"/>
      <c r="E109" s="121"/>
      <c r="H109" s="121"/>
    </row>
    <row r="110" spans="1:8" ht="12.75" customHeight="1">
      <c r="A110" s="120"/>
      <c r="D110" s="121"/>
      <c r="E110" s="121"/>
      <c r="H110" s="121"/>
    </row>
    <row r="111" spans="1:8" ht="12.75" customHeight="1">
      <c r="A111" s="120"/>
      <c r="B111" s="15" t="s">
        <v>101</v>
      </c>
      <c r="C111" s="15" t="s">
        <v>102</v>
      </c>
      <c r="D111" s="142"/>
      <c r="E111" s="142"/>
      <c r="F111" s="142"/>
      <c r="H111" s="121"/>
    </row>
    <row r="112" spans="1:8" ht="39" customHeight="1">
      <c r="A112" s="120"/>
      <c r="B112" s="15"/>
      <c r="C112" s="176" t="s">
        <v>204</v>
      </c>
      <c r="D112" s="176"/>
      <c r="E112" s="176"/>
      <c r="F112" s="176"/>
      <c r="G112" s="176"/>
      <c r="H112" s="121"/>
    </row>
    <row r="113" spans="1:8" ht="12.75" customHeight="1">
      <c r="A113" s="120"/>
      <c r="B113" s="15"/>
      <c r="C113" s="15"/>
      <c r="D113" s="25" t="s">
        <v>128</v>
      </c>
      <c r="E113" s="25"/>
      <c r="F113" s="25" t="s">
        <v>170</v>
      </c>
      <c r="G113" s="19"/>
      <c r="H113" s="121"/>
    </row>
    <row r="114" spans="1:8" ht="12.75" customHeight="1">
      <c r="A114" s="120"/>
      <c r="B114" s="15"/>
      <c r="C114" s="15"/>
      <c r="D114" s="25" t="s">
        <v>157</v>
      </c>
      <c r="E114" s="25"/>
      <c r="F114" s="25" t="s">
        <v>157</v>
      </c>
      <c r="G114" s="19"/>
      <c r="H114" s="121"/>
    </row>
    <row r="115" spans="1:8" ht="12.75" customHeight="1">
      <c r="A115" s="120"/>
      <c r="D115" s="25" t="s">
        <v>6</v>
      </c>
      <c r="E115" s="25"/>
      <c r="F115" s="25" t="s">
        <v>6</v>
      </c>
      <c r="G115" s="19"/>
      <c r="H115" s="121"/>
    </row>
    <row r="116" spans="1:8" ht="12.75" customHeight="1">
      <c r="A116" s="120"/>
      <c r="C116" s="14" t="s">
        <v>30</v>
      </c>
      <c r="D116" s="165">
        <f>D104</f>
        <v>17590.616683813652</v>
      </c>
      <c r="E116" s="140"/>
      <c r="F116" s="166">
        <f>F104</f>
        <v>60720.63303739516</v>
      </c>
      <c r="G116" s="19"/>
      <c r="H116" s="121"/>
    </row>
    <row r="117" spans="1:8" ht="12.75" customHeight="1">
      <c r="A117" s="120"/>
      <c r="D117" s="139"/>
      <c r="E117" s="140"/>
      <c r="F117" s="140"/>
      <c r="G117" s="19"/>
      <c r="H117" s="121"/>
    </row>
    <row r="118" spans="1:8" ht="25.5" customHeight="1">
      <c r="A118" s="120"/>
      <c r="C118" s="119" t="s">
        <v>209</v>
      </c>
      <c r="D118" s="139">
        <v>320633</v>
      </c>
      <c r="E118" s="140"/>
      <c r="F118" s="140">
        <v>320633</v>
      </c>
      <c r="G118" s="19"/>
      <c r="H118" s="121"/>
    </row>
    <row r="119" spans="1:8" ht="12.75" customHeight="1">
      <c r="A119" s="120"/>
      <c r="C119" s="119" t="s">
        <v>206</v>
      </c>
      <c r="D119" s="165">
        <v>500</v>
      </c>
      <c r="E119" s="140"/>
      <c r="F119" s="166">
        <v>500</v>
      </c>
      <c r="G119" s="19"/>
      <c r="H119" s="121"/>
    </row>
    <row r="120" spans="1:8" ht="26.25" customHeight="1">
      <c r="A120" s="120"/>
      <c r="C120" s="119" t="s">
        <v>213</v>
      </c>
      <c r="D120" s="169">
        <f>SUM(D118:D119)</f>
        <v>321133</v>
      </c>
      <c r="E120" s="12"/>
      <c r="F120" s="169">
        <f>SUM(F118:F119)</f>
        <v>321133</v>
      </c>
      <c r="G120" s="19"/>
      <c r="H120" s="121"/>
    </row>
    <row r="121" spans="1:8" ht="12.75" customHeight="1">
      <c r="A121" s="120"/>
      <c r="C121" s="14" t="s">
        <v>210</v>
      </c>
      <c r="D121" s="167"/>
      <c r="F121" s="167"/>
      <c r="G121" s="19"/>
      <c r="H121" s="121"/>
    </row>
    <row r="122" spans="1:8" ht="12.75" customHeight="1" thickBot="1">
      <c r="A122" s="120"/>
      <c r="C122" s="14" t="s">
        <v>207</v>
      </c>
      <c r="D122" s="141">
        <f>(D116/D120)*100</f>
        <v>5.47767332656988</v>
      </c>
      <c r="F122" s="141">
        <f>(F116/F120)*100</f>
        <v>18.908250798701832</v>
      </c>
      <c r="G122" s="19"/>
      <c r="H122" s="121"/>
    </row>
    <row r="123" spans="1:8" ht="12.75" customHeight="1">
      <c r="A123" s="120"/>
      <c r="B123" s="15"/>
      <c r="C123" s="15"/>
      <c r="D123" s="142"/>
      <c r="E123" s="142"/>
      <c r="F123" s="142"/>
      <c r="H123" s="121"/>
    </row>
    <row r="124" spans="1:8" ht="12.75" customHeight="1">
      <c r="A124" s="120"/>
      <c r="B124" s="15"/>
      <c r="C124" s="15"/>
      <c r="D124" s="142"/>
      <c r="E124" s="142"/>
      <c r="F124" s="142"/>
      <c r="H124" s="121"/>
    </row>
    <row r="125" spans="1:8" ht="12.75" customHeight="1">
      <c r="A125" s="120">
        <v>27</v>
      </c>
      <c r="B125" s="189" t="s">
        <v>103</v>
      </c>
      <c r="C125" s="189"/>
      <c r="D125" s="189"/>
      <c r="E125" s="189"/>
      <c r="F125" s="189"/>
      <c r="G125" s="189"/>
      <c r="H125" s="121"/>
    </row>
    <row r="126" spans="1:8" ht="26.25" customHeight="1">
      <c r="A126" s="120"/>
      <c r="B126" s="176" t="s">
        <v>5</v>
      </c>
      <c r="C126" s="176"/>
      <c r="D126" s="176"/>
      <c r="E126" s="176"/>
      <c r="F126" s="176"/>
      <c r="G126" s="176"/>
      <c r="H126" s="121"/>
    </row>
    <row r="127" spans="1:8" ht="12.75" customHeight="1">
      <c r="A127" s="120"/>
      <c r="B127" s="138"/>
      <c r="C127" s="136"/>
      <c r="D127" s="136"/>
      <c r="E127" s="136"/>
      <c r="F127" s="136"/>
      <c r="G127" s="136"/>
      <c r="H127" s="121"/>
    </row>
    <row r="128" spans="1:8" ht="12.75" customHeight="1">
      <c r="A128" s="120"/>
      <c r="B128" s="143"/>
      <c r="C128" s="119"/>
      <c r="D128" s="119"/>
      <c r="E128" s="119"/>
      <c r="F128" s="119"/>
      <c r="G128" s="119"/>
      <c r="H128" s="121"/>
    </row>
    <row r="129" spans="1:8" ht="12.75" customHeight="1">
      <c r="A129" s="123"/>
      <c r="B129" s="121"/>
      <c r="C129" s="121"/>
      <c r="D129" s="126"/>
      <c r="E129" s="126"/>
      <c r="F129" s="128"/>
      <c r="G129" s="128"/>
      <c r="H129" s="121"/>
    </row>
    <row r="130" ht="12.75" customHeight="1"/>
    <row r="131" ht="12.75" customHeight="1"/>
    <row r="132" ht="12.75" customHeight="1"/>
    <row r="133" ht="12.75" customHeight="1"/>
  </sheetData>
  <mergeCells count="14">
    <mergeCell ref="C100:G100"/>
    <mergeCell ref="B126:G126"/>
    <mergeCell ref="B23:G23"/>
    <mergeCell ref="B125:G125"/>
    <mergeCell ref="B95:G95"/>
    <mergeCell ref="C112:G112"/>
    <mergeCell ref="B9:G9"/>
    <mergeCell ref="B11:G11"/>
    <mergeCell ref="B13:G13"/>
    <mergeCell ref="B15:G15"/>
    <mergeCell ref="B19:G19"/>
    <mergeCell ref="B27:G27"/>
    <mergeCell ref="B41:G41"/>
    <mergeCell ref="B91:G91"/>
  </mergeCells>
  <printOptions/>
  <pageMargins left="0.75" right="0.53" top="0.75" bottom="0.75" header="0.5" footer="0.5"/>
  <pageSetup horizontalDpi="600" verticalDpi="600" orientation="portrait" paperSize="9" scale="95" r:id="rId1"/>
  <rowBreaks count="2" manualBreakCount="2">
    <brk id="45" max="6" man="1"/>
    <brk id="9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Tan &amp; Tan Developments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Ivy Lee</dc:creator>
  <cp:keywords/>
  <dc:description/>
  <cp:lastModifiedBy>Foo Wen Yunn</cp:lastModifiedBy>
  <cp:lastPrinted>2004-03-22T06:27:24Z</cp:lastPrinted>
  <dcterms:created xsi:type="dcterms:W3CDTF">2003-06-03T01:38:44Z</dcterms:created>
  <dcterms:modified xsi:type="dcterms:W3CDTF">2004-03-22T08:44:41Z</dcterms:modified>
  <cp:category/>
  <cp:version/>
  <cp:contentType/>
  <cp:contentStatus/>
</cp:coreProperties>
</file>