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5" windowWidth="12120" windowHeight="4770" activeTab="6"/>
  </bookViews>
  <sheets>
    <sheet name="Cover" sheetId="1" r:id="rId1"/>
    <sheet name="PL" sheetId="2" r:id="rId2"/>
    <sheet name="BS" sheetId="3" r:id="rId3"/>
    <sheet name="CF" sheetId="4" r:id="rId4"/>
    <sheet name="Equity" sheetId="5" r:id="rId5"/>
    <sheet name="NOTES-Part A" sheetId="6" r:id="rId6"/>
    <sheet name="Notes-Part B" sheetId="7" r:id="rId7"/>
  </sheets>
  <externalReferences>
    <externalReference r:id="rId10"/>
  </externalReferences>
  <definedNames>
    <definedName name="_xlnm.Print_Area" localSheetId="4">'Equity'!$A$1:$K$18</definedName>
    <definedName name="_xlnm.Print_Area" localSheetId="6">'Notes-Part B'!$A$1:$G$130</definedName>
    <definedName name="_xlnm.Print_Titles" localSheetId="5">'NOTES-Part A'!$1:$5</definedName>
    <definedName name="_xlnm.Print_Titles" localSheetId="6">'Notes-Part B'!$1:$5</definedName>
  </definedNames>
  <calcPr fullCalcOnLoad="1"/>
</workbook>
</file>

<file path=xl/sharedStrings.xml><?xml version="1.0" encoding="utf-8"?>
<sst xmlns="http://schemas.openxmlformats.org/spreadsheetml/2006/main" count="317" uniqueCount="214">
  <si>
    <t>RM'000</t>
  </si>
  <si>
    <t xml:space="preserve">Revenue </t>
  </si>
  <si>
    <t>Cost of sales</t>
  </si>
  <si>
    <t>Gross profit</t>
  </si>
  <si>
    <t>Taxation</t>
  </si>
  <si>
    <t>Net profit for the period</t>
  </si>
  <si>
    <t xml:space="preserve">As at </t>
  </si>
  <si>
    <t>Property, plant and equipment</t>
  </si>
  <si>
    <t>Inventories</t>
  </si>
  <si>
    <t>Cash and cash equivalent</t>
  </si>
  <si>
    <t>Payables and accruals</t>
  </si>
  <si>
    <t>Share Premium</t>
  </si>
  <si>
    <t>Reserve on Consolidation</t>
  </si>
  <si>
    <t>Cash and bank balances</t>
  </si>
  <si>
    <t>Others</t>
  </si>
  <si>
    <t>Total</t>
  </si>
  <si>
    <t>Share of results of associates</t>
  </si>
  <si>
    <t>Debt and Equity Securities</t>
  </si>
  <si>
    <t>Quoted Securities</t>
  </si>
  <si>
    <t>At cost</t>
  </si>
  <si>
    <t>At market value</t>
  </si>
  <si>
    <t>Secured</t>
  </si>
  <si>
    <t>Unsecured</t>
  </si>
  <si>
    <t>Off Balance Sheet Financial Instruments</t>
  </si>
  <si>
    <t>Net profit for the period (RM'000)</t>
  </si>
  <si>
    <t>Basic earnings per share (sen)</t>
  </si>
  <si>
    <t>Manufacturing</t>
  </si>
  <si>
    <t>Earnings per share (sen)</t>
  </si>
  <si>
    <t xml:space="preserve">     Basic</t>
  </si>
  <si>
    <t xml:space="preserve">     Diluted</t>
  </si>
  <si>
    <t>Other operating income</t>
  </si>
  <si>
    <t>Selling &amp; distribution expenses</t>
  </si>
  <si>
    <t>Administration expenses</t>
  </si>
  <si>
    <t>Other operating expenses</t>
  </si>
  <si>
    <t>Profit from operations</t>
  </si>
  <si>
    <t>Share of results of jointly controlled entities</t>
  </si>
  <si>
    <t>Profit from ordinary activities after tax</t>
  </si>
  <si>
    <t>Minority interest</t>
  </si>
  <si>
    <t>NON-CURRENT ASSETS</t>
  </si>
  <si>
    <t>Associates</t>
  </si>
  <si>
    <t>Jointly controlled entities</t>
  </si>
  <si>
    <t>Unquoted investments, at cost</t>
  </si>
  <si>
    <t>CURRENT ASSETS</t>
  </si>
  <si>
    <t>Quoted investments</t>
  </si>
  <si>
    <t>Amount receivable from associates</t>
  </si>
  <si>
    <t>Receivables, deposits and prepayments</t>
  </si>
  <si>
    <t>Bank borrowings</t>
  </si>
  <si>
    <t>Bank overdraft</t>
  </si>
  <si>
    <t>Deferred tax</t>
  </si>
  <si>
    <t>Long term borrowings</t>
  </si>
  <si>
    <t>Hire purchase payables</t>
  </si>
  <si>
    <t>NET CURRENT LIABILITIES</t>
  </si>
  <si>
    <t>CAPITAL AND RESERVES</t>
  </si>
  <si>
    <t>Reserves</t>
  </si>
  <si>
    <t>Number of shares</t>
  </si>
  <si>
    <t>Nominal value</t>
  </si>
  <si>
    <t>Non-distributable</t>
  </si>
  <si>
    <t>Exchange fluctuation reserve</t>
  </si>
  <si>
    <t>Retained earnings</t>
  </si>
  <si>
    <t xml:space="preserve">Distributable </t>
  </si>
  <si>
    <t>Cash and cash equivalents at beginning of financial period</t>
  </si>
  <si>
    <t xml:space="preserve">Cash and cash equivalents at end of financial period </t>
  </si>
  <si>
    <t>Currency translation differences</t>
  </si>
  <si>
    <t>Basis of Preparation</t>
  </si>
  <si>
    <t>Auditors' Report on Preceding Annual Financial Statements</t>
  </si>
  <si>
    <t>The auditors' report on the financial statements for the year ended 31 January 2003 was not qualified.</t>
  </si>
  <si>
    <t>Comments About Seasonal or Cyclical Factors</t>
  </si>
  <si>
    <t>The  Group's performance is not affected by the seasonal and cyclical factors.</t>
  </si>
  <si>
    <t>Unusual Items Due to their Nature, Size or Incidence</t>
  </si>
  <si>
    <t>Changes in Estimates</t>
  </si>
  <si>
    <t>There were no changes in estimates that have had a material effect in the current quarter.</t>
  </si>
  <si>
    <t>There were no issuances, cancellations, repurchases, resale and repayments of debt and equity securities.</t>
  </si>
  <si>
    <t>Dividends Paid</t>
  </si>
  <si>
    <t>Segmental Information</t>
  </si>
  <si>
    <t>Segment Revenue</t>
  </si>
  <si>
    <t>Pharmaceutical</t>
  </si>
  <si>
    <t>Segment Results</t>
  </si>
  <si>
    <t>Carrying Amount of Revalued Assets</t>
  </si>
  <si>
    <t>Subsequent Events</t>
  </si>
  <si>
    <t>There were no material events subsequent to the end of the current quarter.</t>
  </si>
  <si>
    <t>Changes in Composition of the Group</t>
  </si>
  <si>
    <t>There were no changes in the composition of the Group during the current quarter.</t>
  </si>
  <si>
    <t>Changes in Contingent Liabilities and Contingent Assets</t>
  </si>
  <si>
    <t>Capital Commitments</t>
  </si>
  <si>
    <t>Performance Review</t>
  </si>
  <si>
    <t xml:space="preserve">The interim financial statements are unaudited and have been prepared in accordance with the requirement of </t>
  </si>
  <si>
    <t xml:space="preserve">The interim financial statements should be read in conjunction with the audited financial statements for the year </t>
  </si>
  <si>
    <t xml:space="preserve">The same accounting policies and methods of computation are followed in the interim financial statements as </t>
  </si>
  <si>
    <t xml:space="preserve">The valuations of property, plant and equipment and investment properties have been brought forward without </t>
  </si>
  <si>
    <t>amendment from the financial statements for the year ended 31 January 2003.</t>
  </si>
  <si>
    <t xml:space="preserve">There were no changes in contingent liabilities or contingent assets since the last annual balance sheet as at </t>
  </si>
  <si>
    <t>31 January 2003.</t>
  </si>
  <si>
    <t>Comment on Material Change in Profit Before Taxation</t>
  </si>
  <si>
    <t>Commentary on Prospects</t>
  </si>
  <si>
    <t>Profit Forecast or Profit Guarantee</t>
  </si>
  <si>
    <t>Malaysian income tax</t>
  </si>
  <si>
    <t>Foreign tax</t>
  </si>
  <si>
    <t>Sale of Unquoted Investments and Properties</t>
  </si>
  <si>
    <t>Investment in quoted securities:</t>
  </si>
  <si>
    <t>At book value</t>
  </si>
  <si>
    <t>Corporate Proposals</t>
  </si>
  <si>
    <t>Borrowings and Debt Securities</t>
  </si>
  <si>
    <t>Short term borrowings:</t>
  </si>
  <si>
    <t>Long term borrowings:</t>
  </si>
  <si>
    <t>There were no corporate proposals announced as at the date of issue of the quarterly report.</t>
  </si>
  <si>
    <t>There were no off balance sheet financial instruments at the date of issue of the quarterly report.</t>
  </si>
  <si>
    <t>Changes in Material Litigation</t>
  </si>
  <si>
    <t>Dividend Payable</t>
  </si>
  <si>
    <t>Earnings Per Share</t>
  </si>
  <si>
    <t>(a)</t>
  </si>
  <si>
    <t>Basic</t>
  </si>
  <si>
    <t>(b)</t>
  </si>
  <si>
    <t>Diluted</t>
  </si>
  <si>
    <t>Authorisation for Issue</t>
  </si>
  <si>
    <t xml:space="preserve">The interim financial statements were authorised for issue by the Board of Directors in accordance with a </t>
  </si>
  <si>
    <t>Net profit for the financial year</t>
  </si>
  <si>
    <t>The above borrowings are denominated in the followings foreign currency:</t>
  </si>
  <si>
    <t>Total borrowings</t>
  </si>
  <si>
    <t>Ringgit Malaysia</t>
  </si>
  <si>
    <t>USD</t>
  </si>
  <si>
    <t>RMB</t>
  </si>
  <si>
    <t xml:space="preserve">Less: Bank overdrafts </t>
  </si>
  <si>
    <t>(Incorporated in Malaysia)</t>
  </si>
  <si>
    <t>Contents</t>
  </si>
  <si>
    <t>Condensed Consolidated Income Statements</t>
  </si>
  <si>
    <t>Condensed Consolidated Balance Sheets</t>
  </si>
  <si>
    <t>Condensed Consolidated Statement of Changes in Equity</t>
  </si>
  <si>
    <t>Condensed Consolidated Cash Flow Statement</t>
  </si>
  <si>
    <t>Year Quarter</t>
  </si>
  <si>
    <t>Year To Date</t>
  </si>
  <si>
    <t>31.07.2003</t>
  </si>
  <si>
    <t>31.07.2002</t>
  </si>
  <si>
    <r>
      <t xml:space="preserve">Gold IS Berhad </t>
    </r>
    <r>
      <rPr>
        <b/>
        <sz val="10"/>
        <rFont val="Times New Roman"/>
        <family val="1"/>
      </rPr>
      <t>(515802-U)</t>
    </r>
  </si>
  <si>
    <t>N/A</t>
  </si>
  <si>
    <t>Dividend per share (sen)</t>
  </si>
  <si>
    <t>for the 6 months period ended 31 July 2003</t>
  </si>
  <si>
    <t>Condensed Consolidated Statement of Changes in Equity for the 6 months period ended 31 July 2003</t>
  </si>
  <si>
    <t>At 31 July 2003</t>
  </si>
  <si>
    <t>At  1 February 2003</t>
  </si>
  <si>
    <t xml:space="preserve">Condensed Consolidated Cash Flow Statement </t>
  </si>
  <si>
    <t>Part A - Explanatory Notes Pursuant to MASB 26</t>
  </si>
  <si>
    <t xml:space="preserve">There were no unusual items affecting assets, liabilities, equity, net income, or cash flows during the financial </t>
  </si>
  <si>
    <t>period ended 31 July 2003.</t>
  </si>
  <si>
    <t>There were no dividends paid during the financial period ended 31 July 2003.</t>
  </si>
  <si>
    <t>Property investment, development &amp; construction</t>
  </si>
  <si>
    <t>Information technology &amp; communication</t>
  </si>
  <si>
    <t xml:space="preserve">ended 31 January 2003. These explanatory notes attached to the interim financial statements provide an </t>
  </si>
  <si>
    <t>position and performance of the Group since the financial year ended 31 January 2003</t>
  </si>
  <si>
    <t xml:space="preserve">The disclosure requirements for explanatory notes for the variance of actual profit after tax and minority </t>
  </si>
  <si>
    <t>interest and shortfall in profit guarantee are not applicable.</t>
  </si>
  <si>
    <t xml:space="preserve">There were no changes in material litigation, including the status of pending material litigation since the last </t>
  </si>
  <si>
    <t>balance sheet date of 31 January 2003.</t>
  </si>
  <si>
    <t>Current</t>
  </si>
  <si>
    <t>3 months</t>
  </si>
  <si>
    <t>6 months</t>
  </si>
  <si>
    <t>Eliminations</t>
  </si>
  <si>
    <t>Group Revenue</t>
  </si>
  <si>
    <t xml:space="preserve">MASB 26: Interim Financial Reporting and paragraph 9.22 of the Listing Requirements of the Kuala Lumpur </t>
  </si>
  <si>
    <t xml:space="preserve">Stock Exchange ("KLSE"). </t>
  </si>
  <si>
    <t xml:space="preserve">Basic earnings per share is calculated by dividing the net profit for the period by the weighted average </t>
  </si>
  <si>
    <t>number of ordinary shares in issue during the period.</t>
  </si>
  <si>
    <t xml:space="preserve">Weighted average no. of ordinary </t>
  </si>
  <si>
    <t xml:space="preserve">     shares in issue ('000)</t>
  </si>
  <si>
    <t>resolution of the directors on 29 September 2003.</t>
  </si>
  <si>
    <t>31.01.2003</t>
  </si>
  <si>
    <t>There were no purchase or disposal of quoted securities for the current quarter.</t>
  </si>
  <si>
    <t>Deposits with licensed banks</t>
  </si>
  <si>
    <t>Cash and cash equivalents at end of financial period comprise of the following:</t>
  </si>
  <si>
    <t>Interim Financial Statements</t>
  </si>
  <si>
    <t>Issued and fully paid ordinary shares of        RM1.00 each</t>
  </si>
  <si>
    <t>Net tangible assets per share (RM)</t>
  </si>
  <si>
    <t>Shareholders' equity</t>
  </si>
  <si>
    <t>Share capital</t>
  </si>
  <si>
    <t xml:space="preserve">The Group's revenue for the current financial period ended 31 July 2003 increased to RM42,793,000 from </t>
  </si>
  <si>
    <t>The Group's revenue for the current quarter ended 31 July 2003 increased to RM23,048,000 from RM21,629,000</t>
  </si>
  <si>
    <t>for the respective periods. The improvement in the performance for the current quarter was mainly contributed</t>
  </si>
  <si>
    <t>Part B - Explanatory Notes Pursuant to Appendix 9B of the Listing Requirements of KLSE</t>
  </si>
  <si>
    <t>Net cash used in operating activities</t>
  </si>
  <si>
    <t>Net cash used in investing activities</t>
  </si>
  <si>
    <t>Net cash used in financing activities</t>
  </si>
  <si>
    <t>Net decrease in cash and cash equivalent</t>
  </si>
  <si>
    <t>compared with the financial statements for the year ended 31 January 2003.</t>
  </si>
  <si>
    <t>Barring unforeseen circumstances, the Board is cautiously optimistic that the Group's operational results for</t>
  </si>
  <si>
    <t xml:space="preserve">There were no dividends paid, declared or proposed for the current quarter. The Directors do not recommend </t>
  </si>
  <si>
    <t>the payment of any dividends for the financial year ended 31 January 2003.</t>
  </si>
  <si>
    <t>Investment and hotel</t>
  </si>
  <si>
    <t>Group PBT</t>
  </si>
  <si>
    <t>mainly attributable to the improvement in performance from all business segment except for hotel segment</t>
  </si>
  <si>
    <t>The effective tax rate for the period are higher than the statutory tax rate principally due to losses of certain</t>
  </si>
  <si>
    <t>subsidiaries which cannot be set off against taxable profits made by other subsidiaries.</t>
  </si>
  <si>
    <t>period to date was driven by the improved performance from pharmaceutical and information technology &amp;</t>
  </si>
  <si>
    <t>by the share of results of associates mainly IGB Corporation Berhad.</t>
  </si>
  <si>
    <t>and property development &amp; construction in China due to the effect of SARs outbreak.</t>
  </si>
  <si>
    <t xml:space="preserve">Sale of Unquoted Investments </t>
  </si>
  <si>
    <t>There were no sales of unquoted investments in the current quarter.</t>
  </si>
  <si>
    <t xml:space="preserve">RM36,619,000 in the prior financial period ended 31 July 2002 while the profit before taxation decreased to </t>
  </si>
  <si>
    <t>There were no capital commitments during the current quarter.</t>
  </si>
  <si>
    <t xml:space="preserve">Preceding </t>
  </si>
  <si>
    <t>Preceding</t>
  </si>
  <si>
    <t>in the quarter ended 31 July 2002 while the profit before taxation increased to RM10,764,000 from RM6,002,000</t>
  </si>
  <si>
    <t xml:space="preserve">explanation of events and transactions that are significant to an understanding of the changes in the financial </t>
  </si>
  <si>
    <t>The Group's profit before taxation for the current quarter ended 31 July 2003 of RM10,764,000 represents an</t>
  </si>
  <si>
    <t xml:space="preserve">increase of RM1,315,000 or 14% from the comparative quarter ended 31 July 2002 of RM9,449,000. This was </t>
  </si>
  <si>
    <t>Local currency</t>
  </si>
  <si>
    <t>RM equivalent</t>
  </si>
  <si>
    <t>(in '000)</t>
  </si>
  <si>
    <t>Finance cost</t>
  </si>
  <si>
    <t>CURRENT LIABILITIES</t>
  </si>
  <si>
    <t>LESS NON-CURRENT LIABILITIES</t>
  </si>
  <si>
    <t>Profit from ordinary activities before taxation</t>
  </si>
  <si>
    <t>RM20,212,000 from RM20,595,000 for the respective periods. The increase in the revenue for the financial</t>
  </si>
  <si>
    <t>overheads remain unchanged.</t>
  </si>
  <si>
    <t>the current financial year will be satisfactory.</t>
  </si>
  <si>
    <t xml:space="preserve">communication segment. However, our overseas operations slowed down as a result of SARs but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</si>
</sst>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RM&quot;* #,##0.00_-;\-&quot;RM&quot;* #,##0.00_-;_-&quot;RM&quot;* &quot;-&quot;??_-;_-@_-"/>
    <numFmt numFmtId="167" formatCode="_-&quot;RM&quot;* #,##0_-;\-&quot;RM&quot;* #,##0_-;_-&quot;RM&quot;* &quot;-&quot;_-;_-@_-"/>
    <numFmt numFmtId="168" formatCode="_-* #,##0_-;\-* #,##0_-;_-* &quot;-&quot;??_-;_-@_-"/>
    <numFmt numFmtId="169" formatCode="_(* #,##0.00_);_(* \(#,##0.00\);_(* &quot;-&quot;_);_(@_)"/>
    <numFmt numFmtId="170" formatCode="#,##0.0000;\-#,##0.0000"/>
    <numFmt numFmtId="171" formatCode=";;;"/>
    <numFmt numFmtId="172" formatCode="#,##0.00000000000_);\(#,##0.00000000000\)"/>
    <numFmt numFmtId="173" formatCode="_(* #,##0_);_(* \(#,##0\);_(* &quot;-&quot;??_);_(@_)"/>
    <numFmt numFmtId="174" formatCode="#,##0;\(#,##0\)"/>
    <numFmt numFmtId="175" formatCode="0_);\(0\)"/>
    <numFmt numFmtId="176" formatCode="_(* #,##0.0000_);_(* \(#,##0.0000\);_(* &quot;-&quot;????_);_(@_)"/>
    <numFmt numFmtId="177" formatCode="0.0"/>
    <numFmt numFmtId="178" formatCode="_(* #,##0.0_);_(* \(#,##0.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_);_(* \(#,##0.000\);_(* &quot;-&quot;?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(* #,##0.0_);_(* \(#,##0.0\);_(* &quot;-&quot;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173" fontId="4" fillId="0" borderId="0" xfId="15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41" fontId="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173" fontId="4" fillId="0" borderId="0" xfId="15" applyNumberFormat="1" applyFont="1" applyBorder="1" applyAlignment="1">
      <alignment vertical="top"/>
    </xf>
    <xf numFmtId="0" fontId="3" fillId="0" borderId="0" xfId="0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43" fontId="4" fillId="0" borderId="0" xfId="15" applyFont="1" applyFill="1" applyBorder="1" applyAlignment="1">
      <alignment/>
    </xf>
    <xf numFmtId="37" fontId="6" fillId="0" borderId="0" xfId="0" applyNumberFormat="1" applyFont="1" applyFill="1" applyBorder="1" applyAlignment="1">
      <alignment horizontal="right"/>
    </xf>
    <xf numFmtId="173" fontId="4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1" fontId="6" fillId="0" borderId="0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left" vertical="center"/>
    </xf>
    <xf numFmtId="37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173" fontId="4" fillId="0" borderId="0" xfId="15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68" fontId="4" fillId="0" borderId="0" xfId="17" applyNumberFormat="1" applyFont="1" applyFill="1" applyBorder="1" applyAlignment="1">
      <alignment/>
    </xf>
    <xf numFmtId="37" fontId="4" fillId="0" borderId="1" xfId="0" applyNumberFormat="1" applyFont="1" applyFill="1" applyBorder="1" applyAlignment="1">
      <alignment/>
    </xf>
    <xf numFmtId="173" fontId="4" fillId="0" borderId="2" xfId="15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3" fontId="4" fillId="0" borderId="0" xfId="15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1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1" fontId="4" fillId="0" borderId="0" xfId="18" applyNumberFormat="1" applyFont="1" applyBorder="1" applyAlignment="1">
      <alignment/>
    </xf>
    <xf numFmtId="41" fontId="4" fillId="0" borderId="0" xfId="18" applyNumberFormat="1" applyFont="1" applyFill="1" applyBorder="1" applyAlignment="1">
      <alignment/>
    </xf>
    <xf numFmtId="168" fontId="4" fillId="0" borderId="0" xfId="18" applyNumberFormat="1" applyFont="1" applyBorder="1" applyAlignment="1">
      <alignment/>
    </xf>
    <xf numFmtId="41" fontId="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justify"/>
    </xf>
    <xf numFmtId="173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" xfId="0" applyNumberFormat="1" applyFont="1" applyFill="1" applyBorder="1" applyAlignment="1">
      <alignment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3" fontId="4" fillId="0" borderId="2" xfId="15" applyNumberFormat="1" applyFont="1" applyBorder="1" applyAlignment="1">
      <alignment/>
    </xf>
    <xf numFmtId="173" fontId="4" fillId="0" borderId="3" xfId="15" applyNumberFormat="1" applyFont="1" applyBorder="1" applyAlignment="1">
      <alignment/>
    </xf>
    <xf numFmtId="173" fontId="4" fillId="0" borderId="2" xfId="0" applyNumberFormat="1" applyFont="1" applyBorder="1" applyAlignment="1">
      <alignment/>
    </xf>
    <xf numFmtId="173" fontId="4" fillId="0" borderId="2" xfId="15" applyNumberFormat="1" applyFont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173" fontId="4" fillId="0" borderId="1" xfId="15" applyNumberFormat="1" applyFont="1" applyBorder="1" applyAlignment="1">
      <alignment vertical="top"/>
    </xf>
    <xf numFmtId="173" fontId="4" fillId="0" borderId="0" xfId="15" applyNumberFormat="1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0" fontId="4" fillId="0" borderId="3" xfId="0" applyFont="1" applyFill="1" applyBorder="1" applyAlignment="1">
      <alignment horizontal="right"/>
    </xf>
    <xf numFmtId="173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37" fontId="5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4" fillId="0" borderId="5" xfId="15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41" fontId="4" fillId="0" borderId="6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4" fillId="0" borderId="7" xfId="0" applyNumberFormat="1" applyFont="1" applyFill="1" applyBorder="1" applyAlignment="1">
      <alignment/>
    </xf>
    <xf numFmtId="41" fontId="4" fillId="0" borderId="8" xfId="0" applyNumberFormat="1" applyFont="1" applyFill="1" applyBorder="1" applyAlignment="1">
      <alignment/>
    </xf>
    <xf numFmtId="41" fontId="4" fillId="0" borderId="9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41" fontId="5" fillId="0" borderId="0" xfId="0" applyNumberFormat="1" applyFont="1" applyFill="1" applyBorder="1" applyAlignment="1">
      <alignment horizontal="center" wrapText="1"/>
    </xf>
    <xf numFmtId="41" fontId="12" fillId="0" borderId="0" xfId="0" applyNumberFormat="1" applyFont="1" applyFill="1" applyBorder="1" applyAlignment="1">
      <alignment horizontal="center" wrapText="1"/>
    </xf>
    <xf numFmtId="41" fontId="3" fillId="0" borderId="0" xfId="0" applyNumberFormat="1" applyFont="1" applyFill="1" applyBorder="1" applyAlignment="1">
      <alignment horizontal="center" wrapText="1"/>
    </xf>
    <xf numFmtId="173" fontId="4" fillId="0" borderId="2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7" fontId="4" fillId="0" borderId="8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4" fillId="0" borderId="0" xfId="15" applyNumberFormat="1" applyFont="1" applyBorder="1" applyAlignment="1">
      <alignment horizontal="center"/>
    </xf>
    <xf numFmtId="37" fontId="4" fillId="0" borderId="0" xfId="15" applyNumberFormat="1" applyFont="1" applyBorder="1" applyAlignment="1">
      <alignment/>
    </xf>
    <xf numFmtId="4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omma_Sheet2" xfId="17"/>
    <cellStyle name="Comma_Sheet5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KLSE\KLSE-Jul03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rowings"/>
      <sheetName val="Borrowings-Workings"/>
      <sheetName val="Int.Exp-Jan03"/>
      <sheetName val="Quoted Inv"/>
    </sheetNames>
    <sheetDataSet>
      <sheetData sheetId="0">
        <row r="7">
          <cell r="F7">
            <v>26221.055</v>
          </cell>
        </row>
        <row r="8">
          <cell r="F8">
            <v>34896.39867929</v>
          </cell>
        </row>
        <row r="12">
          <cell r="F12">
            <v>13118</v>
          </cell>
        </row>
        <row r="13">
          <cell r="F13">
            <v>12852</v>
          </cell>
        </row>
      </sheetData>
      <sheetData sheetId="1">
        <row r="27">
          <cell r="B27">
            <v>17628566.77</v>
          </cell>
        </row>
        <row r="28">
          <cell r="B28">
            <v>48960214.67929</v>
          </cell>
        </row>
        <row r="29">
          <cell r="B29">
            <v>20498940</v>
          </cell>
        </row>
      </sheetData>
      <sheetData sheetId="3">
        <row r="13">
          <cell r="D13">
            <v>270001.68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G5" sqref="G5"/>
    </sheetView>
  </sheetViews>
  <sheetFormatPr defaultColWidth="9.140625" defaultRowHeight="12.75"/>
  <cols>
    <col min="1" max="1" width="2.7109375" style="5" customWidth="1"/>
    <col min="2" max="2" width="2.7109375" style="49" customWidth="1"/>
    <col min="3" max="3" width="68.421875" style="5" customWidth="1"/>
    <col min="4" max="16384" width="9.140625" style="5" customWidth="1"/>
  </cols>
  <sheetData>
    <row r="1" spans="1:2" ht="18.75">
      <c r="A1" s="45" t="s">
        <v>132</v>
      </c>
      <c r="B1" s="84"/>
    </row>
    <row r="2" ht="12.75">
      <c r="A2" s="5" t="s">
        <v>122</v>
      </c>
    </row>
    <row r="5" spans="1:2" ht="15.75">
      <c r="A5" s="46" t="s">
        <v>168</v>
      </c>
      <c r="B5" s="47"/>
    </row>
    <row r="6" spans="1:2" ht="15.75">
      <c r="A6" s="46" t="s">
        <v>135</v>
      </c>
      <c r="B6" s="47"/>
    </row>
    <row r="9" spans="1:2" ht="15.75">
      <c r="A9" s="46" t="s">
        <v>123</v>
      </c>
      <c r="B9" s="47"/>
    </row>
    <row r="11" spans="1:2" s="8" customFormat="1" ht="12.75">
      <c r="A11" s="8" t="s">
        <v>124</v>
      </c>
      <c r="B11" s="130"/>
    </row>
    <row r="12" s="8" customFormat="1" ht="12.75">
      <c r="B12" s="130"/>
    </row>
    <row r="13" spans="1:2" s="8" customFormat="1" ht="12.75">
      <c r="A13" s="8" t="s">
        <v>125</v>
      </c>
      <c r="B13" s="130"/>
    </row>
    <row r="14" s="8" customFormat="1" ht="12.75">
      <c r="B14" s="130"/>
    </row>
    <row r="15" spans="1:2" s="8" customFormat="1" ht="12.75">
      <c r="A15" s="8" t="s">
        <v>126</v>
      </c>
      <c r="B15" s="130"/>
    </row>
    <row r="16" s="8" customFormat="1" ht="12.75">
      <c r="B16" s="130"/>
    </row>
    <row r="17" spans="1:2" s="8" customFormat="1" ht="12.75">
      <c r="A17" s="8" t="s">
        <v>127</v>
      </c>
      <c r="B17" s="130"/>
    </row>
    <row r="19" ht="12.75">
      <c r="A19" s="8" t="s">
        <v>140</v>
      </c>
    </row>
    <row r="20" spans="2:3" s="6" customFormat="1" ht="12.75" customHeight="1">
      <c r="B20" s="85">
        <v>1</v>
      </c>
      <c r="C20" s="14" t="s">
        <v>63</v>
      </c>
    </row>
    <row r="21" spans="2:9" s="6" customFormat="1" ht="12.75" customHeight="1">
      <c r="B21" s="29">
        <v>2</v>
      </c>
      <c r="C21" s="16" t="s">
        <v>64</v>
      </c>
      <c r="D21" s="16"/>
      <c r="E21" s="16"/>
      <c r="F21" s="16"/>
      <c r="G21" s="16"/>
      <c r="H21" s="16"/>
      <c r="I21" s="16"/>
    </row>
    <row r="22" spans="2:9" s="6" customFormat="1" ht="12.75" customHeight="1">
      <c r="B22" s="29">
        <v>3</v>
      </c>
      <c r="C22" s="16" t="s">
        <v>66</v>
      </c>
      <c r="D22" s="16"/>
      <c r="E22" s="16"/>
      <c r="F22" s="16"/>
      <c r="G22" s="16"/>
      <c r="H22" s="16"/>
      <c r="I22" s="16"/>
    </row>
    <row r="23" spans="2:9" s="6" customFormat="1" ht="12.75" customHeight="1">
      <c r="B23" s="29">
        <v>4</v>
      </c>
      <c r="C23" s="16" t="s">
        <v>68</v>
      </c>
      <c r="D23" s="16"/>
      <c r="E23" s="16"/>
      <c r="F23" s="16"/>
      <c r="G23" s="16"/>
      <c r="H23" s="16"/>
      <c r="I23" s="16"/>
    </row>
    <row r="24" spans="2:9" s="6" customFormat="1" ht="12.75" customHeight="1">
      <c r="B24" s="29">
        <v>5</v>
      </c>
      <c r="C24" s="16" t="s">
        <v>69</v>
      </c>
      <c r="D24" s="16"/>
      <c r="E24" s="16"/>
      <c r="F24" s="16"/>
      <c r="G24" s="16"/>
      <c r="H24" s="16"/>
      <c r="I24" s="16"/>
    </row>
    <row r="25" spans="2:9" s="6" customFormat="1" ht="12.75" customHeight="1">
      <c r="B25" s="29">
        <v>6</v>
      </c>
      <c r="C25" s="16" t="s">
        <v>17</v>
      </c>
      <c r="D25" s="16"/>
      <c r="E25" s="16"/>
      <c r="F25" s="16"/>
      <c r="G25" s="16"/>
      <c r="H25" s="16"/>
      <c r="I25" s="16"/>
    </row>
    <row r="26" spans="2:9" s="6" customFormat="1" ht="12.75" customHeight="1">
      <c r="B26" s="29">
        <v>7</v>
      </c>
      <c r="C26" s="16" t="s">
        <v>72</v>
      </c>
      <c r="D26" s="16"/>
      <c r="E26" s="16"/>
      <c r="F26" s="16"/>
      <c r="G26" s="16"/>
      <c r="H26" s="16"/>
      <c r="I26" s="16"/>
    </row>
    <row r="27" spans="2:9" s="6" customFormat="1" ht="12.75" customHeight="1">
      <c r="B27" s="29">
        <v>8</v>
      </c>
      <c r="C27" s="16" t="s">
        <v>73</v>
      </c>
      <c r="D27" s="16"/>
      <c r="E27" s="16"/>
      <c r="F27" s="16"/>
      <c r="G27" s="16"/>
      <c r="H27" s="16"/>
      <c r="I27" s="16"/>
    </row>
    <row r="28" spans="2:3" s="2" customFormat="1" ht="12.75" customHeight="1">
      <c r="B28" s="24">
        <v>9</v>
      </c>
      <c r="C28" s="2" t="s">
        <v>77</v>
      </c>
    </row>
    <row r="29" spans="2:8" s="2" customFormat="1" ht="12.75" customHeight="1">
      <c r="B29" s="24">
        <v>10</v>
      </c>
      <c r="C29" s="2" t="s">
        <v>78</v>
      </c>
      <c r="D29" s="24"/>
      <c r="E29" s="24"/>
      <c r="F29" s="24"/>
      <c r="G29" s="24"/>
      <c r="H29" s="24"/>
    </row>
    <row r="30" spans="2:8" s="2" customFormat="1" ht="12.75" customHeight="1">
      <c r="B30" s="24">
        <v>11</v>
      </c>
      <c r="C30" s="2" t="s">
        <v>80</v>
      </c>
      <c r="D30" s="24"/>
      <c r="E30" s="24"/>
      <c r="F30" s="24"/>
      <c r="G30" s="24"/>
      <c r="H30" s="24"/>
    </row>
    <row r="31" spans="2:8" s="2" customFormat="1" ht="12.75" customHeight="1">
      <c r="B31" s="24">
        <v>12</v>
      </c>
      <c r="C31" s="2" t="s">
        <v>82</v>
      </c>
      <c r="D31" s="32"/>
      <c r="E31" s="32"/>
      <c r="F31" s="32"/>
      <c r="G31" s="32"/>
      <c r="H31" s="32"/>
    </row>
    <row r="32" spans="2:8" s="2" customFormat="1" ht="12.75" customHeight="1">
      <c r="B32" s="24">
        <v>13</v>
      </c>
      <c r="C32" s="2" t="s">
        <v>83</v>
      </c>
      <c r="D32" s="32"/>
      <c r="E32" s="32"/>
      <c r="F32" s="32"/>
      <c r="G32" s="32"/>
      <c r="H32" s="32"/>
    </row>
    <row r="33" spans="2:6" s="6" customFormat="1" ht="12.75" customHeight="1">
      <c r="B33" s="85"/>
      <c r="F33" s="34"/>
    </row>
    <row r="34" spans="1:6" s="6" customFormat="1" ht="12.75" customHeight="1">
      <c r="A34" s="8" t="s">
        <v>176</v>
      </c>
      <c r="B34" s="85"/>
      <c r="F34" s="34"/>
    </row>
    <row r="35" spans="2:9" s="6" customFormat="1" ht="12.75" customHeight="1">
      <c r="B35" s="24">
        <v>14</v>
      </c>
      <c r="C35" s="2" t="s">
        <v>84</v>
      </c>
      <c r="D35" s="7"/>
      <c r="E35" s="7"/>
      <c r="F35" s="7"/>
      <c r="G35" s="7"/>
      <c r="H35" s="7"/>
      <c r="I35" s="2"/>
    </row>
    <row r="36" spans="2:9" s="6" customFormat="1" ht="12.75" customHeight="1">
      <c r="B36" s="24">
        <v>15</v>
      </c>
      <c r="C36" s="2" t="s">
        <v>92</v>
      </c>
      <c r="D36" s="7"/>
      <c r="E36" s="7"/>
      <c r="F36" s="7"/>
      <c r="G36" s="7"/>
      <c r="H36" s="7"/>
      <c r="I36" s="2"/>
    </row>
    <row r="37" spans="2:9" s="6" customFormat="1" ht="12.75" customHeight="1">
      <c r="B37" s="24">
        <v>16</v>
      </c>
      <c r="C37" s="2" t="s">
        <v>93</v>
      </c>
      <c r="D37" s="7"/>
      <c r="E37" s="7"/>
      <c r="F37" s="7"/>
      <c r="G37" s="7"/>
      <c r="H37" s="7"/>
      <c r="I37" s="2"/>
    </row>
    <row r="38" spans="2:9" s="6" customFormat="1" ht="12.75" customHeight="1">
      <c r="B38" s="24">
        <v>17</v>
      </c>
      <c r="C38" s="2" t="s">
        <v>94</v>
      </c>
      <c r="D38" s="7"/>
      <c r="E38" s="7"/>
      <c r="F38" s="20"/>
      <c r="G38" s="20"/>
      <c r="H38" s="20"/>
      <c r="I38" s="2"/>
    </row>
    <row r="39" spans="2:9" s="6" customFormat="1" ht="12.75" customHeight="1">
      <c r="B39" s="24">
        <v>18</v>
      </c>
      <c r="C39" s="2" t="s">
        <v>4</v>
      </c>
      <c r="D39" s="7"/>
      <c r="E39" s="7"/>
      <c r="F39" s="20"/>
      <c r="G39" s="20"/>
      <c r="H39" s="20"/>
      <c r="I39" s="2"/>
    </row>
    <row r="40" spans="2:9" s="6" customFormat="1" ht="12.75" customHeight="1">
      <c r="B40" s="24">
        <v>19</v>
      </c>
      <c r="C40" s="2" t="s">
        <v>97</v>
      </c>
      <c r="D40" s="2"/>
      <c r="E40" s="38"/>
      <c r="F40" s="38"/>
      <c r="G40" s="21"/>
      <c r="H40" s="21"/>
      <c r="I40" s="2"/>
    </row>
    <row r="41" spans="2:9" s="6" customFormat="1" ht="12.75" customHeight="1">
      <c r="B41" s="24">
        <v>20</v>
      </c>
      <c r="C41" s="2" t="s">
        <v>18</v>
      </c>
      <c r="D41" s="2"/>
      <c r="E41" s="32"/>
      <c r="F41" s="32"/>
      <c r="G41" s="21"/>
      <c r="H41" s="21"/>
      <c r="I41" s="2"/>
    </row>
    <row r="42" spans="2:9" s="6" customFormat="1" ht="12.75" customHeight="1">
      <c r="B42" s="85">
        <v>21</v>
      </c>
      <c r="C42" s="6" t="s">
        <v>100</v>
      </c>
      <c r="G42" s="22"/>
      <c r="H42" s="22"/>
      <c r="I42" s="2"/>
    </row>
    <row r="43" spans="2:9" s="6" customFormat="1" ht="12.75" customHeight="1">
      <c r="B43" s="85">
        <v>22</v>
      </c>
      <c r="C43" s="6" t="s">
        <v>101</v>
      </c>
      <c r="G43" s="22"/>
      <c r="H43" s="22"/>
      <c r="I43" s="2"/>
    </row>
    <row r="44" spans="2:9" s="6" customFormat="1" ht="12.75" customHeight="1" hidden="1">
      <c r="B44" s="85"/>
      <c r="D44" s="19"/>
      <c r="E44" s="23"/>
      <c r="G44" s="22"/>
      <c r="H44" s="22"/>
      <c r="I44" s="2"/>
    </row>
    <row r="45" spans="2:9" s="6" customFormat="1" ht="12.75" customHeight="1" hidden="1">
      <c r="B45" s="85"/>
      <c r="C45" s="6" t="s">
        <v>117</v>
      </c>
      <c r="D45" s="19" t="e">
        <f>#REF!+#REF!</f>
        <v>#REF!</v>
      </c>
      <c r="E45" s="23"/>
      <c r="G45" s="22"/>
      <c r="H45" s="22"/>
      <c r="I45" s="2"/>
    </row>
    <row r="46" spans="2:9" s="6" customFormat="1" ht="12.75" customHeight="1" hidden="1">
      <c r="B46" s="85"/>
      <c r="D46" s="19"/>
      <c r="E46" s="23"/>
      <c r="G46" s="22"/>
      <c r="H46" s="22"/>
      <c r="I46" s="2"/>
    </row>
    <row r="47" spans="2:9" s="6" customFormat="1" ht="12.75" customHeight="1" hidden="1">
      <c r="B47" s="85"/>
      <c r="C47" s="6" t="s">
        <v>116</v>
      </c>
      <c r="D47" s="19"/>
      <c r="E47" s="23"/>
      <c r="G47" s="22"/>
      <c r="H47" s="22"/>
      <c r="I47" s="2"/>
    </row>
    <row r="48" spans="2:9" s="6" customFormat="1" ht="12.75" customHeight="1" hidden="1">
      <c r="B48" s="85"/>
      <c r="D48" s="19"/>
      <c r="E48" s="23"/>
      <c r="G48" s="22"/>
      <c r="H48" s="22"/>
      <c r="I48" s="2"/>
    </row>
    <row r="49" spans="2:9" s="6" customFormat="1" ht="12.75" customHeight="1" hidden="1">
      <c r="B49" s="85"/>
      <c r="E49" s="23"/>
      <c r="G49" s="22"/>
      <c r="H49" s="22"/>
      <c r="I49" s="2"/>
    </row>
    <row r="50" spans="2:9" s="6" customFormat="1" ht="12.75" customHeight="1" hidden="1">
      <c r="B50" s="85"/>
      <c r="E50" s="23"/>
      <c r="G50" s="22"/>
      <c r="H50" s="22"/>
      <c r="I50" s="2"/>
    </row>
    <row r="51" spans="2:9" s="6" customFormat="1" ht="12.75" customHeight="1" hidden="1">
      <c r="B51" s="85"/>
      <c r="D51" s="77">
        <f>SUM(D48:D50)</f>
        <v>0</v>
      </c>
      <c r="E51" s="23"/>
      <c r="G51" s="22"/>
      <c r="H51" s="22"/>
      <c r="I51" s="2"/>
    </row>
    <row r="52" spans="2:9" s="6" customFormat="1" ht="12.75" customHeight="1">
      <c r="B52" s="85">
        <v>23</v>
      </c>
      <c r="C52" s="6" t="s">
        <v>23</v>
      </c>
      <c r="G52" s="22"/>
      <c r="H52" s="22"/>
      <c r="I52" s="2"/>
    </row>
    <row r="53" spans="2:9" s="6" customFormat="1" ht="12.75" customHeight="1">
      <c r="B53" s="85">
        <v>24</v>
      </c>
      <c r="C53" s="6" t="s">
        <v>106</v>
      </c>
      <c r="G53" s="22"/>
      <c r="H53" s="22"/>
      <c r="I53" s="2"/>
    </row>
    <row r="54" spans="2:9" s="6" customFormat="1" ht="12.75" customHeight="1">
      <c r="B54" s="85">
        <v>25</v>
      </c>
      <c r="C54" s="15" t="s">
        <v>107</v>
      </c>
      <c r="G54" s="22"/>
      <c r="H54" s="22"/>
      <c r="I54" s="2"/>
    </row>
    <row r="55" spans="2:9" s="6" customFormat="1" ht="12.75" customHeight="1">
      <c r="B55" s="85">
        <v>26</v>
      </c>
      <c r="C55" s="6" t="s">
        <v>108</v>
      </c>
      <c r="G55" s="22"/>
      <c r="H55" s="22"/>
      <c r="I55" s="2"/>
    </row>
    <row r="56" spans="2:9" s="6" customFormat="1" ht="12.75" customHeight="1">
      <c r="B56" s="86">
        <v>27</v>
      </c>
      <c r="C56" s="40" t="s">
        <v>113</v>
      </c>
      <c r="D56" s="40"/>
      <c r="E56" s="40"/>
      <c r="F56" s="40"/>
      <c r="G56" s="40"/>
      <c r="H56" s="40"/>
      <c r="I56" s="2"/>
    </row>
    <row r="57" spans="2:9" s="6" customFormat="1" ht="12.75" customHeight="1">
      <c r="B57" s="86"/>
      <c r="C57" s="27"/>
      <c r="D57" s="27"/>
      <c r="E57" s="27"/>
      <c r="F57" s="27"/>
      <c r="G57" s="27"/>
      <c r="H57" s="27"/>
      <c r="I57" s="2"/>
    </row>
    <row r="58" spans="2:9" s="6" customFormat="1" ht="12.75" customHeight="1">
      <c r="B58" s="24"/>
      <c r="C58" s="2"/>
      <c r="D58" s="7"/>
      <c r="E58" s="7"/>
      <c r="F58" s="20"/>
      <c r="G58" s="20"/>
      <c r="H58" s="20"/>
      <c r="I58" s="2"/>
    </row>
    <row r="59" s="6" customFormat="1" ht="12.75" customHeight="1">
      <c r="B59" s="85"/>
    </row>
    <row r="60" s="6" customFormat="1" ht="12.75" customHeight="1">
      <c r="B60" s="85"/>
    </row>
    <row r="61" s="6" customFormat="1" ht="12.75" customHeight="1">
      <c r="B61" s="85"/>
    </row>
    <row r="62" s="6" customFormat="1" ht="12.75" customHeight="1">
      <c r="B62" s="85"/>
    </row>
    <row r="63" s="6" customFormat="1" ht="12.75">
      <c r="B63" s="85"/>
    </row>
    <row r="64" s="6" customFormat="1" ht="12.75">
      <c r="B64" s="85"/>
    </row>
    <row r="65" s="6" customFormat="1" ht="12.75">
      <c r="B65" s="85"/>
    </row>
    <row r="66" s="6" customFormat="1" ht="12.75">
      <c r="B66" s="85"/>
    </row>
    <row r="67" s="6" customFormat="1" ht="12.75">
      <c r="B67" s="85"/>
    </row>
    <row r="68" s="6" customFormat="1" ht="12.75">
      <c r="B68" s="85"/>
    </row>
    <row r="69" s="6" customFormat="1" ht="12.75">
      <c r="B69" s="85"/>
    </row>
    <row r="70" s="6" customFormat="1" ht="12.75">
      <c r="B70" s="85"/>
    </row>
    <row r="71" s="6" customFormat="1" ht="12.75">
      <c r="B71" s="85"/>
    </row>
    <row r="72" s="6" customFormat="1" ht="12.75">
      <c r="B72" s="85"/>
    </row>
    <row r="73" s="6" customFormat="1" ht="12.75">
      <c r="B73" s="85"/>
    </row>
    <row r="74" s="6" customFormat="1" ht="12.75">
      <c r="B74" s="85"/>
    </row>
    <row r="75" s="6" customFormat="1" ht="12.75">
      <c r="B75" s="85"/>
    </row>
    <row r="76" s="6" customFormat="1" ht="12.75">
      <c r="B76" s="85"/>
    </row>
    <row r="77" s="6" customFormat="1" ht="12.75">
      <c r="B77" s="85"/>
    </row>
    <row r="78" s="6" customFormat="1" ht="12.75">
      <c r="B78" s="85"/>
    </row>
    <row r="79" s="6" customFormat="1" ht="12.75">
      <c r="B79" s="85"/>
    </row>
    <row r="80" s="6" customFormat="1" ht="12.75">
      <c r="B80" s="85"/>
    </row>
    <row r="81" s="6" customFormat="1" ht="12.75">
      <c r="B81" s="85"/>
    </row>
    <row r="82" s="6" customFormat="1" ht="12.75">
      <c r="B82" s="85"/>
    </row>
    <row r="83" s="6" customFormat="1" ht="12.75">
      <c r="B83" s="85"/>
    </row>
    <row r="84" s="6" customFormat="1" ht="12.75">
      <c r="B84" s="85"/>
    </row>
    <row r="85" s="6" customFormat="1" ht="12.75">
      <c r="B85" s="85"/>
    </row>
    <row r="86" s="6" customFormat="1" ht="12.75">
      <c r="B86" s="85"/>
    </row>
    <row r="87" s="6" customFormat="1" ht="12.75">
      <c r="B87" s="85"/>
    </row>
    <row r="88" s="6" customFormat="1" ht="12.75">
      <c r="B88" s="85"/>
    </row>
    <row r="89" s="6" customFormat="1" ht="12.75">
      <c r="B89" s="85"/>
    </row>
    <row r="90" s="6" customFormat="1" ht="12.75">
      <c r="B90" s="85"/>
    </row>
    <row r="91" s="6" customFormat="1" ht="12.75">
      <c r="B91" s="85"/>
    </row>
    <row r="92" s="6" customFormat="1" ht="12.75">
      <c r="B92" s="85"/>
    </row>
    <row r="93" s="6" customFormat="1" ht="12.75">
      <c r="B93" s="85"/>
    </row>
    <row r="94" s="6" customFormat="1" ht="12.75">
      <c r="B94" s="85"/>
    </row>
    <row r="95" s="6" customFormat="1" ht="12.75">
      <c r="B95" s="85"/>
    </row>
    <row r="96" s="6" customFormat="1" ht="12.75">
      <c r="B96" s="85"/>
    </row>
    <row r="97" s="6" customFormat="1" ht="12.75">
      <c r="B97" s="85"/>
    </row>
    <row r="98" s="6" customFormat="1" ht="12.75">
      <c r="B98" s="85"/>
    </row>
    <row r="99" s="6" customFormat="1" ht="12.75">
      <c r="B99" s="85"/>
    </row>
    <row r="100" s="6" customFormat="1" ht="12.75">
      <c r="B100" s="85"/>
    </row>
    <row r="101" s="6" customFormat="1" ht="12.75">
      <c r="B101" s="85"/>
    </row>
    <row r="102" s="6" customFormat="1" ht="12.75">
      <c r="B102" s="85"/>
    </row>
    <row r="103" s="6" customFormat="1" ht="12.75">
      <c r="B103" s="85"/>
    </row>
    <row r="104" s="6" customFormat="1" ht="12.75">
      <c r="B104" s="85"/>
    </row>
    <row r="105" s="6" customFormat="1" ht="12.75">
      <c r="B105" s="85"/>
    </row>
    <row r="106" s="6" customFormat="1" ht="12.75">
      <c r="B106" s="85"/>
    </row>
    <row r="107" s="6" customFormat="1" ht="12.75">
      <c r="B107" s="85"/>
    </row>
    <row r="108" s="6" customFormat="1" ht="12.75">
      <c r="B108" s="85"/>
    </row>
    <row r="109" s="6" customFormat="1" ht="12.75">
      <c r="B109" s="85"/>
    </row>
    <row r="110" s="6" customFormat="1" ht="12.75">
      <c r="B110" s="85"/>
    </row>
    <row r="111" s="6" customFormat="1" ht="12.75">
      <c r="B111" s="85"/>
    </row>
    <row r="112" s="6" customFormat="1" ht="12.75">
      <c r="B112" s="85"/>
    </row>
    <row r="113" s="6" customFormat="1" ht="12.75">
      <c r="B113" s="85"/>
    </row>
    <row r="114" s="6" customFormat="1" ht="12.75">
      <c r="B114" s="85"/>
    </row>
    <row r="115" s="6" customFormat="1" ht="12.75">
      <c r="B115" s="85"/>
    </row>
    <row r="116" s="6" customFormat="1" ht="12.75">
      <c r="B116" s="85"/>
    </row>
    <row r="117" s="6" customFormat="1" ht="12.75">
      <c r="B117" s="85"/>
    </row>
    <row r="118" s="6" customFormat="1" ht="12.75">
      <c r="B118" s="85"/>
    </row>
    <row r="119" s="6" customFormat="1" ht="12.75">
      <c r="B119" s="85"/>
    </row>
    <row r="120" s="6" customFormat="1" ht="12.75">
      <c r="B120" s="85"/>
    </row>
    <row r="121" s="6" customFormat="1" ht="12.75">
      <c r="B121" s="85"/>
    </row>
    <row r="122" s="6" customFormat="1" ht="12.75">
      <c r="B122" s="85"/>
    </row>
    <row r="123" s="6" customFormat="1" ht="12.75">
      <c r="B123" s="85"/>
    </row>
    <row r="124" s="6" customFormat="1" ht="12.75">
      <c r="B124" s="85"/>
    </row>
    <row r="125" s="6" customFormat="1" ht="12.75">
      <c r="B125" s="85"/>
    </row>
    <row r="126" s="6" customFormat="1" ht="12.75">
      <c r="B126" s="85"/>
    </row>
    <row r="127" s="6" customFormat="1" ht="12.75">
      <c r="B127" s="85"/>
    </row>
  </sheetData>
  <printOptions/>
  <pageMargins left="0.75" right="0.7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25">
      <selection activeCell="G5" sqref="G5"/>
    </sheetView>
  </sheetViews>
  <sheetFormatPr defaultColWidth="9.140625" defaultRowHeight="12.75"/>
  <cols>
    <col min="1" max="1" width="35.7109375" style="2" customWidth="1"/>
    <col min="2" max="2" width="1.28515625" style="2" customWidth="1"/>
    <col min="3" max="3" width="12.7109375" style="1" customWidth="1"/>
    <col min="4" max="4" width="1.28515625" style="2" customWidth="1"/>
    <col min="5" max="5" width="12.7109375" style="2" customWidth="1"/>
    <col min="6" max="6" width="1.28515625" style="2" customWidth="1"/>
    <col min="7" max="7" width="12.7109375" style="1" customWidth="1"/>
    <col min="8" max="8" width="1.28515625" style="2" customWidth="1"/>
    <col min="9" max="9" width="12.7109375" style="2" customWidth="1"/>
    <col min="10" max="16384" width="9.140625" style="2" customWidth="1"/>
  </cols>
  <sheetData>
    <row r="1" spans="1:9" ht="18.75">
      <c r="A1" s="53" t="s">
        <v>132</v>
      </c>
      <c r="B1" s="54"/>
      <c r="C1" s="48"/>
      <c r="E1" s="48"/>
      <c r="F1" s="55"/>
      <c r="G1" s="55"/>
      <c r="H1" s="55"/>
      <c r="I1" s="55"/>
    </row>
    <row r="2" spans="1:9" ht="12.75">
      <c r="A2" s="2" t="s">
        <v>122</v>
      </c>
      <c r="B2" s="54"/>
      <c r="C2" s="48"/>
      <c r="E2" s="48"/>
      <c r="F2" s="55"/>
      <c r="G2" s="55"/>
      <c r="H2" s="55"/>
      <c r="I2" s="55"/>
    </row>
    <row r="3" spans="1:9" ht="12.75">
      <c r="A3" s="24"/>
      <c r="B3" s="54"/>
      <c r="C3" s="48"/>
      <c r="E3" s="48"/>
      <c r="F3" s="55"/>
      <c r="G3" s="55"/>
      <c r="H3" s="55"/>
      <c r="I3" s="55"/>
    </row>
    <row r="4" spans="1:9" ht="12.75">
      <c r="A4" s="24"/>
      <c r="B4" s="54"/>
      <c r="C4" s="48"/>
      <c r="E4" s="48"/>
      <c r="F4" s="55"/>
      <c r="G4" s="55"/>
      <c r="H4" s="55"/>
      <c r="I4" s="55"/>
    </row>
    <row r="5" spans="1:9" ht="15.75">
      <c r="A5" s="56" t="s">
        <v>124</v>
      </c>
      <c r="B5" s="54"/>
      <c r="E5" s="1"/>
      <c r="F5" s="31"/>
      <c r="G5" s="31"/>
      <c r="H5" s="31"/>
      <c r="I5" s="31"/>
    </row>
    <row r="6" spans="1:9" ht="13.5">
      <c r="A6" s="54"/>
      <c r="B6" s="54"/>
      <c r="E6" s="1"/>
      <c r="F6" s="31"/>
      <c r="G6" s="31"/>
      <c r="H6" s="31"/>
      <c r="I6" s="31"/>
    </row>
    <row r="7" spans="1:9" ht="13.5">
      <c r="A7" s="54"/>
      <c r="B7" s="54"/>
      <c r="C7" s="25" t="s">
        <v>152</v>
      </c>
      <c r="E7" s="24" t="s">
        <v>197</v>
      </c>
      <c r="F7" s="31"/>
      <c r="G7" s="25" t="s">
        <v>152</v>
      </c>
      <c r="H7" s="1"/>
      <c r="I7" s="24" t="s">
        <v>198</v>
      </c>
    </row>
    <row r="8" spans="1:9" ht="13.5">
      <c r="A8" s="54"/>
      <c r="B8" s="54"/>
      <c r="C8" s="25" t="s">
        <v>128</v>
      </c>
      <c r="E8" s="24" t="s">
        <v>128</v>
      </c>
      <c r="F8" s="31"/>
      <c r="G8" s="25" t="s">
        <v>129</v>
      </c>
      <c r="H8" s="1"/>
      <c r="I8" s="24" t="s">
        <v>129</v>
      </c>
    </row>
    <row r="9" spans="3:9" ht="12.75">
      <c r="C9" s="25" t="s">
        <v>130</v>
      </c>
      <c r="D9" s="25"/>
      <c r="E9" s="24" t="s">
        <v>131</v>
      </c>
      <c r="G9" s="25" t="s">
        <v>130</v>
      </c>
      <c r="H9" s="25"/>
      <c r="I9" s="24" t="s">
        <v>131</v>
      </c>
    </row>
    <row r="10" spans="3:9" ht="12.75">
      <c r="C10" s="25" t="s">
        <v>0</v>
      </c>
      <c r="D10" s="25"/>
      <c r="E10" s="24" t="s">
        <v>0</v>
      </c>
      <c r="G10" s="25" t="s">
        <v>0</v>
      </c>
      <c r="H10" s="25"/>
      <c r="I10" s="24" t="s">
        <v>0</v>
      </c>
    </row>
    <row r="11" spans="3:5" ht="12.75">
      <c r="C11" s="25"/>
      <c r="D11" s="24"/>
      <c r="E11" s="24"/>
    </row>
    <row r="12" spans="1:9" ht="12.75">
      <c r="A12" s="1" t="s">
        <v>1</v>
      </c>
      <c r="C12" s="78">
        <f>42793-19745</f>
        <v>23048</v>
      </c>
      <c r="D12" s="7"/>
      <c r="E12" s="7">
        <f>36619-14990</f>
        <v>21629</v>
      </c>
      <c r="G12" s="78">
        <v>42793</v>
      </c>
      <c r="H12" s="7"/>
      <c r="I12" s="7">
        <v>36619</v>
      </c>
    </row>
    <row r="13" spans="1:9" ht="12.75">
      <c r="A13" s="1"/>
      <c r="C13" s="78"/>
      <c r="D13" s="7"/>
      <c r="E13" s="7"/>
      <c r="G13" s="78"/>
      <c r="H13" s="7"/>
      <c r="I13" s="7"/>
    </row>
    <row r="14" spans="1:9" ht="12.75">
      <c r="A14" s="2" t="s">
        <v>2</v>
      </c>
      <c r="C14" s="78">
        <f>-24988+11638</f>
        <v>-13350</v>
      </c>
      <c r="D14" s="7"/>
      <c r="E14" s="7">
        <f>-21204+7698</f>
        <v>-13506</v>
      </c>
      <c r="G14" s="78">
        <v>-24988</v>
      </c>
      <c r="H14" s="7"/>
      <c r="I14" s="7">
        <v>-21204</v>
      </c>
    </row>
    <row r="15" spans="1:9" ht="12.75">
      <c r="A15" s="1"/>
      <c r="C15" s="79"/>
      <c r="D15" s="7"/>
      <c r="E15" s="58"/>
      <c r="G15" s="79"/>
      <c r="H15" s="7"/>
      <c r="I15" s="58"/>
    </row>
    <row r="16" spans="1:9" ht="12.75">
      <c r="A16" s="1" t="s">
        <v>3</v>
      </c>
      <c r="C16" s="78">
        <f>SUM(C12:C14)</f>
        <v>9698</v>
      </c>
      <c r="D16" s="7"/>
      <c r="E16" s="7">
        <f>SUM(E12:E14)</f>
        <v>8123</v>
      </c>
      <c r="G16" s="78">
        <f>SUM(G12:G14)</f>
        <v>17805</v>
      </c>
      <c r="H16" s="7"/>
      <c r="I16" s="7">
        <f>SUM(I12:I14)</f>
        <v>15415</v>
      </c>
    </row>
    <row r="17" spans="1:9" ht="12.75">
      <c r="A17" s="1"/>
      <c r="C17" s="78"/>
      <c r="D17" s="7"/>
      <c r="E17" s="7"/>
      <c r="G17" s="78"/>
      <c r="H17" s="7"/>
      <c r="I17" s="7"/>
    </row>
    <row r="18" spans="1:9" ht="12.75">
      <c r="A18" s="2" t="s">
        <v>30</v>
      </c>
      <c r="C18" s="78">
        <f>655-203</f>
        <v>452</v>
      </c>
      <c r="D18" s="7"/>
      <c r="E18" s="7">
        <f>923-428</f>
        <v>495</v>
      </c>
      <c r="G18" s="78">
        <v>655</v>
      </c>
      <c r="H18" s="7"/>
      <c r="I18" s="7">
        <v>923</v>
      </c>
    </row>
    <row r="19" spans="3:9" ht="12.75">
      <c r="C19" s="78"/>
      <c r="D19" s="7"/>
      <c r="E19" s="7"/>
      <c r="G19" s="78"/>
      <c r="H19" s="7"/>
      <c r="I19" s="7"/>
    </row>
    <row r="20" spans="1:9" ht="12.75">
      <c r="A20" s="2" t="s">
        <v>31</v>
      </c>
      <c r="C20" s="78">
        <f>G20+6121</f>
        <v>-5507</v>
      </c>
      <c r="D20" s="7"/>
      <c r="E20" s="7">
        <f>-7947+3826</f>
        <v>-4121</v>
      </c>
      <c r="G20" s="78">
        <v>-11628</v>
      </c>
      <c r="H20" s="7"/>
      <c r="I20" s="7">
        <v>-7947</v>
      </c>
    </row>
    <row r="21" spans="3:9" ht="12.75">
      <c r="C21" s="78"/>
      <c r="D21" s="7"/>
      <c r="E21" s="7"/>
      <c r="G21" s="78"/>
      <c r="H21" s="7"/>
      <c r="I21" s="7"/>
    </row>
    <row r="22" spans="1:9" ht="12.75">
      <c r="A22" s="2" t="s">
        <v>32</v>
      </c>
      <c r="C22" s="78">
        <f>G22+2410</f>
        <v>-3008</v>
      </c>
      <c r="D22" s="7"/>
      <c r="E22" s="7">
        <f>-5204+2106+160</f>
        <v>-2938</v>
      </c>
      <c r="G22" s="78">
        <v>-5418</v>
      </c>
      <c r="H22" s="7"/>
      <c r="I22" s="7">
        <f>-5552+348</f>
        <v>-5204</v>
      </c>
    </row>
    <row r="23" spans="3:9" ht="12.75">
      <c r="C23" s="78"/>
      <c r="D23" s="7"/>
      <c r="E23" s="7"/>
      <c r="G23" s="78"/>
      <c r="H23" s="7"/>
      <c r="I23" s="7"/>
    </row>
    <row r="24" spans="1:9" ht="12.75">
      <c r="A24" s="2" t="s">
        <v>33</v>
      </c>
      <c r="C24" s="78">
        <f>G24+154</f>
        <v>-242</v>
      </c>
      <c r="D24" s="7"/>
      <c r="E24" s="7">
        <f>-299+30</f>
        <v>-269</v>
      </c>
      <c r="G24" s="78">
        <v>-396</v>
      </c>
      <c r="H24" s="7"/>
      <c r="I24" s="7">
        <v>-299</v>
      </c>
    </row>
    <row r="25" spans="3:9" ht="12.75">
      <c r="C25" s="79"/>
      <c r="D25" s="7"/>
      <c r="E25" s="58"/>
      <c r="G25" s="79"/>
      <c r="H25" s="7"/>
      <c r="I25" s="58"/>
    </row>
    <row r="26" spans="1:9" ht="12.75">
      <c r="A26" s="1" t="s">
        <v>34</v>
      </c>
      <c r="C26" s="78">
        <f>SUM(C16:C24)</f>
        <v>1393</v>
      </c>
      <c r="D26" s="7"/>
      <c r="E26" s="7">
        <f>SUM(E16:E24)</f>
        <v>1290</v>
      </c>
      <c r="G26" s="78">
        <f>SUM(G16:G24)</f>
        <v>1018</v>
      </c>
      <c r="H26" s="7"/>
      <c r="I26" s="7">
        <f>SUM(I16:I24)</f>
        <v>2888</v>
      </c>
    </row>
    <row r="27" spans="1:9" ht="12.75">
      <c r="A27" s="1"/>
      <c r="C27" s="78"/>
      <c r="D27" s="7"/>
      <c r="E27" s="7"/>
      <c r="G27" s="78"/>
      <c r="H27" s="7"/>
      <c r="I27" s="7"/>
    </row>
    <row r="28" spans="1:9" ht="12.75">
      <c r="A28" s="2" t="s">
        <v>206</v>
      </c>
      <c r="C28" s="78">
        <f>G28+628</f>
        <v>-631</v>
      </c>
      <c r="D28" s="7"/>
      <c r="E28" s="7">
        <v>-962</v>
      </c>
      <c r="G28" s="78">
        <v>-1259</v>
      </c>
      <c r="H28" s="7"/>
      <c r="I28" s="7">
        <v>-1808</v>
      </c>
    </row>
    <row r="29" spans="1:9" ht="12.75">
      <c r="A29" s="1"/>
      <c r="C29" s="78"/>
      <c r="D29" s="7"/>
      <c r="E29" s="7"/>
      <c r="G29" s="78"/>
      <c r="H29" s="7"/>
      <c r="I29" s="7"/>
    </row>
    <row r="30" spans="1:9" ht="12.75">
      <c r="A30" s="2" t="s">
        <v>35</v>
      </c>
      <c r="C30" s="78">
        <f>G30+749</f>
        <v>-1798</v>
      </c>
      <c r="D30" s="7"/>
      <c r="E30" s="7">
        <f>370+36</f>
        <v>406</v>
      </c>
      <c r="G30" s="78">
        <v>-2547</v>
      </c>
      <c r="H30" s="7"/>
      <c r="I30" s="7">
        <v>370</v>
      </c>
    </row>
    <row r="31" spans="1:9" ht="12.75">
      <c r="A31" s="1"/>
      <c r="C31" s="78"/>
      <c r="D31" s="7"/>
      <c r="E31" s="7"/>
      <c r="G31" s="78"/>
      <c r="H31" s="7"/>
      <c r="I31" s="7"/>
    </row>
    <row r="32" spans="1:9" ht="12.75">
      <c r="A32" s="2" t="s">
        <v>16</v>
      </c>
      <c r="C32" s="78">
        <f>G32-11200</f>
        <v>11800</v>
      </c>
      <c r="D32" s="7"/>
      <c r="E32" s="7">
        <v>5268</v>
      </c>
      <c r="G32" s="78">
        <v>23000</v>
      </c>
      <c r="H32" s="7"/>
      <c r="I32" s="7">
        <v>19145</v>
      </c>
    </row>
    <row r="33" spans="3:9" ht="12.75">
      <c r="C33" s="79"/>
      <c r="D33" s="7"/>
      <c r="E33" s="58"/>
      <c r="G33" s="79"/>
      <c r="H33" s="7"/>
      <c r="I33" s="58"/>
    </row>
    <row r="34" spans="1:9" ht="12.75">
      <c r="A34" s="1" t="s">
        <v>209</v>
      </c>
      <c r="C34" s="78">
        <f>SUM(C26:C32)</f>
        <v>10764</v>
      </c>
      <c r="D34" s="7"/>
      <c r="E34" s="7">
        <f>SUM(E26:E32)</f>
        <v>6002</v>
      </c>
      <c r="G34" s="78">
        <f>SUM(G26:G32)</f>
        <v>20212</v>
      </c>
      <c r="H34" s="7"/>
      <c r="I34" s="7">
        <f>SUM(I26:I32)</f>
        <v>20595</v>
      </c>
    </row>
    <row r="35" spans="1:9" ht="12.75">
      <c r="A35" s="1"/>
      <c r="C35" s="78"/>
      <c r="D35" s="7"/>
      <c r="E35" s="7"/>
      <c r="G35" s="78"/>
      <c r="H35" s="7"/>
      <c r="I35" s="7"/>
    </row>
    <row r="36" spans="1:9" ht="12.75">
      <c r="A36" s="2" t="s">
        <v>4</v>
      </c>
      <c r="C36" s="78">
        <f>G36+3404</f>
        <v>-4567</v>
      </c>
      <c r="D36" s="7"/>
      <c r="E36" s="7">
        <v>-2520</v>
      </c>
      <c r="G36" s="78">
        <v>-7971</v>
      </c>
      <c r="H36" s="7"/>
      <c r="I36" s="7">
        <v>-5839</v>
      </c>
    </row>
    <row r="37" spans="3:9" ht="12.75">
      <c r="C37" s="79"/>
      <c r="D37" s="7"/>
      <c r="E37" s="58"/>
      <c r="G37" s="79"/>
      <c r="H37" s="7"/>
      <c r="I37" s="58"/>
    </row>
    <row r="38" spans="1:9" ht="12.75">
      <c r="A38" s="1" t="s">
        <v>36</v>
      </c>
      <c r="C38" s="78">
        <f>SUM(C34:C37)</f>
        <v>6197</v>
      </c>
      <c r="D38" s="7"/>
      <c r="E38" s="7">
        <f>SUM(E34:E37)</f>
        <v>3482</v>
      </c>
      <c r="G38" s="78">
        <f>SUM(G34:G37)</f>
        <v>12241</v>
      </c>
      <c r="H38" s="7"/>
      <c r="I38" s="7">
        <f>SUM(I34:I37)</f>
        <v>14756</v>
      </c>
    </row>
    <row r="39" spans="1:9" ht="12.75">
      <c r="A39" s="1"/>
      <c r="C39" s="78"/>
      <c r="D39" s="7"/>
      <c r="E39" s="7"/>
      <c r="G39" s="78"/>
      <c r="H39" s="7"/>
      <c r="I39" s="7"/>
    </row>
    <row r="40" spans="1:9" ht="12.75">
      <c r="A40" s="2" t="s">
        <v>37</v>
      </c>
      <c r="C40" s="78">
        <f>G40+433</f>
        <v>48</v>
      </c>
      <c r="D40" s="7"/>
      <c r="E40" s="7">
        <v>-265</v>
      </c>
      <c r="G40" s="78">
        <v>-385</v>
      </c>
      <c r="H40" s="7"/>
      <c r="I40" s="7">
        <v>-326</v>
      </c>
    </row>
    <row r="41" spans="3:9" ht="12.75">
      <c r="C41" s="78"/>
      <c r="D41" s="7"/>
      <c r="E41" s="7"/>
      <c r="G41" s="78"/>
      <c r="H41" s="7"/>
      <c r="I41" s="7"/>
    </row>
    <row r="42" spans="1:9" ht="13.5" thickBot="1">
      <c r="A42" s="1" t="s">
        <v>5</v>
      </c>
      <c r="C42" s="80">
        <f>SUM(C38:C40)</f>
        <v>6245</v>
      </c>
      <c r="D42" s="7"/>
      <c r="E42" s="59">
        <f>SUM(E38:E40)</f>
        <v>3217</v>
      </c>
      <c r="G42" s="80">
        <f>SUM(G38:G40)</f>
        <v>11856</v>
      </c>
      <c r="H42" s="32"/>
      <c r="I42" s="59">
        <f>SUM(I38:I40)</f>
        <v>14430</v>
      </c>
    </row>
    <row r="43" spans="1:8" ht="12.75">
      <c r="A43" s="1"/>
      <c r="C43" s="81"/>
      <c r="D43" s="7"/>
      <c r="E43" s="32"/>
      <c r="G43" s="81"/>
      <c r="H43" s="32"/>
    </row>
    <row r="44" spans="1:8" ht="12.75">
      <c r="A44" s="1"/>
      <c r="C44" s="81"/>
      <c r="D44" s="7"/>
      <c r="E44" s="32"/>
      <c r="G44" s="81"/>
      <c r="H44" s="32"/>
    </row>
    <row r="45" spans="1:5" ht="12.75">
      <c r="A45" s="1" t="s">
        <v>27</v>
      </c>
      <c r="C45" s="81"/>
      <c r="D45" s="7"/>
      <c r="E45" s="32"/>
    </row>
    <row r="46" spans="1:9" ht="12.75">
      <c r="A46" s="2" t="s">
        <v>28</v>
      </c>
      <c r="C46" s="132">
        <f>(C42/320633)*100</f>
        <v>1.9477096867758465</v>
      </c>
      <c r="D46" s="7"/>
      <c r="E46" s="62">
        <v>1</v>
      </c>
      <c r="G46" s="132">
        <f>(G42/320633)*100</f>
        <v>3.697685515838981</v>
      </c>
      <c r="I46" s="60">
        <v>4.5</v>
      </c>
    </row>
    <row r="47" spans="1:9" ht="12.75">
      <c r="A47" s="2" t="s">
        <v>29</v>
      </c>
      <c r="C47" s="83" t="s">
        <v>133</v>
      </c>
      <c r="D47" s="7"/>
      <c r="E47" s="50" t="s">
        <v>133</v>
      </c>
      <c r="G47" s="83" t="s">
        <v>133</v>
      </c>
      <c r="I47" s="61" t="s">
        <v>133</v>
      </c>
    </row>
    <row r="48" spans="3:9" ht="12.75">
      <c r="C48" s="82"/>
      <c r="E48" s="1"/>
      <c r="F48" s="51"/>
      <c r="G48" s="82"/>
      <c r="H48" s="51"/>
      <c r="I48" s="51"/>
    </row>
    <row r="49" spans="1:9" ht="12.75">
      <c r="A49" s="1" t="s">
        <v>134</v>
      </c>
      <c r="C49" s="82">
        <v>0</v>
      </c>
      <c r="E49" s="2">
        <v>0</v>
      </c>
      <c r="F49" s="51"/>
      <c r="G49" s="82">
        <v>0</v>
      </c>
      <c r="H49" s="51"/>
      <c r="I49" s="51">
        <v>0</v>
      </c>
    </row>
    <row r="50" spans="3:9" ht="12.75">
      <c r="C50" s="82"/>
      <c r="E50" s="1"/>
      <c r="F50" s="51"/>
      <c r="G50" s="82"/>
      <c r="H50" s="51"/>
      <c r="I50" s="51"/>
    </row>
    <row r="51" ht="12" customHeight="1">
      <c r="A51" s="1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101" spans="1:9" ht="12.75">
      <c r="A101" s="10"/>
      <c r="B101" s="10"/>
      <c r="C101" s="28"/>
      <c r="D101" s="11"/>
      <c r="E101" s="11"/>
      <c r="F101" s="11"/>
      <c r="G101" s="44"/>
      <c r="H101" s="3"/>
      <c r="I101" s="3"/>
    </row>
  </sheetData>
  <printOptions/>
  <pageMargins left="0.75" right="0.75" top="0.75" bottom="0.75" header="0.5" footer="0.5"/>
  <pageSetup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0">
      <selection activeCell="G5" sqref="G5"/>
    </sheetView>
  </sheetViews>
  <sheetFormatPr defaultColWidth="9.140625" defaultRowHeight="12.75"/>
  <cols>
    <col min="1" max="1" width="40.57421875" style="5" customWidth="1"/>
    <col min="2" max="2" width="1.28515625" style="5" customWidth="1"/>
    <col min="3" max="3" width="12.7109375" style="2" customWidth="1"/>
    <col min="4" max="4" width="1.28515625" style="2" customWidth="1"/>
    <col min="5" max="5" width="12.7109375" style="2" customWidth="1"/>
    <col min="6" max="16384" width="9.140625" style="5" customWidth="1"/>
  </cols>
  <sheetData>
    <row r="1" spans="1:2" ht="18.75">
      <c r="A1" s="53" t="s">
        <v>132</v>
      </c>
      <c r="B1" s="53"/>
    </row>
    <row r="2" spans="1:2" ht="12.75">
      <c r="A2" s="2" t="s">
        <v>122</v>
      </c>
      <c r="B2" s="2"/>
    </row>
    <row r="3" spans="1:2" ht="12.75">
      <c r="A3" s="24"/>
      <c r="B3" s="24"/>
    </row>
    <row r="4" spans="1:2" ht="12.75">
      <c r="A4" s="24"/>
      <c r="B4" s="24"/>
    </row>
    <row r="5" spans="1:2" ht="15.75">
      <c r="A5" s="56" t="s">
        <v>125</v>
      </c>
      <c r="B5" s="56"/>
    </row>
    <row r="7" spans="1:5" ht="12.75">
      <c r="A7" s="2"/>
      <c r="B7" s="2"/>
      <c r="C7" s="100" t="s">
        <v>6</v>
      </c>
      <c r="D7" s="7"/>
      <c r="E7" s="101" t="s">
        <v>6</v>
      </c>
    </row>
    <row r="8" spans="1:5" ht="12.75">
      <c r="A8" s="2"/>
      <c r="B8" s="2"/>
      <c r="C8" s="100" t="s">
        <v>130</v>
      </c>
      <c r="D8" s="7"/>
      <c r="E8" s="101" t="s">
        <v>164</v>
      </c>
    </row>
    <row r="9" spans="1:5" ht="12.75">
      <c r="A9" s="2"/>
      <c r="B9" s="2"/>
      <c r="C9" s="100" t="s">
        <v>0</v>
      </c>
      <c r="D9" s="7"/>
      <c r="E9" s="101" t="s">
        <v>0</v>
      </c>
    </row>
    <row r="10" spans="1:5" ht="12.75">
      <c r="A10" s="2"/>
      <c r="B10" s="2"/>
      <c r="C10" s="102"/>
      <c r="D10" s="7"/>
      <c r="E10" s="20"/>
    </row>
    <row r="11" spans="1:5" ht="12.75">
      <c r="A11" s="1" t="s">
        <v>38</v>
      </c>
      <c r="B11" s="1"/>
      <c r="C11" s="102"/>
      <c r="D11" s="7"/>
      <c r="E11" s="20"/>
    </row>
    <row r="12" spans="1:5" ht="12.75">
      <c r="A12" s="2" t="s">
        <v>7</v>
      </c>
      <c r="B12" s="2"/>
      <c r="C12" s="102">
        <v>84507</v>
      </c>
      <c r="D12" s="7"/>
      <c r="E12" s="20">
        <v>79486.245</v>
      </c>
    </row>
    <row r="13" spans="1:5" ht="12.75">
      <c r="A13" s="2" t="s">
        <v>39</v>
      </c>
      <c r="B13" s="2"/>
      <c r="C13" s="102">
        <v>659176</v>
      </c>
      <c r="D13" s="7"/>
      <c r="E13" s="20">
        <v>645644.774</v>
      </c>
    </row>
    <row r="14" spans="1:5" ht="12.75">
      <c r="A14" s="2" t="s">
        <v>40</v>
      </c>
      <c r="B14" s="2"/>
      <c r="C14" s="102">
        <v>58090</v>
      </c>
      <c r="D14" s="7"/>
      <c r="E14" s="20">
        <v>60071.6343</v>
      </c>
    </row>
    <row r="15" spans="1:5" ht="12.75">
      <c r="A15" s="2" t="s">
        <v>41</v>
      </c>
      <c r="B15" s="2"/>
      <c r="C15" s="103">
        <v>1643</v>
      </c>
      <c r="D15" s="7"/>
      <c r="E15" s="104">
        <v>2448.443</v>
      </c>
    </row>
    <row r="16" spans="1:5" ht="12.75">
      <c r="A16" s="2"/>
      <c r="B16" s="2"/>
      <c r="C16" s="102">
        <f>SUM(C12:C15)</f>
        <v>803416</v>
      </c>
      <c r="D16" s="7"/>
      <c r="E16" s="20">
        <f>SUM(E12:E15)</f>
        <v>787651.0963</v>
      </c>
    </row>
    <row r="17" spans="1:5" ht="12.75">
      <c r="A17" s="2"/>
      <c r="B17" s="2"/>
      <c r="C17" s="102"/>
      <c r="D17" s="7"/>
      <c r="E17" s="20"/>
    </row>
    <row r="18" spans="1:5" ht="12.75">
      <c r="A18" s="1" t="s">
        <v>42</v>
      </c>
      <c r="B18" s="1"/>
      <c r="C18" s="102"/>
      <c r="D18" s="7"/>
      <c r="E18" s="20"/>
    </row>
    <row r="19" spans="1:5" ht="12.75">
      <c r="A19" s="2" t="s">
        <v>8</v>
      </c>
      <c r="B19" s="2"/>
      <c r="C19" s="105">
        <v>7115</v>
      </c>
      <c r="D19" s="7"/>
      <c r="E19" s="106">
        <v>5614.689</v>
      </c>
    </row>
    <row r="20" spans="1:5" ht="12.75">
      <c r="A20" s="2" t="s">
        <v>43</v>
      </c>
      <c r="B20" s="2"/>
      <c r="C20" s="107">
        <v>243</v>
      </c>
      <c r="D20" s="7"/>
      <c r="E20" s="108">
        <v>243.408</v>
      </c>
    </row>
    <row r="21" spans="1:5" ht="12.75">
      <c r="A21" s="2" t="s">
        <v>44</v>
      </c>
      <c r="B21" s="2"/>
      <c r="C21" s="107">
        <v>91</v>
      </c>
      <c r="D21" s="7"/>
      <c r="E21" s="108">
        <v>3.364</v>
      </c>
    </row>
    <row r="22" spans="1:5" ht="12.75">
      <c r="A22" s="2" t="s">
        <v>45</v>
      </c>
      <c r="B22" s="2"/>
      <c r="C22" s="109">
        <v>42292</v>
      </c>
      <c r="D22" s="7"/>
      <c r="E22" s="110">
        <f>39479.636+1</f>
        <v>39480.636</v>
      </c>
    </row>
    <row r="23" spans="1:5" ht="12.75">
      <c r="A23" s="2" t="s">
        <v>9</v>
      </c>
      <c r="B23" s="2"/>
      <c r="C23" s="109">
        <f>9634+14345</f>
        <v>23979</v>
      </c>
      <c r="D23" s="7"/>
      <c r="E23" s="111">
        <v>25867.391</v>
      </c>
    </row>
    <row r="24" spans="1:5" ht="12.75">
      <c r="A24" s="1"/>
      <c r="B24" s="1"/>
      <c r="C24" s="112">
        <f>SUM(C19:C23)</f>
        <v>73720</v>
      </c>
      <c r="D24" s="7"/>
      <c r="E24" s="113">
        <f>SUM(E19:E23)</f>
        <v>71209.488</v>
      </c>
    </row>
    <row r="25" spans="1:5" ht="12.75">
      <c r="A25" s="2"/>
      <c r="B25" s="2"/>
      <c r="C25" s="102"/>
      <c r="D25" s="7"/>
      <c r="E25" s="20"/>
    </row>
    <row r="26" spans="1:5" ht="12.75">
      <c r="A26" s="1" t="s">
        <v>207</v>
      </c>
      <c r="B26" s="1"/>
      <c r="C26" s="102"/>
      <c r="D26" s="7"/>
      <c r="E26" s="20"/>
    </row>
    <row r="27" spans="1:5" ht="12.75">
      <c r="A27" s="2" t="s">
        <v>10</v>
      </c>
      <c r="B27" s="2"/>
      <c r="C27" s="105">
        <v>25307</v>
      </c>
      <c r="D27" s="7"/>
      <c r="E27" s="106">
        <v>20928.408</v>
      </c>
    </row>
    <row r="28" spans="1:5" ht="12.75">
      <c r="A28" s="2" t="s">
        <v>46</v>
      </c>
      <c r="B28" s="2"/>
      <c r="C28" s="109">
        <v>61117</v>
      </c>
      <c r="D28" s="7"/>
      <c r="E28" s="110">
        <v>64517.738</v>
      </c>
    </row>
    <row r="29" spans="1:5" ht="12.75">
      <c r="A29" s="2" t="s">
        <v>47</v>
      </c>
      <c r="B29" s="2"/>
      <c r="C29" s="109">
        <v>3685</v>
      </c>
      <c r="D29" s="7"/>
      <c r="E29" s="110">
        <v>930.718</v>
      </c>
    </row>
    <row r="30" spans="1:5" ht="12.75">
      <c r="A30" s="2" t="s">
        <v>4</v>
      </c>
      <c r="B30" s="2"/>
      <c r="C30" s="109">
        <v>2603</v>
      </c>
      <c r="D30" s="7"/>
      <c r="E30" s="111">
        <v>1030.863</v>
      </c>
    </row>
    <row r="31" spans="1:5" ht="12.75">
      <c r="A31" s="1"/>
      <c r="B31" s="1"/>
      <c r="C31" s="112">
        <f>SUM(C27:C30)</f>
        <v>92712</v>
      </c>
      <c r="D31" s="7"/>
      <c r="E31" s="113">
        <f>SUM(E27:E30)</f>
        <v>87407.72699999998</v>
      </c>
    </row>
    <row r="32" spans="1:5" ht="12.75">
      <c r="A32" s="1"/>
      <c r="B32" s="1"/>
      <c r="C32" s="102"/>
      <c r="D32" s="7"/>
      <c r="E32" s="114"/>
    </row>
    <row r="33" spans="1:5" ht="12.75">
      <c r="A33" s="1" t="s">
        <v>51</v>
      </c>
      <c r="B33" s="1"/>
      <c r="C33" s="103">
        <f>+C24-C31</f>
        <v>-18992</v>
      </c>
      <c r="D33" s="7"/>
      <c r="E33" s="104">
        <f>+E24-E31-1</f>
        <v>-16199.238999999987</v>
      </c>
    </row>
    <row r="34" spans="1:5" ht="12.75">
      <c r="A34" s="1"/>
      <c r="B34" s="1"/>
      <c r="C34" s="102"/>
      <c r="D34" s="7"/>
      <c r="E34" s="20"/>
    </row>
    <row r="35" spans="1:5" ht="12.75">
      <c r="A35" s="1" t="s">
        <v>208</v>
      </c>
      <c r="B35" s="1"/>
      <c r="C35" s="102"/>
      <c r="D35" s="7"/>
      <c r="E35" s="20"/>
    </row>
    <row r="36" spans="1:5" ht="12.75">
      <c r="A36" s="2" t="s">
        <v>48</v>
      </c>
      <c r="B36" s="2"/>
      <c r="C36" s="102">
        <v>251</v>
      </c>
      <c r="D36" s="7"/>
      <c r="E36" s="20">
        <v>251</v>
      </c>
    </row>
    <row r="37" spans="1:5" ht="12.75">
      <c r="A37" s="2" t="s">
        <v>49</v>
      </c>
      <c r="B37" s="2"/>
      <c r="C37" s="102">
        <v>25970</v>
      </c>
      <c r="D37" s="7"/>
      <c r="E37" s="20">
        <v>24155.585</v>
      </c>
    </row>
    <row r="38" spans="1:5" ht="12.75">
      <c r="A38" s="2" t="s">
        <v>50</v>
      </c>
      <c r="B38" s="2"/>
      <c r="C38" s="103">
        <v>567</v>
      </c>
      <c r="D38" s="7"/>
      <c r="E38" s="104">
        <v>588.303</v>
      </c>
    </row>
    <row r="39" spans="1:5" ht="12.75">
      <c r="A39" s="1"/>
      <c r="B39" s="1"/>
      <c r="C39" s="102">
        <f>SUM(C36:C38)</f>
        <v>26788</v>
      </c>
      <c r="D39" s="7"/>
      <c r="E39" s="115">
        <f>SUM(E36:E38)</f>
        <v>24994.888</v>
      </c>
    </row>
    <row r="40" spans="1:5" ht="13.5" thickBot="1">
      <c r="A40" s="1"/>
      <c r="B40" s="1"/>
      <c r="C40" s="116">
        <f>+C16+C33-C39</f>
        <v>757636</v>
      </c>
      <c r="D40" s="7"/>
      <c r="E40" s="117">
        <f>+E16+E33-E39</f>
        <v>746456.9693</v>
      </c>
    </row>
    <row r="41" spans="1:5" ht="12.75">
      <c r="A41" s="1"/>
      <c r="B41" s="1"/>
      <c r="C41" s="102"/>
      <c r="D41" s="7"/>
      <c r="E41" s="20"/>
    </row>
    <row r="42" spans="1:5" ht="12.75">
      <c r="A42" s="1" t="s">
        <v>52</v>
      </c>
      <c r="B42" s="1"/>
      <c r="C42" s="102"/>
      <c r="D42" s="7"/>
      <c r="E42" s="20"/>
    </row>
    <row r="43" spans="1:5" ht="12.75">
      <c r="A43" s="2" t="s">
        <v>172</v>
      </c>
      <c r="B43" s="2"/>
      <c r="C43" s="102">
        <v>320633</v>
      </c>
      <c r="D43" s="7"/>
      <c r="E43" s="20">
        <v>320632.83</v>
      </c>
    </row>
    <row r="44" spans="1:5" ht="12.75">
      <c r="A44" s="2" t="s">
        <v>53</v>
      </c>
      <c r="B44" s="2"/>
      <c r="C44" s="103">
        <f>C45-C43</f>
        <v>430286</v>
      </c>
      <c r="D44" s="7"/>
      <c r="E44" s="104">
        <v>419438.133</v>
      </c>
    </row>
    <row r="45" spans="1:5" ht="12.75">
      <c r="A45" s="2" t="s">
        <v>171</v>
      </c>
      <c r="B45" s="2"/>
      <c r="C45" s="102">
        <v>750919</v>
      </c>
      <c r="D45" s="7"/>
      <c r="E45" s="20">
        <f>SUM(E43:E44)</f>
        <v>740070.963</v>
      </c>
    </row>
    <row r="46" spans="1:5" ht="12.75">
      <c r="A46" s="1" t="s">
        <v>37</v>
      </c>
      <c r="B46" s="1"/>
      <c r="C46" s="102">
        <v>6717</v>
      </c>
      <c r="D46" s="7"/>
      <c r="E46" s="20">
        <v>6386.006</v>
      </c>
    </row>
    <row r="47" spans="1:5" ht="13.5" thickBot="1">
      <c r="A47" s="2"/>
      <c r="B47" s="2"/>
      <c r="C47" s="116">
        <f>SUM(C45:C46)</f>
        <v>757636</v>
      </c>
      <c r="D47" s="7"/>
      <c r="E47" s="117">
        <f>SUM(E45:E46)</f>
        <v>746456.969</v>
      </c>
    </row>
    <row r="48" spans="1:4" ht="12.75">
      <c r="A48" s="2"/>
      <c r="B48" s="2"/>
      <c r="C48" s="102"/>
      <c r="D48" s="7"/>
    </row>
    <row r="49" spans="1:5" ht="12.75">
      <c r="A49" s="2"/>
      <c r="B49" s="2"/>
      <c r="C49" s="20"/>
      <c r="D49" s="7"/>
      <c r="E49" s="20"/>
    </row>
    <row r="50" spans="1:5" ht="12.75">
      <c r="A50" s="2" t="s">
        <v>170</v>
      </c>
      <c r="B50" s="2"/>
      <c r="C50" s="129">
        <f>C45/C43</f>
        <v>2.3419891277566562</v>
      </c>
      <c r="D50" s="7"/>
      <c r="E50" s="129">
        <f>E45/E43</f>
        <v>2.308157162197021</v>
      </c>
    </row>
    <row r="51" spans="1:5" ht="12.75">
      <c r="A51" s="2"/>
      <c r="B51" s="2"/>
      <c r="C51" s="20"/>
      <c r="D51" s="7"/>
      <c r="E51" s="20"/>
    </row>
    <row r="52" spans="1:4" ht="12.75">
      <c r="A52" s="2"/>
      <c r="B52" s="2"/>
      <c r="C52" s="20"/>
      <c r="D52" s="7"/>
    </row>
    <row r="53" spans="1:5" ht="12.75">
      <c r="A53" s="2"/>
      <c r="B53" s="2"/>
      <c r="C53" s="20"/>
      <c r="D53" s="7"/>
      <c r="E53" s="20"/>
    </row>
    <row r="54" spans="3:4" ht="12.75">
      <c r="C54" s="57"/>
      <c r="D54" s="57"/>
    </row>
    <row r="55" spans="3:4" ht="12.75">
      <c r="C55" s="57"/>
      <c r="D55" s="57"/>
    </row>
    <row r="56" spans="3:4" ht="12.75">
      <c r="C56" s="57"/>
      <c r="D56" s="57"/>
    </row>
    <row r="57" spans="3:4" ht="12.75">
      <c r="C57" s="57"/>
      <c r="D57" s="57"/>
    </row>
    <row r="58" spans="3:4" ht="12.75">
      <c r="C58" s="57"/>
      <c r="D58" s="57"/>
    </row>
    <row r="59" spans="3:4" ht="12.75">
      <c r="C59" s="57"/>
      <c r="D59" s="57"/>
    </row>
    <row r="60" spans="3:4" ht="12.75">
      <c r="C60" s="57"/>
      <c r="D60" s="57"/>
    </row>
    <row r="61" spans="3:4" ht="12.75">
      <c r="C61" s="57"/>
      <c r="D61" s="57"/>
    </row>
    <row r="62" spans="3:4" ht="12.75">
      <c r="C62" s="57"/>
      <c r="D62" s="57"/>
    </row>
    <row r="63" spans="3:4" ht="12.75">
      <c r="C63" s="57"/>
      <c r="D63" s="57"/>
    </row>
  </sheetData>
  <printOptions/>
  <pageMargins left="0.75" right="0.75" top="0.75" bottom="0.75" header="0.5" footer="0.5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9">
      <selection activeCell="G5" sqref="G5"/>
    </sheetView>
  </sheetViews>
  <sheetFormatPr defaultColWidth="9.140625" defaultRowHeight="12.75"/>
  <cols>
    <col min="1" max="1" width="62.7109375" style="6" customWidth="1"/>
    <col min="2" max="2" width="12.421875" style="2" customWidth="1"/>
    <col min="3" max="3" width="6.57421875" style="6" customWidth="1"/>
    <col min="4" max="16384" width="9.140625" style="6" customWidth="1"/>
  </cols>
  <sheetData>
    <row r="1" ht="18.75">
      <c r="A1" s="53" t="s">
        <v>132</v>
      </c>
    </row>
    <row r="2" ht="12.75">
      <c r="A2" s="2" t="s">
        <v>122</v>
      </c>
    </row>
    <row r="3" ht="12.75">
      <c r="A3" s="24"/>
    </row>
    <row r="4" ht="12.75">
      <c r="A4" s="24"/>
    </row>
    <row r="5" ht="15.75">
      <c r="A5" s="56" t="s">
        <v>139</v>
      </c>
    </row>
    <row r="6" ht="15.75">
      <c r="A6" s="75" t="s">
        <v>135</v>
      </c>
    </row>
    <row r="7" spans="1:4" ht="12.75">
      <c r="A7" s="9"/>
      <c r="B7" s="11"/>
      <c r="C7" s="10"/>
      <c r="D7" s="2"/>
    </row>
    <row r="8" spans="1:4" ht="12.75">
      <c r="A8" s="1"/>
      <c r="B8" s="100" t="s">
        <v>130</v>
      </c>
      <c r="C8" s="2"/>
      <c r="D8" s="2"/>
    </row>
    <row r="9" spans="1:4" ht="12.75">
      <c r="A9" s="2"/>
      <c r="B9" s="100" t="s">
        <v>0</v>
      </c>
      <c r="C9" s="2"/>
      <c r="D9" s="2"/>
    </row>
    <row r="10" spans="1:4" ht="12.75">
      <c r="A10" s="2"/>
      <c r="B10" s="20"/>
      <c r="C10" s="2"/>
      <c r="D10" s="2"/>
    </row>
    <row r="11" spans="1:4" ht="12.75">
      <c r="A11" s="99" t="s">
        <v>177</v>
      </c>
      <c r="B11" s="20">
        <f>-577071/1000</f>
        <v>-577.071</v>
      </c>
      <c r="C11" s="2"/>
      <c r="D11" s="2"/>
    </row>
    <row r="12" spans="2:4" ht="12.75">
      <c r="B12" s="20"/>
      <c r="C12" s="2"/>
      <c r="D12" s="2"/>
    </row>
    <row r="13" spans="1:4" ht="12.75">
      <c r="A13" s="2" t="s">
        <v>178</v>
      </c>
      <c r="B13" s="20">
        <f>-2798906/1000</f>
        <v>-2798.906</v>
      </c>
      <c r="C13" s="2"/>
      <c r="D13" s="2"/>
    </row>
    <row r="14" spans="1:4" ht="12.75">
      <c r="A14" s="2"/>
      <c r="B14" s="20"/>
      <c r="C14" s="2"/>
      <c r="D14" s="2"/>
    </row>
    <row r="15" spans="1:4" ht="12.75">
      <c r="A15" s="2" t="s">
        <v>179</v>
      </c>
      <c r="B15" s="20">
        <f>(-1266458/1000)</f>
        <v>-1266.458</v>
      </c>
      <c r="C15" s="2"/>
      <c r="D15" s="2"/>
    </row>
    <row r="16" spans="1:4" ht="12.75">
      <c r="A16" s="1"/>
      <c r="B16" s="104"/>
      <c r="C16" s="2"/>
      <c r="D16" s="2"/>
    </row>
    <row r="17" spans="1:4" ht="12.75">
      <c r="A17" s="1" t="s">
        <v>180</v>
      </c>
      <c r="B17" s="20">
        <f>SUM(B11:B15)</f>
        <v>-4642.4349999999995</v>
      </c>
      <c r="C17" s="2"/>
      <c r="D17" s="2"/>
    </row>
    <row r="18" spans="1:4" ht="12.75">
      <c r="A18" s="1"/>
      <c r="B18" s="20"/>
      <c r="C18" s="2"/>
      <c r="D18" s="2"/>
    </row>
    <row r="19" spans="1:4" ht="12.75">
      <c r="A19" s="1" t="s">
        <v>60</v>
      </c>
      <c r="B19" s="20">
        <f>(24936673/1000)-1</f>
        <v>24935.673</v>
      </c>
      <c r="C19" s="2"/>
      <c r="D19" s="2"/>
    </row>
    <row r="20" spans="2:4" ht="12.75">
      <c r="B20" s="104"/>
      <c r="C20" s="2"/>
      <c r="D20" s="2"/>
    </row>
    <row r="21" spans="1:4" ht="13.5" thickBot="1">
      <c r="A21" s="1" t="s">
        <v>61</v>
      </c>
      <c r="B21" s="128">
        <f>SUM(B17:B19)+1</f>
        <v>20294.237999999998</v>
      </c>
      <c r="C21" s="2"/>
      <c r="D21" s="2"/>
    </row>
    <row r="22" spans="1:4" ht="12.75">
      <c r="A22" s="1"/>
      <c r="B22" s="20"/>
      <c r="C22" s="2"/>
      <c r="D22" s="2"/>
    </row>
    <row r="23" spans="1:4" ht="12.75">
      <c r="A23" s="1"/>
      <c r="B23" s="20"/>
      <c r="C23" s="2"/>
      <c r="D23" s="2"/>
    </row>
    <row r="24" spans="1:4" ht="12.75">
      <c r="A24" s="1" t="s">
        <v>167</v>
      </c>
      <c r="B24" s="20"/>
      <c r="C24" s="2"/>
      <c r="D24" s="2"/>
    </row>
    <row r="25" spans="1:2" ht="12.75">
      <c r="A25" s="6" t="s">
        <v>166</v>
      </c>
      <c r="B25" s="32">
        <f>14345399/1000</f>
        <v>14345.399</v>
      </c>
    </row>
    <row r="26" spans="1:6" ht="12.75">
      <c r="A26" s="2" t="s">
        <v>13</v>
      </c>
      <c r="B26" s="104">
        <f>9633918/1000</f>
        <v>9633.918</v>
      </c>
      <c r="C26" s="7"/>
      <c r="D26" s="20"/>
      <c r="E26" s="20"/>
      <c r="F26" s="20"/>
    </row>
    <row r="27" spans="1:6" ht="12.75">
      <c r="A27" s="2"/>
      <c r="B27" s="20">
        <f>SUM(B25:B26)</f>
        <v>23979.317</v>
      </c>
      <c r="C27" s="7"/>
      <c r="D27" s="20"/>
      <c r="E27" s="20"/>
      <c r="F27" s="20"/>
    </row>
    <row r="28" spans="1:6" ht="12.75">
      <c r="A28" s="2" t="s">
        <v>121</v>
      </c>
      <c r="B28" s="20">
        <f>-3685080/1000</f>
        <v>-3685.08</v>
      </c>
      <c r="C28" s="7"/>
      <c r="D28" s="20"/>
      <c r="E28" s="20"/>
      <c r="F28" s="20"/>
    </row>
    <row r="29" spans="1:6" ht="13.5" thickBot="1">
      <c r="A29" s="2"/>
      <c r="B29" s="128">
        <f>SUM(B27:B28)</f>
        <v>20294.237</v>
      </c>
      <c r="C29" s="7"/>
      <c r="D29" s="20"/>
      <c r="E29" s="20"/>
      <c r="F29" s="20"/>
    </row>
    <row r="30" spans="1:4" ht="12.75">
      <c r="A30" s="2"/>
      <c r="B30" s="20"/>
      <c r="C30" s="2"/>
      <c r="D30" s="2"/>
    </row>
    <row r="31" spans="2:9" ht="12.75">
      <c r="B31" s="72"/>
      <c r="C31" s="71"/>
      <c r="D31" s="71"/>
      <c r="E31" s="71"/>
      <c r="F31" s="71"/>
      <c r="G31" s="71"/>
      <c r="H31" s="71"/>
      <c r="I31" s="73"/>
    </row>
    <row r="54" ht="12.75">
      <c r="A54" s="66"/>
    </row>
    <row r="55" ht="12.75">
      <c r="A55" s="74"/>
    </row>
  </sheetData>
  <printOptions/>
  <pageMargins left="0.75" right="0.75" top="0.75" bottom="0.75" header="0.5" footer="0.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5">
      <selection activeCell="F14" sqref="F14"/>
    </sheetView>
  </sheetViews>
  <sheetFormatPr defaultColWidth="9.140625" defaultRowHeight="12.75"/>
  <cols>
    <col min="1" max="1" width="26.57421875" style="5" customWidth="1"/>
    <col min="2" max="2" width="11.00390625" style="4" customWidth="1"/>
    <col min="3" max="3" width="10.7109375" style="4" customWidth="1"/>
    <col min="4" max="4" width="1.28515625" style="2" customWidth="1"/>
    <col min="5" max="6" width="10.7109375" style="4" customWidth="1"/>
    <col min="7" max="7" width="11.421875" style="4" customWidth="1"/>
    <col min="8" max="8" width="1.28515625" style="2" customWidth="1"/>
    <col min="9" max="9" width="11.28125" style="4" customWidth="1"/>
    <col min="10" max="10" width="1.28515625" style="2" customWidth="1"/>
    <col min="11" max="11" width="10.7109375" style="4" customWidth="1"/>
    <col min="12" max="12" width="1.7109375" style="4" customWidth="1"/>
    <col min="13" max="13" width="9.140625" style="2" customWidth="1"/>
    <col min="14" max="19" width="9.140625" style="4" customWidth="1"/>
    <col min="20" max="16384" width="9.140625" style="5" customWidth="1"/>
  </cols>
  <sheetData>
    <row r="1" spans="1:12" ht="18.75">
      <c r="A1" s="53" t="s">
        <v>132</v>
      </c>
      <c r="B1" s="9"/>
      <c r="C1" s="9"/>
      <c r="D1" s="9"/>
      <c r="E1" s="11"/>
      <c r="F1" s="11"/>
      <c r="G1" s="11"/>
      <c r="H1" s="11"/>
      <c r="I1" s="11"/>
      <c r="J1" s="3"/>
      <c r="K1" s="41"/>
      <c r="L1" s="10"/>
    </row>
    <row r="2" spans="1:12" ht="12.75">
      <c r="A2" s="2" t="s">
        <v>122</v>
      </c>
      <c r="B2" s="9"/>
      <c r="C2" s="9"/>
      <c r="D2" s="9"/>
      <c r="E2" s="11"/>
      <c r="F2" s="11"/>
      <c r="G2" s="11"/>
      <c r="H2" s="11"/>
      <c r="I2" s="11"/>
      <c r="J2" s="3"/>
      <c r="K2" s="41"/>
      <c r="L2" s="10"/>
    </row>
    <row r="3" spans="1:12" ht="12.75">
      <c r="A3" s="24"/>
      <c r="B3" s="9"/>
      <c r="C3" s="9"/>
      <c r="D3" s="9"/>
      <c r="E3" s="11"/>
      <c r="F3" s="11"/>
      <c r="G3" s="11"/>
      <c r="H3" s="11"/>
      <c r="I3" s="11"/>
      <c r="J3" s="3"/>
      <c r="K3" s="41"/>
      <c r="L3" s="10"/>
    </row>
    <row r="4" spans="1:12" ht="12.75">
      <c r="A4" s="24"/>
      <c r="B4" s="9"/>
      <c r="C4" s="9"/>
      <c r="D4" s="9"/>
      <c r="E4" s="11"/>
      <c r="F4" s="11"/>
      <c r="G4" s="11"/>
      <c r="H4" s="11"/>
      <c r="I4" s="11"/>
      <c r="J4" s="3"/>
      <c r="K4" s="41"/>
      <c r="L4" s="10"/>
    </row>
    <row r="5" spans="1:12" ht="15.75">
      <c r="A5" s="56" t="s">
        <v>136</v>
      </c>
      <c r="B5" s="9"/>
      <c r="C5" s="9"/>
      <c r="D5" s="9"/>
      <c r="E5" s="11"/>
      <c r="F5" s="11"/>
      <c r="G5" s="11"/>
      <c r="H5" s="11"/>
      <c r="I5" s="11"/>
      <c r="J5" s="3"/>
      <c r="K5" s="41"/>
      <c r="L5" s="10"/>
    </row>
    <row r="6" spans="1:12" ht="12.75">
      <c r="A6" s="9"/>
      <c r="B6" s="9"/>
      <c r="C6" s="9"/>
      <c r="D6" s="9"/>
      <c r="E6" s="11"/>
      <c r="F6" s="11"/>
      <c r="G6" s="11"/>
      <c r="H6" s="11"/>
      <c r="I6" s="11"/>
      <c r="J6" s="3"/>
      <c r="K6" s="41"/>
      <c r="L6" s="10"/>
    </row>
    <row r="7" spans="1:19" s="70" customFormat="1" ht="40.5" customHeight="1">
      <c r="A7" s="67"/>
      <c r="B7" s="136" t="s">
        <v>169</v>
      </c>
      <c r="C7" s="136"/>
      <c r="D7" s="67"/>
      <c r="E7" s="135" t="s">
        <v>56</v>
      </c>
      <c r="F7" s="135"/>
      <c r="G7" s="135"/>
      <c r="H7" s="120"/>
      <c r="I7" s="119" t="s">
        <v>59</v>
      </c>
      <c r="J7" s="121"/>
      <c r="K7" s="119"/>
      <c r="L7" s="67"/>
      <c r="M7" s="67"/>
      <c r="N7" s="67"/>
      <c r="O7" s="67"/>
      <c r="P7" s="67"/>
      <c r="Q7" s="67"/>
      <c r="R7" s="67"/>
      <c r="S7" s="67"/>
    </row>
    <row r="8" spans="1:19" s="70" customFormat="1" ht="40.5" customHeight="1">
      <c r="A8" s="67"/>
      <c r="B8" s="118" t="s">
        <v>54</v>
      </c>
      <c r="C8" s="118" t="s">
        <v>55</v>
      </c>
      <c r="D8" s="67"/>
      <c r="E8" s="119" t="s">
        <v>11</v>
      </c>
      <c r="F8" s="119" t="s">
        <v>57</v>
      </c>
      <c r="G8" s="119" t="s">
        <v>12</v>
      </c>
      <c r="H8" s="127"/>
      <c r="I8" s="119" t="s">
        <v>58</v>
      </c>
      <c r="J8" s="120"/>
      <c r="K8" s="119" t="s">
        <v>15</v>
      </c>
      <c r="L8" s="67"/>
      <c r="M8" s="67"/>
      <c r="N8" s="67"/>
      <c r="O8" s="67"/>
      <c r="P8" s="67"/>
      <c r="Q8" s="67"/>
      <c r="R8" s="67"/>
      <c r="S8" s="67"/>
    </row>
    <row r="9" spans="1:19" s="6" customFormat="1" ht="15.75" customHeight="1">
      <c r="A9" s="2"/>
      <c r="B9" s="122"/>
      <c r="C9" s="123" t="s">
        <v>0</v>
      </c>
      <c r="D9" s="2"/>
      <c r="E9" s="123" t="s">
        <v>0</v>
      </c>
      <c r="F9" s="123" t="s">
        <v>0</v>
      </c>
      <c r="G9" s="123" t="s">
        <v>0</v>
      </c>
      <c r="H9" s="124"/>
      <c r="I9" s="123" t="s">
        <v>0</v>
      </c>
      <c r="J9" s="20"/>
      <c r="K9" s="123" t="s">
        <v>0</v>
      </c>
      <c r="L9" s="2"/>
      <c r="M9" s="2"/>
      <c r="N9" s="2"/>
      <c r="O9" s="2"/>
      <c r="P9" s="2"/>
      <c r="Q9" s="2"/>
      <c r="R9" s="2"/>
      <c r="S9" s="2"/>
    </row>
    <row r="10" spans="2:11" s="2" customFormat="1" ht="12.75" customHeight="1">
      <c r="B10" s="122"/>
      <c r="C10" s="125"/>
      <c r="E10" s="123"/>
      <c r="F10" s="123"/>
      <c r="G10" s="123"/>
      <c r="H10" s="124"/>
      <c r="I10" s="123"/>
      <c r="J10" s="20"/>
      <c r="K10" s="123"/>
    </row>
    <row r="11" spans="1:12" s="6" customFormat="1" ht="12.75">
      <c r="A11" s="1" t="s">
        <v>138</v>
      </c>
      <c r="B11" s="32">
        <v>320632830</v>
      </c>
      <c r="C11" s="32">
        <v>320632.83</v>
      </c>
      <c r="D11" s="81"/>
      <c r="E11" s="32">
        <v>385316</v>
      </c>
      <c r="F11" s="32">
        <v>-2869.276</v>
      </c>
      <c r="G11" s="32">
        <v>1907.176</v>
      </c>
      <c r="H11" s="32"/>
      <c r="I11" s="32">
        <v>35084.041</v>
      </c>
      <c r="J11" s="32"/>
      <c r="K11" s="32">
        <f>SUM(C11:I11)</f>
        <v>740070.7710000001</v>
      </c>
      <c r="L11" s="2"/>
    </row>
    <row r="12" spans="1:19" s="6" customFormat="1" ht="12.75">
      <c r="A12" s="1"/>
      <c r="B12" s="32"/>
      <c r="C12" s="32"/>
      <c r="D12" s="81"/>
      <c r="E12" s="32"/>
      <c r="F12" s="32"/>
      <c r="G12" s="32"/>
      <c r="H12" s="32"/>
      <c r="I12" s="32"/>
      <c r="J12" s="32"/>
      <c r="K12" s="32"/>
      <c r="L12" s="2"/>
      <c r="M12" s="2"/>
      <c r="N12" s="2"/>
      <c r="O12" s="2"/>
      <c r="P12" s="2"/>
      <c r="Q12" s="2"/>
      <c r="R12" s="2"/>
      <c r="S12" s="2"/>
    </row>
    <row r="13" spans="1:19" s="6" customFormat="1" ht="12" customHeight="1">
      <c r="A13" s="2" t="s">
        <v>62</v>
      </c>
      <c r="B13" s="32">
        <v>0</v>
      </c>
      <c r="C13" s="32">
        <v>0</v>
      </c>
      <c r="D13" s="81"/>
      <c r="E13" s="32">
        <v>0</v>
      </c>
      <c r="F13" s="32">
        <v>-1008</v>
      </c>
      <c r="G13" s="32">
        <v>0</v>
      </c>
      <c r="H13" s="32"/>
      <c r="I13" s="32">
        <v>0</v>
      </c>
      <c r="J13" s="32"/>
      <c r="K13" s="32">
        <f>SUM(C13:I13)</f>
        <v>-1008</v>
      </c>
      <c r="L13" s="2"/>
      <c r="M13" s="2"/>
      <c r="N13" s="2"/>
      <c r="O13" s="2"/>
      <c r="P13" s="2"/>
      <c r="Q13" s="2"/>
      <c r="R13" s="2"/>
      <c r="S13" s="2"/>
    </row>
    <row r="14" spans="1:19" s="6" customFormat="1" ht="12" customHeight="1">
      <c r="A14" s="2"/>
      <c r="B14" s="32"/>
      <c r="C14" s="32"/>
      <c r="D14" s="81"/>
      <c r="E14" s="32"/>
      <c r="F14" s="32"/>
      <c r="G14" s="32"/>
      <c r="H14" s="32"/>
      <c r="I14" s="32"/>
      <c r="J14" s="32"/>
      <c r="K14" s="32"/>
      <c r="L14" s="2"/>
      <c r="M14" s="2"/>
      <c r="N14" s="2"/>
      <c r="O14" s="2"/>
      <c r="P14" s="2"/>
      <c r="Q14" s="2"/>
      <c r="R14" s="2"/>
      <c r="S14" s="2"/>
    </row>
    <row r="15" spans="1:19" s="6" customFormat="1" ht="12.75">
      <c r="A15" s="2" t="s">
        <v>115</v>
      </c>
      <c r="B15" s="32">
        <v>0</v>
      </c>
      <c r="C15" s="32">
        <v>0</v>
      </c>
      <c r="D15" s="81"/>
      <c r="E15" s="32">
        <v>0</v>
      </c>
      <c r="F15" s="32">
        <v>0</v>
      </c>
      <c r="G15" s="32">
        <v>0</v>
      </c>
      <c r="H15" s="32"/>
      <c r="I15" s="32">
        <f>PL!G42</f>
        <v>11856</v>
      </c>
      <c r="J15" s="32"/>
      <c r="K15" s="32">
        <f>SUM(C15:I15)</f>
        <v>11856</v>
      </c>
      <c r="L15" s="2"/>
      <c r="M15" s="2"/>
      <c r="N15" s="2"/>
      <c r="O15" s="2"/>
      <c r="P15" s="2"/>
      <c r="Q15" s="2"/>
      <c r="R15" s="2"/>
      <c r="S15" s="2"/>
    </row>
    <row r="16" spans="1:19" s="6" customFormat="1" ht="12.75">
      <c r="A16" s="2"/>
      <c r="B16" s="32"/>
      <c r="C16" s="32"/>
      <c r="D16" s="81"/>
      <c r="E16" s="32"/>
      <c r="F16" s="32"/>
      <c r="G16" s="32"/>
      <c r="H16" s="32"/>
      <c r="I16" s="32"/>
      <c r="J16" s="32"/>
      <c r="K16" s="32"/>
      <c r="L16" s="2"/>
      <c r="M16" s="2"/>
      <c r="N16" s="2"/>
      <c r="O16" s="2"/>
      <c r="P16" s="2"/>
      <c r="Q16" s="2"/>
      <c r="R16" s="2"/>
      <c r="S16" s="2"/>
    </row>
    <row r="17" spans="1:19" s="6" customFormat="1" ht="13.5" thickBot="1">
      <c r="A17" s="1" t="s">
        <v>137</v>
      </c>
      <c r="B17" s="126">
        <f>SUM(B11:B15)</f>
        <v>320632830</v>
      </c>
      <c r="C17" s="59">
        <f>SUM(C11:C15)</f>
        <v>320632.83</v>
      </c>
      <c r="D17" s="81"/>
      <c r="E17" s="59">
        <f>SUM(E11:E15)</f>
        <v>385316</v>
      </c>
      <c r="F17" s="59">
        <v>-3877</v>
      </c>
      <c r="G17" s="59">
        <f>SUM(G11:G15)</f>
        <v>1907.176</v>
      </c>
      <c r="H17" s="32"/>
      <c r="I17" s="59">
        <f>SUM(I11:I15)</f>
        <v>46940.041</v>
      </c>
      <c r="J17" s="32"/>
      <c r="K17" s="59">
        <f>SUM(K11:K15)</f>
        <v>750918.7710000001</v>
      </c>
      <c r="L17" s="2"/>
      <c r="M17" s="2"/>
      <c r="N17" s="2"/>
      <c r="O17" s="68"/>
      <c r="P17" s="2"/>
      <c r="Q17" s="2"/>
      <c r="R17" s="2"/>
      <c r="S17" s="2"/>
    </row>
    <row r="18" spans="1:19" s="6" customFormat="1" ht="12.75">
      <c r="A18" s="2"/>
      <c r="B18" s="2"/>
      <c r="C18" s="2"/>
      <c r="D18" s="2"/>
      <c r="E18" s="11"/>
      <c r="F18" s="11"/>
      <c r="G18" s="11"/>
      <c r="H18" s="11"/>
      <c r="I18" s="11"/>
      <c r="J18" s="3"/>
      <c r="K18" s="41"/>
      <c r="L18" s="10"/>
      <c r="M18" s="2"/>
      <c r="N18" s="2"/>
      <c r="O18" s="2"/>
      <c r="P18" s="2"/>
      <c r="Q18" s="2"/>
      <c r="R18" s="2"/>
      <c r="S18" s="2"/>
    </row>
    <row r="19" spans="1:12" ht="12.75">
      <c r="A19" s="66"/>
      <c r="B19" s="20"/>
      <c r="C19" s="20"/>
      <c r="D19" s="20"/>
      <c r="E19" s="20"/>
      <c r="F19" s="20"/>
      <c r="G19" s="20"/>
      <c r="H19" s="20"/>
      <c r="I19" s="20"/>
      <c r="K19" s="2"/>
      <c r="L19" s="2"/>
    </row>
    <row r="20" spans="2:19" s="8" customFormat="1" ht="12.75">
      <c r="B20" s="64"/>
      <c r="C20" s="64"/>
      <c r="D20" s="1"/>
      <c r="E20" s="64"/>
      <c r="F20" s="64"/>
      <c r="G20" s="64"/>
      <c r="H20" s="1"/>
      <c r="I20" s="64"/>
      <c r="J20" s="1"/>
      <c r="K20" s="64"/>
      <c r="L20" s="64"/>
      <c r="M20" s="1"/>
      <c r="N20" s="64"/>
      <c r="O20" s="64"/>
      <c r="P20" s="64"/>
      <c r="Q20" s="64"/>
      <c r="R20" s="64"/>
      <c r="S20" s="64"/>
    </row>
    <row r="21" spans="2:19" s="8" customFormat="1" ht="12.75">
      <c r="B21" s="64"/>
      <c r="C21" s="64"/>
      <c r="D21" s="1"/>
      <c r="E21" s="64"/>
      <c r="F21" s="64"/>
      <c r="G21" s="64"/>
      <c r="H21" s="1"/>
      <c r="I21" s="64"/>
      <c r="J21" s="1"/>
      <c r="K21" s="64"/>
      <c r="L21" s="64"/>
      <c r="M21" s="1"/>
      <c r="N21" s="64"/>
      <c r="O21" s="64"/>
      <c r="P21" s="64"/>
      <c r="Q21" s="64"/>
      <c r="R21" s="64"/>
      <c r="S21" s="64"/>
    </row>
    <row r="22" spans="2:19" s="8" customFormat="1" ht="12.75">
      <c r="B22" s="64"/>
      <c r="C22" s="64"/>
      <c r="D22" s="1"/>
      <c r="E22" s="64"/>
      <c r="F22" s="64"/>
      <c r="G22" s="64"/>
      <c r="H22" s="1"/>
      <c r="I22" s="64"/>
      <c r="J22" s="1"/>
      <c r="K22" s="64"/>
      <c r="L22" s="64"/>
      <c r="M22" s="1"/>
      <c r="N22" s="64"/>
      <c r="O22" s="64"/>
      <c r="P22" s="64"/>
      <c r="Q22" s="64"/>
      <c r="R22" s="64"/>
      <c r="S22" s="64"/>
    </row>
    <row r="23" spans="2:19" s="8" customFormat="1" ht="12.75">
      <c r="B23" s="64"/>
      <c r="C23" s="64"/>
      <c r="D23" s="1"/>
      <c r="E23" s="64"/>
      <c r="F23" s="64"/>
      <c r="G23" s="64"/>
      <c r="H23" s="1"/>
      <c r="I23" s="64"/>
      <c r="J23" s="1"/>
      <c r="K23" s="64"/>
      <c r="L23" s="64"/>
      <c r="M23" s="1"/>
      <c r="N23" s="64"/>
      <c r="O23" s="64"/>
      <c r="P23" s="64"/>
      <c r="Q23" s="64"/>
      <c r="R23" s="64"/>
      <c r="S23" s="64"/>
    </row>
    <row r="24" spans="1:9" ht="12.75">
      <c r="A24" s="42"/>
      <c r="B24" s="63"/>
      <c r="C24" s="63"/>
      <c r="D24" s="20"/>
      <c r="E24" s="63"/>
      <c r="F24" s="63"/>
      <c r="G24" s="63"/>
      <c r="H24" s="20"/>
      <c r="I24" s="63"/>
    </row>
    <row r="25" spans="1:9" ht="12.75">
      <c r="A25" s="42"/>
      <c r="B25" s="63"/>
      <c r="C25" s="63"/>
      <c r="D25" s="20"/>
      <c r="E25" s="63"/>
      <c r="F25" s="63"/>
      <c r="G25" s="63"/>
      <c r="H25" s="20"/>
      <c r="I25" s="63"/>
    </row>
    <row r="26" spans="1:9" ht="12.75">
      <c r="A26" s="42"/>
      <c r="B26" s="63"/>
      <c r="C26" s="63"/>
      <c r="D26" s="20"/>
      <c r="E26" s="63"/>
      <c r="F26" s="63"/>
      <c r="G26" s="63"/>
      <c r="H26" s="20"/>
      <c r="I26" s="63"/>
    </row>
    <row r="27" spans="1:9" ht="12.75">
      <c r="A27" s="42"/>
      <c r="B27" s="63"/>
      <c r="C27" s="63"/>
      <c r="D27" s="20"/>
      <c r="E27" s="63"/>
      <c r="F27" s="63"/>
      <c r="G27" s="63"/>
      <c r="H27" s="20"/>
      <c r="I27" s="63"/>
    </row>
    <row r="28" spans="1:9" ht="12.75">
      <c r="A28" s="42"/>
      <c r="B28" s="63"/>
      <c r="C28" s="63"/>
      <c r="D28" s="20"/>
      <c r="E28" s="63"/>
      <c r="F28" s="63"/>
      <c r="G28" s="63"/>
      <c r="H28" s="20"/>
      <c r="I28" s="63"/>
    </row>
    <row r="29" spans="1:9" ht="12.75">
      <c r="A29" s="42"/>
      <c r="B29" s="63"/>
      <c r="C29" s="63"/>
      <c r="D29" s="20"/>
      <c r="E29" s="63"/>
      <c r="F29" s="63"/>
      <c r="G29" s="63"/>
      <c r="H29" s="20"/>
      <c r="I29" s="63"/>
    </row>
    <row r="49" spans="1:9" ht="12.75">
      <c r="A49" s="42"/>
      <c r="B49" s="63"/>
      <c r="C49" s="63"/>
      <c r="D49" s="20"/>
      <c r="E49" s="63"/>
      <c r="F49" s="63"/>
      <c r="G49" s="63"/>
      <c r="H49" s="20"/>
      <c r="I49" s="63"/>
    </row>
    <row r="50" spans="1:9" ht="12.75">
      <c r="A50" s="43"/>
      <c r="B50" s="65"/>
      <c r="C50" s="65"/>
      <c r="D50" s="69"/>
      <c r="E50" s="63"/>
      <c r="F50" s="63"/>
      <c r="G50" s="63"/>
      <c r="H50" s="20"/>
      <c r="I50" s="63"/>
    </row>
  </sheetData>
  <mergeCells count="2">
    <mergeCell ref="E7:G7"/>
    <mergeCell ref="B7:C7"/>
  </mergeCells>
  <printOptions/>
  <pageMargins left="0.75" right="0.75" top="0.75" bottom="0.75" header="0.5" footer="0.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45">
      <selection activeCell="A34" sqref="A34"/>
    </sheetView>
  </sheetViews>
  <sheetFormatPr defaultColWidth="9.140625" defaultRowHeight="12.75"/>
  <cols>
    <col min="1" max="1" width="2.7109375" style="6" customWidth="1"/>
    <col min="2" max="2" width="2.140625" style="6" customWidth="1"/>
    <col min="3" max="3" width="27.8515625" style="6" customWidth="1"/>
    <col min="4" max="4" width="11.8515625" style="6" customWidth="1"/>
    <col min="5" max="5" width="12.7109375" style="6" customWidth="1"/>
    <col min="6" max="6" width="1.28515625" style="6" customWidth="1"/>
    <col min="7" max="7" width="12.7109375" style="6" customWidth="1"/>
    <col min="8" max="8" width="19.140625" style="6" customWidth="1"/>
    <col min="9" max="9" width="10.421875" style="6" customWidth="1"/>
    <col min="10" max="10" width="5.57421875" style="6" customWidth="1"/>
    <col min="11" max="16384" width="9.140625" style="6" customWidth="1"/>
  </cols>
  <sheetData>
    <row r="1" ht="18.75">
      <c r="A1" s="53" t="s">
        <v>132</v>
      </c>
    </row>
    <row r="2" ht="12.75">
      <c r="A2" s="2" t="s">
        <v>122</v>
      </c>
    </row>
    <row r="3" ht="12.75">
      <c r="A3" s="24"/>
    </row>
    <row r="4" ht="12.75">
      <c r="A4" s="24"/>
    </row>
    <row r="5" ht="15.75">
      <c r="A5" s="56" t="s">
        <v>140</v>
      </c>
    </row>
    <row r="8" spans="1:2" ht="12.75" customHeight="1">
      <c r="A8" s="52">
        <v>1</v>
      </c>
      <c r="B8" s="12" t="s">
        <v>63</v>
      </c>
    </row>
    <row r="9" spans="2:9" ht="12.75" customHeight="1">
      <c r="B9" s="13" t="s">
        <v>85</v>
      </c>
      <c r="C9" s="14"/>
      <c r="D9" s="14"/>
      <c r="E9" s="14"/>
      <c r="F9" s="14"/>
      <c r="G9" s="14"/>
      <c r="H9" s="14"/>
      <c r="I9" s="14"/>
    </row>
    <row r="10" spans="2:9" ht="12.75" customHeight="1">
      <c r="B10" s="13" t="s">
        <v>157</v>
      </c>
      <c r="C10" s="14"/>
      <c r="D10" s="14"/>
      <c r="E10" s="14"/>
      <c r="F10" s="14"/>
      <c r="G10" s="14"/>
      <c r="H10" s="14"/>
      <c r="I10" s="14"/>
    </row>
    <row r="11" spans="2:9" ht="12.75" customHeight="1">
      <c r="B11" s="13" t="s">
        <v>158</v>
      </c>
      <c r="C11" s="14"/>
      <c r="D11" s="14"/>
      <c r="E11" s="14"/>
      <c r="F11" s="14"/>
      <c r="G11" s="14"/>
      <c r="H11" s="14"/>
      <c r="I11" s="14"/>
    </row>
    <row r="12" spans="2:9" ht="12.75" customHeight="1">
      <c r="B12" s="13"/>
      <c r="C12" s="14"/>
      <c r="D12" s="14"/>
      <c r="E12" s="14"/>
      <c r="F12" s="14"/>
      <c r="G12" s="14"/>
      <c r="H12" s="14"/>
      <c r="I12" s="14"/>
    </row>
    <row r="13" spans="2:9" ht="12.75" customHeight="1">
      <c r="B13" s="15" t="s">
        <v>86</v>
      </c>
      <c r="C13" s="14"/>
      <c r="D13" s="14"/>
      <c r="E13" s="14"/>
      <c r="F13" s="14"/>
      <c r="G13" s="14"/>
      <c r="H13" s="14"/>
      <c r="I13" s="14"/>
    </row>
    <row r="14" spans="2:9" ht="12.75" customHeight="1">
      <c r="B14" s="15" t="s">
        <v>146</v>
      </c>
      <c r="C14" s="14"/>
      <c r="D14" s="14"/>
      <c r="E14" s="14"/>
      <c r="F14" s="14"/>
      <c r="G14" s="14"/>
      <c r="H14" s="14"/>
      <c r="I14" s="14"/>
    </row>
    <row r="15" spans="2:10" ht="12.75" customHeight="1">
      <c r="B15" s="16" t="s">
        <v>200</v>
      </c>
      <c r="C15" s="16"/>
      <c r="D15" s="16"/>
      <c r="E15" s="16"/>
      <c r="F15" s="16"/>
      <c r="G15" s="16"/>
      <c r="H15" s="16"/>
      <c r="I15" s="16"/>
      <c r="J15" s="16"/>
    </row>
    <row r="16" spans="2:10" ht="12.75" customHeight="1">
      <c r="B16" s="16" t="s">
        <v>147</v>
      </c>
      <c r="C16" s="16"/>
      <c r="D16" s="16"/>
      <c r="E16" s="16"/>
      <c r="F16" s="16"/>
      <c r="G16" s="16"/>
      <c r="H16" s="16"/>
      <c r="I16" s="16"/>
      <c r="J16" s="16"/>
    </row>
    <row r="17" spans="2:10" ht="12.75" customHeight="1">
      <c r="B17" s="16"/>
      <c r="C17" s="16"/>
      <c r="D17" s="16"/>
      <c r="E17" s="16"/>
      <c r="F17" s="16"/>
      <c r="G17" s="16"/>
      <c r="H17" s="16"/>
      <c r="I17" s="16"/>
      <c r="J17" s="16"/>
    </row>
    <row r="18" spans="2:10" ht="12.75" customHeight="1">
      <c r="B18" s="16" t="s">
        <v>87</v>
      </c>
      <c r="C18" s="16"/>
      <c r="D18" s="16"/>
      <c r="E18" s="16"/>
      <c r="F18" s="16"/>
      <c r="G18" s="16"/>
      <c r="H18" s="16"/>
      <c r="I18" s="16"/>
      <c r="J18" s="16"/>
    </row>
    <row r="19" spans="2:10" ht="12.75" customHeight="1">
      <c r="B19" s="16" t="s">
        <v>181</v>
      </c>
      <c r="C19" s="16"/>
      <c r="D19" s="16"/>
      <c r="E19" s="16"/>
      <c r="F19" s="16"/>
      <c r="G19" s="16"/>
      <c r="H19" s="16"/>
      <c r="I19" s="16"/>
      <c r="J19" s="16"/>
    </row>
    <row r="20" spans="2:10" ht="12.75" customHeight="1">
      <c r="B20" s="16"/>
      <c r="C20" s="16"/>
      <c r="D20" s="16"/>
      <c r="E20" s="16"/>
      <c r="F20" s="16"/>
      <c r="G20" s="16"/>
      <c r="H20" s="16"/>
      <c r="I20" s="16"/>
      <c r="J20" s="16"/>
    </row>
    <row r="21" spans="2:10" ht="12.75" customHeight="1"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 customHeight="1">
      <c r="A22" s="52">
        <v>2</v>
      </c>
      <c r="B22" s="17" t="s">
        <v>64</v>
      </c>
      <c r="C22" s="16"/>
      <c r="D22" s="16"/>
      <c r="E22" s="16"/>
      <c r="F22" s="16"/>
      <c r="G22" s="16"/>
      <c r="H22" s="16"/>
      <c r="I22" s="16"/>
      <c r="J22" s="16"/>
    </row>
    <row r="23" spans="2:12" ht="12.75" customHeight="1">
      <c r="B23" s="16" t="s">
        <v>65</v>
      </c>
      <c r="C23" s="16"/>
      <c r="D23" s="16"/>
      <c r="E23" s="16"/>
      <c r="F23" s="16"/>
      <c r="G23" s="16"/>
      <c r="H23" s="16"/>
      <c r="I23" s="16"/>
      <c r="J23" s="16"/>
      <c r="L23" s="76"/>
    </row>
    <row r="24" spans="2:10" ht="12.75" customHeight="1">
      <c r="B24" s="16"/>
      <c r="C24" s="16"/>
      <c r="D24" s="16"/>
      <c r="E24" s="16"/>
      <c r="F24" s="16"/>
      <c r="G24" s="16"/>
      <c r="H24" s="16"/>
      <c r="I24" s="16"/>
      <c r="J24" s="16"/>
    </row>
    <row r="25" spans="2:10" ht="12.75" customHeight="1"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 customHeight="1">
      <c r="A26" s="52">
        <v>3</v>
      </c>
      <c r="B26" s="17" t="s">
        <v>66</v>
      </c>
      <c r="C26" s="16"/>
      <c r="D26" s="16"/>
      <c r="E26" s="16"/>
      <c r="F26" s="16"/>
      <c r="G26" s="16"/>
      <c r="H26" s="16"/>
      <c r="I26" s="16"/>
      <c r="J26" s="16"/>
    </row>
    <row r="27" spans="1:10" ht="12.75" customHeight="1">
      <c r="A27" s="52"/>
      <c r="B27" s="16" t="s">
        <v>67</v>
      </c>
      <c r="C27" s="16"/>
      <c r="D27" s="16"/>
      <c r="E27" s="16"/>
      <c r="F27" s="16"/>
      <c r="G27" s="16"/>
      <c r="H27" s="16"/>
      <c r="I27" s="16"/>
      <c r="J27" s="16"/>
    </row>
    <row r="28" spans="1:10" ht="12.75" customHeight="1">
      <c r="A28" s="52"/>
      <c r="B28" s="17"/>
      <c r="C28" s="16"/>
      <c r="D28" s="16"/>
      <c r="E28" s="16"/>
      <c r="F28" s="16"/>
      <c r="G28" s="16"/>
      <c r="H28" s="16"/>
      <c r="I28" s="16"/>
      <c r="J28" s="16"/>
    </row>
    <row r="29" spans="1:10" ht="12.75" customHeight="1">
      <c r="A29" s="52"/>
      <c r="B29" s="17"/>
      <c r="C29" s="16"/>
      <c r="D29" s="16"/>
      <c r="E29" s="16"/>
      <c r="F29" s="16"/>
      <c r="G29" s="16"/>
      <c r="H29" s="16"/>
      <c r="I29" s="16"/>
      <c r="J29" s="16"/>
    </row>
    <row r="30" spans="1:10" ht="12.75" customHeight="1">
      <c r="A30" s="52">
        <v>4</v>
      </c>
      <c r="B30" s="17" t="s">
        <v>68</v>
      </c>
      <c r="C30" s="16"/>
      <c r="D30" s="16"/>
      <c r="E30" s="16"/>
      <c r="F30" s="16"/>
      <c r="G30" s="16"/>
      <c r="H30" s="16"/>
      <c r="I30" s="16"/>
      <c r="J30" s="16"/>
    </row>
    <row r="31" spans="1:10" ht="12.75" customHeight="1">
      <c r="A31" s="52"/>
      <c r="B31" s="16" t="s">
        <v>141</v>
      </c>
      <c r="C31" s="16"/>
      <c r="D31" s="16"/>
      <c r="E31" s="16"/>
      <c r="F31" s="16"/>
      <c r="G31" s="16"/>
      <c r="H31" s="16"/>
      <c r="I31" s="16"/>
      <c r="J31" s="16"/>
    </row>
    <row r="32" spans="1:10" ht="12.75" customHeight="1">
      <c r="A32" s="52"/>
      <c r="B32" s="16" t="s">
        <v>142</v>
      </c>
      <c r="C32" s="16"/>
      <c r="D32" s="16"/>
      <c r="E32" s="16"/>
      <c r="F32" s="16"/>
      <c r="G32" s="16"/>
      <c r="H32" s="16"/>
      <c r="I32" s="16"/>
      <c r="J32" s="16"/>
    </row>
    <row r="33" spans="1:10" ht="12.75" customHeight="1">
      <c r="A33" s="52"/>
      <c r="B33" s="17"/>
      <c r="C33" s="16"/>
      <c r="D33" s="16"/>
      <c r="E33" s="16"/>
      <c r="F33" s="16"/>
      <c r="G33" s="16"/>
      <c r="H33" s="16"/>
      <c r="I33" s="16"/>
      <c r="J33" s="16"/>
    </row>
    <row r="34" spans="1:10" ht="12.75" customHeight="1">
      <c r="A34" s="52"/>
      <c r="B34" s="17"/>
      <c r="C34" s="16"/>
      <c r="D34" s="16"/>
      <c r="E34" s="16"/>
      <c r="F34" s="16"/>
      <c r="G34" s="16"/>
      <c r="H34" s="16"/>
      <c r="I34" s="16"/>
      <c r="J34" s="16"/>
    </row>
    <row r="35" spans="1:10" ht="12.75" customHeight="1">
      <c r="A35" s="52">
        <v>5</v>
      </c>
      <c r="B35" s="17" t="s">
        <v>69</v>
      </c>
      <c r="C35" s="16"/>
      <c r="D35" s="16"/>
      <c r="E35" s="16"/>
      <c r="F35" s="16"/>
      <c r="G35" s="16"/>
      <c r="H35" s="16"/>
      <c r="I35" s="16"/>
      <c r="J35" s="16"/>
    </row>
    <row r="36" spans="1:10" ht="12.75" customHeight="1">
      <c r="A36" s="52"/>
      <c r="B36" s="16" t="s">
        <v>70</v>
      </c>
      <c r="C36" s="16"/>
      <c r="D36" s="16"/>
      <c r="E36" s="16"/>
      <c r="F36" s="16"/>
      <c r="G36" s="16"/>
      <c r="H36" s="16"/>
      <c r="I36" s="16"/>
      <c r="J36" s="16"/>
    </row>
    <row r="37" spans="1:10" ht="12.75" customHeight="1">
      <c r="A37" s="52"/>
      <c r="B37" s="17"/>
      <c r="C37" s="16"/>
      <c r="D37" s="16"/>
      <c r="E37" s="16"/>
      <c r="F37" s="16"/>
      <c r="G37" s="16"/>
      <c r="H37" s="16"/>
      <c r="I37" s="16"/>
      <c r="J37" s="16"/>
    </row>
    <row r="38" spans="1:10" ht="12.75" customHeight="1">
      <c r="A38" s="52"/>
      <c r="B38" s="17"/>
      <c r="C38" s="16"/>
      <c r="D38" s="16"/>
      <c r="E38" s="16"/>
      <c r="F38" s="16"/>
      <c r="G38" s="16"/>
      <c r="H38" s="16"/>
      <c r="I38" s="16"/>
      <c r="J38" s="16"/>
    </row>
    <row r="39" spans="1:10" ht="12.75" customHeight="1">
      <c r="A39" s="52">
        <v>6</v>
      </c>
      <c r="B39" s="17" t="s">
        <v>17</v>
      </c>
      <c r="C39" s="16"/>
      <c r="D39" s="16"/>
      <c r="E39" s="16"/>
      <c r="F39" s="16"/>
      <c r="G39" s="16"/>
      <c r="H39" s="16"/>
      <c r="I39" s="16"/>
      <c r="J39" s="16"/>
    </row>
    <row r="40" spans="1:10" ht="12.75" customHeight="1">
      <c r="A40" s="52"/>
      <c r="B40" s="16" t="s">
        <v>71</v>
      </c>
      <c r="C40" s="16"/>
      <c r="D40" s="16"/>
      <c r="E40" s="16"/>
      <c r="F40" s="16"/>
      <c r="G40" s="16"/>
      <c r="H40" s="16"/>
      <c r="I40" s="16"/>
      <c r="J40" s="16"/>
    </row>
    <row r="41" spans="1:10" ht="12.75" customHeight="1">
      <c r="A41" s="52"/>
      <c r="B41" s="17"/>
      <c r="C41" s="16"/>
      <c r="D41" s="16"/>
      <c r="E41" s="16"/>
      <c r="F41" s="16"/>
      <c r="G41" s="16"/>
      <c r="H41" s="16"/>
      <c r="I41" s="16"/>
      <c r="J41" s="16"/>
    </row>
    <row r="42" spans="1:10" ht="12.75" customHeight="1">
      <c r="A42" s="52"/>
      <c r="B42" s="17"/>
      <c r="C42" s="16"/>
      <c r="D42" s="16"/>
      <c r="E42" s="16"/>
      <c r="F42" s="16"/>
      <c r="G42" s="16"/>
      <c r="H42" s="16"/>
      <c r="I42" s="16"/>
      <c r="J42" s="16"/>
    </row>
    <row r="43" spans="1:10" ht="12.75" customHeight="1">
      <c r="A43" s="52">
        <v>7</v>
      </c>
      <c r="B43" s="17" t="s">
        <v>72</v>
      </c>
      <c r="C43" s="16"/>
      <c r="D43" s="16"/>
      <c r="E43" s="16"/>
      <c r="F43" s="16"/>
      <c r="G43" s="16"/>
      <c r="H43" s="16"/>
      <c r="I43" s="16"/>
      <c r="J43" s="16"/>
    </row>
    <row r="44" spans="1:10" ht="12.75" customHeight="1">
      <c r="A44" s="52"/>
      <c r="B44" s="16" t="s">
        <v>143</v>
      </c>
      <c r="C44" s="16"/>
      <c r="D44" s="16"/>
      <c r="E44" s="16"/>
      <c r="F44" s="16"/>
      <c r="G44" s="16"/>
      <c r="H44" s="16"/>
      <c r="I44" s="16"/>
      <c r="J44" s="16"/>
    </row>
    <row r="45" spans="1:10" ht="12.75" customHeight="1">
      <c r="A45" s="52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 customHeight="1">
      <c r="A46" s="52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 customHeight="1">
      <c r="A47" s="52">
        <v>8</v>
      </c>
      <c r="B47" s="17" t="s">
        <v>73</v>
      </c>
      <c r="C47" s="16"/>
      <c r="D47" s="16"/>
      <c r="E47" s="16"/>
      <c r="F47" s="16"/>
      <c r="G47" s="16"/>
      <c r="H47" s="16"/>
      <c r="I47" s="16"/>
      <c r="J47" s="16"/>
    </row>
    <row r="48" spans="1:10" ht="12.75" customHeight="1">
      <c r="A48" s="52"/>
      <c r="B48" s="17"/>
      <c r="C48" s="16"/>
      <c r="D48" s="16"/>
      <c r="E48" s="29" t="s">
        <v>153</v>
      </c>
      <c r="F48" s="29"/>
      <c r="G48" s="29" t="s">
        <v>154</v>
      </c>
      <c r="H48" s="16"/>
      <c r="I48" s="16"/>
      <c r="J48" s="16"/>
    </row>
    <row r="49" spans="1:10" ht="12.75" customHeight="1">
      <c r="A49" s="52"/>
      <c r="B49" s="16"/>
      <c r="C49" s="16"/>
      <c r="E49" s="29" t="s">
        <v>130</v>
      </c>
      <c r="F49" s="29"/>
      <c r="G49" s="29" t="s">
        <v>130</v>
      </c>
      <c r="H49" s="16"/>
      <c r="I49" s="16"/>
      <c r="J49" s="16"/>
    </row>
    <row r="50" spans="1:10" ht="12.75" customHeight="1">
      <c r="A50" s="52"/>
      <c r="B50" s="16"/>
      <c r="C50" s="16"/>
      <c r="E50" s="29" t="s">
        <v>0</v>
      </c>
      <c r="F50" s="29"/>
      <c r="G50" s="29" t="s">
        <v>0</v>
      </c>
      <c r="H50" s="16"/>
      <c r="I50" s="16"/>
      <c r="J50" s="16"/>
    </row>
    <row r="51" spans="1:10" ht="12.75" customHeight="1">
      <c r="A51" s="52"/>
      <c r="B51" s="17" t="s">
        <v>74</v>
      </c>
      <c r="C51" s="16"/>
      <c r="D51" s="16"/>
      <c r="E51" s="16"/>
      <c r="F51" s="16"/>
      <c r="H51" s="16"/>
      <c r="I51" s="16"/>
      <c r="J51" s="16"/>
    </row>
    <row r="52" spans="1:10" ht="12.75" customHeight="1">
      <c r="A52" s="52"/>
      <c r="B52" s="16"/>
      <c r="C52" s="16" t="s">
        <v>75</v>
      </c>
      <c r="D52" s="30"/>
      <c r="E52" s="77">
        <f>G52-9586</f>
        <v>11798</v>
      </c>
      <c r="G52" s="30">
        <v>21384</v>
      </c>
      <c r="H52" s="16"/>
      <c r="I52" s="16"/>
      <c r="J52" s="16"/>
    </row>
    <row r="53" spans="1:10" ht="12.75" customHeight="1">
      <c r="A53" s="52"/>
      <c r="B53" s="16"/>
      <c r="C53" s="16" t="s">
        <v>185</v>
      </c>
      <c r="D53" s="30"/>
      <c r="E53" s="77">
        <f>G53-321</f>
        <v>5504</v>
      </c>
      <c r="G53" s="30">
        <f>405+5420</f>
        <v>5825</v>
      </c>
      <c r="H53" s="16"/>
      <c r="I53" s="16"/>
      <c r="J53" s="16"/>
    </row>
    <row r="54" spans="1:10" ht="12.75" customHeight="1">
      <c r="A54" s="52"/>
      <c r="B54" s="16"/>
      <c r="C54" s="16" t="s">
        <v>144</v>
      </c>
      <c r="D54" s="30"/>
      <c r="E54" s="77">
        <v>0</v>
      </c>
      <c r="G54" s="30">
        <v>0</v>
      </c>
      <c r="H54" s="16"/>
      <c r="I54" s="16"/>
      <c r="J54" s="16"/>
    </row>
    <row r="55" spans="1:10" ht="12.75" customHeight="1">
      <c r="A55" s="52"/>
      <c r="B55" s="17"/>
      <c r="C55" s="16" t="s">
        <v>145</v>
      </c>
      <c r="D55" s="30"/>
      <c r="E55" s="77">
        <f>G55-1319</f>
        <v>2585</v>
      </c>
      <c r="G55" s="30">
        <v>3904</v>
      </c>
      <c r="H55" s="16"/>
      <c r="I55" s="16"/>
      <c r="J55" s="16"/>
    </row>
    <row r="56" spans="2:10" ht="12.75" customHeight="1">
      <c r="B56" s="16"/>
      <c r="C56" s="16" t="s">
        <v>26</v>
      </c>
      <c r="D56" s="30"/>
      <c r="E56" s="77">
        <f>G56-7346</f>
        <v>7158</v>
      </c>
      <c r="G56" s="30">
        <v>14504</v>
      </c>
      <c r="H56" s="16"/>
      <c r="I56" s="16"/>
      <c r="J56" s="16"/>
    </row>
    <row r="57" spans="2:10" ht="12.75" customHeight="1">
      <c r="B57" s="16"/>
      <c r="C57" s="16" t="s">
        <v>14</v>
      </c>
      <c r="D57" s="30"/>
      <c r="E57" s="98">
        <f>G57-1410</f>
        <v>1327</v>
      </c>
      <c r="G57" s="94">
        <v>2737</v>
      </c>
      <c r="H57" s="16"/>
      <c r="I57" s="16"/>
      <c r="J57" s="16"/>
    </row>
    <row r="58" spans="2:10" ht="12.75" customHeight="1">
      <c r="B58" s="16"/>
      <c r="C58" s="16"/>
      <c r="D58" s="30"/>
      <c r="E58" s="30">
        <f>SUM(E52:E57)</f>
        <v>28372</v>
      </c>
      <c r="G58" s="30">
        <f>SUM(G52:G57)</f>
        <v>48354</v>
      </c>
      <c r="H58" s="16"/>
      <c r="I58" s="16"/>
      <c r="J58" s="16"/>
    </row>
    <row r="59" spans="2:10" ht="12.75" customHeight="1">
      <c r="B59" s="16"/>
      <c r="C59" s="16" t="s">
        <v>155</v>
      </c>
      <c r="D59" s="30"/>
      <c r="E59" s="77">
        <f>G59+237</f>
        <v>-5324</v>
      </c>
      <c r="G59" s="30">
        <v>-5561</v>
      </c>
      <c r="H59" s="16"/>
      <c r="I59" s="16"/>
      <c r="J59" s="16"/>
    </row>
    <row r="60" spans="2:10" ht="12.75" customHeight="1" thickBot="1">
      <c r="B60" s="16"/>
      <c r="C60" s="17" t="s">
        <v>156</v>
      </c>
      <c r="D60" s="30"/>
      <c r="E60" s="90">
        <f>SUM(E58:E59)</f>
        <v>23048</v>
      </c>
      <c r="G60" s="90">
        <f>SUM(G58:G59)</f>
        <v>42793</v>
      </c>
      <c r="H60" s="16"/>
      <c r="I60" s="16"/>
      <c r="J60" s="16"/>
    </row>
    <row r="61" spans="2:10" ht="12.75" customHeight="1">
      <c r="B61" s="16"/>
      <c r="C61" s="16"/>
      <c r="D61" s="30"/>
      <c r="E61" s="30"/>
      <c r="G61" s="30"/>
      <c r="H61" s="16"/>
      <c r="I61" s="16"/>
      <c r="J61" s="16"/>
    </row>
    <row r="62" spans="2:10" ht="12.75" customHeight="1">
      <c r="B62" s="17" t="s">
        <v>76</v>
      </c>
      <c r="C62" s="16"/>
      <c r="D62" s="30"/>
      <c r="E62" s="16"/>
      <c r="F62" s="16"/>
      <c r="H62" s="16"/>
      <c r="I62" s="16"/>
      <c r="J62" s="16"/>
    </row>
    <row r="63" spans="2:10" ht="12.75" customHeight="1">
      <c r="B63" s="16"/>
      <c r="C63" s="16" t="s">
        <v>75</v>
      </c>
      <c r="D63" s="30"/>
      <c r="E63" s="91">
        <f>G63+1631</f>
        <v>797</v>
      </c>
      <c r="F63" s="91"/>
      <c r="G63" s="92">
        <v>-834</v>
      </c>
      <c r="H63" s="16"/>
      <c r="I63" s="16"/>
      <c r="J63" s="16"/>
    </row>
    <row r="64" spans="2:10" ht="12.75" customHeight="1">
      <c r="B64" s="16"/>
      <c r="C64" s="16" t="s">
        <v>185</v>
      </c>
      <c r="D64" s="30"/>
      <c r="E64" s="91">
        <f>4718+245-1798</f>
        <v>3165</v>
      </c>
      <c r="F64" s="91"/>
      <c r="G64" s="92">
        <f>4699+89-2547</f>
        <v>2241</v>
      </c>
      <c r="H64" s="16"/>
      <c r="I64" s="16"/>
      <c r="J64" s="16"/>
    </row>
    <row r="65" spans="2:10" ht="12.75" customHeight="1">
      <c r="B65" s="16"/>
      <c r="C65" s="16" t="s">
        <v>144</v>
      </c>
      <c r="D65" s="30"/>
      <c r="E65" s="92">
        <f>E69-E63-E64-E66-E67-E68</f>
        <v>11570</v>
      </c>
      <c r="F65" s="91"/>
      <c r="G65" s="92">
        <f>G69-G63-G64-G66-G67-G68</f>
        <v>22506</v>
      </c>
      <c r="H65" s="16"/>
      <c r="I65" s="16"/>
      <c r="J65" s="16"/>
    </row>
    <row r="66" spans="2:10" ht="12.75" customHeight="1">
      <c r="B66" s="16"/>
      <c r="C66" s="16" t="s">
        <v>145</v>
      </c>
      <c r="D66" s="30"/>
      <c r="E66" s="91">
        <f>G66+46</f>
        <v>22</v>
      </c>
      <c r="F66" s="91"/>
      <c r="G66" s="92">
        <v>-24</v>
      </c>
      <c r="H66" s="16"/>
      <c r="I66" s="16"/>
      <c r="J66" s="16"/>
    </row>
    <row r="67" spans="2:10" ht="12.75" customHeight="1">
      <c r="B67" s="16"/>
      <c r="C67" s="16" t="s">
        <v>26</v>
      </c>
      <c r="D67" s="30"/>
      <c r="E67" s="91">
        <f>G67-299</f>
        <v>244</v>
      </c>
      <c r="F67" s="91"/>
      <c r="G67" s="92">
        <v>543</v>
      </c>
      <c r="H67" s="16"/>
      <c r="I67" s="16"/>
      <c r="J67" s="16"/>
    </row>
    <row r="68" spans="2:10" ht="12.75" customHeight="1">
      <c r="B68" s="16"/>
      <c r="C68" s="16" t="s">
        <v>14</v>
      </c>
      <c r="D68" s="30"/>
      <c r="E68" s="91">
        <f>G68+125</f>
        <v>-168</v>
      </c>
      <c r="F68" s="91"/>
      <c r="G68" s="92">
        <v>-293</v>
      </c>
      <c r="H68" s="16"/>
      <c r="I68" s="16"/>
      <c r="J68" s="16"/>
    </row>
    <row r="69" spans="1:7" ht="12.75" customHeight="1">
      <c r="A69" s="52"/>
      <c r="B69" s="16"/>
      <c r="C69" s="17"/>
      <c r="D69" s="30"/>
      <c r="E69" s="131">
        <v>15630</v>
      </c>
      <c r="G69" s="131">
        <v>24139</v>
      </c>
    </row>
    <row r="70" spans="1:7" ht="12.75" customHeight="1">
      <c r="A70" s="52"/>
      <c r="B70" s="16"/>
      <c r="C70" s="16" t="s">
        <v>155</v>
      </c>
      <c r="D70" s="30"/>
      <c r="E70" s="92">
        <f>-5052+186</f>
        <v>-4866</v>
      </c>
      <c r="G70" s="92">
        <f>-5052+1126-1</f>
        <v>-3927</v>
      </c>
    </row>
    <row r="71" spans="1:7" ht="12.75" customHeight="1" thickBot="1">
      <c r="A71" s="52"/>
      <c r="B71" s="16"/>
      <c r="C71" s="17" t="s">
        <v>186</v>
      </c>
      <c r="D71" s="30"/>
      <c r="E71" s="93">
        <f>SUM(E69:E70)</f>
        <v>10764</v>
      </c>
      <c r="G71" s="93">
        <f>SUM(G69:G70)</f>
        <v>20212</v>
      </c>
    </row>
    <row r="72" ht="12.75" customHeight="1">
      <c r="A72" s="52"/>
    </row>
    <row r="73" ht="12.75" customHeight="1">
      <c r="A73" s="52"/>
    </row>
    <row r="74" spans="1:2" s="2" customFormat="1" ht="12.75" customHeight="1">
      <c r="A74" s="25">
        <v>9</v>
      </c>
      <c r="B74" s="1" t="s">
        <v>77</v>
      </c>
    </row>
    <row r="75" spans="1:2" s="2" customFormat="1" ht="12.75" customHeight="1">
      <c r="A75" s="25"/>
      <c r="B75" s="2" t="s">
        <v>88</v>
      </c>
    </row>
    <row r="76" spans="1:2" s="2" customFormat="1" ht="12.75" customHeight="1">
      <c r="A76" s="25"/>
      <c r="B76" s="2" t="s">
        <v>89</v>
      </c>
    </row>
    <row r="77" spans="1:9" s="2" customFormat="1" ht="12.75" customHeight="1">
      <c r="A77" s="25"/>
      <c r="B77" s="1"/>
      <c r="D77" s="25"/>
      <c r="E77" s="137"/>
      <c r="F77" s="137"/>
      <c r="G77" s="137"/>
      <c r="H77" s="25"/>
      <c r="I77" s="25"/>
    </row>
    <row r="78" spans="1:9" s="2" customFormat="1" ht="12.75" customHeight="1">
      <c r="A78" s="25"/>
      <c r="B78" s="1"/>
      <c r="D78" s="25"/>
      <c r="E78" s="25"/>
      <c r="F78" s="25"/>
      <c r="G78" s="25"/>
      <c r="H78" s="25"/>
      <c r="I78" s="25"/>
    </row>
    <row r="79" spans="1:9" s="2" customFormat="1" ht="12.75" customHeight="1">
      <c r="A79" s="25">
        <v>10</v>
      </c>
      <c r="B79" s="1" t="s">
        <v>78</v>
      </c>
      <c r="D79" s="25"/>
      <c r="E79" s="137"/>
      <c r="F79" s="137"/>
      <c r="G79" s="137"/>
      <c r="H79" s="25"/>
      <c r="I79" s="25"/>
    </row>
    <row r="80" spans="1:9" s="2" customFormat="1" ht="12.75" customHeight="1">
      <c r="A80" s="25"/>
      <c r="B80" s="138" t="s">
        <v>79</v>
      </c>
      <c r="C80" s="138"/>
      <c r="D80" s="138"/>
      <c r="E80" s="138"/>
      <c r="F80" s="138"/>
      <c r="G80" s="138"/>
      <c r="H80" s="25"/>
      <c r="I80" s="25"/>
    </row>
    <row r="81" spans="1:9" s="2" customFormat="1" ht="12.75" customHeight="1">
      <c r="A81" s="25"/>
      <c r="D81" s="25"/>
      <c r="E81" s="25"/>
      <c r="F81" s="25"/>
      <c r="G81" s="25"/>
      <c r="H81" s="25"/>
      <c r="I81" s="25"/>
    </row>
    <row r="82" spans="1:9" s="2" customFormat="1" ht="12.75" customHeight="1">
      <c r="A82" s="25"/>
      <c r="D82" s="25"/>
      <c r="E82" s="25"/>
      <c r="F82" s="25"/>
      <c r="G82" s="25"/>
      <c r="H82" s="25"/>
      <c r="I82" s="25"/>
    </row>
    <row r="83" spans="1:9" s="2" customFormat="1" ht="12.75" customHeight="1">
      <c r="A83" s="25">
        <v>11</v>
      </c>
      <c r="B83" s="1" t="s">
        <v>80</v>
      </c>
      <c r="D83" s="25"/>
      <c r="E83" s="25"/>
      <c r="F83" s="25"/>
      <c r="G83" s="25"/>
      <c r="H83" s="25"/>
      <c r="I83" s="25"/>
    </row>
    <row r="84" spans="1:9" s="2" customFormat="1" ht="12.75" customHeight="1">
      <c r="A84" s="25"/>
      <c r="B84" s="2" t="s">
        <v>81</v>
      </c>
      <c r="H84" s="32"/>
      <c r="I84" s="32"/>
    </row>
    <row r="85" spans="1:9" s="2" customFormat="1" ht="12.75" customHeight="1">
      <c r="A85" s="25"/>
      <c r="B85" s="31"/>
      <c r="H85" s="32"/>
      <c r="I85" s="32"/>
    </row>
    <row r="86" spans="1:9" s="2" customFormat="1" ht="12.75" customHeight="1">
      <c r="A86" s="25"/>
      <c r="B86" s="31"/>
      <c r="H86" s="32"/>
      <c r="I86" s="32"/>
    </row>
    <row r="87" spans="1:9" s="2" customFormat="1" ht="12.75" customHeight="1">
      <c r="A87" s="25">
        <v>12</v>
      </c>
      <c r="B87" s="1" t="s">
        <v>82</v>
      </c>
      <c r="D87" s="32"/>
      <c r="E87" s="32"/>
      <c r="F87" s="32"/>
      <c r="G87" s="32"/>
      <c r="H87" s="32"/>
      <c r="I87" s="32"/>
    </row>
    <row r="88" spans="1:9" s="2" customFormat="1" ht="12.75" customHeight="1">
      <c r="A88" s="25"/>
      <c r="B88" s="2" t="s">
        <v>90</v>
      </c>
      <c r="D88" s="32"/>
      <c r="E88" s="32"/>
      <c r="F88" s="32"/>
      <c r="G88" s="32"/>
      <c r="H88" s="32"/>
      <c r="I88" s="32"/>
    </row>
    <row r="89" spans="1:9" s="2" customFormat="1" ht="12.75" customHeight="1">
      <c r="A89" s="25"/>
      <c r="B89" s="2" t="s">
        <v>91</v>
      </c>
      <c r="D89" s="32"/>
      <c r="E89" s="32"/>
      <c r="F89" s="32"/>
      <c r="G89" s="32"/>
      <c r="H89" s="32"/>
      <c r="I89" s="32"/>
    </row>
    <row r="90" spans="1:9" s="2" customFormat="1" ht="12.75" customHeight="1">
      <c r="A90" s="25"/>
      <c r="B90" s="31"/>
      <c r="D90" s="32"/>
      <c r="E90" s="32"/>
      <c r="F90" s="32"/>
      <c r="G90" s="32"/>
      <c r="H90" s="32"/>
      <c r="I90" s="32"/>
    </row>
    <row r="91" spans="1:9" s="2" customFormat="1" ht="12.75" customHeight="1">
      <c r="A91" s="25"/>
      <c r="B91" s="31"/>
      <c r="D91" s="32"/>
      <c r="E91" s="32"/>
      <c r="F91" s="32"/>
      <c r="G91" s="32"/>
      <c r="H91" s="32"/>
      <c r="I91" s="32"/>
    </row>
    <row r="92" spans="1:9" s="2" customFormat="1" ht="12.75" customHeight="1">
      <c r="A92" s="25">
        <v>13</v>
      </c>
      <c r="B92" s="1" t="s">
        <v>83</v>
      </c>
      <c r="D92" s="32"/>
      <c r="E92" s="32"/>
      <c r="F92" s="32"/>
      <c r="G92" s="32"/>
      <c r="H92" s="32"/>
      <c r="I92" s="32"/>
    </row>
    <row r="93" spans="1:9" s="2" customFormat="1" ht="12.75" customHeight="1">
      <c r="A93" s="25"/>
      <c r="B93" s="2" t="s">
        <v>196</v>
      </c>
      <c r="D93" s="32"/>
      <c r="E93" s="32"/>
      <c r="F93" s="32"/>
      <c r="G93" s="32"/>
      <c r="H93" s="32"/>
      <c r="I93" s="32"/>
    </row>
    <row r="94" spans="1:9" s="2" customFormat="1" ht="12.75" customHeight="1">
      <c r="A94" s="25"/>
      <c r="D94" s="32"/>
      <c r="E94" s="32"/>
      <c r="F94" s="32"/>
      <c r="G94" s="32"/>
      <c r="H94" s="32"/>
      <c r="I94" s="32"/>
    </row>
    <row r="95" spans="1:9" s="2" customFormat="1" ht="12.75" customHeight="1">
      <c r="A95" s="25"/>
      <c r="D95" s="32"/>
      <c r="E95" s="32"/>
      <c r="F95" s="32"/>
      <c r="G95" s="32"/>
      <c r="H95" s="33"/>
      <c r="I95" s="32"/>
    </row>
    <row r="96" spans="1:9" s="2" customFormat="1" ht="12.75" customHeight="1">
      <c r="A96" s="25"/>
      <c r="D96" s="32"/>
      <c r="E96" s="32"/>
      <c r="F96" s="32"/>
      <c r="G96" s="35"/>
      <c r="H96" s="32"/>
      <c r="I96" s="32"/>
    </row>
    <row r="97" spans="1:9" s="2" customFormat="1" ht="12.75" customHeight="1">
      <c r="A97" s="25"/>
      <c r="D97" s="32"/>
      <c r="E97" s="32"/>
      <c r="F97" s="32"/>
      <c r="G97" s="35"/>
      <c r="H97" s="32"/>
      <c r="I97" s="32"/>
    </row>
    <row r="98" spans="1:7" ht="12.75" customHeight="1">
      <c r="A98" s="52"/>
      <c r="C98" s="10"/>
      <c r="G98" s="34"/>
    </row>
    <row r="99" spans="1:7" ht="12.75" customHeight="1">
      <c r="A99" s="52"/>
      <c r="G99" s="34"/>
    </row>
    <row r="100" spans="1:7" ht="12.75" customHeight="1">
      <c r="A100" s="52"/>
      <c r="G100" s="34"/>
    </row>
  </sheetData>
  <mergeCells count="3">
    <mergeCell ref="E77:G77"/>
    <mergeCell ref="E79:G79"/>
    <mergeCell ref="B80:G80"/>
  </mergeCells>
  <printOptions/>
  <pageMargins left="0.75" right="0.75" top="0.75" bottom="0.75" header="0.5" footer="0.5"/>
  <pageSetup horizontalDpi="300" verticalDpi="300" orientation="portrait" paperSize="9" scale="95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 topLeftCell="A31">
      <selection activeCell="F13" sqref="F13"/>
    </sheetView>
  </sheetViews>
  <sheetFormatPr defaultColWidth="9.140625" defaultRowHeight="12.75"/>
  <cols>
    <col min="1" max="1" width="3.421875" style="6" customWidth="1"/>
    <col min="2" max="2" width="2.7109375" style="6" customWidth="1"/>
    <col min="3" max="3" width="27.8515625" style="6" customWidth="1"/>
    <col min="4" max="4" width="12.7109375" style="6" customWidth="1"/>
    <col min="5" max="5" width="1.28515625" style="6" customWidth="1"/>
    <col min="6" max="6" width="12.7109375" style="6" customWidth="1"/>
    <col min="7" max="7" width="27.28125" style="6" customWidth="1"/>
    <col min="8" max="8" width="5.57421875" style="6" customWidth="1"/>
    <col min="9" max="16384" width="9.140625" style="6" customWidth="1"/>
  </cols>
  <sheetData>
    <row r="1" ht="18.75">
      <c r="A1" s="53" t="s">
        <v>132</v>
      </c>
    </row>
    <row r="2" ht="12.75">
      <c r="A2" s="2" t="s">
        <v>122</v>
      </c>
    </row>
    <row r="3" ht="12.75">
      <c r="A3" s="24"/>
    </row>
    <row r="4" ht="12.75">
      <c r="A4" s="24"/>
    </row>
    <row r="5" ht="15.75">
      <c r="A5" s="56" t="s">
        <v>176</v>
      </c>
    </row>
    <row r="8" spans="1:8" ht="12.75" customHeight="1">
      <c r="A8" s="25">
        <v>14</v>
      </c>
      <c r="B8" s="1" t="s">
        <v>84</v>
      </c>
      <c r="C8" s="2"/>
      <c r="D8" s="7"/>
      <c r="E8" s="7"/>
      <c r="F8" s="7"/>
      <c r="G8" s="7"/>
      <c r="H8" s="2"/>
    </row>
    <row r="9" spans="1:8" ht="12.75" customHeight="1">
      <c r="A9" s="25"/>
      <c r="B9" s="2" t="s">
        <v>173</v>
      </c>
      <c r="C9" s="2"/>
      <c r="D9" s="7"/>
      <c r="E9" s="7"/>
      <c r="F9" s="7"/>
      <c r="G9" s="7"/>
      <c r="H9" s="2"/>
    </row>
    <row r="10" spans="1:8" ht="12.75" customHeight="1">
      <c r="A10" s="25"/>
      <c r="B10" s="2" t="s">
        <v>195</v>
      </c>
      <c r="C10" s="2"/>
      <c r="D10" s="7"/>
      <c r="E10" s="7"/>
      <c r="F10" s="7"/>
      <c r="G10" s="7"/>
      <c r="H10" s="2"/>
    </row>
    <row r="11" spans="1:8" ht="12.75" customHeight="1">
      <c r="A11" s="25"/>
      <c r="B11" s="2" t="s">
        <v>210</v>
      </c>
      <c r="C11" s="2"/>
      <c r="D11" s="7"/>
      <c r="E11" s="7"/>
      <c r="F11" s="7"/>
      <c r="G11" s="7"/>
      <c r="H11" s="2"/>
    </row>
    <row r="12" spans="1:8" ht="12.75" customHeight="1">
      <c r="A12" s="25"/>
      <c r="B12" s="2" t="s">
        <v>190</v>
      </c>
      <c r="C12" s="2"/>
      <c r="D12" s="7"/>
      <c r="E12" s="7"/>
      <c r="F12" s="7"/>
      <c r="G12" s="7"/>
      <c r="H12" s="2"/>
    </row>
    <row r="13" spans="1:8" ht="12.75" customHeight="1">
      <c r="A13" s="25"/>
      <c r="B13" s="2" t="s">
        <v>213</v>
      </c>
      <c r="C13" s="2"/>
      <c r="D13" s="7"/>
      <c r="E13" s="7"/>
      <c r="F13" s="7"/>
      <c r="G13" s="7"/>
      <c r="H13" s="2"/>
    </row>
    <row r="14" spans="1:8" ht="12.75" customHeight="1">
      <c r="A14" s="25"/>
      <c r="B14" s="2" t="s">
        <v>211</v>
      </c>
      <c r="C14" s="2"/>
      <c r="D14" s="7"/>
      <c r="E14" s="7"/>
      <c r="F14" s="7"/>
      <c r="G14" s="7"/>
      <c r="H14" s="2"/>
    </row>
    <row r="15" spans="1:8" ht="12.75" customHeight="1">
      <c r="A15" s="25"/>
      <c r="B15" s="2"/>
      <c r="C15" s="2"/>
      <c r="D15" s="7"/>
      <c r="E15" s="7"/>
      <c r="F15" s="7"/>
      <c r="G15" s="7"/>
      <c r="H15" s="2"/>
    </row>
    <row r="16" spans="1:8" ht="12.75" customHeight="1">
      <c r="A16" s="25"/>
      <c r="B16" s="2" t="s">
        <v>174</v>
      </c>
      <c r="C16" s="2"/>
      <c r="D16" s="7"/>
      <c r="E16" s="7"/>
      <c r="F16" s="7"/>
      <c r="G16" s="7"/>
      <c r="H16" s="2"/>
    </row>
    <row r="17" spans="1:8" ht="12.75" customHeight="1">
      <c r="A17" s="25"/>
      <c r="B17" s="2" t="s">
        <v>199</v>
      </c>
      <c r="C17" s="2"/>
      <c r="D17" s="7"/>
      <c r="E17" s="7"/>
      <c r="F17" s="7"/>
      <c r="G17" s="7"/>
      <c r="H17" s="2"/>
    </row>
    <row r="18" spans="1:8" ht="12.75" customHeight="1">
      <c r="A18" s="25"/>
      <c r="B18" s="2" t="s">
        <v>175</v>
      </c>
      <c r="C18" s="2"/>
      <c r="D18" s="7"/>
      <c r="E18" s="7"/>
      <c r="F18" s="7"/>
      <c r="G18" s="7"/>
      <c r="H18" s="2"/>
    </row>
    <row r="19" spans="1:8" ht="12.75" customHeight="1">
      <c r="A19" s="25"/>
      <c r="B19" s="2" t="s">
        <v>191</v>
      </c>
      <c r="C19" s="2"/>
      <c r="D19" s="7"/>
      <c r="E19" s="7"/>
      <c r="F19" s="7"/>
      <c r="G19" s="7"/>
      <c r="H19" s="2"/>
    </row>
    <row r="20" spans="1:8" ht="12.75" customHeight="1">
      <c r="A20" s="25"/>
      <c r="B20" s="2"/>
      <c r="C20" s="2"/>
      <c r="D20" s="7"/>
      <c r="E20" s="7"/>
      <c r="F20" s="7"/>
      <c r="G20" s="7"/>
      <c r="H20" s="2"/>
    </row>
    <row r="21" spans="1:8" ht="12.75" customHeight="1">
      <c r="A21" s="25"/>
      <c r="B21" s="2"/>
      <c r="C21" s="2"/>
      <c r="D21" s="7"/>
      <c r="E21" s="7"/>
      <c r="F21" s="7"/>
      <c r="G21" s="7"/>
      <c r="H21" s="2"/>
    </row>
    <row r="22" spans="1:8" ht="12.75" customHeight="1">
      <c r="A22" s="25">
        <v>15</v>
      </c>
      <c r="B22" s="1" t="s">
        <v>92</v>
      </c>
      <c r="C22" s="2"/>
      <c r="D22" s="7"/>
      <c r="E22" s="7"/>
      <c r="F22" s="7"/>
      <c r="G22" s="7"/>
      <c r="H22" s="2"/>
    </row>
    <row r="23" spans="1:8" ht="12.75" customHeight="1">
      <c r="A23" s="25"/>
      <c r="B23" s="2" t="s">
        <v>201</v>
      </c>
      <c r="C23" s="2"/>
      <c r="D23" s="7"/>
      <c r="E23" s="7"/>
      <c r="F23" s="7"/>
      <c r="G23" s="7"/>
      <c r="H23" s="2"/>
    </row>
    <row r="24" spans="1:8" ht="12.75" customHeight="1">
      <c r="A24" s="25"/>
      <c r="B24" s="2" t="s">
        <v>202</v>
      </c>
      <c r="C24" s="2"/>
      <c r="D24" s="7"/>
      <c r="E24" s="7"/>
      <c r="F24" s="7"/>
      <c r="G24" s="7"/>
      <c r="H24" s="2"/>
    </row>
    <row r="25" spans="1:8" ht="12.75" customHeight="1">
      <c r="A25" s="25"/>
      <c r="B25" s="2" t="s">
        <v>187</v>
      </c>
      <c r="C25" s="2"/>
      <c r="D25" s="7"/>
      <c r="E25" s="7"/>
      <c r="F25" s="7"/>
      <c r="G25" s="7"/>
      <c r="H25" s="2"/>
    </row>
    <row r="26" spans="1:8" ht="12.75" customHeight="1">
      <c r="A26" s="25"/>
      <c r="B26" s="2" t="s">
        <v>192</v>
      </c>
      <c r="C26" s="2"/>
      <c r="D26" s="7"/>
      <c r="E26" s="7"/>
      <c r="F26" s="7"/>
      <c r="G26" s="7"/>
      <c r="H26" s="2"/>
    </row>
    <row r="27" spans="1:8" ht="12.75" customHeight="1">
      <c r="A27" s="25"/>
      <c r="B27" s="2"/>
      <c r="C27" s="2"/>
      <c r="D27" s="7"/>
      <c r="E27" s="7"/>
      <c r="F27" s="7"/>
      <c r="G27" s="7"/>
      <c r="H27" s="2"/>
    </row>
    <row r="28" spans="1:8" ht="12.75" customHeight="1">
      <c r="A28" s="25"/>
      <c r="B28" s="2"/>
      <c r="C28" s="2"/>
      <c r="D28" s="7"/>
      <c r="E28" s="7"/>
      <c r="F28" s="7"/>
      <c r="G28" s="7"/>
      <c r="H28" s="2"/>
    </row>
    <row r="29" spans="1:8" ht="12.75" customHeight="1">
      <c r="A29" s="25">
        <v>16</v>
      </c>
      <c r="B29" s="1" t="s">
        <v>93</v>
      </c>
      <c r="C29" s="2"/>
      <c r="D29" s="7"/>
      <c r="E29" s="7"/>
      <c r="F29" s="7"/>
      <c r="G29" s="7"/>
      <c r="H29" s="2"/>
    </row>
    <row r="30" spans="1:8" ht="12.75" customHeight="1">
      <c r="A30" s="25"/>
      <c r="B30" s="2" t="s">
        <v>182</v>
      </c>
      <c r="C30" s="2"/>
      <c r="D30" s="7"/>
      <c r="E30" s="7"/>
      <c r="F30" s="7"/>
      <c r="G30" s="7"/>
      <c r="H30" s="2"/>
    </row>
    <row r="31" spans="1:8" ht="12.75" customHeight="1">
      <c r="A31" s="25"/>
      <c r="B31" s="2" t="s">
        <v>212</v>
      </c>
      <c r="C31" s="2"/>
      <c r="D31" s="7"/>
      <c r="E31" s="7"/>
      <c r="F31" s="7"/>
      <c r="G31" s="7"/>
      <c r="H31" s="2"/>
    </row>
    <row r="32" spans="1:8" ht="12.75" customHeight="1">
      <c r="A32" s="25"/>
      <c r="B32" s="36"/>
      <c r="C32" s="36"/>
      <c r="D32" s="36"/>
      <c r="E32" s="36"/>
      <c r="F32" s="36"/>
      <c r="G32" s="36"/>
      <c r="H32" s="36"/>
    </row>
    <row r="33" spans="1:8" ht="12.75" customHeight="1">
      <c r="A33" s="25"/>
      <c r="B33" s="36"/>
      <c r="C33" s="36"/>
      <c r="D33" s="36"/>
      <c r="E33" s="36"/>
      <c r="F33" s="36"/>
      <c r="G33" s="36"/>
      <c r="H33" s="36"/>
    </row>
    <row r="34" spans="1:8" ht="12.75" customHeight="1">
      <c r="A34" s="25">
        <v>17</v>
      </c>
      <c r="B34" s="1" t="s">
        <v>94</v>
      </c>
      <c r="C34" s="2"/>
      <c r="D34" s="7"/>
      <c r="E34" s="7"/>
      <c r="F34" s="20"/>
      <c r="G34" s="20"/>
      <c r="H34" s="2"/>
    </row>
    <row r="35" spans="1:8" ht="12.75" customHeight="1">
      <c r="A35" s="25"/>
      <c r="B35" s="2" t="s">
        <v>148</v>
      </c>
      <c r="C35" s="2"/>
      <c r="D35" s="7"/>
      <c r="E35" s="7"/>
      <c r="F35" s="20"/>
      <c r="G35" s="20"/>
      <c r="H35" s="2"/>
    </row>
    <row r="36" spans="1:8" ht="12.75" customHeight="1">
      <c r="A36" s="25"/>
      <c r="B36" s="2" t="s">
        <v>149</v>
      </c>
      <c r="C36" s="2"/>
      <c r="D36" s="7"/>
      <c r="E36" s="7"/>
      <c r="F36" s="20"/>
      <c r="G36" s="20"/>
      <c r="H36" s="2"/>
    </row>
    <row r="37" spans="1:8" ht="12.75" customHeight="1">
      <c r="A37" s="25"/>
      <c r="B37" s="2"/>
      <c r="C37" s="2"/>
      <c r="D37" s="7"/>
      <c r="E37" s="7"/>
      <c r="F37" s="20"/>
      <c r="G37" s="20"/>
      <c r="H37" s="2"/>
    </row>
    <row r="38" spans="1:8" ht="12.75" customHeight="1">
      <c r="A38" s="25"/>
      <c r="B38" s="2"/>
      <c r="C38" s="2"/>
      <c r="D38" s="7"/>
      <c r="E38" s="7"/>
      <c r="F38" s="20"/>
      <c r="G38" s="20"/>
      <c r="H38" s="2"/>
    </row>
    <row r="39" spans="1:8" ht="12.75" customHeight="1">
      <c r="A39" s="25">
        <v>18</v>
      </c>
      <c r="B39" s="1" t="s">
        <v>4</v>
      </c>
      <c r="C39" s="2"/>
      <c r="D39" s="7"/>
      <c r="E39" s="7"/>
      <c r="F39" s="20"/>
      <c r="G39" s="20"/>
      <c r="H39" s="2"/>
    </row>
    <row r="40" spans="1:8" ht="12.75" customHeight="1">
      <c r="A40" s="25"/>
      <c r="B40" s="2"/>
      <c r="C40" s="2"/>
      <c r="D40" s="29" t="s">
        <v>153</v>
      </c>
      <c r="E40" s="29"/>
      <c r="F40" s="29" t="s">
        <v>154</v>
      </c>
      <c r="G40" s="21"/>
      <c r="H40" s="2"/>
    </row>
    <row r="41" spans="1:8" ht="12.75" customHeight="1">
      <c r="A41" s="25"/>
      <c r="B41" s="2"/>
      <c r="C41" s="2"/>
      <c r="D41" s="29" t="s">
        <v>130</v>
      </c>
      <c r="E41" s="29"/>
      <c r="F41" s="29" t="s">
        <v>130</v>
      </c>
      <c r="G41" s="21"/>
      <c r="H41" s="2"/>
    </row>
    <row r="42" spans="1:8" ht="12.75" customHeight="1">
      <c r="A42" s="25"/>
      <c r="D42" s="29" t="s">
        <v>0</v>
      </c>
      <c r="E42" s="29"/>
      <c r="F42" s="29" t="s">
        <v>0</v>
      </c>
      <c r="G42" s="21"/>
      <c r="H42" s="2"/>
    </row>
    <row r="43" spans="1:8" ht="12.75" customHeight="1">
      <c r="A43" s="25"/>
      <c r="B43" s="2"/>
      <c r="C43" s="2" t="s">
        <v>95</v>
      </c>
      <c r="D43" s="32">
        <f>5776-1357</f>
        <v>4419</v>
      </c>
      <c r="E43" s="2"/>
      <c r="F43" s="32">
        <f>F45-F44</f>
        <v>5776</v>
      </c>
      <c r="G43" s="21"/>
      <c r="H43" s="2"/>
    </row>
    <row r="44" spans="1:8" ht="12.75" customHeight="1">
      <c r="A44" s="25"/>
      <c r="B44" s="2"/>
      <c r="C44" s="2" t="s">
        <v>96</v>
      </c>
      <c r="D44" s="32">
        <f>2195-2047</f>
        <v>148</v>
      </c>
      <c r="E44" s="32"/>
      <c r="F44" s="32">
        <v>2195</v>
      </c>
      <c r="G44" s="21"/>
      <c r="H44" s="2"/>
    </row>
    <row r="45" spans="1:8" ht="12.75" customHeight="1" thickBot="1">
      <c r="A45" s="25"/>
      <c r="B45" s="2"/>
      <c r="C45" s="2"/>
      <c r="D45" s="59">
        <f>SUM(D43:D44)</f>
        <v>4567</v>
      </c>
      <c r="E45" s="38"/>
      <c r="F45" s="59">
        <v>7971</v>
      </c>
      <c r="G45" s="21"/>
      <c r="H45" s="2"/>
    </row>
    <row r="46" spans="1:8" ht="12.75" customHeight="1">
      <c r="A46" s="25"/>
      <c r="B46" s="37"/>
      <c r="C46" s="2"/>
      <c r="D46" s="2"/>
      <c r="E46" s="32"/>
      <c r="F46" s="32"/>
      <c r="G46" s="21"/>
      <c r="H46" s="2"/>
    </row>
    <row r="47" spans="1:8" ht="12.75" customHeight="1">
      <c r="A47" s="25"/>
      <c r="B47" s="2" t="s">
        <v>188</v>
      </c>
      <c r="C47" s="2"/>
      <c r="D47" s="2"/>
      <c r="E47" s="32"/>
      <c r="F47" s="32"/>
      <c r="G47" s="21"/>
      <c r="H47" s="2"/>
    </row>
    <row r="48" spans="1:8" ht="12.75" customHeight="1">
      <c r="A48" s="25"/>
      <c r="B48" s="2" t="s">
        <v>189</v>
      </c>
      <c r="C48" s="2"/>
      <c r="D48" s="2"/>
      <c r="E48" s="32"/>
      <c r="F48" s="32"/>
      <c r="G48" s="21"/>
      <c r="H48" s="2"/>
    </row>
    <row r="49" spans="1:8" ht="12.75" customHeight="1">
      <c r="A49" s="25"/>
      <c r="B49" s="2"/>
      <c r="C49" s="2"/>
      <c r="D49" s="2"/>
      <c r="E49" s="32"/>
      <c r="F49" s="32"/>
      <c r="G49" s="21"/>
      <c r="H49" s="2"/>
    </row>
    <row r="50" spans="1:8" ht="12.75" customHeight="1">
      <c r="A50" s="25"/>
      <c r="B50" s="2"/>
      <c r="C50" s="2"/>
      <c r="D50" s="2"/>
      <c r="E50" s="32"/>
      <c r="F50" s="32"/>
      <c r="G50" s="21"/>
      <c r="H50" s="2"/>
    </row>
    <row r="51" spans="1:8" ht="12.75" customHeight="1">
      <c r="A51" s="25">
        <v>19</v>
      </c>
      <c r="B51" s="1" t="s">
        <v>193</v>
      </c>
      <c r="C51" s="2"/>
      <c r="D51" s="2"/>
      <c r="E51" s="38"/>
      <c r="F51" s="38"/>
      <c r="G51" s="21"/>
      <c r="H51" s="2"/>
    </row>
    <row r="52" spans="1:8" ht="12.75" customHeight="1">
      <c r="A52" s="25"/>
      <c r="B52" s="2" t="s">
        <v>194</v>
      </c>
      <c r="C52" s="2"/>
      <c r="D52" s="2"/>
      <c r="E52" s="32"/>
      <c r="F52" s="32"/>
      <c r="G52" s="21"/>
      <c r="H52" s="2"/>
    </row>
    <row r="53" spans="1:8" ht="12.75" customHeight="1">
      <c r="A53" s="25"/>
      <c r="B53" s="2"/>
      <c r="C53" s="2"/>
      <c r="D53" s="2"/>
      <c r="E53" s="32"/>
      <c r="F53" s="32"/>
      <c r="G53" s="21"/>
      <c r="H53" s="2"/>
    </row>
    <row r="54" spans="1:8" ht="12.75" customHeight="1">
      <c r="A54" s="25"/>
      <c r="B54" s="2"/>
      <c r="C54" s="2"/>
      <c r="D54" s="2"/>
      <c r="E54" s="32"/>
      <c r="F54" s="32"/>
      <c r="G54" s="21"/>
      <c r="H54" s="2"/>
    </row>
    <row r="55" spans="1:8" ht="12.75" customHeight="1">
      <c r="A55" s="25">
        <v>20</v>
      </c>
      <c r="B55" s="1" t="s">
        <v>18</v>
      </c>
      <c r="C55" s="2"/>
      <c r="D55" s="2"/>
      <c r="E55" s="32"/>
      <c r="F55" s="32"/>
      <c r="G55" s="21"/>
      <c r="H55" s="2"/>
    </row>
    <row r="56" spans="1:8" ht="12.75" customHeight="1">
      <c r="A56" s="25"/>
      <c r="B56" s="2" t="s">
        <v>165</v>
      </c>
      <c r="C56" s="2"/>
      <c r="D56" s="2"/>
      <c r="E56" s="32"/>
      <c r="F56" s="32"/>
      <c r="G56" s="22"/>
      <c r="H56" s="2"/>
    </row>
    <row r="57" spans="1:8" ht="12.75" customHeight="1">
      <c r="A57" s="25"/>
      <c r="D57" s="24" t="s">
        <v>130</v>
      </c>
      <c r="G57" s="22"/>
      <c r="H57" s="2"/>
    </row>
    <row r="58" spans="1:8" ht="12.75" customHeight="1">
      <c r="A58" s="25"/>
      <c r="D58" s="24" t="s">
        <v>0</v>
      </c>
      <c r="G58" s="22"/>
      <c r="H58" s="2"/>
    </row>
    <row r="59" spans="1:8" ht="12.75" customHeight="1">
      <c r="A59" s="25"/>
      <c r="B59" s="6" t="s">
        <v>98</v>
      </c>
      <c r="D59" s="24"/>
      <c r="G59" s="22"/>
      <c r="H59" s="2"/>
    </row>
    <row r="60" spans="1:8" ht="12.75" customHeight="1">
      <c r="A60" s="25"/>
      <c r="C60" s="6" t="s">
        <v>19</v>
      </c>
      <c r="D60" s="35">
        <v>553.741</v>
      </c>
      <c r="G60" s="22"/>
      <c r="H60" s="2"/>
    </row>
    <row r="61" spans="1:8" ht="12.75" customHeight="1">
      <c r="A61" s="25"/>
      <c r="C61" s="6" t="s">
        <v>99</v>
      </c>
      <c r="D61" s="19">
        <v>243.408</v>
      </c>
      <c r="G61" s="22"/>
      <c r="H61" s="2"/>
    </row>
    <row r="62" spans="1:8" ht="12.75" customHeight="1" thickBot="1">
      <c r="A62" s="25"/>
      <c r="C62" s="6" t="s">
        <v>20</v>
      </c>
      <c r="D62" s="88">
        <f>'[1]Quoted Inv'!$D$13/1000</f>
        <v>270.00167999999996</v>
      </c>
      <c r="G62" s="22"/>
      <c r="H62" s="2"/>
    </row>
    <row r="63" spans="1:8" ht="12.75" customHeight="1">
      <c r="A63" s="25"/>
      <c r="G63" s="22"/>
      <c r="H63" s="2"/>
    </row>
    <row r="64" spans="1:8" ht="12.75" customHeight="1">
      <c r="A64" s="25"/>
      <c r="G64" s="22"/>
      <c r="H64" s="2"/>
    </row>
    <row r="65" spans="1:8" ht="12.75" customHeight="1">
      <c r="A65" s="25">
        <v>21</v>
      </c>
      <c r="B65" s="12" t="s">
        <v>100</v>
      </c>
      <c r="G65" s="22"/>
      <c r="H65" s="2"/>
    </row>
    <row r="66" spans="1:8" ht="12.75" customHeight="1">
      <c r="A66" s="25"/>
      <c r="B66" s="14" t="s">
        <v>104</v>
      </c>
      <c r="G66" s="22"/>
      <c r="H66" s="2"/>
    </row>
    <row r="67" spans="1:8" ht="12.75" customHeight="1">
      <c r="A67" s="25"/>
      <c r="G67" s="22"/>
      <c r="H67" s="2"/>
    </row>
    <row r="68" spans="1:8" ht="12.75" customHeight="1">
      <c r="A68" s="25"/>
      <c r="G68" s="22"/>
      <c r="H68" s="2"/>
    </row>
    <row r="69" spans="1:8" ht="12.75" customHeight="1">
      <c r="A69" s="25">
        <v>22</v>
      </c>
      <c r="B69" s="12" t="s">
        <v>101</v>
      </c>
      <c r="G69" s="22"/>
      <c r="H69" s="2"/>
    </row>
    <row r="70" spans="1:8" ht="12.75" customHeight="1">
      <c r="A70" s="25"/>
      <c r="D70" s="24" t="s">
        <v>130</v>
      </c>
      <c r="G70" s="22"/>
      <c r="H70" s="2"/>
    </row>
    <row r="71" spans="1:8" ht="12.75" customHeight="1">
      <c r="A71" s="25"/>
      <c r="D71" s="24" t="s">
        <v>0</v>
      </c>
      <c r="G71" s="22"/>
      <c r="H71" s="2"/>
    </row>
    <row r="72" spans="1:8" ht="12.75" customHeight="1">
      <c r="A72" s="25"/>
      <c r="B72" s="6" t="s">
        <v>102</v>
      </c>
      <c r="E72" s="23"/>
      <c r="G72" s="22"/>
      <c r="H72" s="2"/>
    </row>
    <row r="73" spans="1:8" ht="12.75" customHeight="1">
      <c r="A73" s="25"/>
      <c r="C73" s="6" t="s">
        <v>21</v>
      </c>
      <c r="D73" s="19">
        <f>'[1]Borrowings'!$F$7</f>
        <v>26221.055</v>
      </c>
      <c r="E73" s="23"/>
      <c r="G73" s="22"/>
      <c r="H73" s="2"/>
    </row>
    <row r="74" spans="1:8" ht="12.75" customHeight="1">
      <c r="A74" s="25"/>
      <c r="C74" s="6" t="s">
        <v>22</v>
      </c>
      <c r="D74" s="19">
        <f>'[1]Borrowings'!$F$8</f>
        <v>34896.39867929</v>
      </c>
      <c r="E74" s="23"/>
      <c r="G74" s="22"/>
      <c r="H74" s="2"/>
    </row>
    <row r="75" spans="1:8" ht="12.75" customHeight="1" thickBot="1">
      <c r="A75" s="25"/>
      <c r="D75" s="87">
        <f>'BS'!C28</f>
        <v>61117</v>
      </c>
      <c r="E75" s="23"/>
      <c r="G75" s="22"/>
      <c r="H75" s="2"/>
    </row>
    <row r="76" spans="1:8" ht="12.75" customHeight="1">
      <c r="A76" s="25"/>
      <c r="D76" s="19"/>
      <c r="E76" s="23"/>
      <c r="G76" s="22"/>
      <c r="H76" s="2"/>
    </row>
    <row r="77" spans="1:8" ht="12.75" customHeight="1">
      <c r="A77" s="25"/>
      <c r="B77" s="6" t="s">
        <v>103</v>
      </c>
      <c r="G77" s="22"/>
      <c r="H77" s="2"/>
    </row>
    <row r="78" spans="1:8" ht="12.75" customHeight="1">
      <c r="A78" s="25"/>
      <c r="C78" s="6" t="s">
        <v>21</v>
      </c>
      <c r="D78" s="19">
        <f>'[1]Borrowings'!$F$12</f>
        <v>13118</v>
      </c>
      <c r="E78" s="23"/>
      <c r="G78" s="22"/>
      <c r="H78" s="2"/>
    </row>
    <row r="79" spans="1:8" ht="12.75" customHeight="1">
      <c r="A79" s="25"/>
      <c r="C79" s="6" t="s">
        <v>22</v>
      </c>
      <c r="D79" s="19">
        <f>'[1]Borrowings'!$F$13</f>
        <v>12852</v>
      </c>
      <c r="E79" s="23"/>
      <c r="G79" s="22"/>
      <c r="H79" s="2"/>
    </row>
    <row r="80" spans="1:8" ht="12.75" customHeight="1" thickBot="1">
      <c r="A80" s="25"/>
      <c r="D80" s="87">
        <f>SUM(D78:D79)</f>
        <v>25970</v>
      </c>
      <c r="E80" s="23"/>
      <c r="G80" s="22"/>
      <c r="H80" s="2"/>
    </row>
    <row r="81" spans="1:8" ht="12.75" customHeight="1">
      <c r="A81" s="25"/>
      <c r="D81" s="19"/>
      <c r="E81" s="23"/>
      <c r="G81" s="22"/>
      <c r="H81" s="2"/>
    </row>
    <row r="82" spans="1:8" ht="12.75" customHeight="1">
      <c r="A82" s="25"/>
      <c r="D82" s="19"/>
      <c r="E82" s="23"/>
      <c r="G82" s="22"/>
      <c r="H82" s="2"/>
    </row>
    <row r="83" spans="1:8" ht="12.75" customHeight="1" thickBot="1">
      <c r="A83" s="25"/>
      <c r="B83" s="6" t="s">
        <v>117</v>
      </c>
      <c r="D83" s="88">
        <f>D75+D80</f>
        <v>87087</v>
      </c>
      <c r="E83" s="23"/>
      <c r="G83" s="22"/>
      <c r="H83" s="2"/>
    </row>
    <row r="84" spans="1:8" ht="12.75" customHeight="1">
      <c r="A84" s="25"/>
      <c r="D84" s="19"/>
      <c r="E84" s="23"/>
      <c r="G84" s="22"/>
      <c r="H84" s="2"/>
    </row>
    <row r="85" spans="1:8" ht="12.75" customHeight="1">
      <c r="A85" s="25"/>
      <c r="D85" s="19"/>
      <c r="E85" s="23"/>
      <c r="G85" s="22"/>
      <c r="H85" s="2"/>
    </row>
    <row r="86" spans="1:8" ht="12.75" customHeight="1">
      <c r="A86" s="25"/>
      <c r="B86" s="6" t="s">
        <v>116</v>
      </c>
      <c r="D86" s="19"/>
      <c r="E86" s="23"/>
      <c r="G86" s="22"/>
      <c r="H86" s="2"/>
    </row>
    <row r="87" spans="1:8" ht="12.75" customHeight="1">
      <c r="A87" s="25"/>
      <c r="D87" s="6" t="s">
        <v>203</v>
      </c>
      <c r="E87" s="23"/>
      <c r="F87" s="133" t="s">
        <v>204</v>
      </c>
      <c r="G87" s="22"/>
      <c r="H87" s="2"/>
    </row>
    <row r="88" spans="1:8" ht="12.75" customHeight="1">
      <c r="A88" s="25"/>
      <c r="D88" s="85" t="s">
        <v>205</v>
      </c>
      <c r="E88" s="23"/>
      <c r="F88" s="85" t="s">
        <v>205</v>
      </c>
      <c r="G88" s="22"/>
      <c r="H88" s="2"/>
    </row>
    <row r="89" spans="1:8" ht="12.75" customHeight="1">
      <c r="A89" s="25"/>
      <c r="C89" s="6" t="s">
        <v>118</v>
      </c>
      <c r="D89" s="92">
        <v>17628</v>
      </c>
      <c r="E89" s="23"/>
      <c r="F89" s="19">
        <f>'[1]Borrowings-Workings'!$B$27/1000-1</f>
        <v>17627.56677</v>
      </c>
      <c r="G89" s="22"/>
      <c r="H89" s="2"/>
    </row>
    <row r="90" spans="1:8" ht="12.75" customHeight="1">
      <c r="A90" s="25"/>
      <c r="C90" s="6" t="s">
        <v>119</v>
      </c>
      <c r="D90" s="92">
        <v>13000</v>
      </c>
      <c r="E90" s="23"/>
      <c r="F90" s="19">
        <f>'[1]Borrowings-Workings'!$B$28/1000</f>
        <v>48960.214679289995</v>
      </c>
      <c r="G90" s="92"/>
      <c r="H90" s="2"/>
    </row>
    <row r="91" spans="1:8" ht="12.75" customHeight="1">
      <c r="A91" s="25"/>
      <c r="C91" s="6" t="s">
        <v>120</v>
      </c>
      <c r="D91" s="92">
        <v>44660</v>
      </c>
      <c r="E91" s="23"/>
      <c r="F91" s="19">
        <f>'[1]Borrowings-Workings'!$B$29/1000</f>
        <v>20498.94</v>
      </c>
      <c r="G91" s="134"/>
      <c r="H91" s="2"/>
    </row>
    <row r="92" spans="1:8" ht="12.75" customHeight="1" thickBot="1">
      <c r="A92" s="25"/>
      <c r="D92" s="92"/>
      <c r="E92" s="23"/>
      <c r="F92" s="89">
        <f>SUM(F89:F91)</f>
        <v>87086.72144929</v>
      </c>
      <c r="G92" s="22"/>
      <c r="H92" s="2"/>
    </row>
    <row r="93" spans="1:8" ht="12.75" customHeight="1">
      <c r="A93" s="25"/>
      <c r="E93" s="23"/>
      <c r="G93" s="22"/>
      <c r="H93" s="2"/>
    </row>
    <row r="94" spans="1:8" ht="12.75" customHeight="1">
      <c r="A94" s="25"/>
      <c r="E94" s="23"/>
      <c r="G94" s="22"/>
      <c r="H94" s="2"/>
    </row>
    <row r="95" spans="1:8" ht="12.75" customHeight="1">
      <c r="A95" s="25">
        <v>23</v>
      </c>
      <c r="B95" s="12" t="s">
        <v>23</v>
      </c>
      <c r="G95" s="22"/>
      <c r="H95" s="2"/>
    </row>
    <row r="96" spans="1:8" ht="12.75" customHeight="1">
      <c r="A96" s="25"/>
      <c r="B96" s="6" t="s">
        <v>105</v>
      </c>
      <c r="G96" s="22"/>
      <c r="H96" s="2"/>
    </row>
    <row r="97" spans="1:8" ht="12.75" customHeight="1">
      <c r="A97" s="25"/>
      <c r="G97" s="22"/>
      <c r="H97" s="2"/>
    </row>
    <row r="98" spans="1:8" ht="12.75" customHeight="1">
      <c r="A98" s="25"/>
      <c r="G98" s="22"/>
      <c r="H98" s="2"/>
    </row>
    <row r="99" spans="1:8" ht="12.75" customHeight="1">
      <c r="A99" s="25">
        <v>24</v>
      </c>
      <c r="B99" s="12" t="s">
        <v>106</v>
      </c>
      <c r="G99" s="22"/>
      <c r="H99" s="2"/>
    </row>
    <row r="100" spans="1:8" ht="12.75" customHeight="1">
      <c r="A100" s="25"/>
      <c r="B100" s="6" t="s">
        <v>150</v>
      </c>
      <c r="G100" s="22"/>
      <c r="H100" s="2"/>
    </row>
    <row r="101" spans="1:8" ht="12.75" customHeight="1">
      <c r="A101" s="25"/>
      <c r="B101" s="6" t="s">
        <v>151</v>
      </c>
      <c r="G101" s="22"/>
      <c r="H101" s="2"/>
    </row>
    <row r="102" spans="1:8" ht="12.75" customHeight="1">
      <c r="A102" s="25"/>
      <c r="G102" s="22"/>
      <c r="H102" s="2"/>
    </row>
    <row r="103" spans="1:8" ht="12.75" customHeight="1">
      <c r="A103" s="25"/>
      <c r="G103" s="22"/>
      <c r="H103" s="2"/>
    </row>
    <row r="104" spans="1:8" ht="12.75" customHeight="1">
      <c r="A104" s="25">
        <v>25</v>
      </c>
      <c r="B104" s="18" t="s">
        <v>107</v>
      </c>
      <c r="G104" s="22"/>
      <c r="H104" s="2"/>
    </row>
    <row r="105" spans="1:8" ht="12.75" customHeight="1">
      <c r="A105" s="25"/>
      <c r="B105" s="15" t="s">
        <v>183</v>
      </c>
      <c r="G105" s="22"/>
      <c r="H105" s="2"/>
    </row>
    <row r="106" spans="1:8" ht="12.75" customHeight="1">
      <c r="A106" s="25"/>
      <c r="B106" s="6" t="s">
        <v>184</v>
      </c>
      <c r="G106" s="22"/>
      <c r="H106" s="2"/>
    </row>
    <row r="107" spans="1:8" ht="12.75" customHeight="1">
      <c r="A107" s="25"/>
      <c r="G107" s="22"/>
      <c r="H107" s="2"/>
    </row>
    <row r="108" spans="1:8" ht="12.75" customHeight="1">
      <c r="A108" s="25"/>
      <c r="G108" s="22"/>
      <c r="H108" s="2"/>
    </row>
    <row r="109" spans="1:8" ht="12.75" customHeight="1">
      <c r="A109" s="25">
        <v>26</v>
      </c>
      <c r="B109" s="12" t="s">
        <v>108</v>
      </c>
      <c r="G109" s="22"/>
      <c r="H109" s="2"/>
    </row>
    <row r="110" spans="1:8" ht="12.75" customHeight="1">
      <c r="A110" s="25"/>
      <c r="B110" s="12" t="s">
        <v>109</v>
      </c>
      <c r="C110" s="12" t="s">
        <v>110</v>
      </c>
      <c r="G110" s="22"/>
      <c r="H110" s="2"/>
    </row>
    <row r="111" spans="1:8" ht="12.75" customHeight="1">
      <c r="A111" s="25"/>
      <c r="B111" s="12"/>
      <c r="C111" s="6" t="s">
        <v>159</v>
      </c>
      <c r="G111" s="22"/>
      <c r="H111" s="2"/>
    </row>
    <row r="112" spans="1:8" ht="12.75" customHeight="1">
      <c r="A112" s="25"/>
      <c r="B112" s="12"/>
      <c r="C112" s="6" t="s">
        <v>160</v>
      </c>
      <c r="G112" s="22"/>
      <c r="H112" s="2"/>
    </row>
    <row r="113" spans="1:8" ht="12.75" customHeight="1">
      <c r="A113" s="25"/>
      <c r="B113" s="12"/>
      <c r="G113" s="22"/>
      <c r="H113" s="2"/>
    </row>
    <row r="114" spans="1:8" ht="12.75" customHeight="1">
      <c r="A114" s="25"/>
      <c r="B114" s="12"/>
      <c r="C114" s="12"/>
      <c r="D114" s="29" t="s">
        <v>153</v>
      </c>
      <c r="E114" s="29"/>
      <c r="F114" s="29" t="s">
        <v>154</v>
      </c>
      <c r="G114" s="22"/>
      <c r="H114" s="2"/>
    </row>
    <row r="115" spans="1:8" ht="12.75" customHeight="1">
      <c r="A115" s="25"/>
      <c r="B115" s="12"/>
      <c r="C115" s="12"/>
      <c r="D115" s="29" t="s">
        <v>130</v>
      </c>
      <c r="E115" s="29"/>
      <c r="F115" s="29" t="s">
        <v>130</v>
      </c>
      <c r="G115" s="22"/>
      <c r="H115" s="2"/>
    </row>
    <row r="116" spans="1:8" ht="12.75" customHeight="1">
      <c r="A116" s="25"/>
      <c r="D116" s="29" t="s">
        <v>0</v>
      </c>
      <c r="E116" s="29"/>
      <c r="F116" s="29" t="s">
        <v>0</v>
      </c>
      <c r="G116" s="22"/>
      <c r="H116" s="2"/>
    </row>
    <row r="117" spans="1:8" ht="12.75" customHeight="1">
      <c r="A117" s="25"/>
      <c r="C117" s="6" t="s">
        <v>24</v>
      </c>
      <c r="D117" s="50">
        <f>PL!C42</f>
        <v>6245</v>
      </c>
      <c r="E117" s="95"/>
      <c r="F117" s="95">
        <f>PL!G42</f>
        <v>11856</v>
      </c>
      <c r="G117" s="22"/>
      <c r="H117" s="2"/>
    </row>
    <row r="118" spans="1:8" ht="12.75" customHeight="1">
      <c r="A118" s="25"/>
      <c r="D118" s="50"/>
      <c r="E118" s="95"/>
      <c r="F118" s="95"/>
      <c r="G118" s="22"/>
      <c r="H118" s="2"/>
    </row>
    <row r="119" spans="1:8" ht="12.75" customHeight="1">
      <c r="A119" s="25"/>
      <c r="C119" s="6" t="s">
        <v>161</v>
      </c>
      <c r="D119" s="50">
        <v>320633</v>
      </c>
      <c r="E119" s="95"/>
      <c r="F119" s="95">
        <v>320633</v>
      </c>
      <c r="G119" s="22"/>
      <c r="H119" s="2"/>
    </row>
    <row r="120" spans="1:8" ht="12.75" customHeight="1">
      <c r="A120" s="25"/>
      <c r="C120" s="6" t="s">
        <v>162</v>
      </c>
      <c r="D120" s="24"/>
      <c r="G120" s="22"/>
      <c r="H120" s="2"/>
    </row>
    <row r="121" spans="1:8" ht="12.75" customHeight="1" thickBot="1">
      <c r="A121" s="25"/>
      <c r="C121" s="6" t="s">
        <v>25</v>
      </c>
      <c r="D121" s="96">
        <f>(D117/D119)*100</f>
        <v>1.9477096867758465</v>
      </c>
      <c r="F121" s="96">
        <f>(F117/F119)*100</f>
        <v>3.697685515838981</v>
      </c>
      <c r="G121" s="22"/>
      <c r="H121" s="2"/>
    </row>
    <row r="122" spans="1:8" ht="12.75" customHeight="1">
      <c r="A122" s="25"/>
      <c r="D122" s="2"/>
      <c r="E122" s="2"/>
      <c r="H122" s="2"/>
    </row>
    <row r="123" spans="1:8" ht="12.75" customHeight="1">
      <c r="A123" s="25"/>
      <c r="D123" s="2"/>
      <c r="E123" s="2"/>
      <c r="H123" s="2"/>
    </row>
    <row r="124" spans="1:8" ht="12.75" customHeight="1" thickBot="1">
      <c r="A124" s="25"/>
      <c r="B124" s="12" t="s">
        <v>111</v>
      </c>
      <c r="C124" s="12" t="s">
        <v>112</v>
      </c>
      <c r="D124" s="97" t="s">
        <v>133</v>
      </c>
      <c r="E124" s="61"/>
      <c r="F124" s="97" t="s">
        <v>133</v>
      </c>
      <c r="H124" s="2"/>
    </row>
    <row r="125" spans="1:8" ht="12.75" customHeight="1">
      <c r="A125" s="25"/>
      <c r="D125" s="61"/>
      <c r="E125" s="2"/>
      <c r="F125" s="2"/>
      <c r="H125" s="2"/>
    </row>
    <row r="126" spans="1:8" ht="12.75" customHeight="1">
      <c r="A126" s="25"/>
      <c r="D126" s="2"/>
      <c r="E126" s="2"/>
      <c r="F126" s="2"/>
      <c r="H126" s="2"/>
    </row>
    <row r="127" spans="1:8" ht="12.75" customHeight="1">
      <c r="A127" s="25">
        <v>27</v>
      </c>
      <c r="B127" s="139" t="s">
        <v>113</v>
      </c>
      <c r="C127" s="139"/>
      <c r="D127" s="139"/>
      <c r="E127" s="139"/>
      <c r="F127" s="139"/>
      <c r="G127" s="139"/>
      <c r="H127" s="2"/>
    </row>
    <row r="128" spans="1:8" ht="12.75" customHeight="1">
      <c r="A128" s="25"/>
      <c r="B128" s="40" t="s">
        <v>114</v>
      </c>
      <c r="C128" s="39"/>
      <c r="D128" s="39"/>
      <c r="E128" s="39"/>
      <c r="F128" s="39"/>
      <c r="G128" s="39"/>
      <c r="H128" s="2"/>
    </row>
    <row r="129" spans="1:8" ht="12.75" customHeight="1">
      <c r="A129" s="25"/>
      <c r="B129" s="40" t="s">
        <v>163</v>
      </c>
      <c r="C129" s="39"/>
      <c r="D129" s="39"/>
      <c r="E129" s="39"/>
      <c r="F129" s="39"/>
      <c r="G129" s="39"/>
      <c r="H129" s="2"/>
    </row>
    <row r="130" spans="1:8" ht="12.75" customHeight="1">
      <c r="A130" s="25"/>
      <c r="B130" s="26"/>
      <c r="C130" s="27"/>
      <c r="D130" s="27"/>
      <c r="E130" s="27"/>
      <c r="F130" s="27"/>
      <c r="G130" s="27"/>
      <c r="H130" s="2"/>
    </row>
    <row r="131" spans="1:8" ht="12.75" customHeight="1">
      <c r="A131" s="24"/>
      <c r="B131" s="2"/>
      <c r="C131" s="2"/>
      <c r="D131" s="7"/>
      <c r="E131" s="7"/>
      <c r="F131" s="20"/>
      <c r="G131" s="20"/>
      <c r="H131" s="2"/>
    </row>
    <row r="132" ht="12.75" customHeight="1"/>
    <row r="133" ht="12.75" customHeight="1"/>
    <row r="134" ht="12.75" customHeight="1"/>
    <row r="135" ht="12.75" customHeight="1"/>
  </sheetData>
  <mergeCells count="1">
    <mergeCell ref="B127:G127"/>
  </mergeCells>
  <printOptions/>
  <pageMargins left="0.75" right="0.75" top="0.75" bottom="0.75" header="0.5" footer="0.5"/>
  <pageSetup horizontalDpi="600" verticalDpi="600" orientation="portrait" paperSize="9" scale="95" r:id="rId1"/>
  <rowBreaks count="2" manualBreakCount="2">
    <brk id="52" max="6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 &amp; Tan Developments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 Lee</dc:creator>
  <cp:keywords/>
  <dc:description/>
  <cp:lastModifiedBy>Wen Yunn</cp:lastModifiedBy>
  <cp:lastPrinted>2003-09-29T05:30:29Z</cp:lastPrinted>
  <dcterms:created xsi:type="dcterms:W3CDTF">2003-06-03T01:38:44Z</dcterms:created>
  <dcterms:modified xsi:type="dcterms:W3CDTF">2003-09-29T05:30:33Z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