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470" windowWidth="12120" windowHeight="4770" activeTab="4"/>
  </bookViews>
  <sheets>
    <sheet name="PL" sheetId="1" r:id="rId1"/>
    <sheet name="BS" sheetId="2" r:id="rId2"/>
    <sheet name="Equity" sheetId="3" r:id="rId3"/>
    <sheet name="CF" sheetId="4" r:id="rId4"/>
    <sheet name="NOT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<sst xmlns="http://schemas.openxmlformats.org/spreadsheetml/2006/main" count="270" uniqueCount="217">
  <si>
    <t>RM'000</t>
  </si>
  <si>
    <t xml:space="preserve">Revenue </t>
  </si>
  <si>
    <t>N/A</t>
  </si>
  <si>
    <t>Cost of sales</t>
  </si>
  <si>
    <t>Gross profit</t>
  </si>
  <si>
    <t>Taxation</t>
  </si>
  <si>
    <t>Net profit for the period</t>
  </si>
  <si>
    <t xml:space="preserve">As at </t>
  </si>
  <si>
    <t>31.01.2003</t>
  </si>
  <si>
    <t>Property, plant and equipment</t>
  </si>
  <si>
    <t>Inventories</t>
  </si>
  <si>
    <t>Cash and cash equivalent</t>
  </si>
  <si>
    <t>Current liabilities</t>
  </si>
  <si>
    <t>Payables and accruals</t>
  </si>
  <si>
    <t>Amount payable to a related party</t>
  </si>
  <si>
    <t>Share Premium</t>
  </si>
  <si>
    <t>Reserve on Consolidation</t>
  </si>
  <si>
    <t>Net increase / (decrease) in cash and cash equivalent</t>
  </si>
  <si>
    <t>Cash and bank balances</t>
  </si>
  <si>
    <t>Others</t>
  </si>
  <si>
    <t>Total</t>
  </si>
  <si>
    <t>Debt and Equity Securities</t>
  </si>
  <si>
    <t>Rental &amp; Cleaning Services</t>
  </si>
  <si>
    <t>Website Development</t>
  </si>
  <si>
    <t>Quoted Securities</t>
  </si>
  <si>
    <t>At cost</t>
  </si>
  <si>
    <t>At market value</t>
  </si>
  <si>
    <t>Secured</t>
  </si>
  <si>
    <t>Unsecured</t>
  </si>
  <si>
    <t>Off Balance Sheet Financial Instruments</t>
  </si>
  <si>
    <t>3 months ended</t>
  </si>
  <si>
    <t>Net profit for the period (RM'000)</t>
  </si>
  <si>
    <t>Weighted average no. of ordinary shares in issue ('000)</t>
  </si>
  <si>
    <t>Basic earnings per share (sen)</t>
  </si>
  <si>
    <t>30.04.2003</t>
  </si>
  <si>
    <t>Manufacturing</t>
  </si>
  <si>
    <t>Earnings per share (sen)</t>
  </si>
  <si>
    <t xml:space="preserve">     Basic</t>
  </si>
  <si>
    <t xml:space="preserve">     Diluted</t>
  </si>
  <si>
    <t>GOLD IS BHD INTERIM FINANCIAL STATEMENTS</t>
  </si>
  <si>
    <t>The Directors are pleased to present the unaudited Interim Financial Statement for the first quarter ended 30th April 2003 as follows:</t>
  </si>
  <si>
    <t xml:space="preserve">3 months ended </t>
  </si>
  <si>
    <t>Other operating income</t>
  </si>
  <si>
    <t>Selling &amp; distribution expenses</t>
  </si>
  <si>
    <t>Administration expenses</t>
  </si>
  <si>
    <t>Other operating expenses</t>
  </si>
  <si>
    <t>Profit from operations</t>
  </si>
  <si>
    <t>30.4.2003</t>
  </si>
  <si>
    <t>30.4.2002</t>
  </si>
  <si>
    <t>Profit from ordinary activities before tax</t>
  </si>
  <si>
    <t>Finance cost, net</t>
  </si>
  <si>
    <t>Profit from ordinary activities after tax</t>
  </si>
  <si>
    <t>Minority interest</t>
  </si>
  <si>
    <t>NON-CURRENT ASSETS</t>
  </si>
  <si>
    <t>Associates</t>
  </si>
  <si>
    <t>Jointly controlled entities</t>
  </si>
  <si>
    <t>Unquoted investments, at cost</t>
  </si>
  <si>
    <t>CURRENT ASSETS</t>
  </si>
  <si>
    <t>Quoted investments</t>
  </si>
  <si>
    <t>Amount receivable from associates</t>
  </si>
  <si>
    <t>Receivables, deposits and prepayments</t>
  </si>
  <si>
    <t>Bank borrowings</t>
  </si>
  <si>
    <t>Bank overdraft</t>
  </si>
  <si>
    <t>Deferred tax</t>
  </si>
  <si>
    <t>Long term borrowings</t>
  </si>
  <si>
    <t>Hire purchase payables</t>
  </si>
  <si>
    <t>LESS: NON-CURRENT LIABILITIES</t>
  </si>
  <si>
    <t>NET CURRENT LIABILITIES</t>
  </si>
  <si>
    <t>CAPITAL AND RESERVES</t>
  </si>
  <si>
    <t>Share Capital</t>
  </si>
  <si>
    <t>Reserves</t>
  </si>
  <si>
    <t>Shareholders' Equity</t>
  </si>
  <si>
    <t xml:space="preserve">The condensed consolidated balance sheets should be read in conjunction with the audited </t>
  </si>
  <si>
    <t>financial statements for the year ended 31 January 2003 and the accompanying explanatory</t>
  </si>
  <si>
    <t>notes attached to the interim financial statements.</t>
  </si>
  <si>
    <t>CONDENSED CONSOLIDATED INCOME STATEMENTS</t>
  </si>
  <si>
    <t>CONDENSED CONSOLIDATED BALANCE SHEETS</t>
  </si>
  <si>
    <t xml:space="preserve">The condensed consolidated statement of changes in equity should be read in conjunction with the audited financial statements for the year ended </t>
  </si>
  <si>
    <t>31 January 2003 and the accompanying explanatory notes attached to the interim financial statements.</t>
  </si>
  <si>
    <t>Issued and fully paid ordinary shares of RM1.00 each</t>
  </si>
  <si>
    <t>Number of shares</t>
  </si>
  <si>
    <t>Nominal value</t>
  </si>
  <si>
    <t>Non-distributable</t>
  </si>
  <si>
    <t>Exchange fluctuation reserve</t>
  </si>
  <si>
    <t>Retained earnings</t>
  </si>
  <si>
    <t xml:space="preserve">Distributable </t>
  </si>
  <si>
    <t>CONDENSED CONSOLIDATED STATEMENTS OF CHANGES IN EQUITY</t>
  </si>
  <si>
    <t>At  1 January 2003</t>
  </si>
  <si>
    <t>At 30 April 2003</t>
  </si>
  <si>
    <t>CONDENSED CONSOLIDATED CASH FLOW STATEMENTS</t>
  </si>
  <si>
    <t>Net cash generated from/(used in) financing activities</t>
  </si>
  <si>
    <t>Net cash (used in)/generated from investing activities</t>
  </si>
  <si>
    <t>Net cash (used in)/generated from operating activities</t>
  </si>
  <si>
    <t>Cash and cash equivalents at beginning of financial period</t>
  </si>
  <si>
    <t xml:space="preserve">Cash and cash equivalents at end of financial period </t>
  </si>
  <si>
    <t>Currency translation differences</t>
  </si>
  <si>
    <t>Cash and cash equivalents at end of financial period comprise the following:</t>
  </si>
  <si>
    <t>PART A - EXPLANATORY NOTES PURSUANT TO MASB 26</t>
  </si>
  <si>
    <t>Basis of Preparation</t>
  </si>
  <si>
    <t>Auditors' Report on Preceding Annual Financial Statements</t>
  </si>
  <si>
    <t>The auditors' report on the financial statements for the year ended 31 January 2003 was not qualified.</t>
  </si>
  <si>
    <t>Comments About Seasonal or Cyclical Factors</t>
  </si>
  <si>
    <t>The  Group's performance is not affected by the seasonal and cyclical factors.</t>
  </si>
  <si>
    <t>Unusual Items Due to their Nature, Size or Incidence</t>
  </si>
  <si>
    <t>Changes in Estimates</t>
  </si>
  <si>
    <t>There were no changes in estimates that have had a material effect in the current quarter.</t>
  </si>
  <si>
    <t>There were no issuances, cancellations, repurchases, resale and repayments of debt and equity securities.</t>
  </si>
  <si>
    <t>Dividends Paid</t>
  </si>
  <si>
    <t>There were no dividends paid during the financial period ended 30 April 2003.</t>
  </si>
  <si>
    <t>Segmental Information</t>
  </si>
  <si>
    <t>Segment Revenue</t>
  </si>
  <si>
    <t>Pharmaceutical</t>
  </si>
  <si>
    <t>Investment and hotels</t>
  </si>
  <si>
    <t>Property investment, development</t>
  </si>
  <si>
    <t xml:space="preserve">    &amp; construction</t>
  </si>
  <si>
    <t>Information technology &amp;</t>
  </si>
  <si>
    <t xml:space="preserve">   communication</t>
  </si>
  <si>
    <t>Segment Results</t>
  </si>
  <si>
    <t>Carrying Amount of Revalued Assets</t>
  </si>
  <si>
    <t>Subsequent Events</t>
  </si>
  <si>
    <t>There were no material events subsequent to the end of the current quarter.</t>
  </si>
  <si>
    <t>Changes in Composition of the Group</t>
  </si>
  <si>
    <t>There were no changes in the composition of the Group during the current quarter.</t>
  </si>
  <si>
    <t>Changes in Contingent Liabilities and Contingent Assets</t>
  </si>
  <si>
    <t>Capital Commitments</t>
  </si>
  <si>
    <t>Approved and contracted for</t>
  </si>
  <si>
    <t>Significant Related party transactions</t>
  </si>
  <si>
    <t>PART B - EXPLANATORY NOTES PURSUANT TO APPENDIX 9B OF THE LISTING REQUIREMENTS OF KLSE</t>
  </si>
  <si>
    <t>Performance Review</t>
  </si>
  <si>
    <t>For the Quarter Ended 30 April 2003</t>
  </si>
  <si>
    <t xml:space="preserve">The interim financial statements are unaudited and have been prepared in accordance with the requirement of </t>
  </si>
  <si>
    <t xml:space="preserve">MASB 26: Interim Financial Reporting and paragraph 9.22 of the Listing Requirements of the Kuala Lumpur Stock  </t>
  </si>
  <si>
    <t xml:space="preserve">Exchange ("KLSE"). </t>
  </si>
  <si>
    <t xml:space="preserve">The interim financial statements should be read in conjunction with the audited financial statements for the year </t>
  </si>
  <si>
    <t xml:space="preserve">ended 31 January 2003. These explanatory notes attached to the interim financial statements provide an explanation </t>
  </si>
  <si>
    <t xml:space="preserve">of events and transactions that are significant to an understandingof the changes in the financial position and </t>
  </si>
  <si>
    <t>performance of the Group since the financial year ended 31 January 2003</t>
  </si>
  <si>
    <t xml:space="preserve">The same accounting policies and methods of computation are followed in the interim financial statements as </t>
  </si>
  <si>
    <t>compared with the financial statements for the year ended 31 January 2002.</t>
  </si>
  <si>
    <t xml:space="preserve">There were no unusual items affecting assets, liabilities, equity, net income, or cash flows during the financial period </t>
  </si>
  <si>
    <t>ended 30 April 2003.</t>
  </si>
  <si>
    <t xml:space="preserve">The valuations of property, plant and equipment and investment properties have been brought forward without </t>
  </si>
  <si>
    <t>amendment from the financial statements for the year ended 31 January 2003.</t>
  </si>
  <si>
    <t xml:space="preserve">There were no changes in contingent liabilities or contingent assets since the last annual balance sheet as at </t>
  </si>
  <si>
    <t>31 January 2003.</t>
  </si>
  <si>
    <t xml:space="preserve">The amount of commitments for the purchase of property, plant and equipment not provided for in the interim </t>
  </si>
  <si>
    <t>financial statements as at 30 April 2003 is as follows:</t>
  </si>
  <si>
    <t>Comment on Material Change in Profit Before Taxation</t>
  </si>
  <si>
    <t>Commentary on Prospects</t>
  </si>
  <si>
    <t>The Directors are of the view that the overall performance of the Group will to a certain extent be dependent on the</t>
  </si>
  <si>
    <t>pace of recovery in both local and global economic conditions.</t>
  </si>
  <si>
    <t>Profit Forecast or Profit Guarantee</t>
  </si>
  <si>
    <t>The disclosure requirements for explanatory notes for the variance of actual profit after tax and minority interest</t>
  </si>
  <si>
    <t>and shortfall in profit guarantee are not applicable.</t>
  </si>
  <si>
    <t>Tax expense for the period:</t>
  </si>
  <si>
    <t>Malaysian income tax</t>
  </si>
  <si>
    <t>Foreign tax</t>
  </si>
  <si>
    <t>Sale of Unquoted Investments and Properties</t>
  </si>
  <si>
    <t>There were no sales of unquoted investments and properties in the current quarter.</t>
  </si>
  <si>
    <t>Investment in quoted securities:</t>
  </si>
  <si>
    <t>At book value</t>
  </si>
  <si>
    <t>Corporate Proposals</t>
  </si>
  <si>
    <t>Borrowings and Debt Securities</t>
  </si>
  <si>
    <t>Note</t>
  </si>
  <si>
    <t>Short term borrowings:</t>
  </si>
  <si>
    <t>Long term borrowings:</t>
  </si>
  <si>
    <t>There were no corporate proposals announced as at the date of issue of the quarterly report.</t>
  </si>
  <si>
    <t>There were no off balance sheet financial instruments at the date of issue of the quarterly report.</t>
  </si>
  <si>
    <t>Changes in Material Litigation</t>
  </si>
  <si>
    <t>Dividend Payable</t>
  </si>
  <si>
    <t xml:space="preserve">due to the fact that the Company only commenced operations on 31 January 2002 and has insufficient tax credit to </t>
  </si>
  <si>
    <t>Earnings Per Share</t>
  </si>
  <si>
    <t>(a)</t>
  </si>
  <si>
    <t>Basic</t>
  </si>
  <si>
    <t>Basic earnings per share is calculated by dividing the net profit for the period by the weighted average number</t>
  </si>
  <si>
    <t>of ordinary shares in issue during the period.</t>
  </si>
  <si>
    <t>(b)</t>
  </si>
  <si>
    <t>Diluted</t>
  </si>
  <si>
    <t>Not applicable</t>
  </si>
  <si>
    <t>Authorisation for Issue</t>
  </si>
  <si>
    <t xml:space="preserve">The interim financial statements were authorised for issue by the Board of Directors in accordance with a </t>
  </si>
  <si>
    <t>The condensed consolidated income statements should be read in conjunction with the audited financial statements</t>
  </si>
  <si>
    <t xml:space="preserve"> for the year ended 31 January 2003 and the accompanying explanatory notes attached to the interim financial </t>
  </si>
  <si>
    <t>statements.</t>
  </si>
  <si>
    <t>Net profit for the financial year</t>
  </si>
  <si>
    <t>- Ringgit Malaysia</t>
  </si>
  <si>
    <t>- US Dollar</t>
  </si>
  <si>
    <t>- Chinese Renmenbi</t>
  </si>
  <si>
    <t>Total borrowings</t>
  </si>
  <si>
    <t>There were no changes in material litigation, including the status of pending material litigation since the last balance .</t>
  </si>
  <si>
    <t>sheet date of 31 January 2003</t>
  </si>
  <si>
    <t>The effective tax rate for the period presented above are higher than the statutory tax rate principally due to the</t>
  </si>
  <si>
    <t>losses of certain subsidiaries which cannot be set off against taxable profits made by other subsidiaries.</t>
  </si>
  <si>
    <t xml:space="preserve">Less: Bank overdrafts </t>
  </si>
  <si>
    <t>resolution of the directors on 10 June 2003.</t>
  </si>
  <si>
    <t>There were no purchase or disposal of quoted securities for the current quarter.</t>
  </si>
  <si>
    <t>The above borrowings are denominated in the following foreign currencies:</t>
  </si>
  <si>
    <t xml:space="preserve">The condensed consolidated cash flow statement should be read in conjunction with the audited </t>
  </si>
  <si>
    <t xml:space="preserve">financial statements for the year ended 31 January 2003 and the accompanying explanatory </t>
  </si>
  <si>
    <t>Share of (losses)/results of jointly controlled entities</t>
  </si>
  <si>
    <t>Share of results/(losses) of associates</t>
  </si>
  <si>
    <t xml:space="preserve"> </t>
  </si>
  <si>
    <t>respective periods. The increase in revenue is contributed by the overall improvement in the performance of the Group</t>
  </si>
  <si>
    <t>Further, there was a decrease in share of profits from an associate from RM9,304,017 to RM5,255,629.</t>
  </si>
  <si>
    <t>No dividend has been declared for the financial period ended 30 April 2003.</t>
  </si>
  <si>
    <t xml:space="preserve">The Directors did not recommend the payment of any dividend for the financial period ended 31 January 2003,  </t>
  </si>
  <si>
    <t>frank dividends.</t>
  </si>
  <si>
    <t>mainly from Pharmaceuticals and Manufacturing segment, while the decrease in profit before taxation was mainly</t>
  </si>
  <si>
    <t>quarter ended 30 April 2002 while the profit before taxation decreased to RM9,448,797 from RM14,593,509 for the</t>
  </si>
  <si>
    <t>The Group's profit before taxation for the current quarter ended 30 April 2003 of RM9,448,797 represents a decrease</t>
  </si>
  <si>
    <t>attributable to the increase in selling and distribution costs and a decrease in share of profits from an associate</t>
  </si>
  <si>
    <t>from RM9,304,017 to RM5,255,629.</t>
  </si>
  <si>
    <t>to the increase in selling and distribution costs by the launch of a new product to Thailand during the quarter.</t>
  </si>
  <si>
    <t xml:space="preserve">of RM5,144,712 or 35% from the comparative quarter ended 30 April 2002 of RM14,593,509. This was mainly attributable </t>
  </si>
  <si>
    <t>The Group's revenue for the current quarter ended 30 April 2003 increased to RM19,744,889 from RM14,990,113 in the</t>
  </si>
  <si>
    <t>Despite the Iraq war and the effect of SARS, the overall performance for the current year is expected to be comparable</t>
  </si>
  <si>
    <t>to the previous year.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</si>
</sst>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_-;_-@_-"/>
    <numFmt numFmtId="166" formatCode="_-&quot;RM&quot;* #,##0.00_-;\-&quot;RM&quot;* #,##0.00_-;_-&quot;RM&quot;* &quot;-&quot;??_-;_-@_-"/>
    <numFmt numFmtId="167" formatCode="_-&quot;RM&quot;* #,##0_-;\-&quot;RM&quot;* #,##0_-;_-&quot;RM&quot;* &quot;-&quot;_-;_-@_-"/>
    <numFmt numFmtId="168" formatCode="_-* #,##0_-;\-* #,##0_-;_-* &quot;-&quot;??_-;_-@_-"/>
    <numFmt numFmtId="169" formatCode="_(* #,##0.00_);_(* \(#,##0.00\);_(* &quot;-&quot;_);_(@_)"/>
    <numFmt numFmtId="170" formatCode="#,##0.0000;\-#,##0.0000"/>
    <numFmt numFmtId="171" formatCode=";;;"/>
    <numFmt numFmtId="172" formatCode="#,##0.00000000000_);\(#,##0.00000000000\)"/>
    <numFmt numFmtId="173" formatCode="_(* #,##0_);_(* \(#,##0\);_(* &quot;-&quot;??_);_(@_)"/>
    <numFmt numFmtId="174" formatCode="#,##0;\(#,##0\)"/>
    <numFmt numFmtId="175" formatCode="0_);\(0\)"/>
    <numFmt numFmtId="176" formatCode="_(* #,##0.0000_);_(* \(#,##0.0000\);_(* &quot;-&quot;????_);_(@_)"/>
    <numFmt numFmtId="177" formatCode="0.0"/>
    <numFmt numFmtId="178" formatCode="_(* #,##0.0_);_(* \(#,##0.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_);_(* \(#,##0.000\);_(* &quot;-&quot;???_);_(@_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color indexed="12"/>
      <name val="Times New Roman"/>
      <family val="1"/>
    </font>
    <font>
      <b/>
      <sz val="16"/>
      <name val="Times New Roman"/>
      <family val="1"/>
    </font>
    <font>
      <b/>
      <sz val="9"/>
      <color indexed="12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7" fontId="13" fillId="0" borderId="5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/>
    </xf>
    <xf numFmtId="37" fontId="11" fillId="0" borderId="4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37" fontId="13" fillId="0" borderId="6" xfId="0" applyNumberFormat="1" applyFont="1" applyFill="1" applyBorder="1" applyAlignment="1">
      <alignment/>
    </xf>
    <xf numFmtId="37" fontId="13" fillId="0" borderId="7" xfId="0" applyNumberFormat="1" applyFont="1" applyFill="1" applyBorder="1" applyAlignment="1">
      <alignment/>
    </xf>
    <xf numFmtId="37" fontId="13" fillId="0" borderId="7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173" fontId="13" fillId="0" borderId="6" xfId="15" applyNumberFormat="1" applyFont="1" applyFill="1" applyBorder="1" applyAlignment="1">
      <alignment/>
    </xf>
    <xf numFmtId="173" fontId="13" fillId="0" borderId="8" xfId="15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4" fillId="0" borderId="9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7" fillId="0" borderId="4" xfId="0" applyFont="1" applyFill="1" applyBorder="1" applyAlignment="1">
      <alignment/>
    </xf>
    <xf numFmtId="37" fontId="8" fillId="2" borderId="6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7" fontId="16" fillId="0" borderId="0" xfId="0" applyNumberFormat="1" applyFont="1" applyFill="1" applyBorder="1" applyAlignment="1">
      <alignment horizontal="center"/>
    </xf>
    <xf numFmtId="41" fontId="13" fillId="0" borderId="5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0" fontId="13" fillId="0" borderId="4" xfId="0" applyFont="1" applyFill="1" applyBorder="1" applyAlignment="1">
      <alignment/>
    </xf>
    <xf numFmtId="41" fontId="13" fillId="0" borderId="6" xfId="0" applyNumberFormat="1" applyFont="1" applyFill="1" applyBorder="1" applyAlignment="1">
      <alignment/>
    </xf>
    <xf numFmtId="41" fontId="13" fillId="0" borderId="7" xfId="0" applyNumberFormat="1" applyFont="1" applyFill="1" applyBorder="1" applyAlignment="1">
      <alignment/>
    </xf>
    <xf numFmtId="41" fontId="13" fillId="0" borderId="10" xfId="0" applyNumberFormat="1" applyFont="1" applyFill="1" applyBorder="1" applyAlignment="1">
      <alignment/>
    </xf>
    <xf numFmtId="41" fontId="13" fillId="0" borderId="11" xfId="0" applyNumberFormat="1" applyFont="1" applyFill="1" applyBorder="1" applyAlignment="1">
      <alignment/>
    </xf>
    <xf numFmtId="41" fontId="13" fillId="0" borderId="12" xfId="0" applyNumberFormat="1" applyFont="1" applyFill="1" applyBorder="1" applyAlignment="1">
      <alignment/>
    </xf>
    <xf numFmtId="41" fontId="15" fillId="0" borderId="13" xfId="0" applyNumberFormat="1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7" fontId="7" fillId="0" borderId="15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13" fillId="0" borderId="3" xfId="0" applyFont="1" applyFill="1" applyBorder="1" applyAlignment="1">
      <alignment horizontal="center"/>
    </xf>
    <xf numFmtId="173" fontId="13" fillId="0" borderId="0" xfId="15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41" fontId="0" fillId="0" borderId="0" xfId="0" applyNumberFormat="1" applyAlignment="1">
      <alignment/>
    </xf>
    <xf numFmtId="15" fontId="12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left" vertical="center"/>
    </xf>
    <xf numFmtId="0" fontId="9" fillId="0" borderId="0" xfId="0" applyFont="1" applyFill="1" applyBorder="1" applyAlignment="1">
      <alignment/>
    </xf>
    <xf numFmtId="41" fontId="13" fillId="0" borderId="17" xfId="0" applyNumberFormat="1" applyFont="1" applyFill="1" applyBorder="1" applyAlignment="1">
      <alignment/>
    </xf>
    <xf numFmtId="41" fontId="13" fillId="0" borderId="13" xfId="0" applyNumberFormat="1" applyFont="1" applyFill="1" applyBorder="1" applyAlignment="1">
      <alignment/>
    </xf>
    <xf numFmtId="41" fontId="0" fillId="0" borderId="0" xfId="18" applyNumberFormat="1" applyAlignment="1">
      <alignment/>
    </xf>
    <xf numFmtId="168" fontId="0" fillId="0" borderId="0" xfId="18" applyNumberForma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9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2" fillId="2" borderId="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1" fillId="0" borderId="4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173" fontId="11" fillId="0" borderId="0" xfId="15" applyNumberFormat="1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4" xfId="0" applyFont="1" applyBorder="1" applyAlignment="1">
      <alignment wrapText="1"/>
    </xf>
    <xf numFmtId="37" fontId="13" fillId="0" borderId="4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0" fontId="11" fillId="0" borderId="4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37" fontId="11" fillId="0" borderId="2" xfId="0" applyNumberFormat="1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2" fillId="0" borderId="3" xfId="0" applyFont="1" applyFill="1" applyBorder="1" applyAlignment="1">
      <alignment horizontal="center"/>
    </xf>
    <xf numFmtId="41" fontId="11" fillId="0" borderId="0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top"/>
    </xf>
    <xf numFmtId="0" fontId="11" fillId="0" borderId="0" xfId="0" applyFont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37" fontId="11" fillId="0" borderId="15" xfId="0" applyNumberFormat="1" applyFont="1" applyFill="1" applyBorder="1" applyAlignment="1">
      <alignment/>
    </xf>
    <xf numFmtId="41" fontId="11" fillId="0" borderId="15" xfId="0" applyNumberFormat="1" applyFont="1" applyFill="1" applyBorder="1" applyAlignment="1">
      <alignment/>
    </xf>
    <xf numFmtId="173" fontId="13" fillId="0" borderId="5" xfId="15" applyNumberFormat="1" applyFont="1" applyFill="1" applyBorder="1" applyAlignment="1">
      <alignment horizontal="center"/>
    </xf>
    <xf numFmtId="173" fontId="13" fillId="0" borderId="6" xfId="15" applyNumberFormat="1" applyFont="1" applyFill="1" applyBorder="1" applyAlignment="1">
      <alignment horizontal="center"/>
    </xf>
    <xf numFmtId="37" fontId="13" fillId="0" borderId="20" xfId="0" applyNumberFormat="1" applyFont="1" applyFill="1" applyBorder="1" applyAlignment="1">
      <alignment/>
    </xf>
    <xf numFmtId="173" fontId="13" fillId="0" borderId="17" xfId="15" applyNumberFormat="1" applyFont="1" applyFill="1" applyBorder="1" applyAlignment="1">
      <alignment/>
    </xf>
    <xf numFmtId="41" fontId="15" fillId="0" borderId="5" xfId="0" applyNumberFormat="1" applyFont="1" applyFill="1" applyBorder="1" applyAlignment="1">
      <alignment/>
    </xf>
    <xf numFmtId="41" fontId="15" fillId="0" borderId="6" xfId="0" applyNumberFormat="1" applyFont="1" applyFill="1" applyBorder="1" applyAlignment="1">
      <alignment/>
    </xf>
    <xf numFmtId="41" fontId="15" fillId="0" borderId="7" xfId="0" applyNumberFormat="1" applyFont="1" applyFill="1" applyBorder="1" applyAlignment="1">
      <alignment/>
    </xf>
    <xf numFmtId="41" fontId="15" fillId="0" borderId="10" xfId="0" applyNumberFormat="1" applyFont="1" applyFill="1" applyBorder="1" applyAlignment="1">
      <alignment/>
    </xf>
    <xf numFmtId="41" fontId="15" fillId="0" borderId="0" xfId="0" applyNumberFormat="1" applyFont="1" applyFill="1" applyBorder="1" applyAlignment="1">
      <alignment/>
    </xf>
    <xf numFmtId="173" fontId="15" fillId="0" borderId="6" xfId="15" applyNumberFormat="1" applyFont="1" applyFill="1" applyBorder="1" applyAlignment="1">
      <alignment/>
    </xf>
    <xf numFmtId="41" fontId="15" fillId="0" borderId="11" xfId="0" applyNumberFormat="1" applyFont="1" applyFill="1" applyBorder="1" applyAlignment="1">
      <alignment/>
    </xf>
    <xf numFmtId="41" fontId="15" fillId="0" borderId="12" xfId="0" applyNumberFormat="1" applyFont="1" applyFill="1" applyBorder="1" applyAlignment="1">
      <alignment/>
    </xf>
    <xf numFmtId="41" fontId="15" fillId="0" borderId="18" xfId="0" applyNumberFormat="1" applyFont="1" applyFill="1" applyBorder="1" applyAlignment="1">
      <alignment/>
    </xf>
    <xf numFmtId="41" fontId="13" fillId="0" borderId="18" xfId="0" applyNumberFormat="1" applyFont="1" applyFill="1" applyBorder="1" applyAlignment="1">
      <alignment/>
    </xf>
    <xf numFmtId="173" fontId="13" fillId="0" borderId="20" xfId="15" applyNumberFormat="1" applyFont="1" applyFill="1" applyBorder="1" applyAlignment="1">
      <alignment/>
    </xf>
    <xf numFmtId="173" fontId="13" fillId="0" borderId="21" xfId="15" applyNumberFormat="1" applyFont="1" applyFill="1" applyBorder="1" applyAlignment="1">
      <alignment/>
    </xf>
    <xf numFmtId="173" fontId="13" fillId="0" borderId="7" xfId="15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 vertical="top"/>
    </xf>
    <xf numFmtId="173" fontId="11" fillId="0" borderId="0" xfId="15" applyNumberFormat="1" applyFont="1" applyBorder="1" applyAlignment="1">
      <alignment vertical="top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73" fontId="11" fillId="0" borderId="0" xfId="15" applyNumberFormat="1" applyFont="1" applyFill="1" applyBorder="1" applyAlignment="1">
      <alignment/>
    </xf>
    <xf numFmtId="43" fontId="11" fillId="0" borderId="0" xfId="15" applyFont="1" applyFill="1" applyBorder="1" applyAlignment="1">
      <alignment/>
    </xf>
    <xf numFmtId="37" fontId="13" fillId="0" borderId="0" xfId="0" applyNumberFormat="1" applyFont="1" applyFill="1" applyBorder="1" applyAlignment="1">
      <alignment horizontal="right"/>
    </xf>
    <xf numFmtId="173" fontId="11" fillId="0" borderId="0" xfId="15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8" fillId="0" borderId="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3" fillId="2" borderId="1" xfId="0" applyFont="1" applyFill="1" applyBorder="1" applyAlignment="1" applyProtection="1" quotePrefix="1">
      <alignment horizontal="center"/>
      <protection/>
    </xf>
    <xf numFmtId="0" fontId="19" fillId="2" borderId="2" xfId="0" applyFont="1" applyFill="1" applyBorder="1" applyAlignment="1">
      <alignment horizontal="left"/>
    </xf>
    <xf numFmtId="0" fontId="13" fillId="2" borderId="2" xfId="0" applyFont="1" applyFill="1" applyBorder="1" applyAlignment="1" applyProtection="1">
      <alignment/>
      <protection/>
    </xf>
    <xf numFmtId="0" fontId="15" fillId="2" borderId="2" xfId="0" applyFont="1" applyFill="1" applyBorder="1" applyAlignment="1" applyProtection="1">
      <alignment/>
      <protection/>
    </xf>
    <xf numFmtId="0" fontId="13" fillId="2" borderId="9" xfId="0" applyFont="1" applyFill="1" applyBorder="1" applyAlignment="1" applyProtection="1">
      <alignment/>
      <protection/>
    </xf>
    <xf numFmtId="0" fontId="13" fillId="2" borderId="14" xfId="0" applyFont="1" applyFill="1" applyBorder="1" applyAlignment="1" applyProtection="1">
      <alignment horizontal="center"/>
      <protection/>
    </xf>
    <xf numFmtId="0" fontId="15" fillId="2" borderId="15" xfId="0" applyFont="1" applyFill="1" applyBorder="1" applyAlignment="1" applyProtection="1">
      <alignment horizontal="left"/>
      <protection/>
    </xf>
    <xf numFmtId="0" fontId="13" fillId="2" borderId="15" xfId="0" applyFont="1" applyFill="1" applyBorder="1" applyAlignment="1" applyProtection="1">
      <alignment/>
      <protection/>
    </xf>
    <xf numFmtId="0" fontId="13" fillId="2" borderId="16" xfId="0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justify" vertical="center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1" fillId="0" borderId="4" xfId="0" applyFont="1" applyBorder="1" applyAlignment="1">
      <alignment horizontal="justify" vertical="center"/>
    </xf>
    <xf numFmtId="0" fontId="17" fillId="2" borderId="22" xfId="0" applyFont="1" applyFill="1" applyBorder="1" applyAlignment="1">
      <alignment horizontal="centerContinuous"/>
    </xf>
    <xf numFmtId="0" fontId="21" fillId="2" borderId="23" xfId="0" applyFont="1" applyFill="1" applyBorder="1" applyAlignment="1">
      <alignment horizontal="centerContinuous"/>
    </xf>
    <xf numFmtId="0" fontId="21" fillId="2" borderId="24" xfId="0" applyFont="1" applyFill="1" applyBorder="1" applyAlignment="1">
      <alignment horizontal="centerContinuous"/>
    </xf>
    <xf numFmtId="0" fontId="17" fillId="2" borderId="25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3" fillId="0" borderId="15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6" xfId="0" applyFont="1" applyFill="1" applyBorder="1" applyAlignment="1">
      <alignment/>
    </xf>
    <xf numFmtId="0" fontId="15" fillId="0" borderId="3" xfId="0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/>
    </xf>
    <xf numFmtId="37" fontId="15" fillId="2" borderId="5" xfId="0" applyNumberFormat="1" applyFont="1" applyFill="1" applyBorder="1" applyAlignment="1">
      <alignment horizontal="center"/>
    </xf>
    <xf numFmtId="37" fontId="13" fillId="2" borderId="5" xfId="0" applyNumberFormat="1" applyFont="1" applyFill="1" applyBorder="1" applyAlignment="1">
      <alignment horizontal="center"/>
    </xf>
    <xf numFmtId="37" fontId="13" fillId="0" borderId="0" xfId="0" applyNumberFormat="1" applyFont="1" applyFill="1" applyBorder="1" applyAlignment="1">
      <alignment horizontal="center"/>
    </xf>
    <xf numFmtId="37" fontId="15" fillId="2" borderId="6" xfId="0" applyNumberFormat="1" applyFont="1" applyFill="1" applyBorder="1" applyAlignment="1">
      <alignment horizontal="center"/>
    </xf>
    <xf numFmtId="37" fontId="13" fillId="2" borderId="6" xfId="0" applyNumberFormat="1" applyFont="1" applyFill="1" applyBorder="1" applyAlignment="1" quotePrefix="1">
      <alignment horizontal="center"/>
    </xf>
    <xf numFmtId="37" fontId="15" fillId="0" borderId="0" xfId="0" applyNumberFormat="1" applyFont="1" applyFill="1" applyBorder="1" applyAlignment="1">
      <alignment horizontal="center"/>
    </xf>
    <xf numFmtId="37" fontId="15" fillId="2" borderId="27" xfId="0" applyNumberFormat="1" applyFont="1" applyFill="1" applyBorder="1" applyAlignment="1">
      <alignment horizontal="center"/>
    </xf>
    <xf numFmtId="37" fontId="13" fillId="2" borderId="27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37" fontId="13" fillId="0" borderId="15" xfId="0" applyNumberFormat="1" applyFont="1" applyFill="1" applyBorder="1" applyAlignment="1">
      <alignment/>
    </xf>
    <xf numFmtId="41" fontId="13" fillId="0" borderId="15" xfId="0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168" fontId="11" fillId="0" borderId="0" xfId="17" applyNumberFormat="1" applyFont="1" applyAlignment="1">
      <alignment/>
    </xf>
    <xf numFmtId="0" fontId="13" fillId="2" borderId="1" xfId="0" applyFont="1" applyFill="1" applyBorder="1" applyAlignment="1" applyProtection="1" quotePrefix="1">
      <alignment/>
      <protection/>
    </xf>
    <xf numFmtId="0" fontId="19" fillId="2" borderId="2" xfId="0" applyFont="1" applyFill="1" applyBorder="1" applyAlignment="1">
      <alignment/>
    </xf>
    <xf numFmtId="0" fontId="13" fillId="2" borderId="2" xfId="0" applyFont="1" applyFill="1" applyBorder="1" applyAlignment="1" applyProtection="1">
      <alignment/>
      <protection/>
    </xf>
    <xf numFmtId="0" fontId="15" fillId="2" borderId="2" xfId="0" applyFont="1" applyFill="1" applyBorder="1" applyAlignment="1" applyProtection="1">
      <alignment/>
      <protection/>
    </xf>
    <xf numFmtId="0" fontId="13" fillId="2" borderId="9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/>
    </xf>
    <xf numFmtId="173" fontId="11" fillId="0" borderId="0" xfId="0" applyNumberFormat="1" applyFont="1" applyFill="1" applyBorder="1" applyAlignment="1">
      <alignment/>
    </xf>
    <xf numFmtId="173" fontId="11" fillId="0" borderId="13" xfId="15" applyNumberFormat="1" applyFont="1" applyBorder="1" applyAlignment="1">
      <alignment vertical="top"/>
    </xf>
    <xf numFmtId="37" fontId="13" fillId="0" borderId="28" xfId="0" applyNumberFormat="1" applyFont="1" applyFill="1" applyBorder="1" applyAlignment="1">
      <alignment horizontal="right"/>
    </xf>
    <xf numFmtId="0" fontId="11" fillId="0" borderId="28" xfId="0" applyFont="1" applyBorder="1" applyAlignment="1">
      <alignment wrapText="1"/>
    </xf>
    <xf numFmtId="173" fontId="11" fillId="0" borderId="13" xfId="15" applyNumberFormat="1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/>
    </xf>
    <xf numFmtId="43" fontId="13" fillId="0" borderId="0" xfId="15" applyNumberFormat="1" applyFont="1" applyFill="1" applyBorder="1" applyAlignment="1">
      <alignment/>
    </xf>
    <xf numFmtId="173" fontId="13" fillId="0" borderId="0" xfId="15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37" fontId="13" fillId="2" borderId="2" xfId="0" applyNumberFormat="1" applyFont="1" applyFill="1" applyBorder="1" applyAlignment="1">
      <alignment/>
    </xf>
    <xf numFmtId="171" fontId="13" fillId="2" borderId="2" xfId="0" applyNumberFormat="1" applyFont="1" applyFill="1" applyBorder="1" applyAlignment="1">
      <alignment/>
    </xf>
    <xf numFmtId="0" fontId="13" fillId="2" borderId="9" xfId="0" applyFont="1" applyFill="1" applyBorder="1" applyAlignment="1">
      <alignment/>
    </xf>
    <xf numFmtId="0" fontId="15" fillId="2" borderId="15" xfId="0" applyFont="1" applyFill="1" applyBorder="1" applyAlignment="1">
      <alignment/>
    </xf>
    <xf numFmtId="41" fontId="13" fillId="2" borderId="15" xfId="0" applyNumberFormat="1" applyFont="1" applyFill="1" applyBorder="1" applyAlignment="1">
      <alignment/>
    </xf>
    <xf numFmtId="37" fontId="13" fillId="2" borderId="15" xfId="0" applyNumberFormat="1" applyFont="1" applyFill="1" applyBorder="1" applyAlignment="1">
      <alignment/>
    </xf>
    <xf numFmtId="171" fontId="13" fillId="2" borderId="15" xfId="0" applyNumberFormat="1" applyFont="1" applyFill="1" applyBorder="1" applyAlignment="1">
      <alignment/>
    </xf>
    <xf numFmtId="171" fontId="13" fillId="0" borderId="0" xfId="0" applyNumberFormat="1" applyFont="1" applyFill="1" applyBorder="1" applyAlignment="1">
      <alignment/>
    </xf>
    <xf numFmtId="41" fontId="15" fillId="2" borderId="10" xfId="0" applyNumberFormat="1" applyFont="1" applyFill="1" applyBorder="1" applyAlignment="1">
      <alignment horizontal="center" wrapText="1"/>
    </xf>
    <xf numFmtId="41" fontId="15" fillId="2" borderId="5" xfId="0" applyNumberFormat="1" applyFont="1" applyFill="1" applyBorder="1" applyAlignment="1">
      <alignment horizontal="center" wrapText="1"/>
    </xf>
    <xf numFmtId="0" fontId="15" fillId="2" borderId="29" xfId="0" applyFont="1" applyFill="1" applyBorder="1" applyAlignment="1">
      <alignment horizontal="center" wrapText="1"/>
    </xf>
    <xf numFmtId="0" fontId="15" fillId="2" borderId="30" xfId="0" applyFont="1" applyFill="1" applyBorder="1" applyAlignment="1">
      <alignment horizontal="center" wrapText="1"/>
    </xf>
    <xf numFmtId="41" fontId="15" fillId="2" borderId="20" xfId="0" applyNumberFormat="1" applyFont="1" applyFill="1" applyBorder="1" applyAlignment="1">
      <alignment horizontal="center" wrapText="1"/>
    </xf>
    <xf numFmtId="41" fontId="15" fillId="2" borderId="0" xfId="0" applyNumberFormat="1" applyFont="1" applyFill="1" applyBorder="1" applyAlignment="1">
      <alignment horizontal="center" wrapText="1"/>
    </xf>
    <xf numFmtId="41" fontId="15" fillId="2" borderId="21" xfId="0" applyNumberFormat="1" applyFont="1" applyFill="1" applyBorder="1" applyAlignment="1">
      <alignment horizontal="center" wrapText="1"/>
    </xf>
    <xf numFmtId="41" fontId="16" fillId="0" borderId="0" xfId="0" applyNumberFormat="1" applyFont="1" applyFill="1" applyBorder="1" applyAlignment="1">
      <alignment horizontal="center" wrapText="1"/>
    </xf>
    <xf numFmtId="41" fontId="15" fillId="2" borderId="6" xfId="0" applyNumberFormat="1" applyFont="1" applyFill="1" applyBorder="1" applyAlignment="1">
      <alignment horizontal="center" wrapText="1"/>
    </xf>
    <xf numFmtId="41" fontId="15" fillId="2" borderId="31" xfId="0" applyNumberFormat="1" applyFont="1" applyFill="1" applyBorder="1" applyAlignment="1">
      <alignment horizontal="center" wrapText="1"/>
    </xf>
    <xf numFmtId="41" fontId="15" fillId="2" borderId="32" xfId="0" applyNumberFormat="1" applyFont="1" applyFill="1" applyBorder="1" applyAlignment="1">
      <alignment horizontal="center" wrapText="1"/>
    </xf>
    <xf numFmtId="41" fontId="15" fillId="2" borderId="7" xfId="0" applyNumberFormat="1" applyFont="1" applyFill="1" applyBorder="1" applyAlignment="1">
      <alignment horizontal="center" wrapText="1"/>
    </xf>
    <xf numFmtId="41" fontId="6" fillId="0" borderId="5" xfId="0" applyNumberFormat="1" applyFont="1" applyFill="1" applyBorder="1" applyAlignment="1">
      <alignment horizontal="center" wrapText="1"/>
    </xf>
    <xf numFmtId="41" fontId="15" fillId="0" borderId="20" xfId="0" applyNumberFormat="1" applyFont="1" applyFill="1" applyBorder="1" applyAlignment="1">
      <alignment horizontal="center" wrapText="1"/>
    </xf>
    <xf numFmtId="41" fontId="15" fillId="0" borderId="5" xfId="0" applyNumberFormat="1" applyFont="1" applyFill="1" applyBorder="1" applyAlignment="1">
      <alignment horizontal="center" wrapText="1"/>
    </xf>
    <xf numFmtId="41" fontId="15" fillId="0" borderId="21" xfId="0" applyNumberFormat="1" applyFont="1" applyFill="1" applyBorder="1" applyAlignment="1">
      <alignment horizontal="center" wrapText="1"/>
    </xf>
    <xf numFmtId="41" fontId="15" fillId="0" borderId="6" xfId="0" applyNumberFormat="1" applyFont="1" applyFill="1" applyBorder="1" applyAlignment="1">
      <alignment horizontal="center" wrapText="1"/>
    </xf>
    <xf numFmtId="171" fontId="13" fillId="0" borderId="15" xfId="0" applyNumberFormat="1" applyFont="1" applyFill="1" applyBorder="1" applyAlignment="1">
      <alignment/>
    </xf>
    <xf numFmtId="41" fontId="11" fillId="0" borderId="0" xfId="0" applyNumberFormat="1" applyFont="1" applyAlignment="1">
      <alignment/>
    </xf>
    <xf numFmtId="41" fontId="11" fillId="0" borderId="0" xfId="0" applyNumberFormat="1" applyFont="1" applyAlignment="1">
      <alignment horizontal="left" vertical="center"/>
    </xf>
    <xf numFmtId="173" fontId="15" fillId="0" borderId="0" xfId="15" applyNumberFormat="1" applyFont="1" applyFill="1" applyBorder="1" applyAlignment="1">
      <alignment/>
    </xf>
    <xf numFmtId="173" fontId="13" fillId="0" borderId="17" xfId="0" applyNumberFormat="1" applyFont="1" applyFill="1" applyBorder="1" applyAlignment="1">
      <alignment/>
    </xf>
    <xf numFmtId="173" fontId="11" fillId="0" borderId="18" xfId="15" applyNumberFormat="1" applyFont="1" applyFill="1" applyBorder="1" applyAlignment="1">
      <alignment/>
    </xf>
    <xf numFmtId="173" fontId="11" fillId="0" borderId="13" xfId="15" applyNumberFormat="1" applyFont="1" applyFill="1" applyBorder="1" applyAlignment="1">
      <alignment/>
    </xf>
    <xf numFmtId="173" fontId="11" fillId="0" borderId="28" xfId="15" applyNumberFormat="1" applyFont="1" applyBorder="1" applyAlignment="1">
      <alignment/>
    </xf>
    <xf numFmtId="0" fontId="11" fillId="0" borderId="0" xfId="0" applyFont="1" applyBorder="1" applyAlignment="1" quotePrefix="1">
      <alignment/>
    </xf>
    <xf numFmtId="173" fontId="11" fillId="0" borderId="0" xfId="15" applyNumberFormat="1" applyFont="1" applyFill="1" applyBorder="1" applyAlignment="1">
      <alignment horizontal="justify" vertical="top"/>
    </xf>
    <xf numFmtId="43" fontId="11" fillId="0" borderId="0" xfId="15" applyFont="1" applyBorder="1" applyAlignment="1">
      <alignment/>
    </xf>
    <xf numFmtId="0" fontId="15" fillId="2" borderId="2" xfId="0" applyFont="1" applyFill="1" applyBorder="1" applyAlignment="1" applyProtection="1">
      <alignment horizontal="center"/>
      <protection/>
    </xf>
    <xf numFmtId="0" fontId="1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5" fillId="2" borderId="15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 horizontal="center"/>
    </xf>
    <xf numFmtId="173" fontId="15" fillId="0" borderId="0" xfId="15" applyNumberFormat="1" applyFont="1" applyFill="1" applyBorder="1" applyAlignment="1">
      <alignment horizontal="center"/>
    </xf>
    <xf numFmtId="38" fontId="15" fillId="0" borderId="15" xfId="0" applyNumberFormat="1" applyFont="1" applyFill="1" applyBorder="1" applyAlignment="1">
      <alignment horizontal="center"/>
    </xf>
    <xf numFmtId="0" fontId="23" fillId="0" borderId="2" xfId="0" applyFont="1" applyBorder="1" applyAlignment="1">
      <alignment/>
    </xf>
    <xf numFmtId="0" fontId="23" fillId="0" borderId="0" xfId="0" applyFont="1" applyBorder="1" applyAlignment="1">
      <alignment/>
    </xf>
    <xf numFmtId="0" fontId="12" fillId="0" borderId="15" xfId="0" applyFont="1" applyFill="1" applyBorder="1" applyAlignment="1">
      <alignment/>
    </xf>
    <xf numFmtId="0" fontId="15" fillId="2" borderId="15" xfId="0" applyFont="1" applyFill="1" applyBorder="1" applyAlignment="1" applyProtection="1">
      <alignment/>
      <protection/>
    </xf>
    <xf numFmtId="37" fontId="24" fillId="0" borderId="0" xfId="0" applyNumberFormat="1" applyFont="1" applyFill="1" applyBorder="1" applyAlignment="1">
      <alignment/>
    </xf>
    <xf numFmtId="37" fontId="15" fillId="0" borderId="0" xfId="0" applyNumberFormat="1" applyFont="1" applyFill="1" applyBorder="1" applyAlignment="1">
      <alignment/>
    </xf>
    <xf numFmtId="37" fontId="15" fillId="0" borderId="15" xfId="0" applyNumberFormat="1" applyFont="1" applyFill="1" applyBorder="1" applyAlignment="1">
      <alignment/>
    </xf>
    <xf numFmtId="168" fontId="12" fillId="0" borderId="0" xfId="17" applyNumberFormat="1" applyFont="1" applyAlignment="1">
      <alignment/>
    </xf>
    <xf numFmtId="0" fontId="15" fillId="0" borderId="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0" fillId="0" borderId="4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3" xfId="0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/>
    </xf>
    <xf numFmtId="0" fontId="0" fillId="2" borderId="15" xfId="0" applyFill="1" applyBorder="1" applyAlignment="1">
      <alignment/>
    </xf>
    <xf numFmtId="0" fontId="4" fillId="0" borderId="4" xfId="0" applyFont="1" applyBorder="1" applyAlignment="1">
      <alignment horizontal="right"/>
    </xf>
    <xf numFmtId="37" fontId="13" fillId="0" borderId="6" xfId="0" applyNumberFormat="1" applyFont="1" applyFill="1" applyBorder="1" applyAlignment="1">
      <alignment horizontal="right"/>
    </xf>
    <xf numFmtId="37" fontId="13" fillId="0" borderId="7" xfId="0" applyNumberFormat="1" applyFont="1" applyFill="1" applyBorder="1" applyAlignment="1">
      <alignment horizontal="right"/>
    </xf>
    <xf numFmtId="0" fontId="17" fillId="0" borderId="15" xfId="0" applyFont="1" applyBorder="1" applyAlignment="1">
      <alignment horizontal="right"/>
    </xf>
    <xf numFmtId="43" fontId="13" fillId="0" borderId="0" xfId="15" applyNumberFormat="1" applyFont="1" applyFill="1" applyBorder="1" applyAlignment="1">
      <alignment horizontal="right"/>
    </xf>
    <xf numFmtId="0" fontId="15" fillId="2" borderId="31" xfId="0" applyFont="1" applyFill="1" applyBorder="1" applyAlignment="1" quotePrefix="1">
      <alignment horizontal="center" wrapText="1"/>
    </xf>
    <xf numFmtId="37" fontId="8" fillId="2" borderId="7" xfId="0" applyNumberFormat="1" applyFont="1" applyFill="1" applyBorder="1" applyAlignment="1">
      <alignment horizontal="center"/>
    </xf>
    <xf numFmtId="41" fontId="8" fillId="2" borderId="10" xfId="0" applyNumberFormat="1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0" fontId="6" fillId="2" borderId="1" xfId="0" applyFont="1" applyFill="1" applyBorder="1" applyAlignment="1">
      <alignment vertical="justify" wrapText="1" readingOrder="1"/>
    </xf>
    <xf numFmtId="0" fontId="6" fillId="2" borderId="2" xfId="0" applyFont="1" applyFill="1" applyBorder="1" applyAlignment="1">
      <alignment vertical="justify" wrapText="1" readingOrder="1"/>
    </xf>
    <xf numFmtId="0" fontId="6" fillId="2" borderId="9" xfId="0" applyFont="1" applyFill="1" applyBorder="1" applyAlignment="1">
      <alignment vertical="justify" wrapText="1" readingOrder="1"/>
    </xf>
    <xf numFmtId="0" fontId="6" fillId="2" borderId="14" xfId="0" applyFont="1" applyFill="1" applyBorder="1" applyAlignment="1">
      <alignment vertical="justify" wrapText="1" readingOrder="1"/>
    </xf>
    <xf numFmtId="0" fontId="6" fillId="2" borderId="15" xfId="0" applyFont="1" applyFill="1" applyBorder="1" applyAlignment="1">
      <alignment vertical="justify" wrapText="1" readingOrder="1"/>
    </xf>
    <xf numFmtId="0" fontId="6" fillId="2" borderId="16" xfId="0" applyFont="1" applyFill="1" applyBorder="1" applyAlignment="1">
      <alignment vertical="justify" wrapText="1" readingOrder="1"/>
    </xf>
    <xf numFmtId="41" fontId="15" fillId="2" borderId="33" xfId="0" applyNumberFormat="1" applyFont="1" applyFill="1" applyBorder="1" applyAlignment="1">
      <alignment horizontal="center" wrapText="1"/>
    </xf>
    <xf numFmtId="41" fontId="15" fillId="2" borderId="11" xfId="0" applyNumberFormat="1" applyFont="1" applyFill="1" applyBorder="1" applyAlignment="1">
      <alignment horizontal="center" wrapText="1"/>
    </xf>
    <xf numFmtId="41" fontId="15" fillId="2" borderId="34" xfId="0" applyNumberFormat="1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4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25" fillId="2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2" borderId="35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omma_Sheet2" xfId="17"/>
    <cellStyle name="Comma_Sheet5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vy\goldis%20conso\Jan2004\CONSO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"/>
      <sheetName val="Sheet3"/>
      <sheetName val="DHSCF"/>
      <sheetName val="CF"/>
      <sheetName val="JAN2003"/>
      <sheetName val="Goldis"/>
      <sheetName val="Goldisconsoadj"/>
      <sheetName val="TTDCVSB"/>
      <sheetName val="Tramexcon"/>
      <sheetName val="GTB-PL"/>
      <sheetName val="RowilleCon"/>
      <sheetName val="Manaxcon"/>
      <sheetName val="GTB-mar"/>
      <sheetName val="gtbdec"/>
      <sheetName val="Star City"/>
      <sheetName val="JVDisclosure"/>
      <sheetName val="Jiliconsoadj"/>
      <sheetName val="JiliPL"/>
      <sheetName val="JiliBS"/>
      <sheetName val="Jili SC"/>
      <sheetName val="TTDCVSBadj"/>
      <sheetName val="Sheet1"/>
      <sheetName val="gtb"/>
    </sheetNames>
    <sheetDataSet>
      <sheetData sheetId="5">
        <row r="21">
          <cell r="X21">
            <v>58433921.00194035</v>
          </cell>
        </row>
        <row r="23">
          <cell r="X23">
            <v>653765956.2200329</v>
          </cell>
        </row>
        <row r="38">
          <cell r="X38">
            <v>86775.92</v>
          </cell>
        </row>
        <row r="57">
          <cell r="X57">
            <v>61397578.67929</v>
          </cell>
        </row>
        <row r="61">
          <cell r="X61">
            <v>2963432</v>
          </cell>
        </row>
        <row r="85">
          <cell r="X85">
            <v>414990</v>
          </cell>
        </row>
        <row r="114">
          <cell r="X114">
            <v>-6121406.61314</v>
          </cell>
        </row>
        <row r="116">
          <cell r="X116">
            <v>-3336921.7314118003</v>
          </cell>
        </row>
        <row r="118">
          <cell r="X118">
            <v>-153675.96817</v>
          </cell>
        </row>
        <row r="122">
          <cell r="X122">
            <v>-627879.48367</v>
          </cell>
        </row>
        <row r="123">
          <cell r="X123">
            <v>939716</v>
          </cell>
        </row>
        <row r="129">
          <cell r="X129">
            <v>-12561.333304400006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N18" sqref="N18"/>
    </sheetView>
  </sheetViews>
  <sheetFormatPr defaultColWidth="9.140625" defaultRowHeight="12.75"/>
  <cols>
    <col min="1" max="1" width="3.00390625" style="18" bestFit="1" customWidth="1"/>
    <col min="2" max="2" width="34.421875" style="18" customWidth="1"/>
    <col min="3" max="3" width="1.57421875" style="18" customWidth="1"/>
    <col min="4" max="4" width="12.7109375" style="240" customWidth="1"/>
    <col min="5" max="5" width="1.421875" style="18" customWidth="1"/>
    <col min="6" max="6" width="1.7109375" style="18" customWidth="1"/>
    <col min="7" max="7" width="1.28515625" style="18" customWidth="1"/>
    <col min="8" max="8" width="11.7109375" style="18" customWidth="1"/>
    <col min="9" max="9" width="1.28515625" style="18" customWidth="1"/>
    <col min="10" max="10" width="13.7109375" style="18" customWidth="1"/>
    <col min="11" max="11" width="12.421875" style="18" customWidth="1"/>
    <col min="12" max="16384" width="9.140625" style="18" customWidth="1"/>
  </cols>
  <sheetData>
    <row r="1" spans="1:11" s="4" customFormat="1" ht="20.25" customHeight="1">
      <c r="A1" s="1"/>
      <c r="B1" s="2"/>
      <c r="C1" s="2"/>
      <c r="D1" s="241"/>
      <c r="E1" s="3"/>
      <c r="F1" s="2"/>
      <c r="G1" s="2"/>
      <c r="H1" s="2"/>
      <c r="I1" s="3"/>
      <c r="J1" s="2"/>
      <c r="K1" s="30" t="s">
        <v>39</v>
      </c>
    </row>
    <row r="2" spans="1:11" s="4" customFormat="1" ht="12.75" customHeight="1">
      <c r="A2" s="5"/>
      <c r="B2" s="6"/>
      <c r="C2" s="6"/>
      <c r="D2" s="242"/>
      <c r="E2" s="7"/>
      <c r="F2" s="6"/>
      <c r="G2" s="6"/>
      <c r="H2" s="6"/>
      <c r="I2" s="7"/>
      <c r="J2" s="6"/>
      <c r="K2" s="8"/>
    </row>
    <row r="3" spans="1:11" s="17" customFormat="1" ht="7.5" customHeight="1" thickBot="1">
      <c r="A3" s="69"/>
      <c r="B3" s="70"/>
      <c r="C3" s="70"/>
      <c r="D3" s="243"/>
      <c r="E3" s="70"/>
      <c r="F3" s="70"/>
      <c r="G3" s="70"/>
      <c r="H3" s="70"/>
      <c r="I3" s="70"/>
      <c r="J3" s="70"/>
      <c r="K3" s="71"/>
    </row>
    <row r="4" spans="1:12" ht="6.75" customHeight="1">
      <c r="A4" s="275" t="s">
        <v>40</v>
      </c>
      <c r="B4" s="276"/>
      <c r="C4" s="276"/>
      <c r="D4" s="276"/>
      <c r="E4" s="276"/>
      <c r="F4" s="276"/>
      <c r="G4" s="276"/>
      <c r="H4" s="276"/>
      <c r="I4" s="276"/>
      <c r="J4" s="276"/>
      <c r="K4" s="277"/>
      <c r="L4" s="17"/>
    </row>
    <row r="5" spans="1:12" ht="9" customHeight="1" thickBot="1">
      <c r="A5" s="278"/>
      <c r="B5" s="279"/>
      <c r="C5" s="279"/>
      <c r="D5" s="279"/>
      <c r="E5" s="279"/>
      <c r="F5" s="279"/>
      <c r="G5" s="279"/>
      <c r="H5" s="279"/>
      <c r="I5" s="279"/>
      <c r="J5" s="279"/>
      <c r="K5" s="280"/>
      <c r="L5" s="17"/>
    </row>
    <row r="6" spans="1:12" ht="16.5" thickBot="1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2"/>
      <c r="L6" s="17"/>
    </row>
    <row r="7" spans="1:12" ht="19.5" customHeight="1">
      <c r="A7" s="143"/>
      <c r="B7" s="144" t="s">
        <v>75</v>
      </c>
      <c r="C7" s="145"/>
      <c r="D7" s="238"/>
      <c r="E7" s="146"/>
      <c r="F7" s="146"/>
      <c r="G7" s="146"/>
      <c r="H7" s="146"/>
      <c r="I7" s="146"/>
      <c r="J7" s="146"/>
      <c r="K7" s="147"/>
      <c r="L7" s="17"/>
    </row>
    <row r="8" spans="1:12" ht="15" customHeight="1" thickBot="1">
      <c r="A8" s="148"/>
      <c r="B8" s="149" t="s">
        <v>129</v>
      </c>
      <c r="C8" s="150"/>
      <c r="D8" s="244"/>
      <c r="E8" s="150"/>
      <c r="F8" s="150"/>
      <c r="G8" s="150"/>
      <c r="H8" s="150"/>
      <c r="I8" s="150"/>
      <c r="J8" s="150"/>
      <c r="K8" s="151"/>
      <c r="L8" s="17"/>
    </row>
    <row r="9" spans="1:12" ht="13.5" thickBot="1">
      <c r="A9" s="11"/>
      <c r="B9" s="152"/>
      <c r="C9" s="110"/>
      <c r="D9" s="239"/>
      <c r="E9" s="153"/>
      <c r="F9" s="153"/>
      <c r="G9" s="22"/>
      <c r="H9" s="153"/>
      <c r="I9" s="154"/>
      <c r="J9" s="154"/>
      <c r="K9" s="155"/>
      <c r="L9" s="17"/>
    </row>
    <row r="10" spans="1:12" ht="13.5" thickBot="1">
      <c r="A10" s="11"/>
      <c r="B10" s="152"/>
      <c r="C10" s="110"/>
      <c r="D10" s="245"/>
      <c r="E10" s="153"/>
      <c r="F10" s="22"/>
      <c r="H10" s="156" t="s">
        <v>41</v>
      </c>
      <c r="I10" s="157"/>
      <c r="J10" s="158"/>
      <c r="K10" s="155"/>
      <c r="L10" s="17"/>
    </row>
    <row r="11" spans="1:12" ht="12.75">
      <c r="A11" s="11"/>
      <c r="B11" s="13"/>
      <c r="C11" s="13"/>
      <c r="D11" s="134" t="s">
        <v>163</v>
      </c>
      <c r="E11" s="153"/>
      <c r="F11" s="22"/>
      <c r="H11" s="159" t="s">
        <v>47</v>
      </c>
      <c r="I11" s="134"/>
      <c r="J11" s="159" t="s">
        <v>48</v>
      </c>
      <c r="K11" s="103"/>
      <c r="L11" s="17"/>
    </row>
    <row r="12" spans="1:12" ht="13.5" thickBot="1">
      <c r="A12" s="11"/>
      <c r="B12" s="13"/>
      <c r="C12" s="13"/>
      <c r="D12" s="134"/>
      <c r="E12" s="153"/>
      <c r="F12" s="22"/>
      <c r="H12" s="160" t="s">
        <v>0</v>
      </c>
      <c r="I12" s="134"/>
      <c r="J12" s="160" t="s">
        <v>0</v>
      </c>
      <c r="K12" s="103"/>
      <c r="L12" s="17"/>
    </row>
    <row r="13" spans="1:12" ht="12.75">
      <c r="A13" s="11"/>
      <c r="B13" s="13"/>
      <c r="C13" s="13"/>
      <c r="D13" s="134"/>
      <c r="E13" s="153"/>
      <c r="F13" s="22"/>
      <c r="H13" s="161"/>
      <c r="I13" s="161"/>
      <c r="J13" s="161"/>
      <c r="K13" s="103"/>
      <c r="L13" s="17"/>
    </row>
    <row r="14" spans="1:12" ht="12.75">
      <c r="A14" s="11"/>
      <c r="B14" s="12" t="s">
        <v>1</v>
      </c>
      <c r="C14" s="13"/>
      <c r="D14" s="173">
        <v>8</v>
      </c>
      <c r="E14" s="153"/>
      <c r="F14" s="22"/>
      <c r="H14" s="14">
        <v>19745</v>
      </c>
      <c r="I14" s="15"/>
      <c r="J14" s="113">
        <v>14990.113</v>
      </c>
      <c r="K14" s="16"/>
      <c r="L14" s="17"/>
    </row>
    <row r="15" spans="1:12" ht="12.75">
      <c r="A15" s="11"/>
      <c r="B15" s="12"/>
      <c r="C15" s="13"/>
      <c r="D15" s="173"/>
      <c r="E15" s="153"/>
      <c r="F15" s="22"/>
      <c r="H15" s="19"/>
      <c r="I15" s="15"/>
      <c r="J15" s="114"/>
      <c r="K15" s="16"/>
      <c r="L15" s="17"/>
    </row>
    <row r="16" spans="1:12" ht="12.75">
      <c r="A16" s="11"/>
      <c r="B16" s="13" t="s">
        <v>3</v>
      </c>
      <c r="C16" s="13"/>
      <c r="D16" s="173"/>
      <c r="E16" s="153"/>
      <c r="F16" s="22"/>
      <c r="H16" s="19">
        <v>-11638</v>
      </c>
      <c r="I16" s="15"/>
      <c r="J16" s="114">
        <v>-7697</v>
      </c>
      <c r="K16" s="16"/>
      <c r="L16" s="17"/>
    </row>
    <row r="17" spans="1:12" ht="12.75">
      <c r="A17" s="11"/>
      <c r="B17" s="12"/>
      <c r="C17" s="13"/>
      <c r="D17" s="173"/>
      <c r="E17" s="153"/>
      <c r="F17" s="22"/>
      <c r="H17" s="20"/>
      <c r="I17" s="15"/>
      <c r="J17" s="21"/>
      <c r="K17" s="16"/>
      <c r="L17" s="17"/>
    </row>
    <row r="18" spans="1:12" ht="12.75">
      <c r="A18" s="11"/>
      <c r="B18" s="12" t="s">
        <v>4</v>
      </c>
      <c r="C18" s="13"/>
      <c r="D18" s="173"/>
      <c r="E18" s="153"/>
      <c r="F18" s="22"/>
      <c r="H18" s="19">
        <f>SUM(H14:H16)</f>
        <v>8107</v>
      </c>
      <c r="I18" s="15"/>
      <c r="J18" s="19">
        <f>SUM(J14:J17)</f>
        <v>7293.112999999999</v>
      </c>
      <c r="K18" s="16"/>
      <c r="L18" s="17"/>
    </row>
    <row r="19" spans="1:12" ht="12.75">
      <c r="A19" s="11"/>
      <c r="B19" s="12"/>
      <c r="C19" s="13"/>
      <c r="D19" s="173"/>
      <c r="E19" s="153"/>
      <c r="F19" s="22"/>
      <c r="H19" s="19"/>
      <c r="I19" s="15"/>
      <c r="J19" s="19"/>
      <c r="K19" s="16"/>
      <c r="L19" s="17"/>
    </row>
    <row r="20" spans="1:12" ht="12.75">
      <c r="A20" s="11"/>
      <c r="B20" s="13" t="s">
        <v>42</v>
      </c>
      <c r="C20" s="13"/>
      <c r="D20" s="173"/>
      <c r="E20" s="153"/>
      <c r="F20" s="22"/>
      <c r="H20" s="19">
        <v>203.188</v>
      </c>
      <c r="I20" s="15"/>
      <c r="J20" s="267">
        <v>427</v>
      </c>
      <c r="K20" s="16"/>
      <c r="L20" s="17"/>
    </row>
    <row r="21" spans="1:12" ht="12.75">
      <c r="A21" s="11"/>
      <c r="B21" s="13"/>
      <c r="C21" s="13"/>
      <c r="D21" s="173"/>
      <c r="E21" s="153"/>
      <c r="F21" s="22"/>
      <c r="H21" s="19"/>
      <c r="I21" s="15"/>
      <c r="J21" s="19"/>
      <c r="K21" s="16"/>
      <c r="L21" s="17"/>
    </row>
    <row r="22" spans="1:12" ht="12.75">
      <c r="A22" s="11"/>
      <c r="B22" s="13" t="s">
        <v>43</v>
      </c>
      <c r="C22" s="13"/>
      <c r="D22" s="173"/>
      <c r="E22" s="153"/>
      <c r="F22" s="22"/>
      <c r="H22" s="19">
        <f>'[1]Goldis'!$X$114/1000</f>
        <v>-6121.40661314</v>
      </c>
      <c r="I22" s="15"/>
      <c r="J22" s="267">
        <v>-3826</v>
      </c>
      <c r="K22" s="16"/>
      <c r="L22" s="17"/>
    </row>
    <row r="23" spans="1:12" ht="12.75">
      <c r="A23" s="11"/>
      <c r="B23" s="13"/>
      <c r="C23" s="13"/>
      <c r="D23" s="173"/>
      <c r="E23" s="153"/>
      <c r="F23" s="22"/>
      <c r="H23" s="19"/>
      <c r="I23" s="15"/>
      <c r="J23" s="267"/>
      <c r="K23" s="16"/>
      <c r="L23" s="17"/>
    </row>
    <row r="24" spans="1:12" ht="12.75">
      <c r="A24" s="11"/>
      <c r="B24" s="13" t="s">
        <v>44</v>
      </c>
      <c r="C24" s="13"/>
      <c r="D24" s="173"/>
      <c r="E24" s="153"/>
      <c r="F24" s="22"/>
      <c r="H24" s="19">
        <f>'[1]Goldis'!$X$116/1000+'[1]Goldis'!$X$129/1000</f>
        <v>-3349.4830647162003</v>
      </c>
      <c r="I24" s="15"/>
      <c r="J24" s="267">
        <f>-2256-10</f>
        <v>-2266</v>
      </c>
      <c r="K24" s="16"/>
      <c r="L24" s="17"/>
    </row>
    <row r="25" spans="1:12" ht="12.75">
      <c r="A25" s="11"/>
      <c r="B25" s="13"/>
      <c r="C25" s="13"/>
      <c r="D25" s="173"/>
      <c r="E25" s="153"/>
      <c r="F25" s="22"/>
      <c r="H25" s="19"/>
      <c r="I25" s="15"/>
      <c r="J25" s="267"/>
      <c r="K25" s="16"/>
      <c r="L25" s="17"/>
    </row>
    <row r="26" spans="1:12" ht="12.75">
      <c r="A26" s="11"/>
      <c r="B26" s="13" t="s">
        <v>45</v>
      </c>
      <c r="C26" s="13"/>
      <c r="D26" s="173"/>
      <c r="E26" s="153"/>
      <c r="F26" s="22"/>
      <c r="H26" s="19">
        <f>'[1]Goldis'!$X$118/1000</f>
        <v>-153.67596817</v>
      </c>
      <c r="I26" s="15"/>
      <c r="J26" s="267">
        <f>-30.492-1</f>
        <v>-31.492</v>
      </c>
      <c r="K26" s="16"/>
      <c r="L26" s="17"/>
    </row>
    <row r="27" spans="1:12" ht="12.75">
      <c r="A27" s="11"/>
      <c r="B27" s="13"/>
      <c r="C27" s="13"/>
      <c r="D27" s="173"/>
      <c r="E27" s="153"/>
      <c r="F27" s="22"/>
      <c r="H27" s="20"/>
      <c r="I27" s="15"/>
      <c r="J27" s="268"/>
      <c r="K27" s="16"/>
      <c r="L27" s="17"/>
    </row>
    <row r="28" spans="1:12" s="22" customFormat="1" ht="12.75">
      <c r="A28" s="11"/>
      <c r="B28" s="12" t="s">
        <v>46</v>
      </c>
      <c r="C28" s="13"/>
      <c r="D28" s="173"/>
      <c r="E28" s="153"/>
      <c r="H28" s="19">
        <f>SUM(H18:H26)</f>
        <v>-1314.3776460262006</v>
      </c>
      <c r="I28" s="15"/>
      <c r="J28" s="19">
        <f>SUM(J18:J26)</f>
        <v>1596.6209999999994</v>
      </c>
      <c r="K28" s="16"/>
      <c r="L28" s="13"/>
    </row>
    <row r="29" spans="1:12" s="22" customFormat="1" ht="12.75">
      <c r="A29" s="11"/>
      <c r="B29" s="12"/>
      <c r="C29" s="13"/>
      <c r="D29" s="173"/>
      <c r="E29" s="153"/>
      <c r="H29" s="19"/>
      <c r="I29" s="15"/>
      <c r="J29" s="267"/>
      <c r="K29" s="16"/>
      <c r="L29" s="13"/>
    </row>
    <row r="30" spans="1:12" s="22" customFormat="1" ht="12.75">
      <c r="A30" s="11"/>
      <c r="B30" s="13" t="s">
        <v>50</v>
      </c>
      <c r="C30" s="13"/>
      <c r="D30" s="173"/>
      <c r="E30" s="153"/>
      <c r="H30" s="19">
        <f>('[1]Goldis'!$X$122+'[1]Goldis'!$X$123)/1000</f>
        <v>311.83651633</v>
      </c>
      <c r="I30" s="15"/>
      <c r="J30" s="267">
        <v>-844.906</v>
      </c>
      <c r="K30" s="16"/>
      <c r="L30" s="13"/>
    </row>
    <row r="31" spans="1:12" s="22" customFormat="1" ht="12.75">
      <c r="A31" s="11"/>
      <c r="B31" s="12"/>
      <c r="C31" s="13"/>
      <c r="D31" s="173"/>
      <c r="E31" s="153"/>
      <c r="H31" s="19"/>
      <c r="I31" s="15"/>
      <c r="J31" s="267"/>
      <c r="K31" s="16"/>
      <c r="L31" s="13"/>
    </row>
    <row r="32" spans="1:12" ht="12.75">
      <c r="A32" s="11"/>
      <c r="B32" s="13" t="s">
        <v>199</v>
      </c>
      <c r="C32" s="13"/>
      <c r="D32" s="173"/>
      <c r="E32" s="153"/>
      <c r="F32" s="22"/>
      <c r="H32" s="19">
        <v>-749</v>
      </c>
      <c r="I32" s="15"/>
      <c r="J32" s="267">
        <v>-37</v>
      </c>
      <c r="K32" s="16"/>
      <c r="L32" s="17"/>
    </row>
    <row r="33" spans="1:12" s="22" customFormat="1" ht="12.75">
      <c r="A33" s="11"/>
      <c r="B33" s="12"/>
      <c r="C33" s="13"/>
      <c r="D33" s="173"/>
      <c r="E33" s="153"/>
      <c r="H33" s="19"/>
      <c r="I33" s="15"/>
      <c r="J33" s="267"/>
      <c r="K33" s="16"/>
      <c r="L33" s="13"/>
    </row>
    <row r="34" spans="1:12" s="22" customFormat="1" ht="12.75">
      <c r="A34" s="11"/>
      <c r="B34" s="13" t="s">
        <v>200</v>
      </c>
      <c r="C34" s="13"/>
      <c r="D34" s="173"/>
      <c r="E34" s="153"/>
      <c r="H34" s="19">
        <v>11199.995</v>
      </c>
      <c r="I34" s="15"/>
      <c r="J34" s="267">
        <v>13878</v>
      </c>
      <c r="K34" s="16"/>
      <c r="L34" s="13"/>
    </row>
    <row r="35" spans="1:12" ht="12.75">
      <c r="A35" s="11"/>
      <c r="B35" s="13"/>
      <c r="C35" s="13"/>
      <c r="D35" s="173"/>
      <c r="E35" s="153"/>
      <c r="F35" s="22"/>
      <c r="H35" s="20"/>
      <c r="I35" s="15"/>
      <c r="J35" s="268"/>
      <c r="K35" s="16"/>
      <c r="L35" s="17"/>
    </row>
    <row r="36" spans="1:12" ht="12.75">
      <c r="A36" s="11"/>
      <c r="B36" s="12" t="s">
        <v>49</v>
      </c>
      <c r="C36" s="13"/>
      <c r="D36" s="173">
        <v>8</v>
      </c>
      <c r="E36" s="153"/>
      <c r="F36" s="22"/>
      <c r="H36" s="19">
        <f>SUM(H28:H34)+1</f>
        <v>9449.4538703038</v>
      </c>
      <c r="I36" s="15"/>
      <c r="J36" s="19">
        <f>SUM(J28:J34)</f>
        <v>14592.715</v>
      </c>
      <c r="K36" s="16"/>
      <c r="L36" s="17"/>
    </row>
    <row r="37" spans="1:12" ht="12.75">
      <c r="A37" s="11"/>
      <c r="B37" s="13"/>
      <c r="C37" s="13"/>
      <c r="D37" s="173"/>
      <c r="E37" s="153"/>
      <c r="F37" s="22"/>
      <c r="H37" s="19"/>
      <c r="I37" s="15"/>
      <c r="J37" s="267"/>
      <c r="K37" s="16"/>
      <c r="L37" s="17"/>
    </row>
    <row r="38" spans="1:12" ht="12.75">
      <c r="A38" s="11"/>
      <c r="B38" s="13" t="s">
        <v>5</v>
      </c>
      <c r="C38" s="13"/>
      <c r="D38" s="173">
        <v>19</v>
      </c>
      <c r="E38" s="153"/>
      <c r="F38" s="22"/>
      <c r="H38" s="19">
        <v>-3404.344</v>
      </c>
      <c r="I38" s="15"/>
      <c r="J38" s="267">
        <v>-3319.079</v>
      </c>
      <c r="K38" s="16"/>
      <c r="L38" s="17"/>
    </row>
    <row r="39" spans="1:12" ht="12.75">
      <c r="A39" s="11"/>
      <c r="B39" s="13"/>
      <c r="C39" s="13"/>
      <c r="D39" s="173"/>
      <c r="E39" s="153"/>
      <c r="F39" s="22"/>
      <c r="H39" s="19"/>
      <c r="I39" s="15"/>
      <c r="J39" s="267"/>
      <c r="K39" s="16"/>
      <c r="L39" s="17"/>
    </row>
    <row r="40" spans="1:12" ht="12.75">
      <c r="A40" s="11"/>
      <c r="B40" s="12" t="s">
        <v>51</v>
      </c>
      <c r="C40" s="13"/>
      <c r="D40" s="173"/>
      <c r="E40" s="153"/>
      <c r="F40" s="22"/>
      <c r="H40" s="14">
        <f>SUM(H36:H39)</f>
        <v>6045.1098703038</v>
      </c>
      <c r="I40" s="15"/>
      <c r="J40" s="14">
        <f>SUM(J36:J39)</f>
        <v>11273.636</v>
      </c>
      <c r="K40" s="16"/>
      <c r="L40" s="17"/>
    </row>
    <row r="41" spans="1:12" ht="12.75">
      <c r="A41" s="11"/>
      <c r="B41" s="12"/>
      <c r="C41" s="13"/>
      <c r="D41" s="173"/>
      <c r="E41" s="153"/>
      <c r="F41" s="22"/>
      <c r="H41" s="19" t="s">
        <v>201</v>
      </c>
      <c r="I41" s="15"/>
      <c r="J41" s="267"/>
      <c r="K41" s="16"/>
      <c r="L41" s="17"/>
    </row>
    <row r="42" spans="1:12" ht="12.75">
      <c r="A42" s="11"/>
      <c r="B42" s="13" t="s">
        <v>52</v>
      </c>
      <c r="C42" s="13"/>
      <c r="D42" s="246"/>
      <c r="E42" s="153"/>
      <c r="F42" s="22"/>
      <c r="H42" s="19">
        <v>-432.608</v>
      </c>
      <c r="I42" s="15"/>
      <c r="J42" s="267">
        <v>-61</v>
      </c>
      <c r="K42" s="16"/>
      <c r="L42" s="17"/>
    </row>
    <row r="43" spans="1:12" ht="12.75">
      <c r="A43" s="11"/>
      <c r="B43" s="13"/>
      <c r="C43" s="13"/>
      <c r="D43" s="173"/>
      <c r="E43" s="153"/>
      <c r="F43" s="22"/>
      <c r="H43" s="20"/>
      <c r="I43" s="15"/>
      <c r="J43" s="268"/>
      <c r="K43" s="16"/>
      <c r="L43" s="17"/>
    </row>
    <row r="44" spans="1:12" ht="13.5" thickBot="1">
      <c r="A44" s="11"/>
      <c r="B44" s="12" t="s">
        <v>6</v>
      </c>
      <c r="C44" s="13"/>
      <c r="D44" s="173"/>
      <c r="E44" s="153"/>
      <c r="F44" s="22"/>
      <c r="H44" s="24">
        <f>SUM(H40:H42)-1</f>
        <v>5611.5018703037995</v>
      </c>
      <c r="I44" s="15"/>
      <c r="J44" s="24">
        <f>SUM(J40:J42)</f>
        <v>11212.636</v>
      </c>
      <c r="K44" s="16"/>
      <c r="L44" s="17"/>
    </row>
    <row r="45" spans="1:12" ht="13.5" thickTop="1">
      <c r="A45" s="11"/>
      <c r="B45" s="12"/>
      <c r="C45" s="13"/>
      <c r="D45" s="173"/>
      <c r="E45" s="153"/>
      <c r="H45" s="54"/>
      <c r="I45" s="15"/>
      <c r="J45" s="200"/>
      <c r="K45" s="16"/>
      <c r="L45" s="17"/>
    </row>
    <row r="46" spans="1:12" ht="12.75">
      <c r="A46" s="11"/>
      <c r="B46" s="12" t="s">
        <v>36</v>
      </c>
      <c r="C46" s="13"/>
      <c r="D46" s="173"/>
      <c r="E46" s="153"/>
      <c r="H46" s="54"/>
      <c r="I46" s="15"/>
      <c r="J46" s="200"/>
      <c r="K46" s="16"/>
      <c r="L46" s="17"/>
    </row>
    <row r="47" spans="1:12" ht="12.75">
      <c r="A47" s="11"/>
      <c r="B47" s="13" t="s">
        <v>37</v>
      </c>
      <c r="C47" s="13"/>
      <c r="D47" s="173">
        <v>27</v>
      </c>
      <c r="E47" s="153"/>
      <c r="H47" s="199">
        <f>+H44/320633*100</f>
        <v>1.7501323539073643</v>
      </c>
      <c r="I47" s="15"/>
      <c r="J47" s="270">
        <v>3.5</v>
      </c>
      <c r="K47" s="16"/>
      <c r="L47" s="17"/>
    </row>
    <row r="48" spans="1:12" ht="12.75">
      <c r="A48" s="11"/>
      <c r="B48" s="13" t="s">
        <v>38</v>
      </c>
      <c r="C48" s="13"/>
      <c r="D48" s="173">
        <v>27</v>
      </c>
      <c r="E48" s="153"/>
      <c r="H48" s="200" t="s">
        <v>2</v>
      </c>
      <c r="I48" s="15"/>
      <c r="J48" s="200" t="s">
        <v>2</v>
      </c>
      <c r="K48" s="16"/>
      <c r="L48" s="17"/>
    </row>
    <row r="49" spans="1:12" ht="13.5" thickBot="1">
      <c r="A49" s="69"/>
      <c r="B49" s="70"/>
      <c r="C49" s="70"/>
      <c r="D49" s="247"/>
      <c r="E49" s="162"/>
      <c r="F49" s="162"/>
      <c r="G49" s="87"/>
      <c r="H49" s="269"/>
      <c r="I49" s="162"/>
      <c r="J49" s="162"/>
      <c r="K49" s="71"/>
      <c r="L49" s="17"/>
    </row>
    <row r="50" spans="1:12" ht="10.5" customHeight="1">
      <c r="A50" s="107"/>
      <c r="B50" s="13"/>
      <c r="C50" s="13"/>
      <c r="D50" s="108"/>
      <c r="E50" s="13"/>
      <c r="F50" s="13"/>
      <c r="G50" s="13"/>
      <c r="H50" s="13"/>
      <c r="I50" s="13"/>
      <c r="J50" s="13"/>
      <c r="K50" s="13"/>
      <c r="L50" s="13"/>
    </row>
    <row r="51" s="26" customFormat="1" ht="12.75">
      <c r="D51" s="240"/>
    </row>
    <row r="52" ht="12.75">
      <c r="A52" s="26" t="s">
        <v>181</v>
      </c>
    </row>
    <row r="53" ht="12.75">
      <c r="A53" s="26" t="s">
        <v>182</v>
      </c>
    </row>
    <row r="54" ht="12.75">
      <c r="A54" s="26" t="s">
        <v>183</v>
      </c>
    </row>
    <row r="55" ht="12.75">
      <c r="A55" s="26"/>
    </row>
    <row r="94" spans="1:12" ht="12.75">
      <c r="A94" s="163"/>
      <c r="B94" s="36"/>
      <c r="C94" s="36"/>
      <c r="D94" s="173"/>
      <c r="E94" s="15"/>
      <c r="F94" s="39"/>
      <c r="G94" s="39"/>
      <c r="H94" s="39"/>
      <c r="I94" s="39"/>
      <c r="J94" s="15"/>
      <c r="K94" s="36"/>
      <c r="L94" s="13"/>
    </row>
  </sheetData>
  <mergeCells count="1">
    <mergeCell ref="A4:K5"/>
  </mergeCells>
  <printOptions/>
  <pageMargins left="0.7" right="0.16" top="0.21" bottom="0.19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30">
      <selection activeCell="B47" sqref="B47"/>
    </sheetView>
  </sheetViews>
  <sheetFormatPr defaultColWidth="9.140625" defaultRowHeight="12.75"/>
  <cols>
    <col min="1" max="1" width="3.00390625" style="18" customWidth="1"/>
    <col min="2" max="2" width="9.140625" style="18" customWidth="1"/>
    <col min="3" max="3" width="18.57421875" style="18" customWidth="1"/>
    <col min="4" max="4" width="12.7109375" style="26" customWidth="1"/>
    <col min="5" max="5" width="12.7109375" style="18" customWidth="1"/>
    <col min="6" max="6" width="0.9921875" style="18" customWidth="1"/>
    <col min="7" max="7" width="0.85546875" style="18" customWidth="1"/>
    <col min="8" max="8" width="12.7109375" style="18" customWidth="1"/>
    <col min="9" max="9" width="1.1484375" style="18" customWidth="1"/>
    <col min="10" max="10" width="1.7109375" style="18" customWidth="1"/>
    <col min="11" max="16384" width="9.140625" style="18" customWidth="1"/>
  </cols>
  <sheetData>
    <row r="1" spans="1:10" s="4" customFormat="1" ht="20.25" customHeight="1">
      <c r="A1" s="1"/>
      <c r="B1" s="2"/>
      <c r="C1" s="2"/>
      <c r="D1" s="248"/>
      <c r="E1" s="2"/>
      <c r="F1" s="2"/>
      <c r="G1" s="3"/>
      <c r="H1" s="3"/>
      <c r="I1" s="2"/>
      <c r="J1" s="30" t="s">
        <v>39</v>
      </c>
    </row>
    <row r="2" spans="1:10" s="4" customFormat="1" ht="12.75" customHeight="1">
      <c r="A2" s="5"/>
      <c r="B2" s="6"/>
      <c r="C2" s="6"/>
      <c r="D2" s="249"/>
      <c r="E2" s="6"/>
      <c r="F2" s="6"/>
      <c r="G2" s="7"/>
      <c r="H2" s="7"/>
      <c r="I2" s="6"/>
      <c r="J2" s="31"/>
    </row>
    <row r="3" spans="1:11" s="17" customFormat="1" ht="6.75" customHeight="1" thickBot="1">
      <c r="A3" s="69"/>
      <c r="B3" s="70"/>
      <c r="C3" s="70"/>
      <c r="D3" s="250"/>
      <c r="E3" s="70"/>
      <c r="F3" s="70"/>
      <c r="G3" s="70"/>
      <c r="H3" s="70"/>
      <c r="I3" s="70"/>
      <c r="J3" s="71"/>
      <c r="K3" s="13"/>
    </row>
    <row r="4" spans="1:11" ht="19.5" customHeight="1">
      <c r="A4" s="182"/>
      <c r="B4" s="183" t="s">
        <v>76</v>
      </c>
      <c r="C4" s="184"/>
      <c r="D4" s="185"/>
      <c r="E4" s="185"/>
      <c r="F4" s="185"/>
      <c r="G4" s="185"/>
      <c r="H4" s="185"/>
      <c r="I4" s="185"/>
      <c r="J4" s="186"/>
      <c r="K4" s="13"/>
    </row>
    <row r="5" spans="1:11" ht="15" customHeight="1" thickBot="1">
      <c r="A5" s="148"/>
      <c r="B5" s="149" t="s">
        <v>129</v>
      </c>
      <c r="C5" s="150"/>
      <c r="D5" s="251"/>
      <c r="E5" s="150"/>
      <c r="F5" s="150"/>
      <c r="G5" s="150"/>
      <c r="H5" s="150"/>
      <c r="I5" s="150"/>
      <c r="J5" s="151"/>
      <c r="K5" s="17"/>
    </row>
    <row r="6" spans="1:11" ht="12.75">
      <c r="A6" s="166"/>
      <c r="B6" s="13"/>
      <c r="C6" s="36"/>
      <c r="D6" s="252"/>
      <c r="E6" s="167"/>
      <c r="F6" s="167"/>
      <c r="G6" s="15"/>
      <c r="H6" s="15"/>
      <c r="I6" s="15"/>
      <c r="J6" s="40"/>
      <c r="K6" s="17"/>
    </row>
    <row r="7" spans="1:11" ht="12.75">
      <c r="A7" s="11"/>
      <c r="B7" s="36"/>
      <c r="C7" s="36"/>
      <c r="D7" s="252"/>
      <c r="E7" s="168" t="s">
        <v>7</v>
      </c>
      <c r="F7" s="167"/>
      <c r="G7" s="115"/>
      <c r="H7" s="169" t="s">
        <v>7</v>
      </c>
      <c r="I7" s="170"/>
      <c r="J7" s="40"/>
      <c r="K7" s="17"/>
    </row>
    <row r="8" spans="1:11" ht="12.75">
      <c r="A8" s="53"/>
      <c r="B8" s="36"/>
      <c r="C8" s="36"/>
      <c r="D8" s="173" t="s">
        <v>163</v>
      </c>
      <c r="E8" s="171" t="s">
        <v>34</v>
      </c>
      <c r="F8" s="167"/>
      <c r="G8" s="115"/>
      <c r="H8" s="172" t="s">
        <v>8</v>
      </c>
      <c r="I8" s="170"/>
      <c r="J8" s="40"/>
      <c r="K8" s="17"/>
    </row>
    <row r="9" spans="1:11" ht="13.5" thickBot="1">
      <c r="A9" s="53"/>
      <c r="B9" s="36"/>
      <c r="C9" s="36"/>
      <c r="D9" s="173"/>
      <c r="E9" s="174" t="s">
        <v>0</v>
      </c>
      <c r="F9" s="173"/>
      <c r="G9" s="115"/>
      <c r="H9" s="175" t="s">
        <v>0</v>
      </c>
      <c r="I9" s="170"/>
      <c r="J9" s="40"/>
      <c r="K9" s="17"/>
    </row>
    <row r="10" spans="1:11" ht="12.75">
      <c r="A10" s="53"/>
      <c r="B10" s="36"/>
      <c r="C10" s="36"/>
      <c r="D10" s="173"/>
      <c r="E10" s="121"/>
      <c r="F10" s="173"/>
      <c r="G10" s="115"/>
      <c r="H10" s="39"/>
      <c r="I10" s="15"/>
      <c r="J10" s="40"/>
      <c r="K10" s="17"/>
    </row>
    <row r="11" spans="1:11" ht="12.75">
      <c r="A11" s="53"/>
      <c r="B11" s="35" t="s">
        <v>53</v>
      </c>
      <c r="C11" s="36"/>
      <c r="D11" s="173"/>
      <c r="E11" s="121"/>
      <c r="F11" s="173"/>
      <c r="G11" s="115"/>
      <c r="H11" s="39"/>
      <c r="I11" s="15"/>
      <c r="J11" s="40"/>
      <c r="K11" s="17"/>
    </row>
    <row r="12" spans="1:11" ht="12.75">
      <c r="A12" s="34"/>
      <c r="B12" s="36" t="s">
        <v>9</v>
      </c>
      <c r="C12" s="36"/>
      <c r="D12" s="173">
        <v>9</v>
      </c>
      <c r="E12" s="121">
        <v>79957</v>
      </c>
      <c r="F12" s="37"/>
      <c r="G12" s="115"/>
      <c r="H12" s="39">
        <v>79486.245</v>
      </c>
      <c r="I12" s="15"/>
      <c r="J12" s="40"/>
      <c r="K12" s="17"/>
    </row>
    <row r="13" spans="1:11" ht="12.75">
      <c r="A13" s="34"/>
      <c r="B13" s="36" t="s">
        <v>54</v>
      </c>
      <c r="C13" s="36"/>
      <c r="D13" s="173"/>
      <c r="E13" s="121">
        <f>'[1]Goldis'!$X$23/1000</f>
        <v>653765.9562200329</v>
      </c>
      <c r="F13" s="37"/>
      <c r="G13" s="115"/>
      <c r="H13" s="39">
        <v>645644.774</v>
      </c>
      <c r="I13" s="15"/>
      <c r="J13" s="40"/>
      <c r="K13" s="17"/>
    </row>
    <row r="14" spans="1:11" ht="12.75">
      <c r="A14" s="34"/>
      <c r="B14" s="36" t="s">
        <v>55</v>
      </c>
      <c r="C14" s="36"/>
      <c r="D14" s="173"/>
      <c r="E14" s="121">
        <f>'[1]Goldis'!$X$21/1000</f>
        <v>58433.92100194035</v>
      </c>
      <c r="F14" s="37"/>
      <c r="G14" s="115"/>
      <c r="H14" s="39">
        <v>60071.6343</v>
      </c>
      <c r="I14" s="15"/>
      <c r="J14" s="40"/>
      <c r="K14" s="17"/>
    </row>
    <row r="15" spans="1:11" ht="12.75">
      <c r="A15" s="34"/>
      <c r="B15" s="36" t="s">
        <v>56</v>
      </c>
      <c r="C15" s="36"/>
      <c r="D15" s="173"/>
      <c r="E15" s="125">
        <v>1643.034</v>
      </c>
      <c r="F15" s="37"/>
      <c r="G15" s="115"/>
      <c r="H15" s="126">
        <v>2448.443</v>
      </c>
      <c r="I15" s="15"/>
      <c r="J15" s="40"/>
      <c r="K15" s="17"/>
    </row>
    <row r="16" spans="1:11" ht="12.75">
      <c r="A16" s="34"/>
      <c r="B16" s="36"/>
      <c r="C16" s="36"/>
      <c r="D16" s="173"/>
      <c r="E16" s="121">
        <f>SUM(E12:E15)</f>
        <v>793799.9112219732</v>
      </c>
      <c r="F16" s="37"/>
      <c r="G16" s="115"/>
      <c r="H16" s="39">
        <f>SUM(H12:H15)</f>
        <v>787651.0963</v>
      </c>
      <c r="I16" s="15"/>
      <c r="J16" s="40"/>
      <c r="K16" s="17"/>
    </row>
    <row r="17" spans="1:11" ht="12.75">
      <c r="A17" s="34"/>
      <c r="B17" s="36"/>
      <c r="C17" s="36"/>
      <c r="D17" s="173"/>
      <c r="E17" s="121"/>
      <c r="F17" s="37"/>
      <c r="G17" s="115"/>
      <c r="H17" s="39"/>
      <c r="I17" s="15"/>
      <c r="J17" s="40"/>
      <c r="K17" s="17"/>
    </row>
    <row r="18" spans="1:11" ht="12.75">
      <c r="A18" s="34"/>
      <c r="B18" s="35" t="s">
        <v>57</v>
      </c>
      <c r="C18" s="36"/>
      <c r="D18" s="173"/>
      <c r="E18" s="121"/>
      <c r="F18" s="37"/>
      <c r="G18" s="115"/>
      <c r="H18" s="39"/>
      <c r="I18" s="15"/>
      <c r="J18" s="40"/>
      <c r="K18" s="17"/>
    </row>
    <row r="19" spans="1:11" ht="12.75">
      <c r="A19" s="34"/>
      <c r="B19" s="36" t="s">
        <v>10</v>
      </c>
      <c r="C19" s="36"/>
      <c r="D19" s="173"/>
      <c r="E19" s="117">
        <v>7085.177</v>
      </c>
      <c r="F19" s="37"/>
      <c r="G19" s="115"/>
      <c r="H19" s="38">
        <v>5614.689</v>
      </c>
      <c r="I19" s="15"/>
      <c r="J19" s="40"/>
      <c r="K19" s="17"/>
    </row>
    <row r="20" spans="1:11" ht="12.75">
      <c r="A20" s="34"/>
      <c r="B20" s="36" t="s">
        <v>58</v>
      </c>
      <c r="C20" s="36"/>
      <c r="D20" s="173"/>
      <c r="E20" s="122">
        <v>243.408</v>
      </c>
      <c r="F20" s="37"/>
      <c r="G20" s="115"/>
      <c r="H20" s="23">
        <v>243.408</v>
      </c>
      <c r="I20" s="15"/>
      <c r="J20" s="40"/>
      <c r="K20" s="17"/>
    </row>
    <row r="21" spans="1:11" ht="12.75">
      <c r="A21" s="34"/>
      <c r="B21" s="36" t="s">
        <v>59</v>
      </c>
      <c r="C21" s="36"/>
      <c r="D21" s="173"/>
      <c r="E21" s="122">
        <f>'[1]Goldis'!$X$38/1000</f>
        <v>86.77592</v>
      </c>
      <c r="F21" s="37"/>
      <c r="G21" s="115"/>
      <c r="H21" s="23">
        <v>3.364</v>
      </c>
      <c r="I21" s="15"/>
      <c r="J21" s="40"/>
      <c r="K21" s="17"/>
    </row>
    <row r="22" spans="1:11" ht="12.75">
      <c r="A22" s="34"/>
      <c r="B22" s="36" t="s">
        <v>60</v>
      </c>
      <c r="C22" s="36"/>
      <c r="D22" s="173"/>
      <c r="E22" s="118">
        <f>34420.709+2830.873+282.759+3846.508+1251.404</f>
        <v>42632.253000000004</v>
      </c>
      <c r="F22" s="37"/>
      <c r="G22" s="115"/>
      <c r="H22" s="41">
        <f>39479.636+1</f>
        <v>39480.636</v>
      </c>
      <c r="I22" s="15"/>
      <c r="J22" s="40"/>
      <c r="K22" s="17"/>
    </row>
    <row r="23" spans="1:11" ht="12.75">
      <c r="A23" s="34"/>
      <c r="B23" s="36" t="s">
        <v>11</v>
      </c>
      <c r="C23" s="36"/>
      <c r="D23" s="173"/>
      <c r="E23" s="119">
        <v>23605.616</v>
      </c>
      <c r="F23" s="37"/>
      <c r="G23" s="115"/>
      <c r="H23" s="42">
        <v>25867.391</v>
      </c>
      <c r="I23" s="15"/>
      <c r="J23" s="40"/>
      <c r="K23" s="17"/>
    </row>
    <row r="24" spans="1:11" ht="12.75">
      <c r="A24" s="34"/>
      <c r="B24" s="35"/>
      <c r="C24" s="36"/>
      <c r="D24" s="173"/>
      <c r="E24" s="120">
        <f>SUM(E19:E23)</f>
        <v>73653.22992000001</v>
      </c>
      <c r="F24" s="37"/>
      <c r="G24" s="115"/>
      <c r="H24" s="43">
        <f>SUM(H19:H23)</f>
        <v>71209.488</v>
      </c>
      <c r="I24" s="15"/>
      <c r="J24" s="40"/>
      <c r="K24" s="17"/>
    </row>
    <row r="25" spans="1:11" ht="12.75">
      <c r="A25" s="34"/>
      <c r="B25" s="36"/>
      <c r="C25" s="36"/>
      <c r="D25" s="173"/>
      <c r="E25" s="121"/>
      <c r="F25" s="37"/>
      <c r="G25" s="115"/>
      <c r="H25" s="39"/>
      <c r="I25" s="15"/>
      <c r="J25" s="40"/>
      <c r="K25" s="17"/>
    </row>
    <row r="26" spans="1:11" ht="12.75">
      <c r="A26" s="34"/>
      <c r="B26" s="35" t="s">
        <v>12</v>
      </c>
      <c r="C26" s="36"/>
      <c r="D26" s="173"/>
      <c r="E26" s="121"/>
      <c r="F26" s="37"/>
      <c r="G26" s="115"/>
      <c r="H26" s="39"/>
      <c r="I26" s="15"/>
      <c r="J26" s="40"/>
      <c r="K26" s="17"/>
    </row>
    <row r="27" spans="1:11" ht="12.75">
      <c r="A27" s="34"/>
      <c r="B27" s="36" t="s">
        <v>13</v>
      </c>
      <c r="C27" s="36"/>
      <c r="D27" s="173"/>
      <c r="E27" s="117">
        <f>5506.467+10469.799+798.089+8.135+704.474+4648.146</f>
        <v>22135.109999999997</v>
      </c>
      <c r="F27" s="37"/>
      <c r="G27" s="115"/>
      <c r="H27" s="38">
        <v>20928.408</v>
      </c>
      <c r="I27" s="15"/>
      <c r="J27" s="40"/>
      <c r="K27" s="17"/>
    </row>
    <row r="28" spans="1:11" ht="12.75">
      <c r="A28" s="34"/>
      <c r="B28" s="36" t="s">
        <v>14</v>
      </c>
      <c r="C28" s="36"/>
      <c r="D28" s="173"/>
      <c r="E28" s="118">
        <v>0</v>
      </c>
      <c r="F28" s="37"/>
      <c r="G28" s="115"/>
      <c r="H28" s="41">
        <v>0</v>
      </c>
      <c r="I28" s="15"/>
      <c r="J28" s="40"/>
      <c r="K28" s="17"/>
    </row>
    <row r="29" spans="1:11" ht="12.75">
      <c r="A29" s="34"/>
      <c r="B29" s="36" t="s">
        <v>61</v>
      </c>
      <c r="C29" s="36"/>
      <c r="D29" s="173">
        <v>23</v>
      </c>
      <c r="E29" s="118">
        <f>'[1]Goldis'!$X$57/1000</f>
        <v>61397.578679289996</v>
      </c>
      <c r="F29" s="37"/>
      <c r="G29" s="115"/>
      <c r="H29" s="41">
        <v>64517.738</v>
      </c>
      <c r="I29" s="15"/>
      <c r="J29" s="40"/>
      <c r="K29" s="17"/>
    </row>
    <row r="30" spans="1:11" ht="12.75">
      <c r="A30" s="34"/>
      <c r="B30" s="36" t="s">
        <v>62</v>
      </c>
      <c r="C30" s="36"/>
      <c r="D30" s="173"/>
      <c r="E30" s="118">
        <f>'[1]Goldis'!$X$61/1000</f>
        <v>2963.432</v>
      </c>
      <c r="F30" s="37"/>
      <c r="G30" s="115"/>
      <c r="H30" s="41">
        <v>930.718</v>
      </c>
      <c r="I30" s="15"/>
      <c r="J30" s="40"/>
      <c r="K30" s="17"/>
    </row>
    <row r="31" spans="1:11" ht="12.75">
      <c r="A31" s="34"/>
      <c r="B31" s="36" t="s">
        <v>5</v>
      </c>
      <c r="C31" s="36"/>
      <c r="D31" s="173"/>
      <c r="E31" s="119">
        <v>1558.324</v>
      </c>
      <c r="F31" s="37"/>
      <c r="G31" s="115"/>
      <c r="H31" s="42">
        <v>1030.863</v>
      </c>
      <c r="I31" s="15"/>
      <c r="J31" s="40"/>
      <c r="K31" s="17"/>
    </row>
    <row r="32" spans="1:11" ht="12.75">
      <c r="A32" s="34"/>
      <c r="B32" s="35"/>
      <c r="C32" s="36"/>
      <c r="D32" s="173"/>
      <c r="E32" s="120">
        <f>SUM(E27:E31)</f>
        <v>88054.44467928998</v>
      </c>
      <c r="F32" s="37"/>
      <c r="G32" s="115"/>
      <c r="H32" s="43">
        <f>SUM(H27:H31)</f>
        <v>87407.72699999998</v>
      </c>
      <c r="I32" s="15"/>
      <c r="J32" s="40"/>
      <c r="K32" s="17"/>
    </row>
    <row r="33" spans="1:11" ht="12.75">
      <c r="A33" s="34"/>
      <c r="B33" s="35"/>
      <c r="C33" s="36"/>
      <c r="D33" s="173"/>
      <c r="E33" s="124"/>
      <c r="F33" s="37"/>
      <c r="G33" s="115"/>
      <c r="H33" s="45"/>
      <c r="I33" s="15"/>
      <c r="J33" s="40"/>
      <c r="K33" s="17"/>
    </row>
    <row r="34" spans="1:11" ht="12.75">
      <c r="A34" s="34"/>
      <c r="B34" s="35" t="s">
        <v>67</v>
      </c>
      <c r="C34" s="36"/>
      <c r="D34" s="173"/>
      <c r="E34" s="125">
        <f>+E24-E32</f>
        <v>-14401.214759289971</v>
      </c>
      <c r="F34" s="37"/>
      <c r="G34" s="115"/>
      <c r="H34" s="126">
        <f>+H24-H32-1</f>
        <v>-16199.238999999987</v>
      </c>
      <c r="I34" s="15"/>
      <c r="J34" s="40"/>
      <c r="K34" s="17"/>
    </row>
    <row r="35" spans="1:11" ht="12.75">
      <c r="A35" s="34"/>
      <c r="B35" s="35"/>
      <c r="C35" s="36"/>
      <c r="D35" s="173"/>
      <c r="E35" s="121"/>
      <c r="F35" s="37"/>
      <c r="G35" s="115"/>
      <c r="H35" s="39"/>
      <c r="I35" s="15"/>
      <c r="J35" s="40"/>
      <c r="K35" s="17"/>
    </row>
    <row r="36" spans="1:11" ht="12.75">
      <c r="A36" s="34"/>
      <c r="B36" s="35" t="s">
        <v>66</v>
      </c>
      <c r="C36" s="36"/>
      <c r="D36" s="173"/>
      <c r="E36" s="121"/>
      <c r="F36" s="37"/>
      <c r="G36" s="115"/>
      <c r="H36" s="39"/>
      <c r="I36" s="15"/>
      <c r="J36" s="40"/>
      <c r="K36" s="17"/>
    </row>
    <row r="37" spans="1:11" ht="12.75">
      <c r="A37" s="34"/>
      <c r="B37" s="36" t="s">
        <v>63</v>
      </c>
      <c r="C37" s="36"/>
      <c r="D37" s="173"/>
      <c r="E37" s="121">
        <v>251</v>
      </c>
      <c r="F37" s="37"/>
      <c r="G37" s="115"/>
      <c r="H37" s="39">
        <v>251</v>
      </c>
      <c r="I37" s="15"/>
      <c r="J37" s="40"/>
      <c r="K37" s="17"/>
    </row>
    <row r="38" spans="1:11" ht="12.75">
      <c r="A38" s="34"/>
      <c r="B38" s="36" t="s">
        <v>64</v>
      </c>
      <c r="C38" s="36"/>
      <c r="D38" s="173">
        <v>23</v>
      </c>
      <c r="E38" s="121">
        <f>13584.998+12852</f>
        <v>26436.998</v>
      </c>
      <c r="F38" s="37"/>
      <c r="G38" s="115"/>
      <c r="H38" s="39">
        <v>24155.585</v>
      </c>
      <c r="I38" s="15"/>
      <c r="J38" s="40"/>
      <c r="K38" s="17"/>
    </row>
    <row r="39" spans="1:11" ht="12.75">
      <c r="A39" s="34"/>
      <c r="B39" s="36" t="s">
        <v>65</v>
      </c>
      <c r="C39" s="36"/>
      <c r="D39" s="173"/>
      <c r="E39" s="125">
        <f>'[1]Goldis'!$X$85/1000</f>
        <v>414.99</v>
      </c>
      <c r="F39" s="37"/>
      <c r="G39" s="115"/>
      <c r="H39" s="126">
        <v>588.303</v>
      </c>
      <c r="I39" s="15"/>
      <c r="J39" s="40"/>
      <c r="K39" s="17"/>
    </row>
    <row r="40" spans="1:11" ht="12.75">
      <c r="A40" s="34"/>
      <c r="B40" s="35"/>
      <c r="C40" s="36"/>
      <c r="D40" s="173"/>
      <c r="E40" s="123">
        <f>SUM(E37:E39)</f>
        <v>27102.988</v>
      </c>
      <c r="F40" s="37"/>
      <c r="G40" s="115"/>
      <c r="H40" s="44">
        <f>SUM(H37:H39)</f>
        <v>24994.888</v>
      </c>
      <c r="I40" s="15"/>
      <c r="J40" s="40"/>
      <c r="K40" s="17"/>
    </row>
    <row r="41" spans="1:11" ht="12.75">
      <c r="A41" s="34"/>
      <c r="B41" s="35"/>
      <c r="C41" s="36"/>
      <c r="D41" s="173"/>
      <c r="E41" s="121"/>
      <c r="F41" s="37"/>
      <c r="G41" s="115"/>
      <c r="H41" s="39"/>
      <c r="I41" s="15"/>
      <c r="J41" s="40"/>
      <c r="K41" s="17"/>
    </row>
    <row r="42" spans="1:11" ht="13.5" thickBot="1">
      <c r="A42" s="34"/>
      <c r="B42" s="35"/>
      <c r="C42" s="36"/>
      <c r="D42" s="173"/>
      <c r="E42" s="46">
        <f>+E16+E34-E40</f>
        <v>752295.7084626833</v>
      </c>
      <c r="F42" s="37"/>
      <c r="G42" s="115"/>
      <c r="H42" s="46">
        <f>+H16+H34-H40</f>
        <v>746456.9693</v>
      </c>
      <c r="I42" s="15"/>
      <c r="J42" s="40"/>
      <c r="K42" s="17"/>
    </row>
    <row r="43" spans="1:11" ht="13.5" thickTop="1">
      <c r="A43" s="34"/>
      <c r="B43" s="35"/>
      <c r="C43" s="36"/>
      <c r="D43" s="173"/>
      <c r="E43" s="121"/>
      <c r="F43" s="37"/>
      <c r="G43" s="115"/>
      <c r="H43" s="39"/>
      <c r="I43" s="15"/>
      <c r="J43" s="40"/>
      <c r="K43" s="17"/>
    </row>
    <row r="44" spans="1:11" ht="12.75">
      <c r="A44" s="34"/>
      <c r="B44" s="35" t="s">
        <v>68</v>
      </c>
      <c r="C44" s="36"/>
      <c r="D44" s="173"/>
      <c r="E44" s="121"/>
      <c r="F44" s="37"/>
      <c r="G44" s="115"/>
      <c r="H44" s="39"/>
      <c r="I44" s="15"/>
      <c r="J44" s="40"/>
      <c r="K44" s="17"/>
    </row>
    <row r="45" spans="1:11" ht="12.75">
      <c r="A45" s="34"/>
      <c r="B45" s="36" t="s">
        <v>69</v>
      </c>
      <c r="C45" s="36"/>
      <c r="D45" s="173"/>
      <c r="E45" s="121">
        <v>320632.83</v>
      </c>
      <c r="F45" s="37"/>
      <c r="G45" s="115"/>
      <c r="H45" s="39">
        <v>320632.83</v>
      </c>
      <c r="I45" s="15"/>
      <c r="J45" s="40"/>
      <c r="K45" s="17"/>
    </row>
    <row r="46" spans="1:11" ht="12.75">
      <c r="A46" s="34"/>
      <c r="B46" s="36" t="s">
        <v>70</v>
      </c>
      <c r="C46" s="36"/>
      <c r="D46" s="173"/>
      <c r="E46" s="125">
        <f>E47-E45</f>
        <v>424863.17</v>
      </c>
      <c r="F46" s="37"/>
      <c r="G46" s="115"/>
      <c r="H46" s="126">
        <v>419438.133</v>
      </c>
      <c r="I46" s="15"/>
      <c r="J46" s="40"/>
      <c r="K46" s="17"/>
    </row>
    <row r="47" spans="1:11" ht="12.75">
      <c r="A47" s="34"/>
      <c r="B47" s="36" t="s">
        <v>71</v>
      </c>
      <c r="C47" s="36"/>
      <c r="D47" s="173"/>
      <c r="E47" s="121">
        <v>745496</v>
      </c>
      <c r="F47" s="37"/>
      <c r="G47" s="115"/>
      <c r="H47" s="39">
        <f>SUM(H45:H46)</f>
        <v>740070.963</v>
      </c>
      <c r="I47" s="15"/>
      <c r="J47" s="40"/>
      <c r="K47" s="17"/>
    </row>
    <row r="48" spans="1:11" ht="12.75">
      <c r="A48" s="34"/>
      <c r="B48" s="35" t="s">
        <v>52</v>
      </c>
      <c r="C48" s="36"/>
      <c r="D48" s="173"/>
      <c r="E48" s="121">
        <v>6799.971</v>
      </c>
      <c r="F48" s="37"/>
      <c r="G48" s="115"/>
      <c r="H48" s="39">
        <v>6386.006</v>
      </c>
      <c r="I48" s="15"/>
      <c r="J48" s="40"/>
      <c r="K48" s="17"/>
    </row>
    <row r="49" spans="1:11" ht="13.5" thickBot="1">
      <c r="A49" s="34"/>
      <c r="B49" s="13"/>
      <c r="C49" s="36"/>
      <c r="D49" s="173"/>
      <c r="E49" s="46">
        <f>SUM(E47:E48)</f>
        <v>752295.971</v>
      </c>
      <c r="F49" s="37"/>
      <c r="G49" s="115"/>
      <c r="H49" s="46">
        <f>SUM(H47:H48)</f>
        <v>746456.969</v>
      </c>
      <c r="I49" s="15"/>
      <c r="J49" s="40"/>
      <c r="K49" s="17"/>
    </row>
    <row r="50" spans="1:11" ht="13.5" thickTop="1">
      <c r="A50" s="34"/>
      <c r="B50" s="36"/>
      <c r="C50" s="36"/>
      <c r="D50" s="253"/>
      <c r="E50" s="121"/>
      <c r="F50" s="15"/>
      <c r="G50" s="115"/>
      <c r="H50" s="39"/>
      <c r="I50" s="15"/>
      <c r="J50" s="40"/>
      <c r="K50" s="17"/>
    </row>
    <row r="51" spans="1:11" ht="13.5" thickBot="1">
      <c r="A51" s="176"/>
      <c r="B51" s="177"/>
      <c r="C51" s="177"/>
      <c r="D51" s="254"/>
      <c r="E51" s="179"/>
      <c r="F51" s="178"/>
      <c r="G51" s="178"/>
      <c r="H51" s="179"/>
      <c r="I51" s="178"/>
      <c r="J51" s="180"/>
      <c r="K51" s="17"/>
    </row>
    <row r="52" spans="1:11" ht="12.75">
      <c r="A52" s="163"/>
      <c r="B52" s="36"/>
      <c r="C52" s="36"/>
      <c r="D52" s="253"/>
      <c r="E52" s="39"/>
      <c r="F52" s="15"/>
      <c r="G52" s="15"/>
      <c r="H52" s="39"/>
      <c r="I52" s="15"/>
      <c r="J52" s="36"/>
      <c r="K52" s="17"/>
    </row>
    <row r="53" spans="1:11" ht="12.75">
      <c r="A53" s="163"/>
      <c r="B53" s="36"/>
      <c r="C53" s="36"/>
      <c r="D53" s="253"/>
      <c r="E53" s="39"/>
      <c r="F53" s="15"/>
      <c r="G53" s="15"/>
      <c r="H53" s="39"/>
      <c r="I53" s="15"/>
      <c r="J53" s="36"/>
      <c r="K53" s="17"/>
    </row>
    <row r="54" spans="1:7" ht="12.75">
      <c r="A54" s="26" t="s">
        <v>72</v>
      </c>
      <c r="D54" s="255"/>
      <c r="E54" s="181"/>
      <c r="F54" s="181"/>
      <c r="G54" s="181"/>
    </row>
    <row r="55" spans="1:7" ht="12.75">
      <c r="A55" s="26" t="s">
        <v>73</v>
      </c>
      <c r="D55" s="255"/>
      <c r="E55" s="181"/>
      <c r="F55" s="181"/>
      <c r="G55" s="181"/>
    </row>
    <row r="56" spans="1:7" ht="12.75">
      <c r="A56" s="26" t="s">
        <v>74</v>
      </c>
      <c r="D56" s="255"/>
      <c r="E56" s="181"/>
      <c r="F56" s="181"/>
      <c r="G56" s="181"/>
    </row>
    <row r="57" spans="4:7" ht="12.75">
      <c r="D57" s="255"/>
      <c r="E57" s="181"/>
      <c r="F57" s="181"/>
      <c r="G57" s="181"/>
    </row>
    <row r="58" spans="4:7" ht="12.75">
      <c r="D58" s="255"/>
      <c r="E58" s="181"/>
      <c r="F58" s="181"/>
      <c r="G58" s="181"/>
    </row>
    <row r="59" spans="4:7" ht="12.75">
      <c r="D59" s="255"/>
      <c r="E59" s="181"/>
      <c r="F59" s="181"/>
      <c r="G59" s="181"/>
    </row>
    <row r="60" spans="4:7" ht="12.75">
      <c r="D60" s="255"/>
      <c r="E60" s="181"/>
      <c r="F60" s="181"/>
      <c r="G60" s="181"/>
    </row>
    <row r="61" spans="4:7" ht="12.75">
      <c r="D61" s="255"/>
      <c r="E61" s="181"/>
      <c r="F61" s="181"/>
      <c r="G61" s="181"/>
    </row>
    <row r="62" spans="4:7" ht="12.75">
      <c r="D62" s="255"/>
      <c r="E62" s="181"/>
      <c r="F62" s="181"/>
      <c r="G62" s="181"/>
    </row>
  </sheetData>
  <printOptions/>
  <pageMargins left="0.75" right="0.75" top="0.27" bottom="0.21" header="0.39" footer="0.21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L22" sqref="L22"/>
    </sheetView>
  </sheetViews>
  <sheetFormatPr defaultColWidth="9.140625" defaultRowHeight="12.75"/>
  <cols>
    <col min="1" max="1" width="2.140625" style="18" customWidth="1"/>
    <col min="2" max="2" width="29.00390625" style="18" customWidth="1"/>
    <col min="3" max="4" width="11.7109375" style="18" customWidth="1"/>
    <col min="5" max="5" width="1.57421875" style="18" customWidth="1"/>
    <col min="6" max="7" width="11.7109375" style="18" customWidth="1"/>
    <col min="8" max="8" width="12.28125" style="18" customWidth="1"/>
    <col min="9" max="9" width="1.421875" style="18" customWidth="1"/>
    <col min="10" max="10" width="11.7109375" style="18" customWidth="1"/>
    <col min="11" max="11" width="1.421875" style="18" customWidth="1"/>
    <col min="12" max="12" width="11.7109375" style="18" customWidth="1"/>
    <col min="13" max="13" width="1.7109375" style="18" customWidth="1"/>
    <col min="14" max="16384" width="9.140625" style="18" customWidth="1"/>
  </cols>
  <sheetData>
    <row r="1" spans="1:13" s="4" customFormat="1" ht="20.25" customHeight="1">
      <c r="A1" s="1"/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30" t="s">
        <v>39</v>
      </c>
    </row>
    <row r="2" spans="1:13" s="4" customFormat="1" ht="20.25" customHeight="1">
      <c r="A2" s="5"/>
      <c r="B2" s="6"/>
      <c r="C2" s="6"/>
      <c r="D2" s="6"/>
      <c r="E2" s="6"/>
      <c r="F2" s="6"/>
      <c r="G2" s="6"/>
      <c r="H2" s="7"/>
      <c r="I2" s="6"/>
      <c r="J2" s="6"/>
      <c r="K2" s="7"/>
      <c r="L2" s="6"/>
      <c r="M2" s="31" t="e">
        <f>+PL!#REF!</f>
        <v>#REF!</v>
      </c>
    </row>
    <row r="3" spans="1:14" s="17" customFormat="1" ht="6.75" customHeight="1" thickBo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  <c r="N3" s="13"/>
    </row>
    <row r="4" spans="1:13" ht="19.5" customHeight="1">
      <c r="A4" s="201"/>
      <c r="B4" s="286" t="s">
        <v>86</v>
      </c>
      <c r="C4" s="286"/>
      <c r="D4" s="286"/>
      <c r="E4" s="286"/>
      <c r="F4" s="286"/>
      <c r="G4" s="286"/>
      <c r="H4" s="286"/>
      <c r="I4" s="286"/>
      <c r="J4" s="286"/>
      <c r="K4" s="202"/>
      <c r="L4" s="203"/>
      <c r="M4" s="204"/>
    </row>
    <row r="5" spans="1:13" ht="15" customHeight="1" thickBot="1">
      <c r="A5" s="164"/>
      <c r="B5" s="149" t="s">
        <v>129</v>
      </c>
      <c r="C5" s="205"/>
      <c r="D5" s="205"/>
      <c r="E5" s="205"/>
      <c r="F5" s="206"/>
      <c r="G5" s="206"/>
      <c r="H5" s="206"/>
      <c r="I5" s="206"/>
      <c r="J5" s="206"/>
      <c r="K5" s="207"/>
      <c r="L5" s="208"/>
      <c r="M5" s="165"/>
    </row>
    <row r="6" spans="1:13" ht="12.75">
      <c r="A6" s="53"/>
      <c r="B6" s="35"/>
      <c r="C6" s="35"/>
      <c r="D6" s="35"/>
      <c r="E6" s="35"/>
      <c r="F6" s="39"/>
      <c r="G6" s="39"/>
      <c r="H6" s="39"/>
      <c r="I6" s="39"/>
      <c r="J6" s="39"/>
      <c r="K6" s="15"/>
      <c r="L6" s="209"/>
      <c r="M6" s="40"/>
    </row>
    <row r="7" spans="1:13" ht="24" customHeight="1">
      <c r="A7" s="53"/>
      <c r="B7" s="36"/>
      <c r="C7" s="284" t="s">
        <v>79</v>
      </c>
      <c r="D7" s="285"/>
      <c r="E7" s="36"/>
      <c r="F7" s="281" t="s">
        <v>82</v>
      </c>
      <c r="G7" s="282"/>
      <c r="H7" s="283"/>
      <c r="I7" s="39"/>
      <c r="J7" s="210" t="s">
        <v>85</v>
      </c>
      <c r="K7" s="15"/>
      <c r="L7" s="211"/>
      <c r="M7" s="40"/>
    </row>
    <row r="8" spans="1:13" ht="40.5" customHeight="1">
      <c r="A8" s="53"/>
      <c r="B8" s="36"/>
      <c r="C8" s="212" t="s">
        <v>80</v>
      </c>
      <c r="D8" s="213" t="s">
        <v>81</v>
      </c>
      <c r="E8" s="36"/>
      <c r="F8" s="214" t="s">
        <v>15</v>
      </c>
      <c r="G8" s="215" t="s">
        <v>83</v>
      </c>
      <c r="H8" s="216" t="s">
        <v>16</v>
      </c>
      <c r="I8" s="217"/>
      <c r="J8" s="211" t="s">
        <v>84</v>
      </c>
      <c r="K8" s="39"/>
      <c r="L8" s="218" t="s">
        <v>20</v>
      </c>
      <c r="M8" s="40"/>
    </row>
    <row r="9" spans="1:13" ht="15.75" customHeight="1">
      <c r="A9" s="53"/>
      <c r="B9" s="36"/>
      <c r="C9" s="271"/>
      <c r="D9" s="220" t="s">
        <v>0</v>
      </c>
      <c r="E9" s="36"/>
      <c r="F9" s="219" t="s">
        <v>0</v>
      </c>
      <c r="G9" s="215" t="s">
        <v>0</v>
      </c>
      <c r="H9" s="220" t="s">
        <v>0</v>
      </c>
      <c r="I9" s="217"/>
      <c r="J9" s="221" t="s">
        <v>0</v>
      </c>
      <c r="K9" s="39"/>
      <c r="L9" s="221" t="s">
        <v>0</v>
      </c>
      <c r="M9" s="40"/>
    </row>
    <row r="10" spans="1:13" s="17" customFormat="1" ht="11.25" customHeight="1">
      <c r="A10" s="53"/>
      <c r="B10" s="36"/>
      <c r="C10" s="256"/>
      <c r="D10" s="222"/>
      <c r="E10" s="36"/>
      <c r="F10" s="223"/>
      <c r="G10" s="224"/>
      <c r="H10" s="225"/>
      <c r="I10" s="217"/>
      <c r="J10" s="226"/>
      <c r="K10" s="39"/>
      <c r="L10" s="226"/>
      <c r="M10" s="40"/>
    </row>
    <row r="11" spans="1:13" ht="12.75">
      <c r="A11" s="53"/>
      <c r="B11" s="35" t="s">
        <v>87</v>
      </c>
      <c r="C11" s="23">
        <v>320632830</v>
      </c>
      <c r="D11" s="23">
        <v>320632.83</v>
      </c>
      <c r="E11" s="230"/>
      <c r="F11" s="127">
        <v>385316</v>
      </c>
      <c r="G11" s="23">
        <v>-2869.276</v>
      </c>
      <c r="H11" s="128">
        <v>1907.176</v>
      </c>
      <c r="I11" s="54"/>
      <c r="J11" s="23">
        <v>35084.041</v>
      </c>
      <c r="K11" s="54"/>
      <c r="L11" s="23">
        <f>SUM(D11:J11)</f>
        <v>740070.7710000001</v>
      </c>
      <c r="M11" s="40"/>
    </row>
    <row r="12" spans="1:13" ht="12.75">
      <c r="A12" s="53"/>
      <c r="B12" s="35"/>
      <c r="C12" s="23"/>
      <c r="D12" s="23"/>
      <c r="E12" s="230"/>
      <c r="F12" s="127"/>
      <c r="G12" s="23"/>
      <c r="H12" s="128"/>
      <c r="I12" s="54"/>
      <c r="J12" s="23"/>
      <c r="K12" s="54"/>
      <c r="L12" s="23"/>
      <c r="M12" s="40"/>
    </row>
    <row r="13" spans="1:13" ht="12" customHeight="1">
      <c r="A13" s="53"/>
      <c r="B13" s="36" t="s">
        <v>95</v>
      </c>
      <c r="C13" s="23">
        <v>0</v>
      </c>
      <c r="D13" s="23">
        <v>0</v>
      </c>
      <c r="E13" s="230"/>
      <c r="F13" s="127"/>
      <c r="G13" s="23">
        <v>-187</v>
      </c>
      <c r="H13" s="128"/>
      <c r="I13" s="54"/>
      <c r="J13" s="23"/>
      <c r="K13" s="54"/>
      <c r="L13" s="23">
        <f>SUM(D13:J13)</f>
        <v>-187</v>
      </c>
      <c r="M13" s="40"/>
    </row>
    <row r="14" spans="1:13" ht="12" customHeight="1">
      <c r="A14" s="53"/>
      <c r="B14" s="36"/>
      <c r="C14" s="23"/>
      <c r="D14" s="23"/>
      <c r="E14" s="230"/>
      <c r="F14" s="127"/>
      <c r="G14" s="23"/>
      <c r="H14" s="128"/>
      <c r="I14" s="54"/>
      <c r="J14" s="23"/>
      <c r="K14" s="54"/>
      <c r="L14" s="23"/>
      <c r="M14" s="40"/>
    </row>
    <row r="15" spans="1:13" ht="12.75">
      <c r="A15" s="53"/>
      <c r="B15" s="36" t="s">
        <v>184</v>
      </c>
      <c r="C15" s="23">
        <v>0</v>
      </c>
      <c r="D15" s="23">
        <v>0</v>
      </c>
      <c r="E15" s="230"/>
      <c r="F15" s="127"/>
      <c r="G15" s="23"/>
      <c r="H15" s="128"/>
      <c r="I15" s="54"/>
      <c r="J15" s="23">
        <f>PL!H44</f>
        <v>5611.5018703037995</v>
      </c>
      <c r="K15" s="54"/>
      <c r="L15" s="23">
        <f>SUM(D15:J15)</f>
        <v>5611.5018703037995</v>
      </c>
      <c r="M15" s="40"/>
    </row>
    <row r="16" spans="1:13" ht="12.75">
      <c r="A16" s="53"/>
      <c r="B16" s="36"/>
      <c r="C16" s="129"/>
      <c r="D16" s="129"/>
      <c r="E16" s="230"/>
      <c r="F16" s="127"/>
      <c r="G16" s="129"/>
      <c r="H16" s="128"/>
      <c r="I16" s="54"/>
      <c r="J16" s="23"/>
      <c r="K16" s="54"/>
      <c r="L16" s="23"/>
      <c r="M16" s="40"/>
    </row>
    <row r="17" spans="1:16" ht="13.5" thickBot="1">
      <c r="A17" s="53"/>
      <c r="B17" s="35" t="s">
        <v>88</v>
      </c>
      <c r="C17" s="231">
        <f>SUM(C11:C15)</f>
        <v>320632830</v>
      </c>
      <c r="D17" s="116">
        <f>SUM(D11:D15)</f>
        <v>320632.83</v>
      </c>
      <c r="E17" s="230"/>
      <c r="F17" s="116">
        <f>SUM(F11:F15)</f>
        <v>385316</v>
      </c>
      <c r="G17" s="116">
        <f>SUM(G11:G15)</f>
        <v>-3056.276</v>
      </c>
      <c r="H17" s="116">
        <f>SUM(H11:H15)</f>
        <v>1907.176</v>
      </c>
      <c r="I17" s="54"/>
      <c r="J17" s="116">
        <f>SUM(J11:J15)</f>
        <v>40695.5428703038</v>
      </c>
      <c r="K17" s="54"/>
      <c r="L17" s="116">
        <f>SUM(L11:L16)+1</f>
        <v>745496.2728703038</v>
      </c>
      <c r="M17" s="40"/>
      <c r="P17" s="55"/>
    </row>
    <row r="18" spans="1:13" ht="14.25" thickBot="1" thickTop="1">
      <c r="A18" s="176"/>
      <c r="B18" s="70"/>
      <c r="C18" s="70"/>
      <c r="D18" s="70"/>
      <c r="E18" s="70"/>
      <c r="F18" s="179"/>
      <c r="G18" s="179"/>
      <c r="H18" s="179"/>
      <c r="I18" s="179"/>
      <c r="J18" s="179"/>
      <c r="K18" s="178"/>
      <c r="L18" s="227"/>
      <c r="M18" s="180"/>
    </row>
    <row r="19" spans="2:10" ht="12.75">
      <c r="B19" s="228"/>
      <c r="C19" s="228"/>
      <c r="D19" s="228"/>
      <c r="E19" s="228"/>
      <c r="F19" s="228"/>
      <c r="G19" s="228"/>
      <c r="H19" s="228"/>
      <c r="I19" s="228"/>
      <c r="J19" s="228"/>
    </row>
    <row r="20" s="26" customFormat="1" ht="12.75"/>
    <row r="21" s="26" customFormat="1" ht="12.75"/>
    <row r="22" s="26" customFormat="1" ht="12.75"/>
    <row r="23" s="26" customFormat="1" ht="12.75"/>
    <row r="24" spans="1:10" ht="12.75">
      <c r="A24" s="26"/>
      <c r="B24" s="228"/>
      <c r="C24" s="228"/>
      <c r="D24" s="228"/>
      <c r="E24" s="228"/>
      <c r="F24" s="228"/>
      <c r="G24" s="228"/>
      <c r="H24" s="228"/>
      <c r="I24" s="228"/>
      <c r="J24" s="228"/>
    </row>
    <row r="25" spans="2:10" ht="12.75">
      <c r="B25" s="228"/>
      <c r="C25" s="228"/>
      <c r="D25" s="228"/>
      <c r="E25" s="228"/>
      <c r="F25" s="228"/>
      <c r="G25" s="228"/>
      <c r="H25" s="228"/>
      <c r="I25" s="228"/>
      <c r="J25" s="228"/>
    </row>
    <row r="26" spans="2:10" ht="12.75">
      <c r="B26" s="228"/>
      <c r="C26" s="228"/>
      <c r="D26" s="228"/>
      <c r="E26" s="228"/>
      <c r="F26" s="228"/>
      <c r="G26" s="228"/>
      <c r="H26" s="228"/>
      <c r="I26" s="228"/>
      <c r="J26" s="228"/>
    </row>
    <row r="27" spans="2:10" ht="12.75">
      <c r="B27" s="228"/>
      <c r="C27" s="228"/>
      <c r="D27" s="228"/>
      <c r="E27" s="228"/>
      <c r="F27" s="228"/>
      <c r="G27" s="228"/>
      <c r="H27" s="228"/>
      <c r="I27" s="228"/>
      <c r="J27" s="228"/>
    </row>
    <row r="28" spans="2:10" ht="12.75">
      <c r="B28" s="228"/>
      <c r="C28" s="228"/>
      <c r="D28" s="228"/>
      <c r="E28" s="228"/>
      <c r="F28" s="228"/>
      <c r="G28" s="228"/>
      <c r="H28" s="228"/>
      <c r="I28" s="228"/>
      <c r="J28" s="228"/>
    </row>
    <row r="29" spans="2:10" ht="12.75">
      <c r="B29" s="228"/>
      <c r="C29" s="228"/>
      <c r="D29" s="228"/>
      <c r="E29" s="228"/>
      <c r="F29" s="228"/>
      <c r="G29" s="228"/>
      <c r="H29" s="228"/>
      <c r="I29" s="228"/>
      <c r="J29" s="228"/>
    </row>
    <row r="49" spans="1:10" ht="12.75">
      <c r="A49" s="26" t="s">
        <v>77</v>
      </c>
      <c r="B49" s="228"/>
      <c r="C49" s="228"/>
      <c r="D49" s="228"/>
      <c r="E49" s="228"/>
      <c r="F49" s="228"/>
      <c r="G49" s="228"/>
      <c r="H49" s="228"/>
      <c r="I49" s="228"/>
      <c r="J49" s="228"/>
    </row>
    <row r="50" spans="1:10" ht="12.75">
      <c r="A50" s="57" t="s">
        <v>78</v>
      </c>
      <c r="B50" s="229"/>
      <c r="C50" s="229"/>
      <c r="D50" s="229"/>
      <c r="E50" s="229"/>
      <c r="F50" s="228"/>
      <c r="G50" s="228"/>
      <c r="H50" s="228"/>
      <c r="I50" s="228"/>
      <c r="J50" s="228"/>
    </row>
  </sheetData>
  <mergeCells count="3">
    <mergeCell ref="F7:H7"/>
    <mergeCell ref="C7:D7"/>
    <mergeCell ref="B4:J4"/>
  </mergeCells>
  <printOptions/>
  <pageMargins left="0.39" right="0.17" top="1" bottom="0.41" header="0.5" footer="0.5"/>
  <pageSetup horizontalDpi="300" verticalDpi="3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F5" sqref="F5"/>
    </sheetView>
  </sheetViews>
  <sheetFormatPr defaultColWidth="9.140625" defaultRowHeight="12.75"/>
  <cols>
    <col min="1" max="1" width="3.28125" style="0" customWidth="1"/>
    <col min="2" max="2" width="1.8515625" style="0" customWidth="1"/>
    <col min="7" max="7" width="4.28125" style="0" customWidth="1"/>
    <col min="9" max="9" width="15.00390625" style="0" customWidth="1"/>
    <col min="10" max="10" width="1.1484375" style="0" customWidth="1"/>
    <col min="11" max="11" width="7.00390625" style="0" customWidth="1"/>
  </cols>
  <sheetData>
    <row r="1" spans="1:11" s="4" customFormat="1" ht="20.25" customHeight="1">
      <c r="A1" s="1"/>
      <c r="B1" s="2"/>
      <c r="C1" s="2"/>
      <c r="D1" s="2"/>
      <c r="E1" s="3"/>
      <c r="F1" s="2"/>
      <c r="G1" s="2"/>
      <c r="H1" s="2"/>
      <c r="I1" s="2"/>
      <c r="J1" s="3"/>
      <c r="K1" s="30" t="s">
        <v>39</v>
      </c>
    </row>
    <row r="2" spans="1:11" s="4" customFormat="1" ht="20.25" customHeight="1">
      <c r="A2" s="5"/>
      <c r="B2" s="6"/>
      <c r="C2" s="6"/>
      <c r="D2" s="6"/>
      <c r="E2" s="7"/>
      <c r="F2" s="6"/>
      <c r="G2" s="6"/>
      <c r="H2" s="6"/>
      <c r="I2" s="6"/>
      <c r="J2" s="7"/>
      <c r="K2" s="31"/>
    </row>
    <row r="3" spans="1:12" s="9" customFormat="1" ht="6.75" customHeight="1" thickBot="1">
      <c r="A3" s="261"/>
      <c r="B3" s="10"/>
      <c r="C3" s="10"/>
      <c r="D3" s="10"/>
      <c r="E3" s="10"/>
      <c r="F3" s="10"/>
      <c r="G3" s="10"/>
      <c r="H3" s="10"/>
      <c r="I3" s="10"/>
      <c r="J3" s="10"/>
      <c r="K3" s="259"/>
      <c r="L3" s="10"/>
    </row>
    <row r="4" spans="1:12" ht="19.5" customHeight="1">
      <c r="A4" s="257"/>
      <c r="B4" s="288" t="s">
        <v>89</v>
      </c>
      <c r="C4" s="288"/>
      <c r="D4" s="288"/>
      <c r="E4" s="288"/>
      <c r="F4" s="288"/>
      <c r="G4" s="288"/>
      <c r="H4" s="288"/>
      <c r="I4" s="288"/>
      <c r="J4" s="288"/>
      <c r="K4" s="258"/>
      <c r="L4" s="9"/>
    </row>
    <row r="5" spans="1:12" ht="15" customHeight="1" thickBot="1">
      <c r="A5" s="262"/>
      <c r="B5" s="149" t="s">
        <v>129</v>
      </c>
      <c r="C5" s="265"/>
      <c r="D5" s="263"/>
      <c r="E5" s="263"/>
      <c r="F5" s="263"/>
      <c r="G5" s="263"/>
      <c r="H5" s="263"/>
      <c r="I5" s="263"/>
      <c r="J5" s="263"/>
      <c r="K5" s="264"/>
      <c r="L5" s="9"/>
    </row>
    <row r="6" spans="1:12" ht="12.75">
      <c r="A6" s="47"/>
      <c r="B6" s="260"/>
      <c r="C6" s="27"/>
      <c r="D6" s="28"/>
      <c r="E6" s="28"/>
      <c r="F6" s="29"/>
      <c r="G6" s="29"/>
      <c r="H6" s="29"/>
      <c r="I6" s="29"/>
      <c r="J6" s="28"/>
      <c r="K6" s="32"/>
      <c r="L6" s="9"/>
    </row>
    <row r="7" spans="1:12" ht="12.75">
      <c r="A7" s="47"/>
      <c r="B7" s="260"/>
      <c r="C7" s="27"/>
      <c r="D7" s="28"/>
      <c r="E7" s="28"/>
      <c r="F7" s="29"/>
      <c r="G7" s="29"/>
      <c r="H7" s="29"/>
      <c r="I7" s="273" t="s">
        <v>30</v>
      </c>
      <c r="J7" s="28"/>
      <c r="K7" s="32"/>
      <c r="L7" s="9"/>
    </row>
    <row r="8" spans="1:12" ht="12.75">
      <c r="A8" s="47"/>
      <c r="B8" s="27"/>
      <c r="C8" s="27"/>
      <c r="D8" s="28"/>
      <c r="E8" s="28"/>
      <c r="F8" s="29"/>
      <c r="G8" s="29"/>
      <c r="H8" s="29"/>
      <c r="I8" s="33" t="s">
        <v>34</v>
      </c>
      <c r="J8" s="28"/>
      <c r="K8" s="32"/>
      <c r="L8" s="9"/>
    </row>
    <row r="9" spans="1:12" ht="12.75">
      <c r="A9" s="47"/>
      <c r="B9" s="27"/>
      <c r="C9" s="27"/>
      <c r="D9" s="28"/>
      <c r="E9" s="28"/>
      <c r="F9" s="29"/>
      <c r="G9" s="29"/>
      <c r="H9" s="29"/>
      <c r="I9" s="272" t="s">
        <v>0</v>
      </c>
      <c r="J9" s="28"/>
      <c r="K9" s="32"/>
      <c r="L9" s="9"/>
    </row>
    <row r="10" spans="1:12" ht="12.75">
      <c r="A10" s="47"/>
      <c r="B10" s="10"/>
      <c r="C10" s="27"/>
      <c r="D10" s="28"/>
      <c r="E10" s="28"/>
      <c r="F10" s="29"/>
      <c r="G10" s="29"/>
      <c r="H10" s="29"/>
      <c r="I10" s="29"/>
      <c r="J10" s="28"/>
      <c r="K10" s="32"/>
      <c r="L10" s="9"/>
    </row>
    <row r="11" spans="1:12" ht="12.75">
      <c r="A11" s="47"/>
      <c r="B11" s="287" t="s">
        <v>92</v>
      </c>
      <c r="C11" s="287"/>
      <c r="D11" s="287"/>
      <c r="E11" s="287"/>
      <c r="F11" s="287"/>
      <c r="G11" s="287"/>
      <c r="H11" s="29"/>
      <c r="I11" s="38">
        <v>-3753.365</v>
      </c>
      <c r="J11" s="28"/>
      <c r="K11" s="32"/>
      <c r="L11" s="9"/>
    </row>
    <row r="12" spans="1:12" s="18" customFormat="1" ht="12.75">
      <c r="A12" s="53"/>
      <c r="B12" s="22"/>
      <c r="C12" s="36"/>
      <c r="D12" s="15"/>
      <c r="E12" s="15"/>
      <c r="F12" s="39"/>
      <c r="G12" s="39"/>
      <c r="H12" s="39"/>
      <c r="I12" s="41"/>
      <c r="J12" s="15"/>
      <c r="K12" s="40"/>
      <c r="L12" s="17"/>
    </row>
    <row r="13" spans="1:12" s="18" customFormat="1" ht="12.75">
      <c r="A13" s="53"/>
      <c r="B13" s="130" t="s">
        <v>91</v>
      </c>
      <c r="C13" s="36"/>
      <c r="D13" s="15"/>
      <c r="E13" s="15"/>
      <c r="F13" s="39"/>
      <c r="G13" s="39"/>
      <c r="H13" s="39"/>
      <c r="I13" s="41">
        <v>-731.872</v>
      </c>
      <c r="J13" s="15"/>
      <c r="K13" s="40"/>
      <c r="L13" s="17"/>
    </row>
    <row r="14" spans="1:12" s="18" customFormat="1" ht="12.75">
      <c r="A14" s="53"/>
      <c r="B14" s="36"/>
      <c r="C14" s="36"/>
      <c r="D14" s="15"/>
      <c r="E14" s="15"/>
      <c r="F14" s="39"/>
      <c r="G14" s="39"/>
      <c r="H14" s="39"/>
      <c r="I14" s="41"/>
      <c r="J14" s="15"/>
      <c r="K14" s="40"/>
      <c r="L14" s="17"/>
    </row>
    <row r="15" spans="1:12" s="18" customFormat="1" ht="12.75">
      <c r="A15" s="53"/>
      <c r="B15" s="130" t="s">
        <v>90</v>
      </c>
      <c r="C15" s="36"/>
      <c r="D15" s="15"/>
      <c r="E15" s="15"/>
      <c r="F15" s="39"/>
      <c r="G15" s="39"/>
      <c r="H15" s="39"/>
      <c r="I15" s="42">
        <v>207.444</v>
      </c>
      <c r="J15" s="15"/>
      <c r="K15" s="40"/>
      <c r="L15" s="17"/>
    </row>
    <row r="16" spans="1:12" s="18" customFormat="1" ht="12.75">
      <c r="A16" s="53"/>
      <c r="B16" s="59"/>
      <c r="C16" s="36"/>
      <c r="D16" s="15"/>
      <c r="E16" s="15"/>
      <c r="F16" s="39"/>
      <c r="G16" s="39"/>
      <c r="H16" s="39"/>
      <c r="I16" s="41"/>
      <c r="J16" s="15"/>
      <c r="K16" s="40"/>
      <c r="L16" s="17"/>
    </row>
    <row r="17" spans="1:12" s="18" customFormat="1" ht="12.75">
      <c r="A17" s="53"/>
      <c r="B17" s="35" t="s">
        <v>17</v>
      </c>
      <c r="C17" s="36"/>
      <c r="D17" s="15"/>
      <c r="E17" s="15"/>
      <c r="F17" s="39"/>
      <c r="G17" s="39"/>
      <c r="H17" s="39"/>
      <c r="I17" s="41">
        <f>SUM(I11:I15)</f>
        <v>-4277.793</v>
      </c>
      <c r="J17" s="15"/>
      <c r="K17" s="40"/>
      <c r="L17" s="17"/>
    </row>
    <row r="18" spans="1:12" s="18" customFormat="1" ht="12.75">
      <c r="A18" s="53"/>
      <c r="B18" s="59"/>
      <c r="C18" s="36"/>
      <c r="D18" s="15"/>
      <c r="E18" s="15"/>
      <c r="F18" s="39"/>
      <c r="G18" s="39"/>
      <c r="H18" s="39"/>
      <c r="I18" s="41"/>
      <c r="J18" s="15"/>
      <c r="K18" s="40"/>
      <c r="L18" s="17"/>
    </row>
    <row r="19" spans="1:12" s="18" customFormat="1" ht="12.75">
      <c r="A19" s="53"/>
      <c r="B19" s="35" t="s">
        <v>95</v>
      </c>
      <c r="C19" s="36"/>
      <c r="D19" s="15"/>
      <c r="E19" s="15"/>
      <c r="F19" s="39"/>
      <c r="G19" s="39"/>
      <c r="H19" s="39"/>
      <c r="I19" s="41">
        <v>-16.697</v>
      </c>
      <c r="J19" s="15"/>
      <c r="K19" s="40"/>
      <c r="L19" s="17"/>
    </row>
    <row r="20" spans="1:12" s="18" customFormat="1" ht="12.75">
      <c r="A20" s="53"/>
      <c r="B20" s="59"/>
      <c r="C20" s="36"/>
      <c r="D20" s="15"/>
      <c r="E20" s="15"/>
      <c r="F20" s="39"/>
      <c r="G20" s="39"/>
      <c r="H20" s="39"/>
      <c r="I20" s="41"/>
      <c r="J20" s="15"/>
      <c r="K20" s="40"/>
      <c r="L20" s="17"/>
    </row>
    <row r="21" spans="1:12" s="18" customFormat="1" ht="12.75">
      <c r="A21" s="53"/>
      <c r="B21" s="35" t="s">
        <v>93</v>
      </c>
      <c r="C21" s="36"/>
      <c r="D21" s="15"/>
      <c r="E21" s="15"/>
      <c r="F21" s="39"/>
      <c r="G21" s="39"/>
      <c r="H21" s="39"/>
      <c r="I21" s="41">
        <v>24938</v>
      </c>
      <c r="J21" s="15"/>
      <c r="K21" s="40"/>
      <c r="L21" s="17"/>
    </row>
    <row r="22" spans="1:12" s="18" customFormat="1" ht="12.75">
      <c r="A22" s="53"/>
      <c r="B22" s="22"/>
      <c r="C22" s="22"/>
      <c r="D22" s="15"/>
      <c r="E22" s="15"/>
      <c r="F22" s="39"/>
      <c r="G22" s="39"/>
      <c r="H22" s="39"/>
      <c r="I22" s="42"/>
      <c r="J22" s="15"/>
      <c r="K22" s="40"/>
      <c r="L22" s="17"/>
    </row>
    <row r="23" spans="1:12" s="18" customFormat="1" ht="13.5" thickBot="1">
      <c r="A23" s="53"/>
      <c r="B23" s="35" t="s">
        <v>94</v>
      </c>
      <c r="C23" s="36"/>
      <c r="D23" s="15"/>
      <c r="E23" s="15"/>
      <c r="F23" s="39"/>
      <c r="G23" s="39"/>
      <c r="H23" s="39"/>
      <c r="I23" s="60">
        <f>SUM(I16:I22)-1</f>
        <v>20642.510000000002</v>
      </c>
      <c r="J23" s="15"/>
      <c r="K23" s="40"/>
      <c r="L23" s="17"/>
    </row>
    <row r="24" spans="1:12" s="18" customFormat="1" ht="13.5" thickTop="1">
      <c r="A24" s="53"/>
      <c r="B24" s="35"/>
      <c r="C24" s="36"/>
      <c r="D24" s="15"/>
      <c r="E24" s="15"/>
      <c r="F24" s="39"/>
      <c r="G24" s="39"/>
      <c r="H24" s="39"/>
      <c r="I24" s="39"/>
      <c r="J24" s="15"/>
      <c r="K24" s="40"/>
      <c r="L24" s="17"/>
    </row>
    <row r="25" spans="1:12" s="18" customFormat="1" ht="12.75">
      <c r="A25" s="53"/>
      <c r="B25" s="35"/>
      <c r="C25" s="36"/>
      <c r="D25" s="15"/>
      <c r="E25" s="15"/>
      <c r="F25" s="39"/>
      <c r="G25" s="39"/>
      <c r="H25" s="39"/>
      <c r="I25" s="39"/>
      <c r="J25" s="15"/>
      <c r="K25" s="40"/>
      <c r="L25" s="17"/>
    </row>
    <row r="26" spans="1:12" s="18" customFormat="1" ht="12.75">
      <c r="A26" s="53"/>
      <c r="B26" s="35" t="s">
        <v>96</v>
      </c>
      <c r="C26" s="36"/>
      <c r="D26" s="15"/>
      <c r="E26" s="15"/>
      <c r="F26" s="39"/>
      <c r="G26" s="39"/>
      <c r="H26" s="39"/>
      <c r="I26" s="39"/>
      <c r="J26" s="15"/>
      <c r="K26" s="40"/>
      <c r="L26" s="17"/>
    </row>
    <row r="27" spans="1:12" s="18" customFormat="1" ht="12.75">
      <c r="A27" s="53"/>
      <c r="B27" s="35"/>
      <c r="C27" s="36" t="s">
        <v>18</v>
      </c>
      <c r="D27" s="15"/>
      <c r="E27" s="15"/>
      <c r="F27" s="39"/>
      <c r="G27" s="39"/>
      <c r="H27" s="39"/>
      <c r="I27" s="39">
        <f>+'BS'!E23</f>
        <v>23605.616</v>
      </c>
      <c r="J27" s="15"/>
      <c r="K27" s="40"/>
      <c r="L27" s="17"/>
    </row>
    <row r="28" spans="1:12" s="18" customFormat="1" ht="12.75">
      <c r="A28" s="53"/>
      <c r="B28" s="35"/>
      <c r="C28" s="36" t="s">
        <v>193</v>
      </c>
      <c r="D28" s="15"/>
      <c r="E28" s="15"/>
      <c r="F28" s="39"/>
      <c r="G28" s="39"/>
      <c r="H28" s="39"/>
      <c r="I28" s="39">
        <v>-2963.432</v>
      </c>
      <c r="J28" s="15"/>
      <c r="K28" s="40"/>
      <c r="L28" s="17"/>
    </row>
    <row r="29" spans="1:12" s="18" customFormat="1" ht="13.5" thickBot="1">
      <c r="A29" s="53"/>
      <c r="B29" s="36"/>
      <c r="C29" s="36"/>
      <c r="D29" s="15"/>
      <c r="E29" s="15"/>
      <c r="F29" s="39"/>
      <c r="G29" s="39"/>
      <c r="H29" s="39"/>
      <c r="I29" s="61">
        <f>SUM(I27:I28)+1</f>
        <v>20643.184</v>
      </c>
      <c r="J29" s="15"/>
      <c r="K29" s="40"/>
      <c r="L29" s="17"/>
    </row>
    <row r="30" spans="1:12" ht="14.25" thickBot="1" thickTop="1">
      <c r="A30" s="48"/>
      <c r="B30" s="49"/>
      <c r="C30" s="49"/>
      <c r="D30" s="50"/>
      <c r="E30" s="50"/>
      <c r="F30" s="51"/>
      <c r="G30" s="51"/>
      <c r="H30" s="51"/>
      <c r="I30" s="51"/>
      <c r="J30" s="50"/>
      <c r="K30" s="52"/>
      <c r="L30" s="9"/>
    </row>
    <row r="31" spans="6:17" ht="12.75"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</row>
    <row r="32" spans="1:2" ht="12.75">
      <c r="A32" s="26"/>
      <c r="B32" s="26"/>
    </row>
    <row r="33" spans="1:2" ht="12.75">
      <c r="A33" s="26"/>
      <c r="B33" s="26"/>
    </row>
    <row r="34" spans="1:2" ht="12.75">
      <c r="A34" s="26"/>
      <c r="B34" s="26"/>
    </row>
    <row r="35" ht="12.75">
      <c r="B35" s="26"/>
    </row>
    <row r="54" spans="1:2" ht="12.75">
      <c r="A54" s="26" t="s">
        <v>197</v>
      </c>
      <c r="B54" s="56"/>
    </row>
    <row r="55" spans="1:2" ht="12.75">
      <c r="A55" s="57" t="s">
        <v>198</v>
      </c>
      <c r="B55" s="58"/>
    </row>
    <row r="56" ht="12.75">
      <c r="A56" s="26" t="s">
        <v>74</v>
      </c>
    </row>
  </sheetData>
  <mergeCells count="2">
    <mergeCell ref="B11:G11"/>
    <mergeCell ref="B4:J4"/>
  </mergeCells>
  <printOptions/>
  <pageMargins left="0.66" right="0.26" top="0.5" bottom="0.24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5"/>
  <sheetViews>
    <sheetView tabSelected="1" workbookViewId="0" topLeftCell="A97">
      <selection activeCell="B117" sqref="B117"/>
    </sheetView>
  </sheetViews>
  <sheetFormatPr defaultColWidth="9.140625" defaultRowHeight="12.75"/>
  <cols>
    <col min="1" max="1" width="3.421875" style="18" customWidth="1"/>
    <col min="2" max="2" width="2.7109375" style="18" customWidth="1"/>
    <col min="3" max="3" width="27.8515625" style="18" customWidth="1"/>
    <col min="4" max="5" width="10.7109375" style="18" customWidth="1"/>
    <col min="6" max="6" width="12.00390625" style="18" customWidth="1"/>
    <col min="7" max="8" width="10.421875" style="18" customWidth="1"/>
    <col min="9" max="9" width="7.421875" style="18" customWidth="1"/>
    <col min="10" max="16384" width="9.140625" style="18" customWidth="1"/>
  </cols>
  <sheetData>
    <row r="1" spans="1:9" ht="12.75">
      <c r="A1" s="64"/>
      <c r="B1" s="65"/>
      <c r="C1" s="65"/>
      <c r="D1" s="65"/>
      <c r="E1" s="66"/>
      <c r="F1" s="65"/>
      <c r="G1" s="66"/>
      <c r="H1" s="66"/>
      <c r="I1" s="67"/>
    </row>
    <row r="2" spans="1:9" ht="20.25" customHeight="1">
      <c r="A2" s="68"/>
      <c r="B2" s="22"/>
      <c r="C2" s="22"/>
      <c r="D2" s="22"/>
      <c r="E2" s="13"/>
      <c r="F2" s="22"/>
      <c r="G2" s="13"/>
      <c r="H2" s="13"/>
      <c r="I2" s="266" t="s">
        <v>39</v>
      </c>
    </row>
    <row r="3" spans="1:9" ht="15" customHeight="1">
      <c r="A3" s="68"/>
      <c r="B3" s="22"/>
      <c r="C3" s="22"/>
      <c r="D3" s="22"/>
      <c r="E3" s="13"/>
      <c r="F3" s="22"/>
      <c r="G3" s="13"/>
      <c r="H3" s="13"/>
      <c r="I3" s="31"/>
    </row>
    <row r="4" spans="1:9" s="17" customFormat="1" ht="6.75" customHeight="1" thickBot="1">
      <c r="A4" s="69"/>
      <c r="B4" s="70"/>
      <c r="C4" s="70"/>
      <c r="D4" s="70"/>
      <c r="E4" s="70"/>
      <c r="F4" s="70"/>
      <c r="G4" s="70"/>
      <c r="H4" s="70"/>
      <c r="I4" s="71"/>
    </row>
    <row r="5" spans="1:9" ht="12.75" customHeight="1">
      <c r="A5" s="289" t="s">
        <v>97</v>
      </c>
      <c r="B5" s="290"/>
      <c r="C5" s="290"/>
      <c r="D5" s="290"/>
      <c r="E5" s="290"/>
      <c r="F5" s="72"/>
      <c r="G5" s="72"/>
      <c r="H5" s="72"/>
      <c r="I5" s="73"/>
    </row>
    <row r="6" spans="1:9" ht="12.75" customHeight="1">
      <c r="A6" s="299"/>
      <c r="B6" s="300"/>
      <c r="C6" s="300"/>
      <c r="D6" s="300"/>
      <c r="E6" s="300"/>
      <c r="F6" s="74"/>
      <c r="G6" s="74"/>
      <c r="H6" s="74"/>
      <c r="I6" s="75"/>
    </row>
    <row r="7" spans="1:9" ht="12.75" customHeight="1">
      <c r="A7" s="68"/>
      <c r="B7" s="22"/>
      <c r="C7" s="22"/>
      <c r="D7" s="22"/>
      <c r="E7" s="22"/>
      <c r="F7" s="22"/>
      <c r="G7" s="22"/>
      <c r="H7" s="22"/>
      <c r="I7" s="76"/>
    </row>
    <row r="8" spans="1:9" ht="12.75" customHeight="1">
      <c r="A8" s="77">
        <v>1</v>
      </c>
      <c r="B8" s="78" t="s">
        <v>98</v>
      </c>
      <c r="C8" s="22"/>
      <c r="D8" s="22"/>
      <c r="E8" s="22"/>
      <c r="F8" s="22"/>
      <c r="G8" s="22"/>
      <c r="H8" s="22"/>
      <c r="I8" s="76"/>
    </row>
    <row r="9" spans="1:9" ht="12.75" customHeight="1">
      <c r="A9" s="68"/>
      <c r="B9" s="79" t="s">
        <v>130</v>
      </c>
      <c r="C9" s="80"/>
      <c r="D9" s="80"/>
      <c r="E9" s="80"/>
      <c r="F9" s="80"/>
      <c r="G9" s="80"/>
      <c r="H9" s="80"/>
      <c r="I9" s="76"/>
    </row>
    <row r="10" spans="1:9" ht="12.75" customHeight="1">
      <c r="A10" s="68"/>
      <c r="B10" s="79" t="s">
        <v>131</v>
      </c>
      <c r="C10" s="80"/>
      <c r="D10" s="80"/>
      <c r="E10" s="80"/>
      <c r="F10" s="80"/>
      <c r="G10" s="80"/>
      <c r="H10" s="80"/>
      <c r="I10" s="76"/>
    </row>
    <row r="11" spans="1:9" ht="12.75" customHeight="1">
      <c r="A11" s="68"/>
      <c r="B11" s="79" t="s">
        <v>132</v>
      </c>
      <c r="C11" s="80"/>
      <c r="D11" s="80"/>
      <c r="E11" s="80"/>
      <c r="F11" s="80"/>
      <c r="G11" s="80"/>
      <c r="H11" s="80"/>
      <c r="I11" s="76"/>
    </row>
    <row r="12" spans="1:9" ht="12.75" customHeight="1">
      <c r="A12" s="68"/>
      <c r="B12" s="79"/>
      <c r="C12" s="80"/>
      <c r="D12" s="80"/>
      <c r="E12" s="80"/>
      <c r="F12" s="80"/>
      <c r="G12" s="80"/>
      <c r="H12" s="80"/>
      <c r="I12" s="76"/>
    </row>
    <row r="13" spans="1:9" ht="12.75" customHeight="1">
      <c r="A13" s="68"/>
      <c r="B13" s="81" t="s">
        <v>133</v>
      </c>
      <c r="C13" s="80"/>
      <c r="D13" s="80"/>
      <c r="E13" s="80"/>
      <c r="F13" s="80"/>
      <c r="G13" s="80"/>
      <c r="H13" s="80"/>
      <c r="I13" s="76"/>
    </row>
    <row r="14" spans="1:9" ht="12.75" customHeight="1">
      <c r="A14" s="68"/>
      <c r="B14" s="81" t="s">
        <v>134</v>
      </c>
      <c r="C14" s="80"/>
      <c r="D14" s="80"/>
      <c r="E14" s="80"/>
      <c r="F14" s="80"/>
      <c r="G14" s="80"/>
      <c r="H14" s="80"/>
      <c r="I14" s="76"/>
    </row>
    <row r="15" spans="1:9" ht="12.75" customHeight="1">
      <c r="A15" s="68"/>
      <c r="B15" s="82" t="s">
        <v>135</v>
      </c>
      <c r="C15" s="82"/>
      <c r="D15" s="82"/>
      <c r="E15" s="82"/>
      <c r="F15" s="82"/>
      <c r="G15" s="82"/>
      <c r="H15" s="82"/>
      <c r="I15" s="83"/>
    </row>
    <row r="16" spans="1:9" ht="12.75" customHeight="1">
      <c r="A16" s="68"/>
      <c r="B16" s="82" t="s">
        <v>136</v>
      </c>
      <c r="C16" s="82"/>
      <c r="D16" s="82"/>
      <c r="E16" s="82"/>
      <c r="F16" s="82"/>
      <c r="G16" s="82"/>
      <c r="H16" s="82"/>
      <c r="I16" s="83"/>
    </row>
    <row r="17" spans="1:9" ht="12.75" customHeight="1">
      <c r="A17" s="68"/>
      <c r="B17" s="82"/>
      <c r="C17" s="82"/>
      <c r="D17" s="82"/>
      <c r="E17" s="82"/>
      <c r="F17" s="82"/>
      <c r="G17" s="82"/>
      <c r="H17" s="82"/>
      <c r="I17" s="83"/>
    </row>
    <row r="18" spans="1:9" ht="12.75" customHeight="1">
      <c r="A18" s="68"/>
      <c r="B18" s="82" t="s">
        <v>137</v>
      </c>
      <c r="C18" s="82"/>
      <c r="D18" s="82"/>
      <c r="E18" s="82"/>
      <c r="F18" s="82"/>
      <c r="G18" s="82"/>
      <c r="H18" s="82"/>
      <c r="I18" s="83"/>
    </row>
    <row r="19" spans="1:9" ht="12.75" customHeight="1">
      <c r="A19" s="68"/>
      <c r="B19" s="82" t="s">
        <v>138</v>
      </c>
      <c r="C19" s="82"/>
      <c r="D19" s="82"/>
      <c r="E19" s="82"/>
      <c r="F19" s="82"/>
      <c r="G19" s="82"/>
      <c r="H19" s="82"/>
      <c r="I19" s="83"/>
    </row>
    <row r="20" spans="1:9" ht="12.75" customHeight="1">
      <c r="A20" s="68"/>
      <c r="B20" s="82"/>
      <c r="C20" s="82"/>
      <c r="D20" s="82"/>
      <c r="E20" s="82"/>
      <c r="F20" s="82"/>
      <c r="G20" s="82"/>
      <c r="H20" s="82"/>
      <c r="I20" s="83"/>
    </row>
    <row r="21" spans="1:9" ht="12.75" customHeight="1">
      <c r="A21" s="77">
        <v>2</v>
      </c>
      <c r="B21" s="84" t="s">
        <v>99</v>
      </c>
      <c r="C21" s="82"/>
      <c r="D21" s="82"/>
      <c r="E21" s="82"/>
      <c r="F21" s="82"/>
      <c r="G21" s="82"/>
      <c r="H21" s="82"/>
      <c r="I21" s="83"/>
    </row>
    <row r="22" spans="1:9" ht="12.75" customHeight="1">
      <c r="A22" s="68"/>
      <c r="B22" s="82" t="s">
        <v>100</v>
      </c>
      <c r="C22" s="82"/>
      <c r="D22" s="82"/>
      <c r="E22" s="82"/>
      <c r="F22" s="82"/>
      <c r="G22" s="82"/>
      <c r="H22" s="82"/>
      <c r="I22" s="83"/>
    </row>
    <row r="23" spans="1:9" ht="12.75" customHeight="1">
      <c r="A23" s="68"/>
      <c r="B23" s="82"/>
      <c r="C23" s="82"/>
      <c r="D23" s="82"/>
      <c r="E23" s="82"/>
      <c r="F23" s="82"/>
      <c r="G23" s="82"/>
      <c r="H23" s="82"/>
      <c r="I23" s="83"/>
    </row>
    <row r="24" spans="1:9" ht="12.75" customHeight="1">
      <c r="A24" s="77">
        <v>3</v>
      </c>
      <c r="B24" s="84" t="s">
        <v>101</v>
      </c>
      <c r="C24" s="82"/>
      <c r="D24" s="82"/>
      <c r="E24" s="82"/>
      <c r="F24" s="82"/>
      <c r="G24" s="82"/>
      <c r="H24" s="82"/>
      <c r="I24" s="83"/>
    </row>
    <row r="25" spans="1:9" ht="12.75" customHeight="1">
      <c r="A25" s="77"/>
      <c r="B25" s="82" t="s">
        <v>102</v>
      </c>
      <c r="C25" s="82"/>
      <c r="D25" s="82"/>
      <c r="E25" s="82"/>
      <c r="F25" s="82"/>
      <c r="G25" s="82"/>
      <c r="H25" s="82"/>
      <c r="I25" s="83"/>
    </row>
    <row r="26" spans="1:9" ht="12.75" customHeight="1">
      <c r="A26" s="77"/>
      <c r="B26" s="84"/>
      <c r="C26" s="82"/>
      <c r="D26" s="82"/>
      <c r="E26" s="82"/>
      <c r="F26" s="82"/>
      <c r="G26" s="82"/>
      <c r="H26" s="82"/>
      <c r="I26" s="83"/>
    </row>
    <row r="27" spans="1:9" ht="12.75" customHeight="1">
      <c r="A27" s="77">
        <v>4</v>
      </c>
      <c r="B27" s="84" t="s">
        <v>103</v>
      </c>
      <c r="C27" s="82"/>
      <c r="D27" s="82"/>
      <c r="E27" s="82"/>
      <c r="F27" s="82"/>
      <c r="G27" s="82"/>
      <c r="H27" s="82"/>
      <c r="I27" s="83"/>
    </row>
    <row r="28" spans="1:9" ht="12.75" customHeight="1">
      <c r="A28" s="77"/>
      <c r="B28" s="82" t="s">
        <v>139</v>
      </c>
      <c r="C28" s="82"/>
      <c r="D28" s="82"/>
      <c r="E28" s="82"/>
      <c r="F28" s="82"/>
      <c r="G28" s="82"/>
      <c r="H28" s="82"/>
      <c r="I28" s="83"/>
    </row>
    <row r="29" spans="1:9" ht="12.75" customHeight="1">
      <c r="A29" s="77"/>
      <c r="B29" s="82" t="s">
        <v>140</v>
      </c>
      <c r="C29" s="82"/>
      <c r="D29" s="82"/>
      <c r="E29" s="82"/>
      <c r="F29" s="82"/>
      <c r="G29" s="82"/>
      <c r="H29" s="82"/>
      <c r="I29" s="83"/>
    </row>
    <row r="30" spans="1:9" ht="12.75" customHeight="1">
      <c r="A30" s="77"/>
      <c r="B30" s="84"/>
      <c r="C30" s="82"/>
      <c r="D30" s="82"/>
      <c r="E30" s="82"/>
      <c r="F30" s="82"/>
      <c r="G30" s="82"/>
      <c r="H30" s="82"/>
      <c r="I30" s="83"/>
    </row>
    <row r="31" spans="1:9" ht="12.75" customHeight="1">
      <c r="A31" s="77">
        <v>5</v>
      </c>
      <c r="B31" s="84" t="s">
        <v>104</v>
      </c>
      <c r="C31" s="82"/>
      <c r="D31" s="82"/>
      <c r="E31" s="82"/>
      <c r="F31" s="82"/>
      <c r="G31" s="82"/>
      <c r="H31" s="82"/>
      <c r="I31" s="83"/>
    </row>
    <row r="32" spans="1:9" ht="12.75" customHeight="1">
      <c r="A32" s="77"/>
      <c r="B32" s="82" t="s">
        <v>105</v>
      </c>
      <c r="C32" s="82"/>
      <c r="D32" s="82"/>
      <c r="E32" s="82"/>
      <c r="F32" s="82"/>
      <c r="G32" s="82"/>
      <c r="H32" s="82"/>
      <c r="I32" s="83"/>
    </row>
    <row r="33" spans="1:9" ht="12.75" customHeight="1">
      <c r="A33" s="77"/>
      <c r="B33" s="84"/>
      <c r="C33" s="82"/>
      <c r="D33" s="82"/>
      <c r="E33" s="82"/>
      <c r="F33" s="82"/>
      <c r="G33" s="82"/>
      <c r="H33" s="82"/>
      <c r="I33" s="83"/>
    </row>
    <row r="34" spans="1:9" ht="12.75" customHeight="1">
      <c r="A34" s="77">
        <v>6</v>
      </c>
      <c r="B34" s="84" t="s">
        <v>21</v>
      </c>
      <c r="C34" s="82"/>
      <c r="D34" s="82"/>
      <c r="E34" s="82"/>
      <c r="F34" s="82"/>
      <c r="G34" s="82"/>
      <c r="H34" s="82"/>
      <c r="I34" s="83"/>
    </row>
    <row r="35" spans="1:9" ht="12.75" customHeight="1">
      <c r="A35" s="77"/>
      <c r="B35" s="82" t="s">
        <v>106</v>
      </c>
      <c r="C35" s="82"/>
      <c r="D35" s="82"/>
      <c r="E35" s="82"/>
      <c r="F35" s="82"/>
      <c r="G35" s="82"/>
      <c r="H35" s="82"/>
      <c r="I35" s="83"/>
    </row>
    <row r="36" spans="1:9" ht="12.75" customHeight="1">
      <c r="A36" s="77"/>
      <c r="B36" s="84"/>
      <c r="C36" s="82"/>
      <c r="D36" s="82"/>
      <c r="E36" s="82"/>
      <c r="F36" s="82"/>
      <c r="G36" s="82"/>
      <c r="H36" s="82"/>
      <c r="I36" s="83"/>
    </row>
    <row r="37" spans="1:9" ht="12.75" customHeight="1">
      <c r="A37" s="77">
        <v>7</v>
      </c>
      <c r="B37" s="84" t="s">
        <v>107</v>
      </c>
      <c r="C37" s="82"/>
      <c r="D37" s="82"/>
      <c r="E37" s="82"/>
      <c r="F37" s="82"/>
      <c r="G37" s="82"/>
      <c r="H37" s="82"/>
      <c r="I37" s="83"/>
    </row>
    <row r="38" spans="1:9" ht="12.75" customHeight="1">
      <c r="A38" s="77"/>
      <c r="B38" s="82" t="s">
        <v>108</v>
      </c>
      <c r="C38" s="82"/>
      <c r="D38" s="82"/>
      <c r="E38" s="82"/>
      <c r="F38" s="82"/>
      <c r="G38" s="82"/>
      <c r="H38" s="82"/>
      <c r="I38" s="83"/>
    </row>
    <row r="39" spans="1:9" ht="12.75" customHeight="1">
      <c r="A39" s="77"/>
      <c r="B39" s="82"/>
      <c r="C39" s="82"/>
      <c r="D39" s="82"/>
      <c r="E39" s="82"/>
      <c r="F39" s="82"/>
      <c r="G39" s="82"/>
      <c r="H39" s="82"/>
      <c r="I39" s="83"/>
    </row>
    <row r="40" spans="1:9" ht="12.75" customHeight="1">
      <c r="A40" s="77">
        <v>8</v>
      </c>
      <c r="B40" s="84" t="s">
        <v>109</v>
      </c>
      <c r="C40" s="82"/>
      <c r="D40" s="82"/>
      <c r="E40" s="82"/>
      <c r="F40" s="82"/>
      <c r="G40" s="82"/>
      <c r="H40" s="82"/>
      <c r="I40" s="83"/>
    </row>
    <row r="41" spans="1:9" ht="12.75" customHeight="1">
      <c r="A41" s="77"/>
      <c r="B41" s="82"/>
      <c r="C41" s="82"/>
      <c r="D41" s="301" t="s">
        <v>30</v>
      </c>
      <c r="E41" s="301"/>
      <c r="F41" s="82"/>
      <c r="G41" s="82"/>
      <c r="H41" s="82"/>
      <c r="I41" s="83"/>
    </row>
    <row r="42" spans="1:9" ht="12.75" customHeight="1">
      <c r="A42" s="77"/>
      <c r="B42" s="82"/>
      <c r="C42" s="82"/>
      <c r="D42" s="131" t="s">
        <v>47</v>
      </c>
      <c r="E42" s="131"/>
      <c r="F42" s="82"/>
      <c r="G42" s="82"/>
      <c r="H42" s="82"/>
      <c r="I42" s="83"/>
    </row>
    <row r="43" spans="1:9" ht="12.75" customHeight="1">
      <c r="A43" s="77"/>
      <c r="B43" s="82"/>
      <c r="C43" s="82"/>
      <c r="D43" s="131" t="s">
        <v>0</v>
      </c>
      <c r="E43" s="131"/>
      <c r="F43" s="82"/>
      <c r="G43" s="82"/>
      <c r="H43" s="82"/>
      <c r="I43" s="83"/>
    </row>
    <row r="44" spans="1:9" ht="12.75" customHeight="1">
      <c r="A44" s="77"/>
      <c r="B44" s="84" t="s">
        <v>110</v>
      </c>
      <c r="C44" s="82"/>
      <c r="D44" s="82"/>
      <c r="E44" s="82"/>
      <c r="F44" s="82"/>
      <c r="G44" s="82"/>
      <c r="H44" s="82"/>
      <c r="I44" s="83"/>
    </row>
    <row r="45" spans="1:9" ht="12.75" customHeight="1">
      <c r="A45" s="77"/>
      <c r="B45" s="82"/>
      <c r="C45" s="82" t="s">
        <v>111</v>
      </c>
      <c r="D45" s="132">
        <f>9586+1</f>
        <v>9587</v>
      </c>
      <c r="E45" s="132"/>
      <c r="F45" s="82"/>
      <c r="G45" s="82"/>
      <c r="H45" s="82"/>
      <c r="I45" s="83"/>
    </row>
    <row r="46" spans="1:9" ht="12.75" customHeight="1">
      <c r="A46" s="77"/>
      <c r="B46" s="82"/>
      <c r="C46" s="82" t="s">
        <v>112</v>
      </c>
      <c r="D46" s="132">
        <v>83</v>
      </c>
      <c r="E46" s="132"/>
      <c r="F46" s="82"/>
      <c r="G46" s="82"/>
      <c r="H46" s="82"/>
      <c r="I46" s="83"/>
    </row>
    <row r="47" spans="1:9" ht="12.75" customHeight="1">
      <c r="A47" s="77"/>
      <c r="B47" s="82"/>
      <c r="C47" s="82" t="s">
        <v>113</v>
      </c>
      <c r="D47" s="132">
        <v>0</v>
      </c>
      <c r="E47" s="132"/>
      <c r="F47" s="82"/>
      <c r="G47" s="82"/>
      <c r="H47" s="82"/>
      <c r="I47" s="83"/>
    </row>
    <row r="48" spans="1:9" ht="12.75" customHeight="1">
      <c r="A48" s="77"/>
      <c r="B48" s="82"/>
      <c r="C48" s="82" t="s">
        <v>114</v>
      </c>
      <c r="D48" s="132"/>
      <c r="E48" s="132"/>
      <c r="F48" s="82"/>
      <c r="G48" s="82"/>
      <c r="H48" s="82"/>
      <c r="I48" s="83"/>
    </row>
    <row r="49" spans="1:9" ht="12.75" customHeight="1">
      <c r="A49" s="77"/>
      <c r="B49" s="84"/>
      <c r="C49" s="82" t="s">
        <v>115</v>
      </c>
      <c r="D49" s="132">
        <v>1319</v>
      </c>
      <c r="E49" s="132"/>
      <c r="F49" s="82"/>
      <c r="G49" s="82"/>
      <c r="H49" s="82"/>
      <c r="I49" s="83"/>
    </row>
    <row r="50" spans="1:9" ht="12.75" customHeight="1">
      <c r="A50" s="68"/>
      <c r="B50" s="82"/>
      <c r="C50" s="82" t="s">
        <v>116</v>
      </c>
      <c r="D50" s="132"/>
      <c r="E50" s="132"/>
      <c r="F50" s="82"/>
      <c r="G50" s="82"/>
      <c r="H50" s="82"/>
      <c r="I50" s="83"/>
    </row>
    <row r="51" spans="1:9" ht="12.75" customHeight="1">
      <c r="A51" s="68"/>
      <c r="B51" s="82"/>
      <c r="C51" s="82" t="s">
        <v>35</v>
      </c>
      <c r="D51" s="132">
        <v>7346</v>
      </c>
      <c r="E51" s="132"/>
      <c r="F51" s="82"/>
      <c r="G51" s="82"/>
      <c r="H51" s="82"/>
      <c r="I51" s="83"/>
    </row>
    <row r="52" spans="1:9" ht="12.75" customHeight="1">
      <c r="A52" s="68"/>
      <c r="B52" s="82"/>
      <c r="C52" s="82" t="s">
        <v>19</v>
      </c>
      <c r="D52" s="132">
        <v>1410</v>
      </c>
      <c r="E52" s="132"/>
      <c r="F52" s="82"/>
      <c r="G52" s="82"/>
      <c r="H52" s="82"/>
      <c r="I52" s="83"/>
    </row>
    <row r="53" spans="1:9" ht="12.75" customHeight="1" thickBot="1">
      <c r="A53" s="68"/>
      <c r="B53" s="82"/>
      <c r="C53" s="82"/>
      <c r="D53" s="192">
        <f>SUM(D45:D52)</f>
        <v>19745</v>
      </c>
      <c r="E53" s="132"/>
      <c r="F53" s="82"/>
      <c r="G53" s="82"/>
      <c r="H53" s="82"/>
      <c r="I53" s="83"/>
    </row>
    <row r="54" spans="1:9" ht="12.75" customHeight="1" thickTop="1">
      <c r="A54" s="68"/>
      <c r="B54" s="82"/>
      <c r="C54" s="82"/>
      <c r="D54" s="132"/>
      <c r="E54" s="132"/>
      <c r="F54" s="82"/>
      <c r="G54" s="82"/>
      <c r="H54" s="82"/>
      <c r="I54" s="83"/>
    </row>
    <row r="55" spans="1:9" ht="12.75" customHeight="1">
      <c r="A55" s="68"/>
      <c r="B55" s="84" t="s">
        <v>117</v>
      </c>
      <c r="C55" s="82"/>
      <c r="D55" s="132"/>
      <c r="E55" s="132"/>
      <c r="F55" s="82"/>
      <c r="G55" s="82"/>
      <c r="H55" s="82"/>
      <c r="I55" s="83"/>
    </row>
    <row r="56" spans="1:9" ht="12.75" customHeight="1">
      <c r="A56" s="68"/>
      <c r="B56" s="82"/>
      <c r="C56" s="82" t="s">
        <v>111</v>
      </c>
      <c r="D56" s="132">
        <v>-1631</v>
      </c>
      <c r="E56" s="132"/>
      <c r="F56" s="82"/>
      <c r="G56" s="82"/>
      <c r="H56" s="82"/>
      <c r="I56" s="83"/>
    </row>
    <row r="57" spans="1:9" ht="12.75" customHeight="1">
      <c r="A57" s="68"/>
      <c r="B57" s="82"/>
      <c r="C57" s="82" t="s">
        <v>112</v>
      </c>
      <c r="D57" s="132">
        <v>155</v>
      </c>
      <c r="E57" s="132"/>
      <c r="F57" s="82"/>
      <c r="G57" s="82"/>
      <c r="H57" s="82"/>
      <c r="I57" s="83"/>
    </row>
    <row r="58" spans="1:9" ht="12.75" customHeight="1">
      <c r="A58" s="68"/>
      <c r="B58" s="82"/>
      <c r="C58" s="82" t="s">
        <v>113</v>
      </c>
      <c r="D58" s="132">
        <v>10797</v>
      </c>
      <c r="E58" s="132"/>
      <c r="F58" s="82"/>
      <c r="G58" s="82"/>
      <c r="H58" s="82"/>
      <c r="I58" s="83"/>
    </row>
    <row r="59" spans="1:9" ht="12.75" customHeight="1">
      <c r="A59" s="68"/>
      <c r="B59" s="82"/>
      <c r="C59" s="82" t="s">
        <v>114</v>
      </c>
      <c r="D59" s="132"/>
      <c r="E59" s="132"/>
      <c r="F59" s="82"/>
      <c r="G59" s="82"/>
      <c r="H59" s="82"/>
      <c r="I59" s="83"/>
    </row>
    <row r="60" spans="1:9" ht="12.75" customHeight="1">
      <c r="A60" s="68"/>
      <c r="B60" s="84"/>
      <c r="C60" s="82" t="s">
        <v>115</v>
      </c>
      <c r="D60" s="132">
        <v>-46</v>
      </c>
      <c r="E60" s="132"/>
      <c r="F60" s="82"/>
      <c r="G60" s="82"/>
      <c r="H60" s="82"/>
      <c r="I60" s="83"/>
    </row>
    <row r="61" spans="1:9" ht="12.75" customHeight="1">
      <c r="A61" s="77"/>
      <c r="B61" s="82"/>
      <c r="C61" s="82" t="s">
        <v>116</v>
      </c>
      <c r="D61" s="132"/>
      <c r="E61" s="132"/>
      <c r="F61" s="22"/>
      <c r="G61" s="22"/>
      <c r="H61" s="22"/>
      <c r="I61" s="76"/>
    </row>
    <row r="62" spans="1:9" ht="12.75" customHeight="1">
      <c r="A62" s="68"/>
      <c r="B62" s="82"/>
      <c r="C62" s="82" t="s">
        <v>35</v>
      </c>
      <c r="D62" s="132">
        <v>299</v>
      </c>
      <c r="E62" s="132"/>
      <c r="F62" s="82"/>
      <c r="G62" s="82"/>
      <c r="H62" s="82"/>
      <c r="I62" s="83"/>
    </row>
    <row r="63" spans="1:9" ht="12.75" customHeight="1">
      <c r="A63" s="68"/>
      <c r="B63" s="82"/>
      <c r="C63" s="82" t="s">
        <v>19</v>
      </c>
      <c r="D63" s="132">
        <v>-125</v>
      </c>
      <c r="E63" s="132"/>
      <c r="F63" s="82"/>
      <c r="G63" s="82"/>
      <c r="H63" s="82"/>
      <c r="I63" s="83"/>
    </row>
    <row r="64" spans="1:9" ht="12.75" customHeight="1" thickBot="1">
      <c r="A64" s="77"/>
      <c r="B64" s="82"/>
      <c r="C64" s="82"/>
      <c r="D64" s="192">
        <f>SUM(D56:D63)</f>
        <v>9449</v>
      </c>
      <c r="E64" s="132"/>
      <c r="F64" s="22"/>
      <c r="G64" s="22"/>
      <c r="H64" s="22"/>
      <c r="I64" s="76"/>
    </row>
    <row r="65" spans="1:9" ht="17.25" customHeight="1" thickTop="1">
      <c r="A65" s="77"/>
      <c r="B65" s="82"/>
      <c r="C65" s="82"/>
      <c r="D65" s="82"/>
      <c r="E65" s="82"/>
      <c r="F65" s="82"/>
      <c r="G65" s="82"/>
      <c r="H65" s="82"/>
      <c r="I65" s="83"/>
    </row>
    <row r="66" spans="1:9" s="13" customFormat="1" ht="12.75" customHeight="1">
      <c r="A66" s="101">
        <v>9</v>
      </c>
      <c r="B66" s="12" t="s">
        <v>118</v>
      </c>
      <c r="I66" s="103"/>
    </row>
    <row r="67" spans="1:9" s="13" customFormat="1" ht="12.75" customHeight="1">
      <c r="A67" s="101"/>
      <c r="B67" s="13" t="s">
        <v>141</v>
      </c>
      <c r="I67" s="103"/>
    </row>
    <row r="68" spans="1:9" s="13" customFormat="1" ht="12.75" customHeight="1">
      <c r="A68" s="101"/>
      <c r="B68" s="13" t="s">
        <v>142</v>
      </c>
      <c r="I68" s="103"/>
    </row>
    <row r="69" spans="1:9" s="13" customFormat="1" ht="12.75" customHeight="1">
      <c r="A69" s="101"/>
      <c r="B69" s="12"/>
      <c r="D69" s="108"/>
      <c r="E69" s="303"/>
      <c r="F69" s="303"/>
      <c r="G69" s="108"/>
      <c r="H69" s="108"/>
      <c r="I69" s="103"/>
    </row>
    <row r="70" spans="1:9" s="13" customFormat="1" ht="12.75" customHeight="1">
      <c r="A70" s="101">
        <v>10</v>
      </c>
      <c r="B70" s="12" t="s">
        <v>119</v>
      </c>
      <c r="D70" s="108"/>
      <c r="E70" s="303"/>
      <c r="F70" s="303"/>
      <c r="G70" s="108"/>
      <c r="H70" s="108"/>
      <c r="I70" s="103"/>
    </row>
    <row r="71" spans="1:9" s="13" customFormat="1" ht="12.75" customHeight="1">
      <c r="A71" s="101"/>
      <c r="B71" s="295" t="s">
        <v>120</v>
      </c>
      <c r="C71" s="295"/>
      <c r="D71" s="295"/>
      <c r="E71" s="295"/>
      <c r="F71" s="295"/>
      <c r="G71" s="108"/>
      <c r="H71" s="108"/>
      <c r="I71" s="103"/>
    </row>
    <row r="72" spans="1:9" s="13" customFormat="1" ht="12.75" customHeight="1">
      <c r="A72" s="101"/>
      <c r="D72" s="108"/>
      <c r="E72" s="108"/>
      <c r="F72" s="108"/>
      <c r="G72" s="108"/>
      <c r="H72" s="108"/>
      <c r="I72" s="103"/>
    </row>
    <row r="73" spans="1:9" s="13" customFormat="1" ht="12.75" customHeight="1">
      <c r="A73" s="101">
        <v>11</v>
      </c>
      <c r="B73" s="12" t="s">
        <v>121</v>
      </c>
      <c r="D73" s="108"/>
      <c r="E73" s="108"/>
      <c r="F73" s="108"/>
      <c r="G73" s="108"/>
      <c r="H73" s="108"/>
      <c r="I73" s="103"/>
    </row>
    <row r="74" spans="1:9" s="13" customFormat="1" ht="12.75" customHeight="1">
      <c r="A74" s="101"/>
      <c r="B74" s="13" t="s">
        <v>122</v>
      </c>
      <c r="G74" s="135"/>
      <c r="H74" s="135"/>
      <c r="I74" s="103"/>
    </row>
    <row r="75" spans="1:9" s="13" customFormat="1" ht="12.75" customHeight="1">
      <c r="A75" s="101"/>
      <c r="B75" s="133"/>
      <c r="G75" s="135"/>
      <c r="H75" s="135"/>
      <c r="I75" s="103"/>
    </row>
    <row r="76" spans="1:9" s="13" customFormat="1" ht="12.75" customHeight="1">
      <c r="A76" s="101">
        <v>12</v>
      </c>
      <c r="B76" s="12" t="s">
        <v>123</v>
      </c>
      <c r="D76" s="135"/>
      <c r="E76" s="135"/>
      <c r="F76" s="135"/>
      <c r="G76" s="135"/>
      <c r="H76" s="135"/>
      <c r="I76" s="103"/>
    </row>
    <row r="77" spans="1:9" s="13" customFormat="1" ht="12.75" customHeight="1">
      <c r="A77" s="101"/>
      <c r="B77" s="13" t="s">
        <v>143</v>
      </c>
      <c r="D77" s="135"/>
      <c r="E77" s="135"/>
      <c r="F77" s="135"/>
      <c r="G77" s="135"/>
      <c r="H77" s="135"/>
      <c r="I77" s="103"/>
    </row>
    <row r="78" spans="1:9" s="13" customFormat="1" ht="12.75" customHeight="1">
      <c r="A78" s="101"/>
      <c r="B78" s="13" t="s">
        <v>144</v>
      </c>
      <c r="D78" s="135"/>
      <c r="E78" s="135"/>
      <c r="F78" s="135"/>
      <c r="G78" s="135"/>
      <c r="H78" s="135"/>
      <c r="I78" s="103"/>
    </row>
    <row r="79" spans="1:9" s="13" customFormat="1" ht="12.75" customHeight="1">
      <c r="A79" s="101"/>
      <c r="B79" s="133"/>
      <c r="D79" s="135"/>
      <c r="E79" s="135"/>
      <c r="F79" s="135"/>
      <c r="G79" s="135"/>
      <c r="H79" s="135"/>
      <c r="I79" s="103"/>
    </row>
    <row r="80" spans="1:9" s="13" customFormat="1" ht="12.75" customHeight="1">
      <c r="A80" s="101">
        <v>13</v>
      </c>
      <c r="B80" s="12" t="s">
        <v>124</v>
      </c>
      <c r="D80" s="135"/>
      <c r="E80" s="135"/>
      <c r="F80" s="135"/>
      <c r="G80" s="135"/>
      <c r="H80" s="135"/>
      <c r="I80" s="103"/>
    </row>
    <row r="81" spans="1:9" s="13" customFormat="1" ht="12.75" customHeight="1">
      <c r="A81" s="101"/>
      <c r="B81" s="13" t="s">
        <v>145</v>
      </c>
      <c r="D81" s="135"/>
      <c r="E81" s="135"/>
      <c r="F81" s="135"/>
      <c r="G81" s="135"/>
      <c r="H81" s="135"/>
      <c r="I81" s="103"/>
    </row>
    <row r="82" spans="1:9" s="13" customFormat="1" ht="12.75" customHeight="1">
      <c r="A82" s="101"/>
      <c r="B82" s="13" t="s">
        <v>146</v>
      </c>
      <c r="D82" s="135"/>
      <c r="E82" s="135"/>
      <c r="F82" s="135"/>
      <c r="G82" s="136"/>
      <c r="H82" s="135"/>
      <c r="I82" s="103"/>
    </row>
    <row r="83" spans="1:9" s="13" customFormat="1" ht="12.75" customHeight="1">
      <c r="A83" s="101"/>
      <c r="D83" s="135"/>
      <c r="E83" s="135"/>
      <c r="F83" s="138" t="s">
        <v>0</v>
      </c>
      <c r="G83" s="135"/>
      <c r="H83" s="135"/>
      <c r="I83" s="103"/>
    </row>
    <row r="84" spans="1:9" ht="12.75" customHeight="1" thickBot="1">
      <c r="A84" s="77"/>
      <c r="C84" s="36" t="s">
        <v>125</v>
      </c>
      <c r="D84" s="22"/>
      <c r="E84" s="22"/>
      <c r="F84" s="193">
        <v>570</v>
      </c>
      <c r="G84" s="22"/>
      <c r="H84" s="22"/>
      <c r="I84" s="76"/>
    </row>
    <row r="85" spans="1:9" ht="12.75" customHeight="1" thickTop="1">
      <c r="A85" s="77"/>
      <c r="B85" s="22"/>
      <c r="C85" s="22"/>
      <c r="D85" s="22"/>
      <c r="E85" s="22"/>
      <c r="F85" s="137"/>
      <c r="G85" s="22"/>
      <c r="H85" s="22"/>
      <c r="I85" s="76"/>
    </row>
    <row r="86" spans="1:9" ht="12.75" customHeight="1">
      <c r="A86" s="77">
        <v>14</v>
      </c>
      <c r="B86" s="90" t="s">
        <v>126</v>
      </c>
      <c r="C86" s="22"/>
      <c r="D86" s="22"/>
      <c r="E86" s="22"/>
      <c r="F86" s="22"/>
      <c r="G86" s="22"/>
      <c r="H86" s="22"/>
      <c r="I86" s="76"/>
    </row>
    <row r="87" spans="1:10" ht="12.75" customHeight="1">
      <c r="A87" s="77"/>
      <c r="B87" s="91"/>
      <c r="C87" s="91"/>
      <c r="D87" s="91"/>
      <c r="E87" s="91"/>
      <c r="F87" s="139" t="s">
        <v>0</v>
      </c>
      <c r="G87" s="92"/>
      <c r="H87" s="92"/>
      <c r="I87" s="93"/>
      <c r="J87" s="92"/>
    </row>
    <row r="88" spans="1:10" ht="12.75" customHeight="1">
      <c r="A88" s="77"/>
      <c r="B88" s="91"/>
      <c r="C88" s="302" t="s">
        <v>22</v>
      </c>
      <c r="D88" s="302"/>
      <c r="E88" s="91"/>
      <c r="F88" s="92">
        <v>449</v>
      </c>
      <c r="G88" s="92"/>
      <c r="H88" s="92"/>
      <c r="I88" s="93"/>
      <c r="J88" s="92"/>
    </row>
    <row r="89" spans="1:10" ht="12.75" customHeight="1" thickBot="1">
      <c r="A89" s="77"/>
      <c r="B89" s="91"/>
      <c r="C89" s="302" t="s">
        <v>23</v>
      </c>
      <c r="D89" s="302"/>
      <c r="E89" s="92"/>
      <c r="F89" s="194">
        <v>23</v>
      </c>
      <c r="G89" s="92"/>
      <c r="H89" s="92"/>
      <c r="I89" s="93"/>
      <c r="J89" s="92"/>
    </row>
    <row r="90" spans="1:10" ht="12.75" customHeight="1" thickTop="1">
      <c r="A90" s="68"/>
      <c r="B90" s="22"/>
      <c r="C90" s="22"/>
      <c r="D90" s="22"/>
      <c r="E90" s="92"/>
      <c r="F90" s="92"/>
      <c r="G90" s="92"/>
      <c r="H90" s="92"/>
      <c r="I90" s="93"/>
      <c r="J90" s="92"/>
    </row>
    <row r="91" spans="1:10" ht="12.75" customHeight="1">
      <c r="A91" s="77"/>
      <c r="B91" s="35"/>
      <c r="C91" s="36"/>
      <c r="D91" s="15"/>
      <c r="E91" s="15"/>
      <c r="F91" s="15"/>
      <c r="G91" s="15"/>
      <c r="H91" s="15"/>
      <c r="I91" s="94"/>
      <c r="J91" s="15"/>
    </row>
    <row r="92" spans="1:10" ht="12.75" customHeight="1">
      <c r="A92" s="77"/>
      <c r="B92" s="22"/>
      <c r="C92" s="95"/>
      <c r="D92" s="95"/>
      <c r="E92" s="95"/>
      <c r="F92" s="95"/>
      <c r="G92" s="95"/>
      <c r="H92" s="95"/>
      <c r="I92" s="96"/>
      <c r="J92" s="95"/>
    </row>
    <row r="93" spans="1:9" ht="12.75" customHeight="1" thickBot="1">
      <c r="A93" s="86"/>
      <c r="B93" s="87"/>
      <c r="C93" s="87"/>
      <c r="D93" s="87"/>
      <c r="E93" s="87"/>
      <c r="F93" s="87"/>
      <c r="G93" s="87"/>
      <c r="H93" s="87"/>
      <c r="I93" s="88"/>
    </row>
    <row r="94" spans="1:9" ht="12.75" customHeight="1">
      <c r="A94" s="289" t="s">
        <v>127</v>
      </c>
      <c r="B94" s="290"/>
      <c r="C94" s="290"/>
      <c r="D94" s="290"/>
      <c r="E94" s="290"/>
      <c r="F94" s="290"/>
      <c r="G94" s="290"/>
      <c r="H94" s="290"/>
      <c r="I94" s="291"/>
    </row>
    <row r="95" spans="1:9" ht="12.75" customHeight="1" thickBot="1">
      <c r="A95" s="292"/>
      <c r="B95" s="293"/>
      <c r="C95" s="293"/>
      <c r="D95" s="293"/>
      <c r="E95" s="293"/>
      <c r="F95" s="293"/>
      <c r="G95" s="293"/>
      <c r="H95" s="293"/>
      <c r="I95" s="294"/>
    </row>
    <row r="96" spans="1:9" ht="12.75" customHeight="1">
      <c r="A96" s="97"/>
      <c r="B96" s="98"/>
      <c r="C96" s="66"/>
      <c r="D96" s="99"/>
      <c r="E96" s="99"/>
      <c r="F96" s="99"/>
      <c r="G96" s="99"/>
      <c r="H96" s="99"/>
      <c r="I96" s="100"/>
    </row>
    <row r="97" spans="1:9" ht="12.75" customHeight="1">
      <c r="A97" s="101">
        <v>15</v>
      </c>
      <c r="B97" s="12" t="s">
        <v>128</v>
      </c>
      <c r="C97" s="13"/>
      <c r="D97" s="25"/>
      <c r="E97" s="25"/>
      <c r="F97" s="25"/>
      <c r="G97" s="25"/>
      <c r="H97" s="25"/>
      <c r="I97" s="103"/>
    </row>
    <row r="98" spans="1:9" ht="12.75" customHeight="1">
      <c r="A98" s="11"/>
      <c r="B98" s="13" t="s">
        <v>214</v>
      </c>
      <c r="C98" s="13"/>
      <c r="D98" s="25"/>
      <c r="E98" s="25"/>
      <c r="F98" s="25"/>
      <c r="G98" s="25"/>
      <c r="H98" s="25"/>
      <c r="I98" s="103"/>
    </row>
    <row r="99" spans="1:9" ht="12.75" customHeight="1">
      <c r="A99" s="11"/>
      <c r="B99" s="13" t="s">
        <v>208</v>
      </c>
      <c r="C99" s="13"/>
      <c r="D99" s="25"/>
      <c r="E99" s="25"/>
      <c r="F99" s="25"/>
      <c r="G99" s="25"/>
      <c r="H99" s="25"/>
      <c r="I99" s="103"/>
    </row>
    <row r="100" spans="1:9" ht="12.75" customHeight="1">
      <c r="A100" s="11"/>
      <c r="B100" s="13" t="s">
        <v>202</v>
      </c>
      <c r="C100" s="13"/>
      <c r="D100" s="25"/>
      <c r="E100" s="25"/>
      <c r="F100" s="25"/>
      <c r="G100" s="25"/>
      <c r="H100" s="25"/>
      <c r="I100" s="103"/>
    </row>
    <row r="101" spans="1:9" ht="12.75" customHeight="1">
      <c r="A101" s="11"/>
      <c r="B101" s="13" t="s">
        <v>207</v>
      </c>
      <c r="C101" s="13"/>
      <c r="D101" s="25"/>
      <c r="E101" s="25"/>
      <c r="F101" s="25"/>
      <c r="G101" s="25"/>
      <c r="H101" s="25"/>
      <c r="I101" s="103"/>
    </row>
    <row r="102" spans="1:9" ht="12.75" customHeight="1">
      <c r="A102" s="11"/>
      <c r="B102" s="13" t="s">
        <v>210</v>
      </c>
      <c r="C102" s="13"/>
      <c r="D102" s="25"/>
      <c r="E102" s="25"/>
      <c r="F102" s="25"/>
      <c r="G102" s="25"/>
      <c r="H102" s="25"/>
      <c r="I102" s="103"/>
    </row>
    <row r="103" spans="1:9" ht="12.75" customHeight="1">
      <c r="A103" s="11"/>
      <c r="B103" s="13" t="s">
        <v>211</v>
      </c>
      <c r="C103" s="13"/>
      <c r="D103" s="25"/>
      <c r="E103" s="25"/>
      <c r="F103" s="25"/>
      <c r="G103" s="25"/>
      <c r="H103" s="25"/>
      <c r="I103" s="103"/>
    </row>
    <row r="104" spans="1:9" ht="12.75" customHeight="1">
      <c r="A104" s="101"/>
      <c r="B104" s="13"/>
      <c r="C104" s="13"/>
      <c r="D104" s="25"/>
      <c r="E104" s="25"/>
      <c r="F104" s="25"/>
      <c r="G104" s="25"/>
      <c r="H104" s="25"/>
      <c r="I104" s="103"/>
    </row>
    <row r="105" spans="1:9" ht="12.75" customHeight="1">
      <c r="A105" s="101">
        <v>16</v>
      </c>
      <c r="B105" s="12" t="s">
        <v>147</v>
      </c>
      <c r="C105" s="13"/>
      <c r="D105" s="25"/>
      <c r="E105" s="25"/>
      <c r="F105" s="25"/>
      <c r="G105" s="25"/>
      <c r="H105" s="25"/>
      <c r="I105" s="103"/>
    </row>
    <row r="106" spans="1:9" ht="12.75" customHeight="1">
      <c r="A106" s="11"/>
      <c r="B106" s="13" t="s">
        <v>209</v>
      </c>
      <c r="C106" s="13"/>
      <c r="D106" s="25"/>
      <c r="E106" s="25"/>
      <c r="F106" s="25"/>
      <c r="G106" s="25"/>
      <c r="H106" s="25"/>
      <c r="I106" s="103"/>
    </row>
    <row r="107" spans="1:9" ht="12.75" customHeight="1">
      <c r="A107" s="11"/>
      <c r="B107" s="13" t="s">
        <v>213</v>
      </c>
      <c r="C107" s="13"/>
      <c r="D107" s="25"/>
      <c r="E107" s="25"/>
      <c r="F107" s="25"/>
      <c r="G107" s="25"/>
      <c r="H107" s="25"/>
      <c r="I107" s="103"/>
    </row>
    <row r="108" spans="1:9" ht="12.75" customHeight="1">
      <c r="A108" s="11"/>
      <c r="B108" s="13" t="s">
        <v>212</v>
      </c>
      <c r="C108" s="13"/>
      <c r="D108" s="25"/>
      <c r="E108" s="25"/>
      <c r="F108" s="25"/>
      <c r="G108" s="25"/>
      <c r="H108" s="25"/>
      <c r="I108" s="103"/>
    </row>
    <row r="109" spans="1:9" ht="12.75" customHeight="1">
      <c r="A109" s="11"/>
      <c r="B109" s="13" t="s">
        <v>203</v>
      </c>
      <c r="C109" s="13"/>
      <c r="D109" s="25"/>
      <c r="E109" s="25"/>
      <c r="F109" s="25"/>
      <c r="G109" s="25"/>
      <c r="H109" s="25"/>
      <c r="I109" s="103"/>
    </row>
    <row r="110" spans="1:9" ht="12.75" customHeight="1">
      <c r="A110" s="101"/>
      <c r="B110" s="13"/>
      <c r="C110" s="13"/>
      <c r="D110" s="25"/>
      <c r="E110" s="25"/>
      <c r="F110" s="25"/>
      <c r="G110" s="25"/>
      <c r="H110" s="25"/>
      <c r="I110" s="103"/>
    </row>
    <row r="111" spans="1:9" ht="12.75" customHeight="1">
      <c r="A111" s="101">
        <v>17</v>
      </c>
      <c r="B111" s="12" t="s">
        <v>148</v>
      </c>
      <c r="C111" s="13"/>
      <c r="D111" s="25"/>
      <c r="E111" s="25"/>
      <c r="F111" s="25"/>
      <c r="G111" s="25"/>
      <c r="H111" s="25"/>
      <c r="I111" s="103"/>
    </row>
    <row r="112" spans="1:9" ht="12.75" customHeight="1">
      <c r="A112" s="101"/>
      <c r="B112" s="13" t="s">
        <v>149</v>
      </c>
      <c r="C112" s="13"/>
      <c r="D112" s="25"/>
      <c r="E112" s="25"/>
      <c r="F112" s="25"/>
      <c r="G112" s="25"/>
      <c r="H112" s="25"/>
      <c r="I112" s="103"/>
    </row>
    <row r="113" spans="1:9" ht="12.75" customHeight="1">
      <c r="A113" s="101"/>
      <c r="B113" s="13" t="s">
        <v>150</v>
      </c>
      <c r="C113" s="13"/>
      <c r="D113" s="25"/>
      <c r="E113" s="25"/>
      <c r="F113" s="25"/>
      <c r="G113" s="25"/>
      <c r="H113" s="25"/>
      <c r="I113" s="103"/>
    </row>
    <row r="114" spans="1:9" ht="12.75" customHeight="1">
      <c r="A114" s="101"/>
      <c r="B114" s="13"/>
      <c r="C114" s="13"/>
      <c r="D114" s="25"/>
      <c r="E114" s="25"/>
      <c r="F114" s="25"/>
      <c r="G114" s="25"/>
      <c r="H114" s="25"/>
      <c r="I114" s="103"/>
    </row>
    <row r="115" spans="1:9" ht="12.75" customHeight="1">
      <c r="A115" s="101"/>
      <c r="B115" s="13" t="s">
        <v>215</v>
      </c>
      <c r="C115" s="13"/>
      <c r="D115" s="25"/>
      <c r="E115" s="25"/>
      <c r="F115" s="25"/>
      <c r="G115" s="25"/>
      <c r="H115" s="25"/>
      <c r="I115" s="103"/>
    </row>
    <row r="116" spans="1:9" ht="12.75" customHeight="1">
      <c r="A116" s="101"/>
      <c r="B116" s="296" t="s">
        <v>216</v>
      </c>
      <c r="C116" s="296"/>
      <c r="D116" s="296"/>
      <c r="E116" s="296"/>
      <c r="F116" s="296"/>
      <c r="G116" s="296"/>
      <c r="H116" s="296"/>
      <c r="I116" s="297"/>
    </row>
    <row r="117" spans="1:9" ht="12.75" customHeight="1">
      <c r="A117" s="101"/>
      <c r="B117" s="187"/>
      <c r="C117" s="187"/>
      <c r="D117" s="187"/>
      <c r="E117" s="187"/>
      <c r="F117" s="187"/>
      <c r="G117" s="187"/>
      <c r="H117" s="187"/>
      <c r="I117" s="188"/>
    </row>
    <row r="118" spans="1:9" ht="12.75" customHeight="1">
      <c r="A118" s="101">
        <v>18</v>
      </c>
      <c r="B118" s="12" t="s">
        <v>151</v>
      </c>
      <c r="C118" s="13"/>
      <c r="D118" s="25"/>
      <c r="E118" s="25"/>
      <c r="F118" s="102"/>
      <c r="G118" s="102"/>
      <c r="H118" s="102"/>
      <c r="I118" s="103"/>
    </row>
    <row r="119" spans="1:9" ht="12.75" customHeight="1">
      <c r="A119" s="101"/>
      <c r="B119" s="13" t="s">
        <v>152</v>
      </c>
      <c r="C119" s="13"/>
      <c r="D119" s="25"/>
      <c r="E119" s="25"/>
      <c r="F119" s="102"/>
      <c r="G119" s="102"/>
      <c r="H119" s="102"/>
      <c r="I119" s="103"/>
    </row>
    <row r="120" spans="1:9" ht="12.75" customHeight="1">
      <c r="A120" s="101"/>
      <c r="B120" s="13" t="s">
        <v>153</v>
      </c>
      <c r="C120" s="13"/>
      <c r="D120" s="25"/>
      <c r="E120" s="25"/>
      <c r="F120" s="102"/>
      <c r="G120" s="102"/>
      <c r="H120" s="102"/>
      <c r="I120" s="103"/>
    </row>
    <row r="121" spans="1:9" ht="12.75" customHeight="1">
      <c r="A121" s="101"/>
      <c r="B121" s="13"/>
      <c r="C121" s="13"/>
      <c r="D121" s="25"/>
      <c r="E121" s="25"/>
      <c r="F121" s="102"/>
      <c r="G121" s="102"/>
      <c r="H121" s="102"/>
      <c r="I121" s="103"/>
    </row>
    <row r="122" spans="1:9" ht="12.75" customHeight="1">
      <c r="A122" s="101">
        <v>19</v>
      </c>
      <c r="B122" s="12" t="s">
        <v>5</v>
      </c>
      <c r="C122" s="13"/>
      <c r="D122" s="25"/>
      <c r="E122" s="25"/>
      <c r="F122" s="102"/>
      <c r="G122" s="102"/>
      <c r="H122" s="102"/>
      <c r="I122" s="103"/>
    </row>
    <row r="123" spans="1:9" ht="12.75" customHeight="1">
      <c r="A123" s="101"/>
      <c r="B123" s="13"/>
      <c r="C123" s="13"/>
      <c r="D123" s="295" t="s">
        <v>30</v>
      </c>
      <c r="E123" s="295"/>
      <c r="F123" s="189"/>
      <c r="G123" s="104"/>
      <c r="H123" s="104"/>
      <c r="I123" s="103"/>
    </row>
    <row r="124" spans="1:9" ht="12.75" customHeight="1">
      <c r="A124" s="101"/>
      <c r="B124" s="13"/>
      <c r="C124" s="13"/>
      <c r="D124" s="107" t="s">
        <v>47</v>
      </c>
      <c r="E124" s="163"/>
      <c r="F124" s="163"/>
      <c r="G124" s="104"/>
      <c r="H124" s="104"/>
      <c r="I124" s="103"/>
    </row>
    <row r="125" spans="1:9" ht="12.75" customHeight="1">
      <c r="A125" s="101"/>
      <c r="B125" s="13"/>
      <c r="C125" s="13"/>
      <c r="D125" s="107" t="s">
        <v>0</v>
      </c>
      <c r="E125" s="163"/>
      <c r="F125" s="163"/>
      <c r="G125" s="104"/>
      <c r="H125" s="104"/>
      <c r="I125" s="103"/>
    </row>
    <row r="126" spans="1:9" ht="12.75" customHeight="1">
      <c r="A126" s="101"/>
      <c r="B126" s="13" t="s">
        <v>154</v>
      </c>
      <c r="C126" s="13"/>
      <c r="D126" s="13"/>
      <c r="E126" s="163"/>
      <c r="F126" s="163"/>
      <c r="G126" s="104"/>
      <c r="H126" s="104"/>
      <c r="I126" s="103"/>
    </row>
    <row r="127" spans="1:9" ht="12.75" customHeight="1">
      <c r="A127" s="101"/>
      <c r="B127" s="13"/>
      <c r="C127" s="13" t="s">
        <v>155</v>
      </c>
      <c r="D127" s="135">
        <v>1356.975</v>
      </c>
      <c r="E127" s="135"/>
      <c r="F127" s="107"/>
      <c r="G127" s="104"/>
      <c r="H127" s="104"/>
      <c r="I127" s="103"/>
    </row>
    <row r="128" spans="1:9" ht="12.75" customHeight="1">
      <c r="A128" s="101"/>
      <c r="B128" s="13"/>
      <c r="C128" s="13" t="s">
        <v>156</v>
      </c>
      <c r="D128" s="232">
        <v>2047.369</v>
      </c>
      <c r="E128" s="135"/>
      <c r="F128" s="13"/>
      <c r="G128" s="104"/>
      <c r="H128" s="104"/>
      <c r="I128" s="103"/>
    </row>
    <row r="129" spans="1:9" ht="12.75" customHeight="1">
      <c r="A129" s="101"/>
      <c r="B129" s="13"/>
      <c r="C129" s="13"/>
      <c r="D129" s="135">
        <f>SUM(D127:D128)</f>
        <v>3404.344</v>
      </c>
      <c r="E129" s="135"/>
      <c r="F129" s="13"/>
      <c r="G129" s="104"/>
      <c r="H129" s="104"/>
      <c r="I129" s="103"/>
    </row>
    <row r="130" spans="1:9" ht="12.75" customHeight="1">
      <c r="A130" s="101"/>
      <c r="B130" s="13" t="s">
        <v>63</v>
      </c>
      <c r="C130" s="13"/>
      <c r="D130" s="135">
        <v>0</v>
      </c>
      <c r="E130" s="135"/>
      <c r="F130" s="191"/>
      <c r="G130" s="104"/>
      <c r="H130" s="104"/>
      <c r="I130" s="103"/>
    </row>
    <row r="131" spans="1:9" ht="12.75" customHeight="1" thickBot="1">
      <c r="A131" s="101"/>
      <c r="B131" s="190"/>
      <c r="C131" s="13"/>
      <c r="D131" s="233">
        <f>SUM(D129:D130)</f>
        <v>3404.344</v>
      </c>
      <c r="E131" s="135"/>
      <c r="F131" s="135"/>
      <c r="G131" s="104"/>
      <c r="H131" s="104"/>
      <c r="I131" s="103"/>
    </row>
    <row r="132" spans="1:9" ht="12.75" customHeight="1" thickTop="1">
      <c r="A132" s="101"/>
      <c r="B132" s="190"/>
      <c r="C132" s="13"/>
      <c r="D132" s="135"/>
      <c r="E132" s="135"/>
      <c r="F132" s="135"/>
      <c r="G132" s="104"/>
      <c r="H132" s="104"/>
      <c r="I132" s="103"/>
    </row>
    <row r="133" spans="1:9" ht="12.75" customHeight="1">
      <c r="A133" s="101"/>
      <c r="B133" s="13" t="s">
        <v>191</v>
      </c>
      <c r="C133" s="13"/>
      <c r="D133" s="13"/>
      <c r="E133" s="135"/>
      <c r="F133" s="135"/>
      <c r="G133" s="104"/>
      <c r="H133" s="104"/>
      <c r="I133" s="103"/>
    </row>
    <row r="134" spans="1:9" ht="12.75" customHeight="1">
      <c r="A134" s="101"/>
      <c r="B134" s="13" t="s">
        <v>192</v>
      </c>
      <c r="C134" s="13"/>
      <c r="D134" s="13"/>
      <c r="E134" s="135"/>
      <c r="F134" s="135"/>
      <c r="G134" s="104"/>
      <c r="H134" s="104"/>
      <c r="I134" s="103"/>
    </row>
    <row r="135" spans="1:9" ht="12.75" customHeight="1">
      <c r="A135" s="101"/>
      <c r="B135" s="13"/>
      <c r="C135" s="13"/>
      <c r="D135" s="13"/>
      <c r="E135" s="135"/>
      <c r="F135" s="135"/>
      <c r="G135" s="104"/>
      <c r="H135" s="104"/>
      <c r="I135" s="103"/>
    </row>
    <row r="136" spans="1:9" ht="12.75" customHeight="1">
      <c r="A136" s="101">
        <v>20</v>
      </c>
      <c r="B136" s="12" t="s">
        <v>157</v>
      </c>
      <c r="C136" s="13"/>
      <c r="D136" s="13"/>
      <c r="E136" s="191"/>
      <c r="F136" s="191"/>
      <c r="G136" s="104"/>
      <c r="H136" s="104"/>
      <c r="I136" s="103"/>
    </row>
    <row r="137" spans="1:9" ht="12.75" customHeight="1">
      <c r="A137" s="101"/>
      <c r="B137" s="13" t="s">
        <v>158</v>
      </c>
      <c r="C137" s="13"/>
      <c r="D137" s="13"/>
      <c r="E137" s="135"/>
      <c r="F137" s="135"/>
      <c r="G137" s="104"/>
      <c r="H137" s="104"/>
      <c r="I137" s="103"/>
    </row>
    <row r="138" spans="1:9" ht="12.75" customHeight="1">
      <c r="A138" s="101"/>
      <c r="B138" s="13"/>
      <c r="C138" s="13"/>
      <c r="D138" s="13"/>
      <c r="E138" s="135"/>
      <c r="F138" s="135"/>
      <c r="G138" s="104"/>
      <c r="H138" s="104"/>
      <c r="I138" s="103"/>
    </row>
    <row r="139" spans="1:9" ht="12.75" customHeight="1">
      <c r="A139" s="101">
        <v>21</v>
      </c>
      <c r="B139" s="12" t="s">
        <v>24</v>
      </c>
      <c r="C139" s="13"/>
      <c r="D139" s="13"/>
      <c r="E139" s="135"/>
      <c r="F139" s="135"/>
      <c r="G139" s="104"/>
      <c r="H139" s="104"/>
      <c r="I139" s="103"/>
    </row>
    <row r="140" spans="1:9" ht="12.75" customHeight="1">
      <c r="A140" s="101"/>
      <c r="B140" s="13" t="s">
        <v>195</v>
      </c>
      <c r="C140" s="13"/>
      <c r="D140" s="13"/>
      <c r="E140" s="135"/>
      <c r="F140" s="135"/>
      <c r="G140" s="104"/>
      <c r="H140" s="104"/>
      <c r="I140" s="103"/>
    </row>
    <row r="141" spans="1:9" ht="12.75" customHeight="1">
      <c r="A141" s="101"/>
      <c r="B141" s="22"/>
      <c r="C141" s="22"/>
      <c r="D141" s="13" t="s">
        <v>30</v>
      </c>
      <c r="E141" s="22"/>
      <c r="F141" s="22"/>
      <c r="G141" s="105"/>
      <c r="H141" s="105"/>
      <c r="I141" s="103"/>
    </row>
    <row r="142" spans="1:9" ht="12.75" customHeight="1">
      <c r="A142" s="101"/>
      <c r="B142" s="22"/>
      <c r="C142" s="22"/>
      <c r="D142" s="107" t="s">
        <v>47</v>
      </c>
      <c r="E142" s="22"/>
      <c r="F142" s="22"/>
      <c r="G142" s="105"/>
      <c r="H142" s="105"/>
      <c r="I142" s="103"/>
    </row>
    <row r="143" spans="1:9" ht="12.75" customHeight="1">
      <c r="A143" s="101"/>
      <c r="B143" s="22"/>
      <c r="C143" s="22"/>
      <c r="D143" s="107" t="s">
        <v>0</v>
      </c>
      <c r="E143" s="22"/>
      <c r="F143" s="22"/>
      <c r="G143" s="105"/>
      <c r="H143" s="105"/>
      <c r="I143" s="103"/>
    </row>
    <row r="144" spans="1:9" ht="12.75" customHeight="1">
      <c r="A144" s="101"/>
      <c r="B144" s="22" t="s">
        <v>159</v>
      </c>
      <c r="C144" s="22"/>
      <c r="D144" s="107"/>
      <c r="E144" s="22"/>
      <c r="F144" s="22"/>
      <c r="G144" s="105"/>
      <c r="H144" s="105"/>
      <c r="I144" s="103"/>
    </row>
    <row r="145" spans="1:9" ht="12.75" customHeight="1">
      <c r="A145" s="101"/>
      <c r="B145" s="22"/>
      <c r="C145" s="22" t="s">
        <v>25</v>
      </c>
      <c r="D145" s="138">
        <v>553.741</v>
      </c>
      <c r="E145" s="22"/>
      <c r="F145" s="22"/>
      <c r="G145" s="105"/>
      <c r="H145" s="105"/>
      <c r="I145" s="103"/>
    </row>
    <row r="146" spans="1:9" ht="12.75" customHeight="1">
      <c r="A146" s="101"/>
      <c r="B146" s="22"/>
      <c r="C146" s="22" t="s">
        <v>160</v>
      </c>
      <c r="D146" s="89">
        <v>243.408</v>
      </c>
      <c r="E146" s="22"/>
      <c r="F146" s="22"/>
      <c r="G146" s="105"/>
      <c r="H146" s="105"/>
      <c r="I146" s="103"/>
    </row>
    <row r="147" spans="1:9" ht="12.75" customHeight="1" thickBot="1">
      <c r="A147" s="101"/>
      <c r="B147" s="22"/>
      <c r="C147" s="22" t="s">
        <v>26</v>
      </c>
      <c r="D147" s="234">
        <v>262</v>
      </c>
      <c r="E147" s="22"/>
      <c r="F147" s="22"/>
      <c r="G147" s="105"/>
      <c r="H147" s="105"/>
      <c r="I147" s="103"/>
    </row>
    <row r="148" spans="1:9" ht="12.75" customHeight="1" thickTop="1">
      <c r="A148" s="101"/>
      <c r="B148" s="22"/>
      <c r="C148" s="22"/>
      <c r="D148" s="22"/>
      <c r="E148" s="22"/>
      <c r="F148" s="22"/>
      <c r="G148" s="105"/>
      <c r="H148" s="105"/>
      <c r="I148" s="103"/>
    </row>
    <row r="149" spans="1:9" ht="12.75" customHeight="1">
      <c r="A149" s="101">
        <v>22</v>
      </c>
      <c r="B149" s="78" t="s">
        <v>161</v>
      </c>
      <c r="C149" s="22"/>
      <c r="D149" s="22"/>
      <c r="E149" s="22"/>
      <c r="F149" s="22"/>
      <c r="G149" s="105"/>
      <c r="H149" s="105"/>
      <c r="I149" s="103"/>
    </row>
    <row r="150" spans="1:9" ht="12.75" customHeight="1">
      <c r="A150" s="101"/>
      <c r="B150" s="80" t="s">
        <v>166</v>
      </c>
      <c r="C150" s="22"/>
      <c r="D150" s="22"/>
      <c r="E150" s="22"/>
      <c r="F150" s="22"/>
      <c r="G150" s="105"/>
      <c r="H150" s="105"/>
      <c r="I150" s="103"/>
    </row>
    <row r="151" spans="1:9" ht="12.75" customHeight="1">
      <c r="A151" s="101"/>
      <c r="B151" s="22"/>
      <c r="C151" s="22"/>
      <c r="D151" s="22"/>
      <c r="E151" s="22"/>
      <c r="F151" s="22"/>
      <c r="G151" s="105"/>
      <c r="H151" s="105"/>
      <c r="I151" s="103"/>
    </row>
    <row r="152" spans="1:9" ht="12.75" customHeight="1">
      <c r="A152" s="101">
        <v>23</v>
      </c>
      <c r="B152" s="78" t="s">
        <v>162</v>
      </c>
      <c r="C152" s="22"/>
      <c r="D152" s="22"/>
      <c r="E152" s="22"/>
      <c r="F152" s="22"/>
      <c r="G152" s="105"/>
      <c r="H152" s="105"/>
      <c r="I152" s="103"/>
    </row>
    <row r="153" spans="1:9" ht="12.75" customHeight="1">
      <c r="A153" s="101"/>
      <c r="B153" s="22"/>
      <c r="C153" s="22"/>
      <c r="D153" s="13" t="s">
        <v>30</v>
      </c>
      <c r="E153" s="22"/>
      <c r="F153" s="22"/>
      <c r="G153" s="105"/>
      <c r="H153" s="105"/>
      <c r="I153" s="103"/>
    </row>
    <row r="154" spans="1:9" ht="12.75" customHeight="1">
      <c r="A154" s="101"/>
      <c r="B154" s="22"/>
      <c r="C154" s="22"/>
      <c r="D154" s="107" t="s">
        <v>47</v>
      </c>
      <c r="E154" s="22"/>
      <c r="F154" s="22"/>
      <c r="G154" s="105"/>
      <c r="H154" s="105"/>
      <c r="I154" s="103"/>
    </row>
    <row r="155" spans="1:9" ht="12.75" customHeight="1">
      <c r="A155" s="101"/>
      <c r="B155" s="22"/>
      <c r="C155" s="22"/>
      <c r="D155" s="107" t="s">
        <v>0</v>
      </c>
      <c r="E155" s="22"/>
      <c r="F155" s="22"/>
      <c r="G155" s="105"/>
      <c r="H155" s="105"/>
      <c r="I155" s="103"/>
    </row>
    <row r="156" spans="1:9" ht="12.75" customHeight="1">
      <c r="A156" s="101"/>
      <c r="B156" s="22" t="s">
        <v>164</v>
      </c>
      <c r="C156" s="22"/>
      <c r="D156" s="22"/>
      <c r="E156" s="106"/>
      <c r="F156" s="22"/>
      <c r="G156" s="236"/>
      <c r="H156" s="105"/>
      <c r="I156" s="103"/>
    </row>
    <row r="157" spans="1:9" ht="12.75" customHeight="1">
      <c r="A157" s="101"/>
      <c r="B157" s="22"/>
      <c r="C157" s="22" t="s">
        <v>27</v>
      </c>
      <c r="D157" s="89">
        <v>26051</v>
      </c>
      <c r="E157" s="106"/>
      <c r="F157" s="22"/>
      <c r="G157" s="236"/>
      <c r="H157" s="105"/>
      <c r="I157" s="103"/>
    </row>
    <row r="158" spans="1:9" ht="12.75" customHeight="1">
      <c r="A158" s="101"/>
      <c r="B158" s="22"/>
      <c r="C158" s="22" t="s">
        <v>28</v>
      </c>
      <c r="D158" s="89">
        <v>35347</v>
      </c>
      <c r="E158" s="106"/>
      <c r="F158" s="22"/>
      <c r="G158" s="236"/>
      <c r="H158" s="105"/>
      <c r="I158" s="103"/>
    </row>
    <row r="159" spans="1:9" ht="12.75" customHeight="1" thickBot="1">
      <c r="A159" s="101"/>
      <c r="B159" s="22"/>
      <c r="C159" s="22"/>
      <c r="D159" s="195">
        <f>SUM(D157:D158)</f>
        <v>61398</v>
      </c>
      <c r="E159" s="106"/>
      <c r="F159" s="22"/>
      <c r="G159" s="236"/>
      <c r="H159" s="105"/>
      <c r="I159" s="103"/>
    </row>
    <row r="160" spans="1:9" ht="12.75" customHeight="1" thickTop="1">
      <c r="A160" s="101"/>
      <c r="B160" s="22"/>
      <c r="C160" s="22"/>
      <c r="D160" s="89"/>
      <c r="E160" s="106"/>
      <c r="F160" s="22"/>
      <c r="G160" s="105"/>
      <c r="H160" s="105"/>
      <c r="I160" s="103"/>
    </row>
    <row r="161" spans="1:9" ht="12.75" customHeight="1">
      <c r="A161" s="101"/>
      <c r="B161" s="22" t="s">
        <v>165</v>
      </c>
      <c r="C161" s="22"/>
      <c r="D161" s="22"/>
      <c r="E161" s="22"/>
      <c r="F161" s="22"/>
      <c r="G161" s="105"/>
      <c r="H161" s="105"/>
      <c r="I161" s="103"/>
    </row>
    <row r="162" spans="1:9" ht="12.75" customHeight="1">
      <c r="A162" s="101"/>
      <c r="B162" s="22"/>
      <c r="C162" s="22" t="s">
        <v>27</v>
      </c>
      <c r="D162" s="89">
        <v>13585</v>
      </c>
      <c r="E162" s="106"/>
      <c r="F162" s="22"/>
      <c r="G162" s="105"/>
      <c r="H162" s="105"/>
      <c r="I162" s="103"/>
    </row>
    <row r="163" spans="1:9" ht="12.75" customHeight="1">
      <c r="A163" s="101"/>
      <c r="B163" s="22"/>
      <c r="C163" s="22" t="s">
        <v>28</v>
      </c>
      <c r="D163" s="89">
        <v>12852</v>
      </c>
      <c r="E163" s="106"/>
      <c r="F163" s="22"/>
      <c r="G163" s="105"/>
      <c r="H163" s="105"/>
      <c r="I163" s="103"/>
    </row>
    <row r="164" spans="1:9" ht="12.75" customHeight="1" thickBot="1">
      <c r="A164" s="101"/>
      <c r="B164" s="22"/>
      <c r="C164" s="22"/>
      <c r="D164" s="195">
        <f>SUM(D162:D163)</f>
        <v>26437</v>
      </c>
      <c r="E164" s="106"/>
      <c r="F164" s="237"/>
      <c r="G164" s="105"/>
      <c r="H164" s="105"/>
      <c r="I164" s="103"/>
    </row>
    <row r="165" spans="1:9" ht="12.75" customHeight="1" thickTop="1">
      <c r="A165" s="101"/>
      <c r="B165" s="22"/>
      <c r="C165" s="22"/>
      <c r="D165" s="89"/>
      <c r="E165" s="106"/>
      <c r="F165" s="237"/>
      <c r="G165" s="105"/>
      <c r="H165" s="105"/>
      <c r="I165" s="103"/>
    </row>
    <row r="166" spans="1:9" ht="12.75" customHeight="1" thickBot="1">
      <c r="A166" s="101"/>
      <c r="B166" s="22"/>
      <c r="C166" s="22" t="s">
        <v>188</v>
      </c>
      <c r="D166" s="234">
        <f>+D164+D159</f>
        <v>87835</v>
      </c>
      <c r="E166" s="106"/>
      <c r="F166" s="22"/>
      <c r="G166" s="105"/>
      <c r="H166" s="105"/>
      <c r="I166" s="103"/>
    </row>
    <row r="167" spans="1:9" ht="12.75" customHeight="1" thickTop="1">
      <c r="A167" s="101"/>
      <c r="B167" s="22"/>
      <c r="C167" s="22"/>
      <c r="D167" s="89"/>
      <c r="E167" s="106"/>
      <c r="F167" s="22"/>
      <c r="G167" s="105"/>
      <c r="H167" s="105"/>
      <c r="I167" s="103"/>
    </row>
    <row r="168" spans="1:9" ht="12.75" customHeight="1">
      <c r="A168" s="101"/>
      <c r="B168" s="22" t="s">
        <v>196</v>
      </c>
      <c r="C168" s="22"/>
      <c r="D168" s="89"/>
      <c r="E168" s="106"/>
      <c r="F168" s="22"/>
      <c r="G168" s="105"/>
      <c r="H168" s="105"/>
      <c r="I168" s="103"/>
    </row>
    <row r="169" spans="1:9" ht="12.75" customHeight="1">
      <c r="A169" s="101"/>
      <c r="B169" s="22"/>
      <c r="C169" s="235" t="s">
        <v>185</v>
      </c>
      <c r="D169" s="89">
        <f>4960.454+13585</f>
        <v>18545.453999999998</v>
      </c>
      <c r="E169" s="106"/>
      <c r="F169" s="22"/>
      <c r="G169" s="105"/>
      <c r="H169" s="105"/>
      <c r="I169" s="103"/>
    </row>
    <row r="170" spans="1:9" ht="12.75" customHeight="1">
      <c r="A170" s="101"/>
      <c r="B170" s="22"/>
      <c r="C170" s="235" t="s">
        <v>186</v>
      </c>
      <c r="D170" s="89">
        <f>22739.16+26051.025</f>
        <v>48790.185</v>
      </c>
      <c r="E170" s="106"/>
      <c r="F170" s="22"/>
      <c r="G170" s="105"/>
      <c r="H170" s="105"/>
      <c r="I170" s="103"/>
    </row>
    <row r="171" spans="1:9" ht="12.75" customHeight="1">
      <c r="A171" s="101"/>
      <c r="B171" s="22"/>
      <c r="C171" s="235" t="s">
        <v>187</v>
      </c>
      <c r="D171" s="89">
        <v>20498.94</v>
      </c>
      <c r="E171" s="106"/>
      <c r="F171" s="22"/>
      <c r="G171" s="105"/>
      <c r="H171" s="105"/>
      <c r="I171" s="103"/>
    </row>
    <row r="172" spans="1:9" ht="12.75" customHeight="1" thickBot="1">
      <c r="A172" s="101"/>
      <c r="B172" s="22"/>
      <c r="C172" s="22"/>
      <c r="D172" s="195">
        <f>SUM(D169:D171)</f>
        <v>87834.579</v>
      </c>
      <c r="E172" s="106"/>
      <c r="F172" s="22"/>
      <c r="G172" s="105"/>
      <c r="H172" s="105"/>
      <c r="I172" s="103"/>
    </row>
    <row r="173" spans="1:9" ht="12.75" customHeight="1" thickTop="1">
      <c r="A173" s="101"/>
      <c r="B173" s="22"/>
      <c r="C173" s="22"/>
      <c r="D173" s="89"/>
      <c r="E173" s="106"/>
      <c r="F173" s="22"/>
      <c r="G173" s="105"/>
      <c r="H173" s="105"/>
      <c r="I173" s="103"/>
    </row>
    <row r="174" spans="1:9" ht="12.75" customHeight="1">
      <c r="A174" s="101">
        <v>24</v>
      </c>
      <c r="B174" s="78" t="s">
        <v>29</v>
      </c>
      <c r="C174" s="22"/>
      <c r="D174" s="22"/>
      <c r="E174" s="22"/>
      <c r="F174" s="22"/>
      <c r="G174" s="105"/>
      <c r="H174" s="105"/>
      <c r="I174" s="103"/>
    </row>
    <row r="175" spans="1:9" ht="12.75" customHeight="1">
      <c r="A175" s="101"/>
      <c r="B175" s="22" t="s">
        <v>167</v>
      </c>
      <c r="C175" s="22"/>
      <c r="D175" s="22"/>
      <c r="E175" s="22"/>
      <c r="F175" s="22"/>
      <c r="G175" s="105"/>
      <c r="H175" s="105"/>
      <c r="I175" s="103"/>
    </row>
    <row r="176" spans="1:9" ht="12.75" customHeight="1">
      <c r="A176" s="101"/>
      <c r="B176" s="22"/>
      <c r="C176" s="22"/>
      <c r="D176" s="22"/>
      <c r="E176" s="22"/>
      <c r="F176" s="22"/>
      <c r="G176" s="105"/>
      <c r="H176" s="105"/>
      <c r="I176" s="103"/>
    </row>
    <row r="177" spans="1:9" ht="12.75" customHeight="1">
      <c r="A177" s="101">
        <v>25</v>
      </c>
      <c r="B177" s="78" t="s">
        <v>168</v>
      </c>
      <c r="C177" s="22"/>
      <c r="D177" s="22"/>
      <c r="E177" s="22"/>
      <c r="F177" s="22"/>
      <c r="G177" s="105"/>
      <c r="H177" s="105"/>
      <c r="I177" s="103"/>
    </row>
    <row r="178" spans="1:9" ht="12.75" customHeight="1">
      <c r="A178" s="101"/>
      <c r="B178" s="22" t="s">
        <v>189</v>
      </c>
      <c r="C178" s="22"/>
      <c r="D178" s="22"/>
      <c r="E178" s="22"/>
      <c r="F178" s="22"/>
      <c r="G178" s="105"/>
      <c r="H178" s="105"/>
      <c r="I178" s="103"/>
    </row>
    <row r="179" spans="1:9" ht="12.75" customHeight="1">
      <c r="A179" s="101"/>
      <c r="B179" s="22" t="s">
        <v>190</v>
      </c>
      <c r="C179" s="22"/>
      <c r="D179" s="22"/>
      <c r="E179" s="22"/>
      <c r="F179" s="22"/>
      <c r="G179" s="105"/>
      <c r="H179" s="105"/>
      <c r="I179" s="103"/>
    </row>
    <row r="180" spans="1:9" ht="12.75" customHeight="1">
      <c r="A180" s="101"/>
      <c r="B180" s="22"/>
      <c r="C180" s="22"/>
      <c r="D180" s="22"/>
      <c r="E180" s="22"/>
      <c r="F180" s="22"/>
      <c r="G180" s="105"/>
      <c r="H180" s="105"/>
      <c r="I180" s="103"/>
    </row>
    <row r="181" spans="1:9" ht="12.75" customHeight="1">
      <c r="A181" s="101">
        <v>26</v>
      </c>
      <c r="B181" s="85" t="s">
        <v>169</v>
      </c>
      <c r="C181" s="22"/>
      <c r="D181" s="22"/>
      <c r="E181" s="22"/>
      <c r="F181" s="22"/>
      <c r="G181" s="105"/>
      <c r="H181" s="105"/>
      <c r="I181" s="103"/>
    </row>
    <row r="182" spans="1:9" ht="12.75" customHeight="1">
      <c r="A182" s="101"/>
      <c r="B182" s="81" t="s">
        <v>204</v>
      </c>
      <c r="C182" s="22"/>
      <c r="D182" s="22"/>
      <c r="E182" s="22"/>
      <c r="F182" s="22"/>
      <c r="G182" s="105"/>
      <c r="H182" s="105"/>
      <c r="I182" s="103"/>
    </row>
    <row r="183" spans="1:9" ht="12.75" customHeight="1">
      <c r="A183" s="101"/>
      <c r="B183" s="22" t="s">
        <v>205</v>
      </c>
      <c r="C183" s="22"/>
      <c r="D183" s="22"/>
      <c r="E183" s="22"/>
      <c r="F183" s="22"/>
      <c r="G183" s="105"/>
      <c r="H183" s="105"/>
      <c r="I183" s="103"/>
    </row>
    <row r="184" spans="1:9" ht="12.75" customHeight="1">
      <c r="A184" s="101"/>
      <c r="B184" s="22" t="s">
        <v>170</v>
      </c>
      <c r="C184" s="22"/>
      <c r="D184" s="22"/>
      <c r="E184" s="22"/>
      <c r="F184" s="22"/>
      <c r="G184" s="105"/>
      <c r="H184" s="105"/>
      <c r="I184" s="103"/>
    </row>
    <row r="185" spans="1:9" ht="12.75" customHeight="1">
      <c r="A185" s="101"/>
      <c r="B185" s="22" t="s">
        <v>206</v>
      </c>
      <c r="C185" s="22"/>
      <c r="D185" s="22"/>
      <c r="E185" s="22"/>
      <c r="F185" s="22"/>
      <c r="G185" s="105"/>
      <c r="H185" s="105"/>
      <c r="I185" s="103"/>
    </row>
    <row r="186" spans="1:9" ht="12.75" customHeight="1">
      <c r="A186" s="101"/>
      <c r="B186" s="22"/>
      <c r="C186" s="22"/>
      <c r="D186" s="22"/>
      <c r="E186" s="22"/>
      <c r="F186" s="22"/>
      <c r="G186" s="105"/>
      <c r="H186" s="105"/>
      <c r="I186" s="103"/>
    </row>
    <row r="187" spans="1:9" ht="12.75" customHeight="1">
      <c r="A187" s="101">
        <v>27</v>
      </c>
      <c r="B187" s="78" t="s">
        <v>171</v>
      </c>
      <c r="C187" s="22"/>
      <c r="D187" s="22"/>
      <c r="E187" s="22"/>
      <c r="F187" s="22"/>
      <c r="G187" s="105"/>
      <c r="H187" s="105"/>
      <c r="I187" s="103"/>
    </row>
    <row r="188" spans="1:9" ht="12.75" customHeight="1">
      <c r="A188" s="101"/>
      <c r="B188" s="78" t="s">
        <v>172</v>
      </c>
      <c r="C188" s="78" t="s">
        <v>173</v>
      </c>
      <c r="D188" s="22"/>
      <c r="E188" s="22"/>
      <c r="F188" s="22"/>
      <c r="G188" s="105"/>
      <c r="H188" s="105"/>
      <c r="I188" s="103"/>
    </row>
    <row r="189" spans="1:9" ht="12.75" customHeight="1">
      <c r="A189" s="101"/>
      <c r="B189" s="78"/>
      <c r="C189" s="22" t="s">
        <v>174</v>
      </c>
      <c r="D189" s="22"/>
      <c r="E189" s="22"/>
      <c r="F189" s="22"/>
      <c r="G189" s="105"/>
      <c r="H189" s="105"/>
      <c r="I189" s="103"/>
    </row>
    <row r="190" spans="1:9" ht="12.75" customHeight="1">
      <c r="A190" s="101"/>
      <c r="B190" s="78"/>
      <c r="C190" s="22" t="s">
        <v>175</v>
      </c>
      <c r="D190" s="22"/>
      <c r="E190" s="22"/>
      <c r="F190" s="22"/>
      <c r="G190" s="105"/>
      <c r="H190" s="105"/>
      <c r="I190" s="103"/>
    </row>
    <row r="191" spans="1:9" ht="12.75" customHeight="1">
      <c r="A191" s="101"/>
      <c r="B191" s="78"/>
      <c r="C191" s="78"/>
      <c r="E191" s="22"/>
      <c r="F191" s="13" t="s">
        <v>30</v>
      </c>
      <c r="G191" s="105"/>
      <c r="H191" s="105"/>
      <c r="I191" s="103"/>
    </row>
    <row r="192" spans="1:9" ht="12.75" customHeight="1">
      <c r="A192" s="101"/>
      <c r="B192" s="78"/>
      <c r="C192" s="78"/>
      <c r="E192" s="22"/>
      <c r="F192" s="107" t="s">
        <v>47</v>
      </c>
      <c r="G192" s="105"/>
      <c r="H192" s="105"/>
      <c r="I192" s="103"/>
    </row>
    <row r="193" spans="1:9" ht="12.75" customHeight="1">
      <c r="A193" s="101"/>
      <c r="B193" s="22"/>
      <c r="C193" s="22" t="s">
        <v>31</v>
      </c>
      <c r="D193" s="107"/>
      <c r="E193" s="22"/>
      <c r="F193" s="89">
        <v>5612</v>
      </c>
      <c r="G193" s="105"/>
      <c r="H193" s="105"/>
      <c r="I193" s="103"/>
    </row>
    <row r="194" spans="1:9" ht="12.75" customHeight="1">
      <c r="A194" s="101"/>
      <c r="B194" s="22"/>
      <c r="C194" s="22" t="s">
        <v>32</v>
      </c>
      <c r="D194" s="107"/>
      <c r="E194" s="22"/>
      <c r="F194" s="198">
        <v>320633</v>
      </c>
      <c r="G194" s="105"/>
      <c r="H194" s="105"/>
      <c r="I194" s="103"/>
    </row>
    <row r="195" spans="1:9" ht="12.75" customHeight="1">
      <c r="A195" s="101"/>
      <c r="B195" s="22"/>
      <c r="C195" s="22"/>
      <c r="D195" s="107"/>
      <c r="E195" s="22"/>
      <c r="F195" s="22"/>
      <c r="G195" s="105"/>
      <c r="H195" s="105"/>
      <c r="I195" s="103"/>
    </row>
    <row r="196" spans="1:9" ht="12.75" customHeight="1">
      <c r="A196" s="101"/>
      <c r="B196" s="22"/>
      <c r="C196" s="22" t="s">
        <v>33</v>
      </c>
      <c r="D196" s="107"/>
      <c r="E196" s="22"/>
      <c r="F196" s="274">
        <f>+F193/F194*100</f>
        <v>1.7502877121194638</v>
      </c>
      <c r="G196" s="105"/>
      <c r="H196" s="105"/>
      <c r="I196" s="103"/>
    </row>
    <row r="197" spans="1:9" ht="12.75" customHeight="1">
      <c r="A197" s="101"/>
      <c r="B197" s="22"/>
      <c r="C197" s="22"/>
      <c r="D197" s="107"/>
      <c r="E197" s="22"/>
      <c r="F197" s="22"/>
      <c r="G197" s="105"/>
      <c r="H197" s="105"/>
      <c r="I197" s="103"/>
    </row>
    <row r="198" spans="1:9" ht="12.75" customHeight="1">
      <c r="A198" s="101"/>
      <c r="B198" s="78" t="s">
        <v>176</v>
      </c>
      <c r="C198" s="78" t="s">
        <v>177</v>
      </c>
      <c r="D198" s="13"/>
      <c r="E198" s="13"/>
      <c r="F198" s="22"/>
      <c r="G198" s="22"/>
      <c r="H198" s="22"/>
      <c r="I198" s="103"/>
    </row>
    <row r="199" spans="1:9" ht="12.75" customHeight="1">
      <c r="A199" s="101"/>
      <c r="B199" s="22"/>
      <c r="C199" s="22" t="s">
        <v>178</v>
      </c>
      <c r="D199" s="13"/>
      <c r="E199" s="13"/>
      <c r="F199" s="22"/>
      <c r="G199" s="22"/>
      <c r="H199" s="22"/>
      <c r="I199" s="103"/>
    </row>
    <row r="200" spans="1:9" ht="12.75" customHeight="1">
      <c r="A200" s="101"/>
      <c r="B200" s="22"/>
      <c r="C200" s="22"/>
      <c r="D200" s="13"/>
      <c r="E200" s="13"/>
      <c r="F200" s="13"/>
      <c r="G200" s="22"/>
      <c r="H200" s="22"/>
      <c r="I200" s="103"/>
    </row>
    <row r="201" spans="1:9" ht="12.75" customHeight="1">
      <c r="A201" s="101">
        <v>28</v>
      </c>
      <c r="B201" s="298" t="s">
        <v>179</v>
      </c>
      <c r="C201" s="298"/>
      <c r="D201" s="298"/>
      <c r="E201" s="298"/>
      <c r="F201" s="298"/>
      <c r="G201" s="298"/>
      <c r="H201" s="298"/>
      <c r="I201" s="103"/>
    </row>
    <row r="202" spans="1:9" ht="12.75" customHeight="1">
      <c r="A202" s="101"/>
      <c r="B202" s="197" t="s">
        <v>180</v>
      </c>
      <c r="C202" s="196"/>
      <c r="D202" s="196"/>
      <c r="E202" s="196"/>
      <c r="F202" s="196"/>
      <c r="G202" s="196"/>
      <c r="H202" s="196"/>
      <c r="I202" s="103"/>
    </row>
    <row r="203" spans="1:9" ht="12.75" customHeight="1">
      <c r="A203" s="101"/>
      <c r="B203" s="197" t="s">
        <v>194</v>
      </c>
      <c r="C203" s="196"/>
      <c r="D203" s="196"/>
      <c r="E203" s="196"/>
      <c r="F203" s="196"/>
      <c r="G203" s="196"/>
      <c r="H203" s="196"/>
      <c r="I203" s="103"/>
    </row>
    <row r="204" spans="1:9" ht="12.75" customHeight="1">
      <c r="A204" s="101"/>
      <c r="B204" s="109"/>
      <c r="C204" s="110"/>
      <c r="D204" s="110"/>
      <c r="E204" s="110"/>
      <c r="F204" s="110"/>
      <c r="G204" s="110"/>
      <c r="H204" s="110"/>
      <c r="I204" s="103"/>
    </row>
    <row r="205" spans="1:9" ht="12.75" customHeight="1" thickBot="1">
      <c r="A205" s="69"/>
      <c r="B205" s="70"/>
      <c r="C205" s="70"/>
      <c r="D205" s="111"/>
      <c r="E205" s="111"/>
      <c r="F205" s="112"/>
      <c r="G205" s="112"/>
      <c r="H205" s="112"/>
      <c r="I205" s="71"/>
    </row>
    <row r="206" ht="12.75" customHeight="1"/>
    <row r="207" ht="12.75" customHeight="1"/>
    <row r="208" ht="12.75" customHeight="1"/>
    <row r="209" ht="12.75" customHeight="1"/>
  </sheetData>
  <mergeCells count="11">
    <mergeCell ref="A5:E6"/>
    <mergeCell ref="D41:E41"/>
    <mergeCell ref="C88:D88"/>
    <mergeCell ref="C89:D89"/>
    <mergeCell ref="E69:F69"/>
    <mergeCell ref="E70:F70"/>
    <mergeCell ref="A94:I95"/>
    <mergeCell ref="B71:F71"/>
    <mergeCell ref="B116:I116"/>
    <mergeCell ref="B201:H201"/>
    <mergeCell ref="D123:E123"/>
  </mergeCells>
  <printOptions/>
  <pageMargins left="0.63" right="0.24" top="0.44" bottom="0.35" header="0.39" footer="0.17"/>
  <pageSetup horizontalDpi="300" verticalDpi="300" orientation="portrait" r:id="rId1"/>
  <rowBreaks count="3" manualBreakCount="3">
    <brk id="39" max="255" man="1"/>
    <brk id="93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 &amp; Tan Developments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Ivy Lee</dc:creator>
  <cp:keywords/>
  <dc:description/>
  <cp:lastModifiedBy>Wen Yunn</cp:lastModifiedBy>
  <cp:lastPrinted>2003-06-10T03:34:30Z</cp:lastPrinted>
  <dcterms:created xsi:type="dcterms:W3CDTF">2003-06-03T01:38:44Z</dcterms:created>
  <dcterms:modified xsi:type="dcterms:W3CDTF">2003-06-10T03:34:30Z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