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9465" windowHeight="4365" firstSheet="1" activeTab="1"/>
  </bookViews>
  <sheets>
    <sheet name="0000" sheetId="1" state="veryHidden" r:id="rId1"/>
    <sheet name="PL" sheetId="2" r:id="rId2"/>
    <sheet name="BS" sheetId="3" r:id="rId3"/>
    <sheet name="Note" sheetId="4" r:id="rId4"/>
  </sheets>
  <definedNames>
    <definedName name="_xlnm.Print_Area" localSheetId="2">'BS'!$A$2:$K$68</definedName>
    <definedName name="_xlnm.Print_Area" localSheetId="3">'Note'!$A$1:$L$143</definedName>
    <definedName name="_xlnm.Print_Area" localSheetId="1">'PL'!$A$1:$N$69</definedName>
  </definedNames>
  <calcPr fullCalcOnLoad="1"/>
</workbook>
</file>

<file path=xl/sharedStrings.xml><?xml version="1.0" encoding="utf-8"?>
<sst xmlns="http://schemas.openxmlformats.org/spreadsheetml/2006/main" count="233" uniqueCount="197">
  <si>
    <t xml:space="preserve">    PERUSAHAAN SADUR TIMAH MALAYSIA (PERSTIMA) BERHAD</t>
  </si>
  <si>
    <t>Company No : 49971 -D</t>
  </si>
  <si>
    <t xml:space="preserve">The Board of Directors is pleased to announce the unaudited Quarterly Report on the Company's </t>
  </si>
  <si>
    <t xml:space="preserve">        INDIVIDUAL QUARTER</t>
  </si>
  <si>
    <t xml:space="preserve">        CUMULATIVE QUARTER</t>
  </si>
  <si>
    <t xml:space="preserve">CURRENT </t>
  </si>
  <si>
    <t>PRECEDING YEAR</t>
  </si>
  <si>
    <t>YEAR</t>
  </si>
  <si>
    <t>CORRESPONDING</t>
  </si>
  <si>
    <t>QUARTER</t>
  </si>
  <si>
    <t>TO DATE</t>
  </si>
  <si>
    <t>PERIOD</t>
  </si>
  <si>
    <t>30/09/1998</t>
  </si>
  <si>
    <t>RM'000</t>
  </si>
  <si>
    <t>(a)</t>
  </si>
  <si>
    <t xml:space="preserve">(b) </t>
  </si>
  <si>
    <t>Investment Income</t>
  </si>
  <si>
    <t>(c)</t>
  </si>
  <si>
    <t>exceptional items, income tax, minority</t>
  </si>
  <si>
    <t>interests and extraordinary items</t>
  </si>
  <si>
    <t>Depreciation and amortisation</t>
  </si>
  <si>
    <t>(d)</t>
  </si>
  <si>
    <t>Exceptional items</t>
  </si>
  <si>
    <t>(e)</t>
  </si>
  <si>
    <t>minority interests and extraordinary items</t>
  </si>
  <si>
    <t>(f)</t>
  </si>
  <si>
    <t>companies</t>
  </si>
  <si>
    <t>(g)</t>
  </si>
  <si>
    <t>(h)</t>
  </si>
  <si>
    <t>(i)</t>
  </si>
  <si>
    <t xml:space="preserve">      before deducting minority interests</t>
  </si>
  <si>
    <t>attributable to members of the company</t>
  </si>
  <si>
    <t>(k)</t>
  </si>
  <si>
    <t>(i)   Extraordinary items</t>
  </si>
  <si>
    <t>(iii) Extraordinary items attributable to</t>
  </si>
  <si>
    <t xml:space="preserve">       members of the company</t>
  </si>
  <si>
    <t>(l)</t>
  </si>
  <si>
    <t>deducting any provision for preference</t>
  </si>
  <si>
    <t>dividends, if any:-</t>
  </si>
  <si>
    <t>PERUSAHAAN SADUR TIMAH MALAYSIA (PERSTIMA) BERHAD</t>
  </si>
  <si>
    <t>Company No : 49971 - D</t>
  </si>
  <si>
    <t xml:space="preserve">                        CONSOLIDATED BALANCE SHEET</t>
  </si>
  <si>
    <t>AS AT</t>
  </si>
  <si>
    <t>END OF</t>
  </si>
  <si>
    <t>CURRENT</t>
  </si>
  <si>
    <t>PRECEDING</t>
  </si>
  <si>
    <t>FINANCIAL</t>
  </si>
  <si>
    <t>Investment in Associated Companies</t>
  </si>
  <si>
    <t>Long Term Investments</t>
  </si>
  <si>
    <t>Intangible Assets</t>
  </si>
  <si>
    <t>Current Assets</t>
  </si>
  <si>
    <t>Short-Term Investments</t>
  </si>
  <si>
    <t>Other Debtors, Deposits &amp; Prepayments</t>
  </si>
  <si>
    <t>Short Term Deposits</t>
  </si>
  <si>
    <t>Cash</t>
  </si>
  <si>
    <t>Current Liabilities</t>
  </si>
  <si>
    <t>Short Term Borrowings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</si>
  <si>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</si>
  <si>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</si>
  <si>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</si>
  <si>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</si>
  <si>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</si>
  <si>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</si>
  <si>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</si>
  <si>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</si>
  <si>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Minority Interests</t>
  </si>
  <si>
    <t xml:space="preserve"> Long Term Loan (Secured)</t>
  </si>
  <si>
    <t>Deferred Taxation</t>
  </si>
  <si>
    <t>Notes</t>
  </si>
  <si>
    <t>ACCOUNTING POLICIES</t>
  </si>
  <si>
    <t>The same accounting policies and methods of computation are followed in the quarterly financial  statements and remains</t>
  </si>
  <si>
    <t>EXCEPTIONAL ITEMS</t>
  </si>
  <si>
    <t>RM 000</t>
  </si>
  <si>
    <t>Total</t>
  </si>
  <si>
    <t>EXTRAORDINARY ITEMS</t>
  </si>
  <si>
    <t xml:space="preserve">Current </t>
  </si>
  <si>
    <t>Current  Year</t>
  </si>
  <si>
    <t>Quarter</t>
  </si>
  <si>
    <t>To Date</t>
  </si>
  <si>
    <t xml:space="preserve">     Current year</t>
  </si>
  <si>
    <t xml:space="preserve">     Over provision in prior year</t>
  </si>
  <si>
    <t>Adjusment for (Over)/Under Provision</t>
  </si>
  <si>
    <t>PURCHASE OR DISPOSAL OF QUOTED SHARES</t>
  </si>
  <si>
    <t xml:space="preserve">There were no purchases or disposals of quoted securities. </t>
  </si>
  <si>
    <t>CHANGES IN THE COMPOSITION OF THE COMPANY</t>
  </si>
  <si>
    <t>CORPORATE  PROPOSALS</t>
  </si>
  <si>
    <t>SEASONALITY FLUCTUATION</t>
  </si>
  <si>
    <t>DEBT &amp; EQUITY SECURITIES</t>
  </si>
  <si>
    <t>COMPANY BORROWINGS</t>
  </si>
  <si>
    <t>CONTINGENT LIABILITIES</t>
  </si>
  <si>
    <t>FINANCIAL INSTRUMENTS WITH OFF BALANCE SHEET RISK</t>
  </si>
  <si>
    <t>MATERIAL LITIGATION</t>
  </si>
  <si>
    <t xml:space="preserve">SEGMENT REPORTING </t>
  </si>
  <si>
    <t xml:space="preserve">       Segment reporting is not disclosed as the group operates predominantly in Malaysia manufacturing and selling</t>
  </si>
  <si>
    <t xml:space="preserve">       tinplates.</t>
  </si>
  <si>
    <t>COMPARISION OF THE QUATERLY RESULTS</t>
  </si>
  <si>
    <t>REVIEW OF RESULTS</t>
  </si>
  <si>
    <t>business remained stable and lower cost of finance has contributed positively to the overall profitability during this period.</t>
  </si>
  <si>
    <t>In the opinion of the Directors, no item, transaction or event of a material or unusual nature has arisen between the date</t>
  </si>
  <si>
    <t>up to which the report refers to and the date on which the report is issued which would substantially affect the results of</t>
  </si>
  <si>
    <t>the operation of the Group.</t>
  </si>
  <si>
    <t>CURRENT YEAR'S PROSPECTS</t>
  </si>
  <si>
    <t>ACTUAL VS FORECAST PROFIT</t>
  </si>
  <si>
    <t>Not applicable</t>
  </si>
  <si>
    <t>DIVIDENDS</t>
  </si>
  <si>
    <t xml:space="preserve">The weighted number of Ordinary Shares in the respective period for the computation of the Group 's basic and diluted </t>
  </si>
  <si>
    <t>earnings are as follows:-</t>
  </si>
  <si>
    <t xml:space="preserve">Preceding </t>
  </si>
  <si>
    <t>Current</t>
  </si>
  <si>
    <t>Year Quarter</t>
  </si>
  <si>
    <t>Year To Date</t>
  </si>
  <si>
    <t>Year to Date</t>
  </si>
  <si>
    <t>Basic Earnings</t>
  </si>
  <si>
    <t xml:space="preserve">Diluted Earnings </t>
  </si>
  <si>
    <t>EARNINGS PER SHARE</t>
  </si>
  <si>
    <t>Y/E 31/3/2001</t>
  </si>
  <si>
    <t>There were no changes in composition of the company for the current year to date including business combination , acquisition</t>
  </si>
  <si>
    <t xml:space="preserve">There were no issuances and repayments of any debt and equity securities , share buy-backs, shares cancellation,shares held </t>
  </si>
  <si>
    <t>as treasury shares and resale of treasury shares for the financial year to date</t>
  </si>
  <si>
    <t>Revenue</t>
  </si>
  <si>
    <t xml:space="preserve">Other income </t>
  </si>
  <si>
    <t>Profit/(loss) before finance cost,</t>
  </si>
  <si>
    <t>depreciation and amortisation,</t>
  </si>
  <si>
    <t>Finance cost</t>
  </si>
  <si>
    <t>Profit/(loss) before income tax,</t>
  </si>
  <si>
    <t>Share of profit and losses of associated</t>
  </si>
  <si>
    <t>Income tax</t>
  </si>
  <si>
    <t>(i)  Profit/(loss) after income tax</t>
  </si>
  <si>
    <t xml:space="preserve">(j) </t>
  </si>
  <si>
    <t>Pre-acquisition profit/(loss), if applicable</t>
  </si>
  <si>
    <t>Net profit/(loss) from the ordinary activities</t>
  </si>
  <si>
    <t>Others Long Term Assets</t>
  </si>
  <si>
    <t>Goodwill On Consolidation</t>
  </si>
  <si>
    <t>Investment Property</t>
  </si>
  <si>
    <t>Property, Plant and Equipment</t>
  </si>
  <si>
    <t>Inventories</t>
  </si>
  <si>
    <t>Trade Receivables</t>
  </si>
  <si>
    <t>Trade Payables</t>
  </si>
  <si>
    <t>Other Payables</t>
  </si>
  <si>
    <t>Provision for Dividend</t>
  </si>
  <si>
    <t>Statutory Reserve</t>
  </si>
  <si>
    <t>Net tangible assets per share (RM)</t>
  </si>
  <si>
    <t>There were no exceptional items during the current quarter and financial year to date.</t>
  </si>
  <si>
    <t>There were no extraordinary items during the current quarter and financial year to date.</t>
  </si>
  <si>
    <t>Income tax expense</t>
  </si>
  <si>
    <t>Deferred tax expense</t>
  </si>
  <si>
    <t>The Group borrowings and debt securities are as follows:-</t>
  </si>
  <si>
    <t>Bank Overdrafts</t>
  </si>
  <si>
    <t>Bankers' acceptances</t>
  </si>
  <si>
    <t>PROFIT / LOSS ON SALE OF UNQUOTED INVESTMENTS / PROPERTIES</t>
  </si>
  <si>
    <t>There were no profits on any sale of unquoted investments and/or properties for the current financial year to date.</t>
  </si>
  <si>
    <t>RM '000</t>
  </si>
  <si>
    <t>or disposal of subsidiaries and long term investments, restructuring and discontinuing operations.</t>
  </si>
  <si>
    <t>of this quarterly report.</t>
  </si>
  <si>
    <t>MATERIAL SUBSEQUENT EVENTS</t>
  </si>
  <si>
    <t>1</t>
  </si>
  <si>
    <t>2</t>
  </si>
  <si>
    <t>3</t>
  </si>
  <si>
    <t>(a)   Basic (based on ordinary shares) (Sen)</t>
  </si>
  <si>
    <t>(b)  Fully diluted (based on ordinary shares) (Sen)</t>
  </si>
  <si>
    <t>CONSOLIDATED INCOME STATEMENT</t>
  </si>
  <si>
    <t>Profit/(loss) before income tax, minority</t>
  </si>
  <si>
    <t>(m)</t>
  </si>
  <si>
    <t>Net profit/(loss) attributable to members of</t>
  </si>
  <si>
    <t>the company</t>
  </si>
  <si>
    <t>Earning per share based on 2(m) above after</t>
  </si>
  <si>
    <t>INCOME TAX</t>
  </si>
  <si>
    <t xml:space="preserve">There were no material events subsequent to the quarter under review that have not been reflected in the financial statement  </t>
  </si>
  <si>
    <t xml:space="preserve">The Board of Directors expects the group's operating environment to remain challenging and competitive. The Board is of the </t>
  </si>
  <si>
    <t>opinion that the results for the year ending 31 March 2002 are expected to be  affected by the slowdown in the  local and global</t>
  </si>
  <si>
    <t>economies.</t>
  </si>
  <si>
    <t>The income tax comprised of  :-</t>
  </si>
  <si>
    <t>Consolidated Results for the second quarter ended 30/9/2001 as follows :-</t>
  </si>
  <si>
    <t>30/9/2000</t>
  </si>
  <si>
    <t>30/9/2001</t>
  </si>
  <si>
    <t>As at 30 Sept 2001</t>
  </si>
  <si>
    <t>There were no corporate proposals announced nor were there any not completed as at 23 October 2001</t>
  </si>
  <si>
    <t xml:space="preserve">There were no contingent liabilities for the Group as at 23 October 2001 being the last  practicable  date from the date of  the issue </t>
  </si>
  <si>
    <t>There were no financial instruments issued as at 23 October 2001.</t>
  </si>
  <si>
    <t>There were no  pending material litigation as at 23 October 2001.</t>
  </si>
  <si>
    <t>as at 23 October 2001</t>
  </si>
  <si>
    <t>Segment reporting is not disclosed as the group operates predominantly in Malaysia manufacturing and selling</t>
  </si>
  <si>
    <t>tinplates.</t>
  </si>
  <si>
    <t>preceding  quarter. Deterioration in performance is  mainly due to the  decrease in sales revenue  as a result of lower average</t>
  </si>
  <si>
    <t>and finance cost.</t>
  </si>
  <si>
    <t>The Company is still facing stiff competition from  imported  tinplates  during  the period under review. Nevertheless, the</t>
  </si>
  <si>
    <t xml:space="preserve">Retained Profit </t>
  </si>
  <si>
    <t>Secured - Short Term</t>
  </si>
  <si>
    <t>unchanged as compared with the 31 March 2001 Annual  Audited Financial Statements.</t>
  </si>
  <si>
    <t>(ii)  Minority interests</t>
  </si>
  <si>
    <t>interests and extraordinary items after</t>
  </si>
  <si>
    <t xml:space="preserve">share of profit and losses of associated </t>
  </si>
  <si>
    <t>[31 March 2001 : Nil] payable on 15 December 2001.</t>
  </si>
  <si>
    <t>An interim dividend of 5.00 sen per share (less tax of  28%) has been declared for the year ending 31 March 2002</t>
  </si>
  <si>
    <t>The Group's profit before taxation and exceptional items for the current quarter is RM2.5 million compared to RM3.3 million  in</t>
  </si>
  <si>
    <t xml:space="preserve">selling price although the sale volume has slightly improved. The impact was partially minimised by the lower production </t>
  </si>
  <si>
    <t>The operation of the Company is not subjected to any seasonal fluctuation.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</si>
</sst>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.0_);_(* \(#,##0.0\);_(* &quot;-&quot;??_);_(@_)"/>
    <numFmt numFmtId="177" formatCode="_(* #,##0_);_(* \(#,##0\);_(* &quot;-&quot;??_);_(@_)"/>
    <numFmt numFmtId="178" formatCode="_(* #,##0.0_);_(* \(#,##0.0\);_(* &quot;-&quot;?_);_(@_)"/>
    <numFmt numFmtId="179" formatCode="#,##0.00000000000_);\(#,##0.00000000000\)"/>
    <numFmt numFmtId="180" formatCode="#,##0.000_);\(#,##0.000\)"/>
    <numFmt numFmtId="181" formatCode="#,##0.0000_);\(#,##0.0000\)"/>
    <numFmt numFmtId="182" formatCode="#,##0.0000000000_);\(#,##0.0000000000\)"/>
    <numFmt numFmtId="183" formatCode="#,##0.000000000_);\(#,##0.000000000\)"/>
    <numFmt numFmtId="184" formatCode="#,##0.00000000_);\(#,##0.00000000\)"/>
    <numFmt numFmtId="185" formatCode="#,##0.0000000_);\(#,##0.0000000\)"/>
    <numFmt numFmtId="186" formatCode="#,##0.000000_);\(#,##0.000000\)"/>
    <numFmt numFmtId="187" formatCode="#,##0.00000_);\(#,##0.00000\)"/>
    <numFmt numFmtId="188" formatCode="#,##0.0"/>
    <numFmt numFmtId="189" formatCode="_(* #,##0.000_);_(* \(#,##0.000\);_(* &quot;-&quot;??_);_(@_)"/>
    <numFmt numFmtId="190" formatCode="m/d/yyyy"/>
  </numFmts>
  <fonts count="14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u val="single"/>
      <sz val="12"/>
      <name val="Arial"/>
      <family val="2"/>
    </font>
    <font>
      <b/>
      <sz val="11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2"/>
      <name val="Arial"/>
      <family val="2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7" fontId="1" fillId="0" borderId="0" xfId="15" applyNumberFormat="1" applyFont="1" applyAlignment="1">
      <alignment/>
    </xf>
    <xf numFmtId="177" fontId="2" fillId="0" borderId="0" xfId="15" applyNumberFormat="1" applyFont="1" applyBorder="1" applyAlignment="1">
      <alignment horizontal="center"/>
    </xf>
    <xf numFmtId="177" fontId="1" fillId="0" borderId="0" xfId="15" applyNumberFormat="1" applyFont="1" applyBorder="1" applyAlignment="1">
      <alignment/>
    </xf>
    <xf numFmtId="177" fontId="2" fillId="0" borderId="0" xfId="15" applyNumberFormat="1" applyFont="1" applyBorder="1" applyAlignment="1">
      <alignment/>
    </xf>
    <xf numFmtId="177" fontId="2" fillId="0" borderId="1" xfId="15" applyNumberFormat="1" applyFont="1" applyBorder="1" applyAlignment="1">
      <alignment/>
    </xf>
    <xf numFmtId="177" fontId="2" fillId="0" borderId="2" xfId="15" applyNumberFormat="1" applyFont="1" applyBorder="1" applyAlignment="1">
      <alignment/>
    </xf>
    <xf numFmtId="177" fontId="2" fillId="0" borderId="3" xfId="15" applyNumberFormat="1" applyFont="1" applyBorder="1" applyAlignment="1">
      <alignment/>
    </xf>
    <xf numFmtId="177" fontId="2" fillId="0" borderId="4" xfId="15" applyNumberFormat="1" applyFont="1" applyBorder="1" applyAlignment="1">
      <alignment/>
    </xf>
    <xf numFmtId="177" fontId="2" fillId="0" borderId="5" xfId="15" applyNumberFormat="1" applyFont="1" applyBorder="1" applyAlignment="1">
      <alignment horizontal="center"/>
    </xf>
    <xf numFmtId="177" fontId="2" fillId="0" borderId="2" xfId="15" applyNumberFormat="1" applyFont="1" applyBorder="1" applyAlignment="1">
      <alignment horizontal="center"/>
    </xf>
    <xf numFmtId="177" fontId="2" fillId="0" borderId="6" xfId="15" applyNumberFormat="1" applyFont="1" applyBorder="1" applyAlignment="1">
      <alignment/>
    </xf>
    <xf numFmtId="177" fontId="2" fillId="0" borderId="5" xfId="15" applyNumberFormat="1" applyFont="1" applyBorder="1" applyAlignment="1">
      <alignment/>
    </xf>
    <xf numFmtId="177" fontId="2" fillId="0" borderId="7" xfId="15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Continuous"/>
    </xf>
    <xf numFmtId="177" fontId="2" fillId="0" borderId="8" xfId="15" applyNumberFormat="1" applyFont="1" applyBorder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 quotePrefix="1">
      <alignment/>
    </xf>
    <xf numFmtId="177" fontId="2" fillId="0" borderId="9" xfId="15" applyNumberFormat="1" applyFont="1" applyBorder="1" applyAlignment="1">
      <alignment/>
    </xf>
    <xf numFmtId="177" fontId="2" fillId="0" borderId="10" xfId="15" applyNumberFormat="1" applyFont="1" applyBorder="1" applyAlignment="1">
      <alignment/>
    </xf>
    <xf numFmtId="177" fontId="2" fillId="0" borderId="11" xfId="15" applyNumberFormat="1" applyFont="1" applyBorder="1" applyAlignment="1">
      <alignment/>
    </xf>
    <xf numFmtId="177" fontId="2" fillId="0" borderId="12" xfId="15" applyNumberFormat="1" applyFont="1" applyBorder="1" applyAlignment="1">
      <alignment/>
    </xf>
    <xf numFmtId="176" fontId="2" fillId="0" borderId="10" xfId="15" applyNumberFormat="1" applyFont="1" applyBorder="1" applyAlignment="1">
      <alignment/>
    </xf>
    <xf numFmtId="177" fontId="2" fillId="0" borderId="13" xfId="15" applyNumberFormat="1" applyFont="1" applyBorder="1" applyAlignment="1">
      <alignment/>
    </xf>
    <xf numFmtId="177" fontId="2" fillId="0" borderId="14" xfId="15" applyNumberFormat="1" applyFont="1" applyBorder="1" applyAlignment="1">
      <alignment/>
    </xf>
    <xf numFmtId="177" fontId="2" fillId="0" borderId="15" xfId="15" applyNumberFormat="1" applyFont="1" applyBorder="1" applyAlignment="1">
      <alignment/>
    </xf>
    <xf numFmtId="177" fontId="2" fillId="0" borderId="16" xfId="15" applyNumberFormat="1" applyFont="1" applyBorder="1" applyAlignment="1">
      <alignment/>
    </xf>
    <xf numFmtId="176" fontId="2" fillId="0" borderId="14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6" fontId="2" fillId="0" borderId="0" xfId="15" applyNumberFormat="1" applyFont="1" applyBorder="1" applyAlignment="1">
      <alignment/>
    </xf>
    <xf numFmtId="43" fontId="2" fillId="0" borderId="2" xfId="15" applyNumberFormat="1" applyFont="1" applyBorder="1" applyAlignment="1">
      <alignment/>
    </xf>
    <xf numFmtId="43" fontId="2" fillId="0" borderId="2" xfId="15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  <xf numFmtId="177" fontId="7" fillId="0" borderId="0" xfId="15" applyNumberFormat="1" applyFont="1" applyAlignment="1">
      <alignment/>
    </xf>
    <xf numFmtId="0" fontId="13" fillId="0" borderId="0" xfId="0" applyFont="1" applyAlignment="1">
      <alignment horizontal="center"/>
    </xf>
    <xf numFmtId="3" fontId="7" fillId="0" borderId="0" xfId="0" applyNumberFormat="1" applyFont="1" applyAlignment="1">
      <alignment horizontal="right"/>
    </xf>
    <xf numFmtId="177" fontId="7" fillId="0" borderId="4" xfId="15" applyNumberFormat="1" applyFont="1" applyBorder="1" applyAlignment="1">
      <alignment/>
    </xf>
    <xf numFmtId="177" fontId="3" fillId="0" borderId="0" xfId="15" applyNumberFormat="1" applyFont="1" applyAlignment="1">
      <alignment/>
    </xf>
    <xf numFmtId="177" fontId="1" fillId="0" borderId="0" xfId="15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77" fontId="7" fillId="0" borderId="0" xfId="15" applyNumberFormat="1" applyFont="1" applyBorder="1" applyAlignment="1">
      <alignment/>
    </xf>
    <xf numFmtId="15" fontId="7" fillId="0" borderId="0" xfId="0" applyNumberFormat="1" applyFont="1" applyAlignment="1">
      <alignment/>
    </xf>
    <xf numFmtId="177" fontId="2" fillId="0" borderId="7" xfId="15" applyNumberFormat="1" applyFont="1" applyBorder="1" applyAlignment="1">
      <alignment horizontal="center"/>
    </xf>
    <xf numFmtId="43" fontId="2" fillId="0" borderId="17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0" fontId="7" fillId="0" borderId="0" xfId="0" applyFont="1" applyAlignment="1">
      <alignment horizontal="right"/>
    </xf>
    <xf numFmtId="43" fontId="2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177" fontId="3" fillId="0" borderId="0" xfId="15" applyNumberFormat="1" applyFont="1" applyBorder="1" applyAlignment="1">
      <alignment horizontal="right"/>
    </xf>
    <xf numFmtId="177" fontId="2" fillId="0" borderId="0" xfId="15" applyNumberFormat="1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57" workbookViewId="0" topLeftCell="B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9"/>
  <sheetViews>
    <sheetView tabSelected="1" zoomScale="60" zoomScaleNormal="60" workbookViewId="0" topLeftCell="A56">
      <selection activeCell="A75" sqref="A75"/>
    </sheetView>
  </sheetViews>
  <sheetFormatPr defaultColWidth="9.140625" defaultRowHeight="12.75"/>
  <cols>
    <col min="1" max="1" width="3.7109375" style="1" customWidth="1"/>
    <col min="2" max="2" width="2.8515625" style="1" customWidth="1"/>
    <col min="3" max="3" width="6.140625" style="1" customWidth="1"/>
    <col min="4" max="6" width="9.140625" style="1" customWidth="1"/>
    <col min="7" max="7" width="21.00390625" style="1" customWidth="1"/>
    <col min="8" max="8" width="18.28125" style="1" customWidth="1"/>
    <col min="9" max="9" width="21.57421875" style="1" hidden="1" customWidth="1"/>
    <col min="10" max="10" width="24.00390625" style="1" customWidth="1"/>
    <col min="11" max="11" width="2.57421875" style="1" customWidth="1"/>
    <col min="12" max="12" width="19.28125" style="1" customWidth="1"/>
    <col min="13" max="13" width="27.57421875" style="1" hidden="1" customWidth="1"/>
    <col min="14" max="14" width="23.28125" style="1" customWidth="1"/>
    <col min="15" max="15" width="4.8515625" style="0" customWidth="1"/>
  </cols>
  <sheetData>
    <row r="1" spans="3:14" ht="22.5">
      <c r="C1" s="7"/>
      <c r="D1" s="57" t="s">
        <v>0</v>
      </c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3:14" ht="22.5">
      <c r="C2" s="7"/>
      <c r="D2" s="57" t="s">
        <v>1</v>
      </c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3:14" ht="15" customHeight="1">
      <c r="C3" s="7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18.75" customHeight="1">
      <c r="B4" s="2"/>
      <c r="D4" s="26" t="s">
        <v>2</v>
      </c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3:14" ht="18.75" customHeight="1">
      <c r="C5" s="2"/>
      <c r="D5" s="26" t="s">
        <v>172</v>
      </c>
      <c r="E5" s="26"/>
      <c r="F5" s="26"/>
      <c r="G5" s="26"/>
      <c r="H5" s="26"/>
      <c r="I5" s="26"/>
      <c r="J5" s="26"/>
      <c r="K5" s="26"/>
      <c r="L5" s="26"/>
      <c r="M5" s="26"/>
      <c r="N5" s="26"/>
    </row>
    <row r="7" spans="4:14" ht="18.75" customHeight="1">
      <c r="D7" s="68" t="s">
        <v>160</v>
      </c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4:14" ht="18.75" customHeight="1"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8:14" ht="15.75">
      <c r="H9" s="56" t="s">
        <v>3</v>
      </c>
      <c r="I9" s="56"/>
      <c r="J9" s="56"/>
      <c r="K9" s="40"/>
      <c r="L9" s="56" t="s">
        <v>4</v>
      </c>
      <c r="M9" s="56"/>
      <c r="N9" s="56"/>
    </row>
    <row r="10" spans="8:14" ht="15.75">
      <c r="H10" s="9" t="s">
        <v>5</v>
      </c>
      <c r="I10" s="9" t="s">
        <v>6</v>
      </c>
      <c r="J10" s="9" t="s">
        <v>6</v>
      </c>
      <c r="K10" s="41"/>
      <c r="L10" s="9" t="s">
        <v>5</v>
      </c>
      <c r="M10" s="9" t="s">
        <v>6</v>
      </c>
      <c r="N10" s="9" t="s">
        <v>6</v>
      </c>
    </row>
    <row r="11" spans="8:14" ht="15.75">
      <c r="H11" s="9" t="s">
        <v>7</v>
      </c>
      <c r="I11" s="9" t="s">
        <v>8</v>
      </c>
      <c r="J11" s="9" t="s">
        <v>8</v>
      </c>
      <c r="K11" s="41"/>
      <c r="L11" s="9" t="s">
        <v>7</v>
      </c>
      <c r="M11" s="9" t="s">
        <v>8</v>
      </c>
      <c r="N11" s="9" t="s">
        <v>8</v>
      </c>
    </row>
    <row r="12" spans="8:14" ht="15.75">
      <c r="H12" s="9" t="s">
        <v>9</v>
      </c>
      <c r="I12" s="9" t="s">
        <v>9</v>
      </c>
      <c r="J12" s="9" t="s">
        <v>9</v>
      </c>
      <c r="K12" s="41"/>
      <c r="L12" s="9" t="s">
        <v>10</v>
      </c>
      <c r="M12" s="9" t="s">
        <v>11</v>
      </c>
      <c r="N12" s="9" t="s">
        <v>11</v>
      </c>
    </row>
    <row r="13" spans="8:14" ht="15.75">
      <c r="H13" s="9" t="s">
        <v>174</v>
      </c>
      <c r="I13" s="9" t="s">
        <v>12</v>
      </c>
      <c r="J13" s="9" t="s">
        <v>173</v>
      </c>
      <c r="K13" s="41"/>
      <c r="L13" s="9" t="s">
        <v>174</v>
      </c>
      <c r="M13" s="9" t="s">
        <v>12</v>
      </c>
      <c r="N13" s="9" t="s">
        <v>173</v>
      </c>
    </row>
    <row r="14" spans="8:14" ht="15.75">
      <c r="H14" s="9" t="s">
        <v>13</v>
      </c>
      <c r="I14" s="9" t="s">
        <v>13</v>
      </c>
      <c r="J14" s="9" t="s">
        <v>13</v>
      </c>
      <c r="K14" s="41"/>
      <c r="L14" s="9" t="s">
        <v>13</v>
      </c>
      <c r="M14" s="9" t="s">
        <v>13</v>
      </c>
      <c r="N14" s="9" t="s">
        <v>13</v>
      </c>
    </row>
    <row r="15" spans="8:14" ht="12.75">
      <c r="H15" s="5"/>
      <c r="I15" s="5"/>
      <c r="J15" s="5"/>
      <c r="K15" s="10"/>
      <c r="L15" s="5"/>
      <c r="M15" s="5"/>
      <c r="N15" s="5"/>
    </row>
    <row r="16" spans="2:14" ht="16.5" thickBot="1">
      <c r="B16" s="29" t="s">
        <v>155</v>
      </c>
      <c r="C16" s="3" t="s">
        <v>14</v>
      </c>
      <c r="D16" s="3" t="s">
        <v>119</v>
      </c>
      <c r="E16" s="3"/>
      <c r="F16" s="3"/>
      <c r="G16" s="3"/>
      <c r="H16" s="20">
        <f>121370-60937</f>
        <v>60433</v>
      </c>
      <c r="I16" s="30"/>
      <c r="J16" s="23">
        <v>69211</v>
      </c>
      <c r="K16" s="15"/>
      <c r="L16" s="23">
        <f>+H16+60937</f>
        <v>121370</v>
      </c>
      <c r="M16" s="35">
        <v>130871</v>
      </c>
      <c r="N16" s="23">
        <v>147630</v>
      </c>
    </row>
    <row r="17" spans="2:14" ht="16.5" thickTop="1">
      <c r="B17" s="3"/>
      <c r="C17" s="3"/>
      <c r="D17" s="3"/>
      <c r="E17" s="3"/>
      <c r="F17" s="3"/>
      <c r="G17" s="3"/>
      <c r="H17" s="21"/>
      <c r="I17" s="31"/>
      <c r="J17" s="17"/>
      <c r="K17" s="15"/>
      <c r="L17" s="17"/>
      <c r="M17" s="36"/>
      <c r="N17" s="17"/>
    </row>
    <row r="18" spans="2:14" ht="16.5" thickBot="1">
      <c r="B18" s="3"/>
      <c r="C18" s="3" t="s">
        <v>15</v>
      </c>
      <c r="D18" s="3" t="s">
        <v>16</v>
      </c>
      <c r="E18" s="3"/>
      <c r="F18" s="3"/>
      <c r="G18" s="3"/>
      <c r="H18" s="60">
        <v>0</v>
      </c>
      <c r="I18" s="33"/>
      <c r="J18" s="24">
        <v>0</v>
      </c>
      <c r="K18" s="15"/>
      <c r="L18" s="24">
        <v>0</v>
      </c>
      <c r="M18" s="38">
        <v>0</v>
      </c>
      <c r="N18" s="24">
        <v>0</v>
      </c>
    </row>
    <row r="19" spans="2:14" ht="16.5" thickTop="1">
      <c r="B19" s="3"/>
      <c r="C19" s="3"/>
      <c r="D19" s="3"/>
      <c r="E19" s="3"/>
      <c r="F19" s="3"/>
      <c r="G19" s="3"/>
      <c r="H19" s="21"/>
      <c r="I19" s="31"/>
      <c r="J19" s="17"/>
      <c r="K19" s="15"/>
      <c r="L19" s="17"/>
      <c r="M19" s="36"/>
      <c r="N19" s="17"/>
    </row>
    <row r="20" spans="2:14" ht="16.5" thickBot="1">
      <c r="B20" s="3"/>
      <c r="C20" s="29" t="s">
        <v>17</v>
      </c>
      <c r="D20" s="3" t="s">
        <v>120</v>
      </c>
      <c r="E20" s="3"/>
      <c r="F20" s="3"/>
      <c r="G20" s="3"/>
      <c r="H20" s="60">
        <f>12+100+102+80</f>
        <v>294</v>
      </c>
      <c r="I20" s="33"/>
      <c r="J20" s="24">
        <v>0</v>
      </c>
      <c r="K20" s="15"/>
      <c r="L20" s="24">
        <f>+H20+112</f>
        <v>406</v>
      </c>
      <c r="M20" s="38">
        <v>0</v>
      </c>
      <c r="N20" s="24">
        <v>0</v>
      </c>
    </row>
    <row r="21" spans="2:14" ht="16.5" thickTop="1">
      <c r="B21" s="3"/>
      <c r="C21" s="3"/>
      <c r="D21" s="3"/>
      <c r="E21" s="3"/>
      <c r="F21" s="3"/>
      <c r="G21" s="3"/>
      <c r="H21" s="21"/>
      <c r="I21" s="31"/>
      <c r="J21" s="17"/>
      <c r="K21" s="15"/>
      <c r="L21" s="17"/>
      <c r="M21" s="36"/>
      <c r="N21" s="17"/>
    </row>
    <row r="22" spans="2:14" ht="15.75">
      <c r="B22" s="29" t="s">
        <v>156</v>
      </c>
      <c r="C22" s="3" t="s">
        <v>14</v>
      </c>
      <c r="D22" s="3" t="s">
        <v>121</v>
      </c>
      <c r="E22" s="3"/>
      <c r="F22" s="3"/>
      <c r="G22" s="3"/>
      <c r="H22" s="21">
        <f>H33-H27-H29-H31</f>
        <v>5637</v>
      </c>
      <c r="I22" s="31"/>
      <c r="J22" s="17">
        <v>6400</v>
      </c>
      <c r="K22" s="15"/>
      <c r="L22" s="17">
        <f>+H22+6488</f>
        <v>12125</v>
      </c>
      <c r="M22" s="36">
        <f>-23898+M27+M29+M31</f>
        <v>5268</v>
      </c>
      <c r="N22" s="17">
        <v>13943</v>
      </c>
    </row>
    <row r="23" spans="2:14" ht="15.75">
      <c r="B23" s="3"/>
      <c r="C23" s="3"/>
      <c r="D23" s="3" t="s">
        <v>122</v>
      </c>
      <c r="E23" s="3"/>
      <c r="F23" s="3"/>
      <c r="G23" s="3"/>
      <c r="H23" s="17"/>
      <c r="I23" s="31"/>
      <c r="J23" s="17"/>
      <c r="K23" s="15"/>
      <c r="L23" s="17"/>
      <c r="M23" s="36"/>
      <c r="N23" s="17"/>
    </row>
    <row r="24" spans="2:14" ht="15.75">
      <c r="B24" s="3"/>
      <c r="C24" s="3"/>
      <c r="D24" s="3" t="s">
        <v>18</v>
      </c>
      <c r="E24" s="3"/>
      <c r="F24" s="3"/>
      <c r="G24" s="3"/>
      <c r="H24" s="17"/>
      <c r="I24" s="31"/>
      <c r="J24" s="17"/>
      <c r="K24" s="15"/>
      <c r="L24" s="17"/>
      <c r="M24" s="36"/>
      <c r="N24" s="17"/>
    </row>
    <row r="25" spans="2:14" ht="15.75">
      <c r="B25" s="3"/>
      <c r="C25" s="3"/>
      <c r="D25" s="3" t="s">
        <v>19</v>
      </c>
      <c r="E25" s="3"/>
      <c r="F25" s="3"/>
      <c r="G25" s="3"/>
      <c r="H25" s="17"/>
      <c r="I25" s="31"/>
      <c r="J25" s="17"/>
      <c r="K25" s="15"/>
      <c r="L25" s="17"/>
      <c r="M25" s="36"/>
      <c r="N25" s="17"/>
    </row>
    <row r="26" spans="2:14" ht="15.75">
      <c r="B26" s="3"/>
      <c r="C26" s="3"/>
      <c r="D26" s="3"/>
      <c r="E26" s="3"/>
      <c r="F26" s="3"/>
      <c r="G26" s="3"/>
      <c r="H26" s="17"/>
      <c r="I26" s="31"/>
      <c r="J26" s="17"/>
      <c r="K26" s="15"/>
      <c r="L26" s="17"/>
      <c r="M26" s="36"/>
      <c r="N26" s="17"/>
    </row>
    <row r="27" spans="2:14" ht="15.75">
      <c r="B27" s="3"/>
      <c r="C27" s="3" t="s">
        <v>15</v>
      </c>
      <c r="D27" s="3" t="s">
        <v>123</v>
      </c>
      <c r="E27" s="3"/>
      <c r="F27" s="3"/>
      <c r="G27" s="3"/>
      <c r="H27" s="17">
        <f>-402-4</f>
        <v>-406</v>
      </c>
      <c r="I27" s="31"/>
      <c r="J27" s="17">
        <v>-648</v>
      </c>
      <c r="K27" s="15"/>
      <c r="L27" s="17">
        <f>+H27-421</f>
        <v>-827</v>
      </c>
      <c r="M27" s="36">
        <v>22332</v>
      </c>
      <c r="N27" s="17">
        <v>-1274</v>
      </c>
    </row>
    <row r="28" spans="2:14" ht="15.75">
      <c r="B28" s="3"/>
      <c r="C28" s="3"/>
      <c r="D28" s="3"/>
      <c r="E28" s="3"/>
      <c r="F28" s="3"/>
      <c r="G28" s="3"/>
      <c r="H28" s="17"/>
      <c r="I28" s="31"/>
      <c r="J28" s="17"/>
      <c r="K28" s="15"/>
      <c r="L28" s="17"/>
      <c r="M28" s="36"/>
      <c r="N28" s="17"/>
    </row>
    <row r="29" spans="2:14" ht="15.75">
      <c r="B29" s="3"/>
      <c r="C29" s="29" t="s">
        <v>17</v>
      </c>
      <c r="D29" s="3" t="s">
        <v>20</v>
      </c>
      <c r="E29" s="3"/>
      <c r="F29" s="3"/>
      <c r="G29" s="3"/>
      <c r="H29" s="17">
        <f>-(5421+89)+(2719+45)</f>
        <v>-2746</v>
      </c>
      <c r="I29" s="31"/>
      <c r="J29" s="17">
        <v>-2604</v>
      </c>
      <c r="K29" s="15"/>
      <c r="L29" s="17">
        <f>+H29-2764</f>
        <v>-5510</v>
      </c>
      <c r="M29" s="36">
        <v>6834</v>
      </c>
      <c r="N29" s="17">
        <v>-5256</v>
      </c>
    </row>
    <row r="30" spans="2:14" ht="15.75">
      <c r="B30" s="3"/>
      <c r="C30" s="29"/>
      <c r="D30" s="3"/>
      <c r="E30" s="3"/>
      <c r="F30" s="3"/>
      <c r="G30" s="3"/>
      <c r="H30" s="17"/>
      <c r="I30" s="31"/>
      <c r="J30" s="17"/>
      <c r="K30" s="15"/>
      <c r="L30" s="17"/>
      <c r="M30" s="36"/>
      <c r="N30" s="17"/>
    </row>
    <row r="31" spans="2:14" ht="15.75">
      <c r="B31" s="3"/>
      <c r="C31" s="3" t="s">
        <v>21</v>
      </c>
      <c r="D31" s="3" t="s">
        <v>22</v>
      </c>
      <c r="E31" s="3"/>
      <c r="F31" s="3"/>
      <c r="G31" s="3"/>
      <c r="H31" s="17">
        <v>0</v>
      </c>
      <c r="I31" s="31"/>
      <c r="J31" s="17">
        <v>41746</v>
      </c>
      <c r="K31" s="15"/>
      <c r="L31" s="17">
        <f>+H31</f>
        <v>0</v>
      </c>
      <c r="M31" s="36">
        <v>0</v>
      </c>
      <c r="N31" s="17">
        <v>41746</v>
      </c>
    </row>
    <row r="32" spans="2:14" ht="15.75">
      <c r="B32" s="3"/>
      <c r="C32" s="3"/>
      <c r="D32" s="3"/>
      <c r="E32" s="3"/>
      <c r="F32" s="3"/>
      <c r="G32" s="3"/>
      <c r="H32" s="22"/>
      <c r="I32" s="32"/>
      <c r="J32" s="22"/>
      <c r="K32" s="15"/>
      <c r="L32" s="22"/>
      <c r="M32" s="37"/>
      <c r="N32" s="22"/>
    </row>
    <row r="33" spans="2:14" ht="15.75">
      <c r="B33" s="3"/>
      <c r="C33" s="3" t="s">
        <v>23</v>
      </c>
      <c r="D33" s="3" t="s">
        <v>124</v>
      </c>
      <c r="E33" s="3"/>
      <c r="F33" s="3"/>
      <c r="G33" s="3"/>
      <c r="H33" s="17">
        <f>5788-3303</f>
        <v>2485</v>
      </c>
      <c r="I33" s="31"/>
      <c r="J33" s="17">
        <f>+J22+J27+J29+J31</f>
        <v>44894</v>
      </c>
      <c r="K33" s="15"/>
      <c r="L33" s="17">
        <f>+L22+L27+L29+L31</f>
        <v>5788</v>
      </c>
      <c r="M33" s="36">
        <f>+M22-M27-M29-M31</f>
        <v>-23898</v>
      </c>
      <c r="N33" s="17">
        <f>+N22+N27+N29+N31</f>
        <v>49159</v>
      </c>
    </row>
    <row r="34" spans="2:14" ht="15.75">
      <c r="B34" s="3"/>
      <c r="C34" s="3"/>
      <c r="D34" s="3" t="s">
        <v>24</v>
      </c>
      <c r="E34" s="3"/>
      <c r="F34" s="3"/>
      <c r="G34" s="3"/>
      <c r="H34" s="17"/>
      <c r="I34" s="31"/>
      <c r="J34" s="17"/>
      <c r="K34" s="15"/>
      <c r="L34" s="17"/>
      <c r="M34" s="36"/>
      <c r="N34" s="17"/>
    </row>
    <row r="35" spans="2:14" ht="15.75">
      <c r="B35" s="3"/>
      <c r="C35" s="3"/>
      <c r="D35" s="3"/>
      <c r="E35" s="3"/>
      <c r="F35" s="3"/>
      <c r="G35" s="3"/>
      <c r="H35" s="17"/>
      <c r="I35" s="31"/>
      <c r="J35" s="17"/>
      <c r="K35" s="15"/>
      <c r="L35" s="17"/>
      <c r="M35" s="36"/>
      <c r="N35" s="17"/>
    </row>
    <row r="36" spans="2:14" ht="15.75">
      <c r="B36" s="3"/>
      <c r="C36" s="3" t="s">
        <v>25</v>
      </c>
      <c r="D36" s="3" t="s">
        <v>125</v>
      </c>
      <c r="E36" s="3"/>
      <c r="F36" s="3"/>
      <c r="G36" s="3"/>
      <c r="H36" s="17">
        <v>0</v>
      </c>
      <c r="I36" s="31"/>
      <c r="J36" s="17">
        <v>0</v>
      </c>
      <c r="K36" s="15"/>
      <c r="L36" s="17">
        <v>0</v>
      </c>
      <c r="M36" s="36">
        <v>2325</v>
      </c>
      <c r="N36" s="17">
        <v>0</v>
      </c>
    </row>
    <row r="37" spans="2:14" ht="15.75">
      <c r="B37" s="3"/>
      <c r="C37" s="3"/>
      <c r="D37" s="3" t="s">
        <v>26</v>
      </c>
      <c r="E37" s="3"/>
      <c r="F37" s="3"/>
      <c r="G37" s="3"/>
      <c r="H37" s="17"/>
      <c r="I37" s="31"/>
      <c r="J37" s="17"/>
      <c r="K37" s="15"/>
      <c r="L37" s="17"/>
      <c r="M37" s="36"/>
      <c r="N37" s="17"/>
    </row>
    <row r="38" spans="2:14" ht="15.75">
      <c r="B38" s="3"/>
      <c r="C38" s="3"/>
      <c r="D38" s="3"/>
      <c r="E38" s="3"/>
      <c r="F38" s="3"/>
      <c r="G38" s="3"/>
      <c r="H38" s="22"/>
      <c r="I38" s="32"/>
      <c r="J38" s="22"/>
      <c r="K38" s="15"/>
      <c r="L38" s="22"/>
      <c r="M38" s="37"/>
      <c r="N38" s="22"/>
    </row>
    <row r="39" spans="2:14" ht="15.75">
      <c r="B39" s="3"/>
      <c r="C39" s="3" t="s">
        <v>27</v>
      </c>
      <c r="D39" s="3" t="s">
        <v>161</v>
      </c>
      <c r="E39" s="3"/>
      <c r="F39" s="3"/>
      <c r="G39" s="3"/>
      <c r="H39" s="17">
        <f>+H33+H36</f>
        <v>2485</v>
      </c>
      <c r="I39" s="31"/>
      <c r="J39" s="17">
        <f>+J33+J36</f>
        <v>44894</v>
      </c>
      <c r="K39" s="15"/>
      <c r="L39" s="17">
        <f>+L33+L36</f>
        <v>5788</v>
      </c>
      <c r="M39" s="36">
        <f>+M33+M36</f>
        <v>-21573</v>
      </c>
      <c r="N39" s="17">
        <f>+N33+N36</f>
        <v>49159</v>
      </c>
    </row>
    <row r="40" spans="2:14" ht="15.75">
      <c r="B40" s="3"/>
      <c r="C40" s="3"/>
      <c r="D40" s="3" t="s">
        <v>190</v>
      </c>
      <c r="E40" s="3"/>
      <c r="F40" s="3"/>
      <c r="G40" s="3"/>
      <c r="H40" s="17"/>
      <c r="I40" s="31"/>
      <c r="J40" s="17"/>
      <c r="K40" s="15"/>
      <c r="L40" s="17"/>
      <c r="M40" s="36"/>
      <c r="N40" s="17"/>
    </row>
    <row r="41" spans="2:14" ht="15.75">
      <c r="B41" s="3"/>
      <c r="C41" s="3"/>
      <c r="D41" s="3" t="s">
        <v>191</v>
      </c>
      <c r="E41" s="3"/>
      <c r="F41" s="3"/>
      <c r="G41" s="3"/>
      <c r="H41" s="17"/>
      <c r="I41" s="31"/>
      <c r="J41" s="17"/>
      <c r="K41" s="15"/>
      <c r="L41" s="17"/>
      <c r="M41" s="36"/>
      <c r="N41" s="17"/>
    </row>
    <row r="42" spans="2:14" ht="15.75">
      <c r="B42" s="3"/>
      <c r="C42" s="3"/>
      <c r="D42" s="3" t="s">
        <v>26</v>
      </c>
      <c r="E42" s="3"/>
      <c r="F42" s="3"/>
      <c r="G42" s="3"/>
      <c r="H42" s="17"/>
      <c r="I42" s="31"/>
      <c r="J42" s="17"/>
      <c r="K42" s="15"/>
      <c r="L42" s="17"/>
      <c r="M42" s="36"/>
      <c r="N42" s="17"/>
    </row>
    <row r="43" spans="2:14" ht="15.75">
      <c r="B43" s="3"/>
      <c r="C43" s="3"/>
      <c r="D43" s="3"/>
      <c r="E43" s="3"/>
      <c r="F43" s="3"/>
      <c r="G43" s="3"/>
      <c r="H43" s="17"/>
      <c r="I43" s="31"/>
      <c r="J43" s="17"/>
      <c r="K43" s="15"/>
      <c r="L43" s="17"/>
      <c r="M43" s="36"/>
      <c r="N43" s="17"/>
    </row>
    <row r="44" spans="2:14" ht="15.75">
      <c r="B44" s="3"/>
      <c r="C44" s="3" t="s">
        <v>28</v>
      </c>
      <c r="D44" s="3" t="s">
        <v>126</v>
      </c>
      <c r="E44" s="3"/>
      <c r="F44" s="3"/>
      <c r="G44" s="3"/>
      <c r="H44" s="17">
        <f>-(233*5+548-142)+(233*3+173)</f>
        <v>-699</v>
      </c>
      <c r="I44" s="31"/>
      <c r="J44" s="17">
        <v>-800</v>
      </c>
      <c r="K44" s="15"/>
      <c r="L44" s="17">
        <f>+H44-872</f>
        <v>-1571</v>
      </c>
      <c r="M44" s="36">
        <v>651</v>
      </c>
      <c r="N44" s="17">
        <v>-1600</v>
      </c>
    </row>
    <row r="45" spans="2:14" ht="15.75">
      <c r="B45" s="3"/>
      <c r="C45" s="3"/>
      <c r="D45" s="3"/>
      <c r="E45" s="3"/>
      <c r="F45" s="3"/>
      <c r="G45" s="3"/>
      <c r="H45" s="22"/>
      <c r="I45" s="32"/>
      <c r="J45" s="22"/>
      <c r="K45" s="15"/>
      <c r="L45" s="22"/>
      <c r="M45" s="37"/>
      <c r="N45" s="22"/>
    </row>
    <row r="46" spans="2:14" ht="15.75">
      <c r="B46" s="3"/>
      <c r="C46" s="3" t="s">
        <v>29</v>
      </c>
      <c r="D46" s="3" t="s">
        <v>127</v>
      </c>
      <c r="E46" s="3"/>
      <c r="F46" s="3"/>
      <c r="G46" s="3"/>
      <c r="H46" s="17">
        <f>+H39+H44</f>
        <v>1786</v>
      </c>
      <c r="I46" s="31"/>
      <c r="J46" s="17">
        <f>+J39+J44</f>
        <v>44094</v>
      </c>
      <c r="K46" s="15"/>
      <c r="L46" s="17">
        <f>+L39+L44</f>
        <v>4217</v>
      </c>
      <c r="M46" s="36">
        <f>+M39-M44</f>
        <v>-22224</v>
      </c>
      <c r="N46" s="17">
        <f>+N39+N44</f>
        <v>47559</v>
      </c>
    </row>
    <row r="47" spans="2:14" ht="13.5" customHeight="1">
      <c r="B47" s="3"/>
      <c r="C47" s="3"/>
      <c r="D47" s="3" t="s">
        <v>30</v>
      </c>
      <c r="E47" s="3"/>
      <c r="F47" s="3"/>
      <c r="G47" s="3"/>
      <c r="H47" s="17"/>
      <c r="I47" s="31"/>
      <c r="J47" s="17"/>
      <c r="K47" s="15"/>
      <c r="L47" s="17"/>
      <c r="M47" s="36"/>
      <c r="N47" s="17"/>
    </row>
    <row r="48" spans="2:14" ht="15.75">
      <c r="B48" s="3"/>
      <c r="C48" s="3"/>
      <c r="D48" s="3" t="s">
        <v>189</v>
      </c>
      <c r="E48" s="3"/>
      <c r="F48" s="3"/>
      <c r="G48" s="3"/>
      <c r="H48" s="17">
        <v>0</v>
      </c>
      <c r="I48" s="31"/>
      <c r="J48" s="17">
        <v>0</v>
      </c>
      <c r="K48" s="15"/>
      <c r="L48" s="17">
        <v>0</v>
      </c>
      <c r="M48" s="36">
        <v>0</v>
      </c>
      <c r="N48" s="17">
        <v>0</v>
      </c>
    </row>
    <row r="49" spans="2:14" ht="15.75">
      <c r="B49" s="3"/>
      <c r="C49" s="3"/>
      <c r="D49" s="3"/>
      <c r="E49" s="3"/>
      <c r="F49" s="3"/>
      <c r="G49" s="3"/>
      <c r="H49" s="17"/>
      <c r="I49" s="31"/>
      <c r="J49" s="17"/>
      <c r="K49" s="15"/>
      <c r="L49" s="17"/>
      <c r="M49" s="36"/>
      <c r="N49" s="17"/>
    </row>
    <row r="50" spans="2:14" ht="15.75">
      <c r="B50" s="3"/>
      <c r="C50" s="3" t="s">
        <v>128</v>
      </c>
      <c r="D50" s="3" t="s">
        <v>129</v>
      </c>
      <c r="E50" s="3"/>
      <c r="F50" s="3"/>
      <c r="G50" s="3"/>
      <c r="H50" s="17"/>
      <c r="I50" s="31"/>
      <c r="J50" s="17"/>
      <c r="K50" s="15"/>
      <c r="L50" s="17"/>
      <c r="M50" s="36"/>
      <c r="N50" s="17"/>
    </row>
    <row r="51" spans="2:14" ht="15.75">
      <c r="B51" s="3"/>
      <c r="C51" s="3"/>
      <c r="D51" s="3"/>
      <c r="E51" s="3"/>
      <c r="F51" s="3"/>
      <c r="G51" s="3"/>
      <c r="H51" s="17"/>
      <c r="I51" s="31"/>
      <c r="J51" s="17"/>
      <c r="K51" s="15"/>
      <c r="L51" s="17"/>
      <c r="M51" s="36"/>
      <c r="N51" s="17"/>
    </row>
    <row r="52" spans="2:14" ht="15.75">
      <c r="B52" s="3"/>
      <c r="C52" s="3" t="s">
        <v>32</v>
      </c>
      <c r="D52" s="3" t="s">
        <v>130</v>
      </c>
      <c r="E52" s="3"/>
      <c r="F52" s="3"/>
      <c r="G52" s="3"/>
      <c r="H52" s="22"/>
      <c r="I52" s="32"/>
      <c r="J52" s="22"/>
      <c r="K52" s="15"/>
      <c r="L52" s="22"/>
      <c r="M52" s="37"/>
      <c r="N52" s="22"/>
    </row>
    <row r="53" spans="2:14" ht="15.75">
      <c r="B53" s="3"/>
      <c r="C53" s="3"/>
      <c r="D53" s="3" t="s">
        <v>31</v>
      </c>
      <c r="E53" s="3"/>
      <c r="F53" s="3"/>
      <c r="G53" s="3"/>
      <c r="H53" s="17">
        <f>+H46-H48</f>
        <v>1786</v>
      </c>
      <c r="I53" s="31"/>
      <c r="J53" s="17">
        <f>+J46+J48</f>
        <v>44094</v>
      </c>
      <c r="K53" s="15"/>
      <c r="L53" s="17">
        <f>+L46-L48</f>
        <v>4217</v>
      </c>
      <c r="M53" s="36">
        <f>+M46-M48</f>
        <v>-22224</v>
      </c>
      <c r="N53" s="17">
        <f>+N46-N48</f>
        <v>47559</v>
      </c>
    </row>
    <row r="54" spans="2:14" ht="15.75">
      <c r="B54" s="3"/>
      <c r="C54" s="3"/>
      <c r="D54" s="3"/>
      <c r="E54" s="3"/>
      <c r="F54" s="3"/>
      <c r="G54" s="3"/>
      <c r="H54" s="17"/>
      <c r="I54" s="31"/>
      <c r="J54" s="17"/>
      <c r="K54" s="15"/>
      <c r="L54" s="17"/>
      <c r="M54" s="36"/>
      <c r="N54" s="17"/>
    </row>
    <row r="55" spans="2:14" ht="15.75">
      <c r="B55" s="3"/>
      <c r="C55" s="3" t="s">
        <v>36</v>
      </c>
      <c r="D55" s="3" t="s">
        <v>33</v>
      </c>
      <c r="E55" s="3"/>
      <c r="F55" s="3"/>
      <c r="G55" s="3"/>
      <c r="H55" s="17">
        <v>0</v>
      </c>
      <c r="I55" s="31"/>
      <c r="J55" s="17">
        <v>0</v>
      </c>
      <c r="K55" s="15"/>
      <c r="L55" s="17">
        <v>0</v>
      </c>
      <c r="M55" s="36">
        <v>0</v>
      </c>
      <c r="N55" s="17">
        <v>0</v>
      </c>
    </row>
    <row r="56" spans="2:14" ht="15.75">
      <c r="B56" s="3"/>
      <c r="C56" s="3"/>
      <c r="D56" s="3" t="s">
        <v>189</v>
      </c>
      <c r="E56" s="3"/>
      <c r="F56" s="3"/>
      <c r="G56" s="3"/>
      <c r="H56" s="17">
        <v>0</v>
      </c>
      <c r="I56" s="31"/>
      <c r="J56" s="17">
        <v>0</v>
      </c>
      <c r="K56" s="15"/>
      <c r="L56" s="17">
        <v>0</v>
      </c>
      <c r="M56" s="36">
        <v>0</v>
      </c>
      <c r="N56" s="17">
        <v>0</v>
      </c>
    </row>
    <row r="57" spans="2:14" ht="15.75">
      <c r="B57" s="3"/>
      <c r="C57" s="3"/>
      <c r="D57" s="3" t="s">
        <v>34</v>
      </c>
      <c r="E57" s="3"/>
      <c r="F57" s="3"/>
      <c r="G57" s="3"/>
      <c r="H57" s="17">
        <v>0</v>
      </c>
      <c r="I57" s="31"/>
      <c r="J57" s="17">
        <v>0</v>
      </c>
      <c r="K57" s="15"/>
      <c r="L57" s="17">
        <v>0</v>
      </c>
      <c r="M57" s="36">
        <v>0</v>
      </c>
      <c r="N57" s="17">
        <v>0</v>
      </c>
    </row>
    <row r="58" spans="2:14" ht="15.75">
      <c r="B58" s="3"/>
      <c r="C58" s="3"/>
      <c r="D58" s="3" t="s">
        <v>35</v>
      </c>
      <c r="E58" s="3"/>
      <c r="F58" s="3"/>
      <c r="G58" s="3"/>
      <c r="H58" s="17"/>
      <c r="I58" s="31"/>
      <c r="J58" s="17"/>
      <c r="K58" s="15"/>
      <c r="L58" s="17"/>
      <c r="M58" s="36"/>
      <c r="N58" s="17"/>
    </row>
    <row r="59" spans="2:14" ht="15.75">
      <c r="B59" s="3"/>
      <c r="C59" s="3"/>
      <c r="D59" s="3"/>
      <c r="E59" s="3"/>
      <c r="F59" s="3"/>
      <c r="G59" s="3"/>
      <c r="H59" s="22"/>
      <c r="I59" s="32"/>
      <c r="J59" s="22"/>
      <c r="K59" s="15"/>
      <c r="L59" s="22"/>
      <c r="M59" s="37"/>
      <c r="N59" s="22"/>
    </row>
    <row r="60" spans="2:14" ht="15.75">
      <c r="B60" s="3"/>
      <c r="C60" s="3" t="s">
        <v>162</v>
      </c>
      <c r="D60" s="3" t="s">
        <v>163</v>
      </c>
      <c r="E60" s="3"/>
      <c r="F60" s="3"/>
      <c r="G60" s="3"/>
      <c r="H60" s="17">
        <f>+H53-H55-H56-H57</f>
        <v>1786</v>
      </c>
      <c r="I60" s="31"/>
      <c r="J60" s="17">
        <f>+J53+J55+J56+J57</f>
        <v>44094</v>
      </c>
      <c r="K60" s="15"/>
      <c r="L60" s="17">
        <f>+L53-L55-L56-L57</f>
        <v>4217</v>
      </c>
      <c r="M60" s="36">
        <f>+M53-M55-M56-M57</f>
        <v>-22224</v>
      </c>
      <c r="N60" s="17">
        <f>+N53-N55-N56-N57</f>
        <v>47559</v>
      </c>
    </row>
    <row r="61" spans="2:14" ht="16.5" thickBot="1">
      <c r="B61" s="3"/>
      <c r="C61" s="3"/>
      <c r="D61" s="3" t="s">
        <v>164</v>
      </c>
      <c r="E61" s="3"/>
      <c r="F61" s="3"/>
      <c r="G61" s="3"/>
      <c r="H61" s="24"/>
      <c r="I61" s="33"/>
      <c r="J61" s="24"/>
      <c r="K61" s="15"/>
      <c r="L61" s="24"/>
      <c r="M61" s="38"/>
      <c r="N61" s="24"/>
    </row>
    <row r="62" spans="2:14" ht="16.5" thickTop="1">
      <c r="B62" s="3"/>
      <c r="C62" s="3"/>
      <c r="D62" s="3"/>
      <c r="E62" s="3"/>
      <c r="F62" s="3"/>
      <c r="G62" s="3"/>
      <c r="H62" s="17"/>
      <c r="I62" s="31"/>
      <c r="J62" s="17"/>
      <c r="K62" s="15"/>
      <c r="L62" s="17"/>
      <c r="M62" s="36"/>
      <c r="N62" s="17"/>
    </row>
    <row r="63" spans="2:14" ht="15.75">
      <c r="B63" s="29" t="s">
        <v>157</v>
      </c>
      <c r="C63" s="3" t="s">
        <v>165</v>
      </c>
      <c r="D63" s="3"/>
      <c r="E63" s="3"/>
      <c r="F63" s="3"/>
      <c r="G63" s="3"/>
      <c r="H63" s="17"/>
      <c r="I63" s="31"/>
      <c r="J63" s="17"/>
      <c r="K63" s="15"/>
      <c r="L63" s="17"/>
      <c r="M63" s="36"/>
      <c r="N63" s="17"/>
    </row>
    <row r="64" spans="2:14" ht="15.75">
      <c r="B64" s="3"/>
      <c r="C64" s="3" t="s">
        <v>37</v>
      </c>
      <c r="D64" s="3"/>
      <c r="E64" s="3"/>
      <c r="F64" s="3"/>
      <c r="G64" s="3"/>
      <c r="H64" s="17"/>
      <c r="I64" s="31"/>
      <c r="J64" s="17"/>
      <c r="K64" s="15"/>
      <c r="L64" s="17"/>
      <c r="M64" s="36"/>
      <c r="N64" s="17"/>
    </row>
    <row r="65" spans="2:14" ht="15.75">
      <c r="B65" s="3"/>
      <c r="C65" s="3" t="s">
        <v>38</v>
      </c>
      <c r="D65" s="3"/>
      <c r="E65" s="3"/>
      <c r="F65" s="3"/>
      <c r="G65" s="3"/>
      <c r="H65" s="17"/>
      <c r="I65" s="31"/>
      <c r="J65" s="17"/>
      <c r="K65" s="15"/>
      <c r="L65" s="17"/>
      <c r="M65" s="36"/>
      <c r="N65" s="17"/>
    </row>
    <row r="66" spans="2:14" ht="15.75">
      <c r="B66" s="3"/>
      <c r="C66" s="3"/>
      <c r="D66" s="3" t="s">
        <v>158</v>
      </c>
      <c r="E66" s="3"/>
      <c r="F66" s="3"/>
      <c r="G66" s="3"/>
      <c r="H66" s="43">
        <f>+H53/(Note!G131/1000)*100</f>
        <v>2.0305042217206926</v>
      </c>
      <c r="I66" s="34"/>
      <c r="J66" s="43">
        <f>(J60*1000)/Note!H131*100</f>
        <v>129.06747750381058</v>
      </c>
      <c r="K66" s="42"/>
      <c r="L66" s="43">
        <f>+L53/(Note!I131/1000)*100</f>
        <v>4.794309240199417</v>
      </c>
      <c r="M66" s="39">
        <f>+M53/119896125*1000*100</f>
        <v>-18.53604526418181</v>
      </c>
      <c r="N66" s="44">
        <f>(+N53*1000)/Note!J131*100</f>
        <v>205.55251561718566</v>
      </c>
    </row>
    <row r="67" spans="2:14" ht="15.75">
      <c r="B67" s="3"/>
      <c r="C67" s="3"/>
      <c r="D67" s="3"/>
      <c r="E67" s="3"/>
      <c r="F67" s="3"/>
      <c r="G67" s="3"/>
      <c r="H67" s="17"/>
      <c r="I67" s="31"/>
      <c r="J67" s="17"/>
      <c r="K67" s="15"/>
      <c r="L67" s="17"/>
      <c r="M67" s="36"/>
      <c r="N67" s="17"/>
    </row>
    <row r="68" spans="2:14" ht="15.75">
      <c r="B68" s="3"/>
      <c r="C68" s="3"/>
      <c r="D68" s="3" t="s">
        <v>159</v>
      </c>
      <c r="E68" s="3"/>
      <c r="F68" s="3"/>
      <c r="G68" s="3"/>
      <c r="H68" s="43">
        <f>(H53)/(Note!G133/1000)*100</f>
        <v>1.9685802785223143</v>
      </c>
      <c r="I68" s="31"/>
      <c r="J68" s="43">
        <f>(J53)/(Note!H133/1000)*100</f>
        <v>103.04087892322728</v>
      </c>
      <c r="K68" s="15"/>
      <c r="L68" s="43">
        <f>(L53)/(Note!I133/1000)*100</f>
        <v>4.6612082083788255</v>
      </c>
      <c r="M68" s="36"/>
      <c r="N68" s="43">
        <f>(N53)/(Note!J133/1000)*100</f>
        <v>173.09710181186853</v>
      </c>
    </row>
    <row r="69" spans="2:14" ht="15.75">
      <c r="B69" s="3"/>
      <c r="C69" s="3"/>
      <c r="D69" s="3"/>
      <c r="E69" s="3"/>
      <c r="F69" s="3"/>
      <c r="G69" s="3"/>
      <c r="H69" s="22"/>
      <c r="I69" s="32"/>
      <c r="J69" s="22"/>
      <c r="K69" s="27"/>
      <c r="L69" s="22"/>
      <c r="M69" s="37"/>
      <c r="N69" s="22"/>
    </row>
    <row r="70" spans="2:15" ht="18" customHeight="1">
      <c r="B70" s="29"/>
      <c r="C70" s="3"/>
      <c r="D70" s="3"/>
      <c r="E70" s="3"/>
      <c r="F70" s="3"/>
      <c r="G70" s="40"/>
      <c r="H70" s="64"/>
      <c r="I70" s="15"/>
      <c r="J70" s="15"/>
      <c r="K70" s="15"/>
      <c r="L70" s="64"/>
      <c r="M70" s="15"/>
      <c r="N70" s="15"/>
      <c r="O70" s="65"/>
    </row>
    <row r="71" spans="3:15" ht="12.75" customHeight="1">
      <c r="C71" s="3"/>
      <c r="D71" s="3"/>
      <c r="E71" s="3"/>
      <c r="F71" s="3"/>
      <c r="G71" s="40"/>
      <c r="H71" s="15"/>
      <c r="I71" s="15"/>
      <c r="J71" s="15"/>
      <c r="K71" s="15"/>
      <c r="L71" s="15"/>
      <c r="M71" s="15"/>
      <c r="N71" s="15"/>
      <c r="O71" s="65"/>
    </row>
    <row r="72" spans="3:15" ht="18" customHeight="1">
      <c r="C72" s="3"/>
      <c r="D72" s="3"/>
      <c r="E72" s="3"/>
      <c r="F72" s="3"/>
      <c r="G72" s="40"/>
      <c r="H72" s="66"/>
      <c r="I72" s="14"/>
      <c r="J72" s="67"/>
      <c r="K72" s="14"/>
      <c r="L72" s="66"/>
      <c r="M72" s="14"/>
      <c r="N72" s="67"/>
      <c r="O72" s="65"/>
    </row>
    <row r="73" spans="7:15" ht="12.75">
      <c r="G73" s="11"/>
      <c r="H73" s="14"/>
      <c r="I73" s="14"/>
      <c r="J73" s="14"/>
      <c r="K73" s="14"/>
      <c r="L73" s="14"/>
      <c r="M73" s="14"/>
      <c r="N73" s="14"/>
      <c r="O73" s="65"/>
    </row>
    <row r="74" spans="4:14" ht="12.75">
      <c r="D74" s="2"/>
      <c r="H74" s="12"/>
      <c r="I74" s="12"/>
      <c r="J74" s="12"/>
      <c r="K74" s="12"/>
      <c r="L74" s="12"/>
      <c r="M74" s="12"/>
      <c r="N74" s="12"/>
    </row>
    <row r="75" spans="4:14" ht="12.75">
      <c r="D75" s="2"/>
      <c r="H75" s="12"/>
      <c r="I75" s="12"/>
      <c r="J75" s="12"/>
      <c r="K75" s="12"/>
      <c r="L75" s="12"/>
      <c r="M75" s="12"/>
      <c r="N75" s="12"/>
    </row>
    <row r="76" spans="8:14" ht="12.75">
      <c r="H76" s="12"/>
      <c r="I76" s="12"/>
      <c r="J76" s="12"/>
      <c r="K76" s="12"/>
      <c r="L76" s="12"/>
      <c r="M76" s="12"/>
      <c r="N76" s="12"/>
    </row>
    <row r="77" spans="8:14" ht="12.75">
      <c r="H77" s="12"/>
      <c r="I77" s="12"/>
      <c r="J77" s="12"/>
      <c r="K77" s="12"/>
      <c r="L77" s="12"/>
      <c r="M77" s="12"/>
      <c r="N77" s="12"/>
    </row>
    <row r="78" spans="8:14" ht="12.75">
      <c r="H78" s="12"/>
      <c r="I78" s="12"/>
      <c r="J78" s="12"/>
      <c r="K78" s="12"/>
      <c r="L78" s="12"/>
      <c r="M78" s="12"/>
      <c r="N78" s="12"/>
    </row>
    <row r="79" spans="8:14" ht="12.75">
      <c r="H79" s="12"/>
      <c r="I79" s="12"/>
      <c r="J79" s="12"/>
      <c r="K79" s="12"/>
      <c r="L79" s="12"/>
      <c r="M79" s="12"/>
      <c r="N79" s="12"/>
    </row>
  </sheetData>
  <mergeCells count="1">
    <mergeCell ref="D7:N7"/>
  </mergeCells>
  <printOptions horizontalCentered="1" verticalCentered="1"/>
  <pageMargins left="0.25" right="0.25" top="0" bottom="0" header="0" footer="0"/>
  <pageSetup fitToHeight="1" fitToWidth="1" horizontalDpi="600" verticalDpi="600" orientation="portrait" paperSize="9" scale="67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82"/>
  <sheetViews>
    <sheetView view="pageBreakPreview" zoomScale="60" workbookViewId="0" topLeftCell="A9">
      <selection activeCell="J19" sqref="J19"/>
    </sheetView>
  </sheetViews>
  <sheetFormatPr defaultColWidth="9.140625" defaultRowHeight="12.75"/>
  <cols>
    <col min="1" max="1" width="12.57421875" style="0" customWidth="1"/>
    <col min="2" max="2" width="3.7109375" style="0" customWidth="1"/>
    <col min="3" max="3" width="5.7109375" style="0" customWidth="1"/>
    <col min="7" max="7" width="19.57421875" style="0" customWidth="1"/>
    <col min="8" max="8" width="18.140625" style="0" customWidth="1"/>
    <col min="9" max="9" width="2.421875" style="0" customWidth="1"/>
    <col min="10" max="10" width="18.00390625" style="0" customWidth="1"/>
    <col min="11" max="11" width="11.57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1"/>
      <c r="B2" s="6" t="s">
        <v>39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0.25">
      <c r="A3" s="1"/>
      <c r="B3" s="57" t="s">
        <v>40</v>
      </c>
      <c r="C3" s="57"/>
      <c r="D3" s="57"/>
      <c r="E3" s="57"/>
      <c r="F3" s="57"/>
      <c r="G3" s="57"/>
      <c r="H3" s="57"/>
      <c r="I3" s="57"/>
      <c r="J3" s="57"/>
      <c r="K3" s="1"/>
      <c r="L3" s="1"/>
    </row>
    <row r="4" spans="1:12" ht="18.75">
      <c r="A4" s="1"/>
      <c r="B4" s="4"/>
      <c r="C4" s="4" t="s">
        <v>41</v>
      </c>
      <c r="D4" s="4"/>
      <c r="E4" s="1"/>
      <c r="F4" s="1"/>
      <c r="G4" s="1"/>
      <c r="H4" s="1"/>
      <c r="I4" s="1"/>
      <c r="J4" s="1"/>
      <c r="K4" s="1"/>
      <c r="L4" s="1"/>
    </row>
    <row r="5" spans="1:12" ht="12.75" customHeight="1">
      <c r="A5" s="1"/>
      <c r="B5" s="3"/>
      <c r="C5" s="3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1"/>
      <c r="B6" s="1"/>
      <c r="C6" s="1"/>
      <c r="D6" s="1"/>
      <c r="E6" s="1"/>
      <c r="F6" s="1"/>
      <c r="G6" s="1"/>
      <c r="H6" s="9" t="s">
        <v>42</v>
      </c>
      <c r="I6" s="9"/>
      <c r="J6" s="9" t="s">
        <v>42</v>
      </c>
      <c r="K6" s="1"/>
      <c r="L6" s="1"/>
    </row>
    <row r="7" spans="1:12" ht="15.75">
      <c r="A7" s="1"/>
      <c r="B7" s="1"/>
      <c r="C7" s="1"/>
      <c r="D7" s="1"/>
      <c r="E7" s="1"/>
      <c r="F7" s="1"/>
      <c r="G7" s="1"/>
      <c r="H7" s="9" t="s">
        <v>43</v>
      </c>
      <c r="I7" s="9"/>
      <c r="J7" s="9" t="s">
        <v>43</v>
      </c>
      <c r="K7" s="1"/>
      <c r="L7" s="1"/>
    </row>
    <row r="8" spans="1:12" ht="15.75">
      <c r="A8" s="1"/>
      <c r="B8" s="1"/>
      <c r="C8" s="1"/>
      <c r="D8" s="1"/>
      <c r="E8" s="1"/>
      <c r="F8" s="1"/>
      <c r="G8" s="1"/>
      <c r="H8" s="9" t="s">
        <v>44</v>
      </c>
      <c r="I8" s="9"/>
      <c r="J8" s="9" t="s">
        <v>45</v>
      </c>
      <c r="K8" s="1"/>
      <c r="L8" s="1"/>
    </row>
    <row r="9" spans="1:12" ht="15.75">
      <c r="A9" s="1"/>
      <c r="B9" s="1"/>
      <c r="C9" s="1"/>
      <c r="D9" s="1"/>
      <c r="E9" s="1"/>
      <c r="F9" s="1"/>
      <c r="G9" s="1"/>
      <c r="H9" s="9" t="s">
        <v>9</v>
      </c>
      <c r="I9" s="9"/>
      <c r="J9" s="9" t="s">
        <v>46</v>
      </c>
      <c r="K9" s="1"/>
      <c r="L9" s="1"/>
    </row>
    <row r="10" spans="1:12" ht="15.75">
      <c r="A10" s="1"/>
      <c r="B10" s="1"/>
      <c r="C10" s="1"/>
      <c r="D10" s="1"/>
      <c r="E10" s="1"/>
      <c r="F10" s="1"/>
      <c r="G10" s="1"/>
      <c r="H10" s="9" t="s">
        <v>174</v>
      </c>
      <c r="I10" s="9"/>
      <c r="J10" s="9" t="s">
        <v>115</v>
      </c>
      <c r="K10" s="1"/>
      <c r="L10" s="1"/>
    </row>
    <row r="11" spans="1:12" ht="15.75">
      <c r="A11" s="1"/>
      <c r="B11" s="1"/>
      <c r="C11" s="1"/>
      <c r="D11" s="1"/>
      <c r="E11" s="1"/>
      <c r="F11" s="1"/>
      <c r="G11" s="1"/>
      <c r="H11" s="9" t="s">
        <v>13</v>
      </c>
      <c r="I11" s="9"/>
      <c r="J11" s="9" t="s">
        <v>13</v>
      </c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0"/>
      <c r="I12" s="10"/>
      <c r="J12" s="10"/>
      <c r="K12" s="1"/>
      <c r="L12" s="1"/>
    </row>
    <row r="13" spans="1:12" ht="15.75">
      <c r="A13" s="1"/>
      <c r="B13" s="8">
        <v>1</v>
      </c>
      <c r="C13" s="3" t="s">
        <v>134</v>
      </c>
      <c r="D13" s="8"/>
      <c r="E13" s="8"/>
      <c r="F13" s="8"/>
      <c r="G13" s="8"/>
      <c r="H13" s="13">
        <f>77802+21</f>
        <v>77823</v>
      </c>
      <c r="I13" s="13"/>
      <c r="J13" s="13">
        <v>83046</v>
      </c>
      <c r="K13" s="1"/>
      <c r="L13" s="1"/>
    </row>
    <row r="14" spans="1:12" ht="9.75" customHeight="1">
      <c r="A14" s="1"/>
      <c r="B14" s="8"/>
      <c r="C14" s="8"/>
      <c r="D14" s="8"/>
      <c r="E14" s="8"/>
      <c r="F14" s="8"/>
      <c r="G14" s="8"/>
      <c r="H14" s="13"/>
      <c r="I14" s="13"/>
      <c r="J14" s="13"/>
      <c r="K14" s="1"/>
      <c r="L14" s="1"/>
    </row>
    <row r="15" spans="1:12" ht="15.75" customHeight="1">
      <c r="A15" s="1"/>
      <c r="B15" s="8">
        <v>2</v>
      </c>
      <c r="C15" s="3" t="s">
        <v>133</v>
      </c>
      <c r="D15" s="8"/>
      <c r="E15" s="8"/>
      <c r="F15" s="8"/>
      <c r="G15" s="8"/>
      <c r="H15" s="13">
        <v>0</v>
      </c>
      <c r="I15" s="13"/>
      <c r="J15" s="13">
        <v>0</v>
      </c>
      <c r="K15" s="1"/>
      <c r="L15" s="1"/>
    </row>
    <row r="16" spans="1:12" ht="9.75" customHeight="1">
      <c r="A16" s="1"/>
      <c r="B16" s="8"/>
      <c r="C16" s="8"/>
      <c r="D16" s="8"/>
      <c r="E16" s="8"/>
      <c r="F16" s="8"/>
      <c r="G16" s="8"/>
      <c r="H16" s="13"/>
      <c r="I16" s="13"/>
      <c r="J16" s="13"/>
      <c r="K16" s="1"/>
      <c r="L16" s="1"/>
    </row>
    <row r="17" spans="1:12" ht="15.75">
      <c r="A17" s="1"/>
      <c r="B17" s="8">
        <v>3</v>
      </c>
      <c r="C17" s="3" t="s">
        <v>47</v>
      </c>
      <c r="D17" s="8"/>
      <c r="E17" s="8"/>
      <c r="F17" s="8"/>
      <c r="G17" s="8"/>
      <c r="H17" s="13">
        <v>0</v>
      </c>
      <c r="I17" s="13"/>
      <c r="J17" s="13">
        <v>0</v>
      </c>
      <c r="K17" s="1"/>
      <c r="L17" s="1"/>
    </row>
    <row r="18" spans="1:12" ht="9.75" customHeight="1">
      <c r="A18" s="1"/>
      <c r="B18" s="8"/>
      <c r="C18" s="8"/>
      <c r="D18" s="8"/>
      <c r="E18" s="8"/>
      <c r="F18" s="8"/>
      <c r="G18" s="8"/>
      <c r="H18" s="13"/>
      <c r="I18" s="13"/>
      <c r="J18" s="13"/>
      <c r="K18" s="1"/>
      <c r="L18" s="1"/>
    </row>
    <row r="19" spans="1:12" ht="15.75">
      <c r="A19" s="1"/>
      <c r="B19" s="8">
        <v>4</v>
      </c>
      <c r="C19" s="3" t="s">
        <v>48</v>
      </c>
      <c r="D19" s="8"/>
      <c r="E19" s="8"/>
      <c r="F19" s="8"/>
      <c r="G19" s="8"/>
      <c r="H19" s="13">
        <v>0</v>
      </c>
      <c r="I19" s="13"/>
      <c r="J19" s="13">
        <v>0</v>
      </c>
      <c r="K19" s="1"/>
      <c r="L19" s="1"/>
    </row>
    <row r="20" spans="1:12" ht="7.5" customHeight="1">
      <c r="A20" s="1"/>
      <c r="B20" s="8"/>
      <c r="C20" s="3"/>
      <c r="D20" s="8"/>
      <c r="E20" s="8"/>
      <c r="F20" s="8"/>
      <c r="G20" s="8"/>
      <c r="H20" s="13"/>
      <c r="I20" s="13"/>
      <c r="J20" s="13"/>
      <c r="K20" s="1"/>
      <c r="L20" s="1"/>
    </row>
    <row r="21" spans="1:12" ht="15.75">
      <c r="A21" s="1"/>
      <c r="B21" s="8">
        <v>5</v>
      </c>
      <c r="C21" s="3" t="s">
        <v>132</v>
      </c>
      <c r="D21" s="8"/>
      <c r="E21" s="8"/>
      <c r="F21" s="8"/>
      <c r="G21" s="8"/>
      <c r="H21" s="13">
        <v>0</v>
      </c>
      <c r="I21" s="13"/>
      <c r="J21" s="13">
        <v>0</v>
      </c>
      <c r="K21" s="1"/>
      <c r="L21" s="1"/>
    </row>
    <row r="22" spans="1:12" ht="9.75" customHeight="1">
      <c r="A22" s="1"/>
      <c r="B22" s="8"/>
      <c r="C22" s="3"/>
      <c r="D22" s="8"/>
      <c r="E22" s="8"/>
      <c r="F22" s="8"/>
      <c r="G22" s="8"/>
      <c r="H22" s="15"/>
      <c r="I22" s="14"/>
      <c r="J22" s="14"/>
      <c r="K22" s="1"/>
      <c r="L22" s="1"/>
    </row>
    <row r="23" spans="1:12" ht="15.75">
      <c r="A23" s="1"/>
      <c r="B23" s="8">
        <v>6</v>
      </c>
      <c r="C23" s="3" t="s">
        <v>49</v>
      </c>
      <c r="D23" s="8"/>
      <c r="E23" s="8"/>
      <c r="F23" s="8"/>
      <c r="G23" s="8"/>
      <c r="H23" s="15">
        <v>0</v>
      </c>
      <c r="I23" s="14"/>
      <c r="J23" s="15">
        <v>0</v>
      </c>
      <c r="K23" s="1"/>
      <c r="L23" s="1"/>
    </row>
    <row r="24" spans="1:12" ht="7.5" customHeight="1">
      <c r="A24" s="1"/>
      <c r="B24" s="8"/>
      <c r="C24" s="3"/>
      <c r="D24" s="8"/>
      <c r="E24" s="8"/>
      <c r="F24" s="8"/>
      <c r="G24" s="8"/>
      <c r="H24" s="15"/>
      <c r="I24" s="14"/>
      <c r="J24" s="15"/>
      <c r="K24" s="1"/>
      <c r="L24" s="1"/>
    </row>
    <row r="25" spans="1:12" ht="15.75">
      <c r="A25" s="1"/>
      <c r="B25" s="8">
        <v>7</v>
      </c>
      <c r="C25" s="3" t="s">
        <v>131</v>
      </c>
      <c r="D25" s="8"/>
      <c r="E25" s="8"/>
      <c r="F25" s="8"/>
      <c r="G25" s="8"/>
      <c r="H25" s="15">
        <v>0</v>
      </c>
      <c r="I25" s="14"/>
      <c r="J25" s="15">
        <v>0</v>
      </c>
      <c r="K25" s="1"/>
      <c r="L25" s="1"/>
    </row>
    <row r="26" spans="1:12" ht="9.75" customHeight="1">
      <c r="A26" s="1"/>
      <c r="B26" s="8"/>
      <c r="C26" s="8"/>
      <c r="D26" s="8"/>
      <c r="E26" s="8"/>
      <c r="F26" s="8"/>
      <c r="G26" s="8"/>
      <c r="H26" s="15"/>
      <c r="I26" s="14"/>
      <c r="J26" s="14"/>
      <c r="K26" s="1"/>
      <c r="L26" s="1"/>
    </row>
    <row r="27" spans="1:12" ht="15.75">
      <c r="A27" s="1"/>
      <c r="B27" s="8">
        <v>8</v>
      </c>
      <c r="C27" s="3" t="s">
        <v>50</v>
      </c>
      <c r="D27" s="8"/>
      <c r="E27" s="8"/>
      <c r="F27" s="8"/>
      <c r="G27" s="8"/>
      <c r="H27" s="15"/>
      <c r="I27" s="14"/>
      <c r="J27" s="14"/>
      <c r="K27" s="1"/>
      <c r="L27" s="1"/>
    </row>
    <row r="28" spans="1:12" ht="15.75">
      <c r="A28" s="1"/>
      <c r="B28" s="8"/>
      <c r="C28" s="8"/>
      <c r="D28" s="8" t="s">
        <v>135</v>
      </c>
      <c r="E28" s="8"/>
      <c r="F28" s="8"/>
      <c r="G28" s="8"/>
      <c r="H28" s="16">
        <f>47501-2290</f>
        <v>45211</v>
      </c>
      <c r="I28" s="14"/>
      <c r="J28" s="16">
        <v>47606</v>
      </c>
      <c r="K28" s="1"/>
      <c r="L28" s="1"/>
    </row>
    <row r="29" spans="1:12" ht="15.75">
      <c r="A29" s="1"/>
      <c r="B29" s="8"/>
      <c r="C29" s="8"/>
      <c r="D29" s="8" t="s">
        <v>136</v>
      </c>
      <c r="E29" s="8"/>
      <c r="F29" s="8"/>
      <c r="G29" s="8"/>
      <c r="H29" s="17">
        <f>28411-4147-599-109</f>
        <v>23556</v>
      </c>
      <c r="I29" s="14"/>
      <c r="J29" s="17">
        <v>30539</v>
      </c>
      <c r="K29" s="1"/>
      <c r="L29" s="1"/>
    </row>
    <row r="30" spans="1:12" ht="15.75">
      <c r="A30" s="1"/>
      <c r="B30" s="8"/>
      <c r="C30" s="8"/>
      <c r="D30" s="8" t="s">
        <v>51</v>
      </c>
      <c r="E30" s="8"/>
      <c r="F30" s="8"/>
      <c r="G30" s="8"/>
      <c r="H30" s="17">
        <v>0</v>
      </c>
      <c r="I30" s="14"/>
      <c r="J30" s="17">
        <v>0</v>
      </c>
      <c r="K30" s="1"/>
      <c r="L30" s="1"/>
    </row>
    <row r="31" spans="1:12" ht="15.75">
      <c r="A31" s="1"/>
      <c r="B31" s="8"/>
      <c r="C31" s="8"/>
      <c r="D31" s="8" t="s">
        <v>52</v>
      </c>
      <c r="E31" s="8"/>
      <c r="F31" s="8"/>
      <c r="G31" s="8"/>
      <c r="H31" s="17">
        <v>1207</v>
      </c>
      <c r="I31" s="14"/>
      <c r="J31" s="17">
        <v>2220</v>
      </c>
      <c r="K31" s="1"/>
      <c r="L31" s="1"/>
    </row>
    <row r="32" spans="1:12" ht="15.75">
      <c r="A32" s="1"/>
      <c r="B32" s="8"/>
      <c r="C32" s="8"/>
      <c r="D32" s="8" t="s">
        <v>53</v>
      </c>
      <c r="E32" s="8"/>
      <c r="F32" s="8"/>
      <c r="G32" s="8"/>
      <c r="H32" s="17">
        <f>18018-58+11063+5001</f>
        <v>34024</v>
      </c>
      <c r="I32" s="14"/>
      <c r="J32" s="17">
        <v>18958</v>
      </c>
      <c r="K32" s="1"/>
      <c r="L32" s="1"/>
    </row>
    <row r="33" spans="1:12" ht="15.75">
      <c r="A33" s="1"/>
      <c r="B33" s="8"/>
      <c r="C33" s="8"/>
      <c r="D33" s="8" t="s">
        <v>54</v>
      </c>
      <c r="E33" s="8"/>
      <c r="F33" s="8"/>
      <c r="G33" s="8"/>
      <c r="H33" s="17">
        <f>644+194+1+26+5+586+1176+1200+11</f>
        <v>3843</v>
      </c>
      <c r="I33" s="14"/>
      <c r="J33" s="22">
        <v>2717</v>
      </c>
      <c r="K33" s="1"/>
      <c r="L33" s="1"/>
    </row>
    <row r="34" spans="1:12" ht="16.5" thickBot="1">
      <c r="A34" s="1"/>
      <c r="B34" s="8"/>
      <c r="C34" s="8"/>
      <c r="D34" s="8"/>
      <c r="E34" s="8"/>
      <c r="F34" s="8"/>
      <c r="G34" s="8"/>
      <c r="H34" s="18">
        <f>SUM(H28:H33)</f>
        <v>107841</v>
      </c>
      <c r="I34" s="14"/>
      <c r="J34" s="18">
        <f>SUM(J28:J33)</f>
        <v>102040</v>
      </c>
      <c r="K34" s="1"/>
      <c r="L34" s="1"/>
    </row>
    <row r="35" spans="1:12" ht="9.75" customHeight="1">
      <c r="A35" s="1"/>
      <c r="B35" s="8"/>
      <c r="C35" s="8"/>
      <c r="D35" s="8"/>
      <c r="E35" s="8"/>
      <c r="F35" s="8"/>
      <c r="G35" s="8"/>
      <c r="H35" s="17"/>
      <c r="I35" s="14"/>
      <c r="J35" s="17"/>
      <c r="K35" s="1"/>
      <c r="L35" s="1"/>
    </row>
    <row r="36" spans="1:12" ht="15.75">
      <c r="A36" s="1"/>
      <c r="B36" s="8">
        <v>9</v>
      </c>
      <c r="C36" s="3" t="s">
        <v>55</v>
      </c>
      <c r="D36" s="8"/>
      <c r="E36" s="8"/>
      <c r="F36" s="8"/>
      <c r="G36" s="8"/>
      <c r="H36" s="17"/>
      <c r="I36" s="14"/>
      <c r="J36" s="17"/>
      <c r="K36" s="1"/>
      <c r="L36" s="1"/>
    </row>
    <row r="37" spans="1:12" ht="15.75">
      <c r="A37" s="1"/>
      <c r="B37" s="8"/>
      <c r="C37" s="3"/>
      <c r="D37" s="8" t="s">
        <v>137</v>
      </c>
      <c r="E37" s="8"/>
      <c r="F37" s="8"/>
      <c r="G37" s="8"/>
      <c r="H37" s="17">
        <f>2335+5719</f>
        <v>8054</v>
      </c>
      <c r="I37" s="14"/>
      <c r="J37" s="17">
        <v>2701</v>
      </c>
      <c r="K37" s="1"/>
      <c r="L37" s="1"/>
    </row>
    <row r="38" spans="1:12" ht="15.75">
      <c r="A38" s="1"/>
      <c r="B38" s="8"/>
      <c r="C38" s="3"/>
      <c r="D38" s="8" t="s">
        <v>138</v>
      </c>
      <c r="E38" s="8"/>
      <c r="F38" s="8"/>
      <c r="G38" s="8"/>
      <c r="H38" s="17">
        <f>18506+1772-5718</f>
        <v>14560</v>
      </c>
      <c r="I38" s="14"/>
      <c r="J38" s="17">
        <v>11781</v>
      </c>
      <c r="K38" s="1"/>
      <c r="L38" s="1"/>
    </row>
    <row r="39" spans="1:12" ht="15.75">
      <c r="A39" s="1"/>
      <c r="B39" s="8"/>
      <c r="C39" s="8"/>
      <c r="D39" s="8" t="s">
        <v>56</v>
      </c>
      <c r="E39" s="8"/>
      <c r="F39" s="8"/>
      <c r="G39" s="8"/>
      <c r="H39" s="17">
        <f>46614</f>
        <v>46614</v>
      </c>
      <c r="I39" s="14"/>
      <c r="J39" s="17">
        <f>47450+1726</f>
        <v>49176</v>
      </c>
      <c r="K39" s="1"/>
      <c r="L39" s="1"/>
    </row>
    <row r="40" spans="1:12" ht="15.75">
      <c r="A40" s="1"/>
      <c r="B40" s="8"/>
      <c r="C40" s="8"/>
      <c r="D40" s="8" t="s">
        <v>57</v>
      </c>
      <c r="E40" s="8"/>
      <c r="F40" s="8"/>
      <c r="G40" s="8"/>
      <c r="H40" s="17">
        <f>6152+979</f>
        <v>7131</v>
      </c>
      <c r="I40" s="14"/>
      <c r="J40" s="17">
        <v>8316</v>
      </c>
      <c r="K40" s="1"/>
      <c r="L40" s="1"/>
    </row>
    <row r="41" spans="1:12" ht="15.75">
      <c r="A41" s="1"/>
      <c r="B41" s="8"/>
      <c r="C41" s="8"/>
      <c r="D41" s="8" t="s">
        <v>139</v>
      </c>
      <c r="E41" s="8"/>
      <c r="F41" s="8"/>
      <c r="G41" s="8"/>
      <c r="H41" s="17">
        <f>+H49*0.05*0.72</f>
        <v>3166.4880000000003</v>
      </c>
      <c r="I41" s="14"/>
      <c r="J41" s="17">
        <v>0</v>
      </c>
      <c r="K41" s="1"/>
      <c r="L41" s="1"/>
    </row>
    <row r="42" spans="1:12" ht="16.5" thickBot="1">
      <c r="A42" s="1"/>
      <c r="B42" s="8"/>
      <c r="C42" s="8"/>
      <c r="D42" s="8"/>
      <c r="E42" s="8"/>
      <c r="F42" s="8"/>
      <c r="G42" s="8"/>
      <c r="H42" s="18">
        <f>SUM(H37:H41)</f>
        <v>79525.488</v>
      </c>
      <c r="I42" s="14"/>
      <c r="J42" s="18">
        <f>SUM(J37:J41)</f>
        <v>71974</v>
      </c>
      <c r="K42" s="1"/>
      <c r="L42" s="1"/>
    </row>
    <row r="43" spans="1:12" ht="9.75" customHeight="1">
      <c r="A43" s="1"/>
      <c r="B43" s="8"/>
      <c r="C43" s="8"/>
      <c r="D43" s="8"/>
      <c r="E43" s="8"/>
      <c r="F43" s="8"/>
      <c r="G43" s="8"/>
      <c r="H43" s="15"/>
      <c r="I43" s="14"/>
      <c r="J43" s="15"/>
      <c r="K43" s="1"/>
      <c r="L43" s="1"/>
    </row>
    <row r="44" spans="1:12" ht="15.75">
      <c r="A44" s="1"/>
      <c r="B44" s="8">
        <v>10</v>
      </c>
      <c r="C44" s="3" t="s">
        <v>58</v>
      </c>
      <c r="D44" s="8"/>
      <c r="E44" s="8"/>
      <c r="F44" s="8"/>
      <c r="G44" s="8"/>
      <c r="H44" s="15">
        <f>+H34-H42</f>
        <v>28315.512000000002</v>
      </c>
      <c r="I44" s="14"/>
      <c r="J44" s="15">
        <f>+J34-J42</f>
        <v>30066</v>
      </c>
      <c r="K44" s="1"/>
      <c r="L44" s="1"/>
    </row>
    <row r="45" spans="1:12" ht="9.75" customHeight="1">
      <c r="A45" s="1"/>
      <c r="B45" s="8"/>
      <c r="C45" s="8"/>
      <c r="D45" s="8"/>
      <c r="E45" s="8"/>
      <c r="F45" s="8"/>
      <c r="G45" s="8"/>
      <c r="H45" s="15"/>
      <c r="I45" s="14"/>
      <c r="J45" s="15"/>
      <c r="K45" s="1"/>
      <c r="L45" s="1"/>
    </row>
    <row r="46" spans="1:12" ht="14.25" customHeight="1">
      <c r="A46" s="1"/>
      <c r="B46" s="8"/>
      <c r="C46" s="8"/>
      <c r="D46" s="8"/>
      <c r="E46" s="8"/>
      <c r="F46" s="8"/>
      <c r="G46" s="8"/>
      <c r="H46" s="15"/>
      <c r="I46" s="14"/>
      <c r="J46" s="15"/>
      <c r="K46" s="1"/>
      <c r="L46" s="1"/>
    </row>
    <row r="47" spans="1:12" ht="14.25" customHeight="1" thickBot="1">
      <c r="A47" s="1"/>
      <c r="B47" s="8"/>
      <c r="C47" s="8"/>
      <c r="D47" s="8"/>
      <c r="E47" s="8"/>
      <c r="F47" s="8"/>
      <c r="G47" s="8"/>
      <c r="H47" s="19">
        <f>SUM(H13:H23)+H44</f>
        <v>106138.512</v>
      </c>
      <c r="I47" s="14"/>
      <c r="J47" s="19">
        <f>SUM(J13:J23)+J44</f>
        <v>113112</v>
      </c>
      <c r="K47" s="1"/>
      <c r="L47" s="1"/>
    </row>
    <row r="48" spans="1:12" ht="16.5" thickTop="1">
      <c r="A48" s="1"/>
      <c r="B48" s="8">
        <v>11</v>
      </c>
      <c r="C48" s="3" t="s">
        <v>59</v>
      </c>
      <c r="D48" s="8"/>
      <c r="E48" s="8"/>
      <c r="F48" s="8"/>
      <c r="G48" s="8"/>
      <c r="H48" s="15"/>
      <c r="I48" s="14"/>
      <c r="J48" s="15"/>
      <c r="K48" s="1"/>
      <c r="L48" s="1"/>
    </row>
    <row r="49" spans="1:12" ht="15.75">
      <c r="A49" s="1"/>
      <c r="B49" s="8"/>
      <c r="C49" s="8" t="s">
        <v>60</v>
      </c>
      <c r="D49" s="8"/>
      <c r="E49" s="8"/>
      <c r="F49" s="8"/>
      <c r="G49" s="8"/>
      <c r="H49" s="15">
        <v>87958</v>
      </c>
      <c r="I49" s="14"/>
      <c r="J49" s="15">
        <v>87958</v>
      </c>
      <c r="K49" s="1"/>
      <c r="L49" s="1"/>
    </row>
    <row r="50" spans="1:12" ht="15.75">
      <c r="A50" s="1"/>
      <c r="B50" s="8"/>
      <c r="C50" s="8" t="s">
        <v>61</v>
      </c>
      <c r="D50" s="8"/>
      <c r="E50" s="8"/>
      <c r="F50" s="8"/>
      <c r="G50" s="8"/>
      <c r="H50" s="15"/>
      <c r="I50" s="14"/>
      <c r="J50" s="15"/>
      <c r="K50" s="1"/>
      <c r="L50" s="1"/>
    </row>
    <row r="51" spans="1:12" ht="15.75">
      <c r="A51" s="1"/>
      <c r="B51" s="8"/>
      <c r="C51" s="8"/>
      <c r="D51" s="8" t="s">
        <v>62</v>
      </c>
      <c r="E51" s="8"/>
      <c r="F51" s="8"/>
      <c r="G51" s="8"/>
      <c r="H51" s="15">
        <v>0</v>
      </c>
      <c r="I51" s="14"/>
      <c r="J51" s="15">
        <v>0</v>
      </c>
      <c r="K51" s="1"/>
      <c r="L51" s="1"/>
    </row>
    <row r="52" spans="1:12" ht="15.75">
      <c r="A52" s="1"/>
      <c r="B52" s="8"/>
      <c r="C52" s="8"/>
      <c r="D52" s="8" t="s">
        <v>63</v>
      </c>
      <c r="E52" s="8"/>
      <c r="F52" s="8"/>
      <c r="G52" s="8"/>
      <c r="H52" s="15">
        <v>0</v>
      </c>
      <c r="I52" s="14"/>
      <c r="J52" s="15">
        <v>0</v>
      </c>
      <c r="K52" s="1"/>
      <c r="L52" s="1"/>
    </row>
    <row r="53" spans="1:12" ht="15.75">
      <c r="A53" s="1"/>
      <c r="B53" s="8"/>
      <c r="C53" s="8"/>
      <c r="D53" s="8" t="s">
        <v>64</v>
      </c>
      <c r="E53" s="8"/>
      <c r="F53" s="8"/>
      <c r="G53" s="8"/>
      <c r="H53" s="15">
        <v>2766</v>
      </c>
      <c r="I53" s="14"/>
      <c r="J53" s="15">
        <v>2766</v>
      </c>
      <c r="K53" s="1"/>
      <c r="L53" s="1"/>
    </row>
    <row r="54" spans="1:12" ht="15.75">
      <c r="A54" s="1"/>
      <c r="B54" s="8"/>
      <c r="C54" s="8"/>
      <c r="D54" s="8" t="s">
        <v>140</v>
      </c>
      <c r="E54" s="8"/>
      <c r="F54" s="8"/>
      <c r="G54" s="8"/>
      <c r="H54" s="15">
        <v>0</v>
      </c>
      <c r="I54" s="14"/>
      <c r="J54" s="15">
        <v>0</v>
      </c>
      <c r="K54" s="1"/>
      <c r="L54" s="1"/>
    </row>
    <row r="55" spans="1:12" ht="15.75">
      <c r="A55" s="1"/>
      <c r="B55" s="8"/>
      <c r="C55" s="8"/>
      <c r="D55" s="8" t="s">
        <v>186</v>
      </c>
      <c r="E55" s="8"/>
      <c r="F55" s="8"/>
      <c r="G55" s="8"/>
      <c r="H55" s="16">
        <f>+J55+PL!L60-H41</f>
        <v>5225.512</v>
      </c>
      <c r="I55" s="14"/>
      <c r="J55" s="16">
        <f>-28648+32823</f>
        <v>4175</v>
      </c>
      <c r="K55" s="1"/>
      <c r="L55" s="1"/>
    </row>
    <row r="56" spans="1:12" ht="15.75">
      <c r="A56" s="1"/>
      <c r="B56" s="8"/>
      <c r="C56" s="8"/>
      <c r="D56" s="8"/>
      <c r="E56" s="8"/>
      <c r="F56" s="8"/>
      <c r="G56" s="8"/>
      <c r="H56" s="22"/>
      <c r="I56" s="14"/>
      <c r="J56" s="22"/>
      <c r="K56" s="1"/>
      <c r="L56" s="1"/>
    </row>
    <row r="57" spans="1:12" ht="15.75">
      <c r="A57" s="1"/>
      <c r="B57" s="8"/>
      <c r="C57" s="8"/>
      <c r="D57" s="8"/>
      <c r="E57" s="8"/>
      <c r="F57" s="8"/>
      <c r="G57" s="8"/>
      <c r="H57" s="15">
        <f>SUM(H49:H56)</f>
        <v>95949.512</v>
      </c>
      <c r="I57" s="14"/>
      <c r="J57" s="15">
        <f>SUM(J49:J56)</f>
        <v>94899</v>
      </c>
      <c r="K57" s="1"/>
      <c r="L57" s="1"/>
    </row>
    <row r="58" spans="1:12" ht="9.75" customHeight="1">
      <c r="A58" s="1"/>
      <c r="B58" s="8"/>
      <c r="C58" s="8"/>
      <c r="D58" s="8"/>
      <c r="E58" s="8"/>
      <c r="F58" s="8"/>
      <c r="G58" s="8"/>
      <c r="H58" s="15"/>
      <c r="I58" s="14"/>
      <c r="J58" s="15"/>
      <c r="K58" s="1"/>
      <c r="L58" s="1"/>
    </row>
    <row r="59" spans="1:12" ht="15.75">
      <c r="A59" s="1"/>
      <c r="B59" s="8">
        <v>12</v>
      </c>
      <c r="C59" s="3" t="s">
        <v>65</v>
      </c>
      <c r="D59" s="8"/>
      <c r="E59" s="8"/>
      <c r="F59" s="8"/>
      <c r="G59" s="8"/>
      <c r="H59" s="15">
        <v>0</v>
      </c>
      <c r="I59" s="14"/>
      <c r="J59" s="15">
        <v>0</v>
      </c>
      <c r="K59" s="1"/>
      <c r="L59" s="1"/>
    </row>
    <row r="60" spans="1:12" ht="9.75" customHeight="1">
      <c r="A60" s="1"/>
      <c r="B60" s="8"/>
      <c r="C60" s="8"/>
      <c r="D60" s="8"/>
      <c r="E60" s="8"/>
      <c r="F60" s="8"/>
      <c r="G60" s="8"/>
      <c r="H60" s="15"/>
      <c r="I60" s="14"/>
      <c r="J60" s="15"/>
      <c r="K60" s="1"/>
      <c r="L60" s="1"/>
    </row>
    <row r="61" spans="1:12" ht="14.25" customHeight="1">
      <c r="A61" s="1"/>
      <c r="B61" s="8">
        <v>13</v>
      </c>
      <c r="C61" s="3" t="s">
        <v>66</v>
      </c>
      <c r="D61" s="8"/>
      <c r="E61" s="8"/>
      <c r="F61" s="8"/>
      <c r="G61" s="8"/>
      <c r="H61" s="15">
        <v>0</v>
      </c>
      <c r="I61" s="14"/>
      <c r="J61" s="15">
        <v>6903</v>
      </c>
      <c r="K61" s="1"/>
      <c r="L61" s="1"/>
    </row>
    <row r="62" spans="1:12" ht="8.25" customHeight="1">
      <c r="A62" s="1"/>
      <c r="B62" s="8"/>
      <c r="C62" s="8"/>
      <c r="D62" s="8"/>
      <c r="E62" s="8"/>
      <c r="F62" s="8"/>
      <c r="G62" s="8"/>
      <c r="H62" s="15"/>
      <c r="I62" s="14"/>
      <c r="J62" s="15"/>
      <c r="K62" s="1"/>
      <c r="L62" s="1"/>
    </row>
    <row r="63" spans="1:12" ht="15.75">
      <c r="A63" s="1"/>
      <c r="B63" s="8">
        <v>14</v>
      </c>
      <c r="C63" s="3" t="s">
        <v>67</v>
      </c>
      <c r="D63" s="8"/>
      <c r="E63" s="8"/>
      <c r="F63" s="8"/>
      <c r="G63" s="8"/>
      <c r="H63" s="15">
        <f>11310-1121</f>
        <v>10189</v>
      </c>
      <c r="I63" s="14"/>
      <c r="J63" s="15">
        <v>11310</v>
      </c>
      <c r="K63" s="1"/>
      <c r="L63" s="1"/>
    </row>
    <row r="64" spans="1:12" ht="9.75" customHeight="1">
      <c r="A64" s="1"/>
      <c r="B64" s="8"/>
      <c r="C64" s="8"/>
      <c r="D64" s="8"/>
      <c r="E64" s="8"/>
      <c r="F64" s="8"/>
      <c r="G64" s="8"/>
      <c r="H64" s="15"/>
      <c r="I64" s="14"/>
      <c r="J64" s="15"/>
      <c r="K64" s="1"/>
      <c r="L64" s="1"/>
    </row>
    <row r="65" spans="1:12" ht="16.5" thickBot="1">
      <c r="A65" s="1"/>
      <c r="B65" s="8"/>
      <c r="C65" s="8"/>
      <c r="D65" s="8"/>
      <c r="E65" s="8"/>
      <c r="F65" s="8"/>
      <c r="G65" s="8"/>
      <c r="H65" s="19">
        <f>SUM(H57:H63)</f>
        <v>106138.512</v>
      </c>
      <c r="I65" s="14"/>
      <c r="J65" s="19">
        <f>SUM(J57:J63)</f>
        <v>113112</v>
      </c>
      <c r="K65" s="1"/>
      <c r="L65" s="1"/>
    </row>
    <row r="66" spans="1:12" ht="9.75" customHeight="1" thickTop="1">
      <c r="A66" s="1"/>
      <c r="B66" s="8"/>
      <c r="C66" s="8"/>
      <c r="D66" s="8"/>
      <c r="E66" s="8"/>
      <c r="F66" s="8"/>
      <c r="G66" s="8"/>
      <c r="H66" s="14"/>
      <c r="I66" s="14"/>
      <c r="J66" s="14"/>
      <c r="K66" s="1"/>
      <c r="L66" s="1"/>
    </row>
    <row r="67" spans="1:12" ht="16.5" thickBot="1">
      <c r="A67" s="1"/>
      <c r="B67" s="8">
        <v>15</v>
      </c>
      <c r="C67" s="3" t="s">
        <v>141</v>
      </c>
      <c r="D67" s="8"/>
      <c r="E67" s="8"/>
      <c r="F67" s="8"/>
      <c r="G67" s="8"/>
      <c r="H67" s="61">
        <f>(+H57-H23)/H49</f>
        <v>1.090855999454285</v>
      </c>
      <c r="I67" s="14"/>
      <c r="J67" s="61">
        <f>(+J57-J23)/J49</f>
        <v>1.0789126628618204</v>
      </c>
      <c r="K67" s="1"/>
      <c r="L67" s="1"/>
    </row>
    <row r="68" spans="1:12" ht="6" customHeight="1">
      <c r="A68" s="1"/>
      <c r="B68" s="1"/>
      <c r="C68" s="1"/>
      <c r="D68" s="1"/>
      <c r="E68" s="1"/>
      <c r="F68" s="1"/>
      <c r="G68" s="1"/>
      <c r="H68" s="11"/>
      <c r="I68" s="11"/>
      <c r="J68" s="11"/>
      <c r="K68" s="1"/>
      <c r="L68" s="1"/>
    </row>
    <row r="69" spans="1:12" ht="6" customHeight="1">
      <c r="A69" s="1"/>
      <c r="B69" s="1"/>
      <c r="C69" s="1"/>
      <c r="D69" s="1"/>
      <c r="E69" s="1"/>
      <c r="F69" s="1"/>
      <c r="G69" s="1"/>
      <c r="H69" s="11"/>
      <c r="I69" s="11"/>
      <c r="J69" s="11"/>
      <c r="K69" s="1"/>
      <c r="L69" s="1"/>
    </row>
    <row r="70" spans="1:12" ht="12.75">
      <c r="A70" s="1"/>
      <c r="B70" s="2"/>
      <c r="C70" s="2"/>
      <c r="J70" s="1"/>
      <c r="K70" s="1"/>
      <c r="L70" s="1"/>
    </row>
    <row r="71" spans="1:12" ht="12.75">
      <c r="A71" s="1"/>
      <c r="B71" s="1"/>
      <c r="C71" s="2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82" ht="12.75">
      <c r="H82" s="28"/>
    </row>
  </sheetData>
  <printOptions horizontalCentered="1" verticalCentered="1"/>
  <pageMargins left="0.25" right="0.5" top="0.75" bottom="0.75" header="0.5" footer="0.5"/>
  <pageSetup horizontalDpi="600" verticalDpi="600" orientation="portrait" paperSize="9" scale="7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70"/>
  <sheetViews>
    <sheetView zoomScale="80" zoomScaleNormal="80" workbookViewId="0" topLeftCell="A90">
      <selection activeCell="D108" sqref="D108"/>
    </sheetView>
  </sheetViews>
  <sheetFormatPr defaultColWidth="9.140625" defaultRowHeight="12.75"/>
  <cols>
    <col min="1" max="1" width="2.421875" style="0" customWidth="1"/>
    <col min="2" max="2" width="4.140625" style="0" customWidth="1"/>
    <col min="3" max="3" width="2.7109375" style="0" customWidth="1"/>
    <col min="4" max="4" width="4.140625" style="0" customWidth="1"/>
    <col min="5" max="5" width="22.421875" style="0" customWidth="1"/>
    <col min="6" max="6" width="12.421875" style="0" customWidth="1"/>
    <col min="7" max="7" width="14.57421875" style="0" customWidth="1"/>
    <col min="8" max="8" width="15.57421875" style="0" customWidth="1"/>
    <col min="9" max="9" width="15.140625" style="0" customWidth="1"/>
    <col min="10" max="10" width="21.28125" style="0" customWidth="1"/>
    <col min="11" max="11" width="21.00390625" style="0" customWidth="1"/>
    <col min="12" max="12" width="0.5625" style="0" hidden="1" customWidth="1"/>
    <col min="13" max="13" width="14.421875" style="0" customWidth="1"/>
    <col min="14" max="14" width="9.140625" style="0" hidden="1" customWidth="1"/>
    <col min="15" max="15" width="3.00390625" style="0" customWidth="1"/>
  </cols>
  <sheetData>
    <row r="1" spans="1:11" ht="1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5.75">
      <c r="A2" s="46"/>
      <c r="B2" s="46"/>
      <c r="C2" s="25" t="s">
        <v>68</v>
      </c>
      <c r="D2" s="46"/>
      <c r="E2" s="46"/>
      <c r="F2" s="46"/>
      <c r="G2" s="46"/>
      <c r="H2" s="46"/>
      <c r="I2" s="46"/>
      <c r="J2" s="46"/>
      <c r="K2" s="46"/>
    </row>
    <row r="3" spans="1:11" ht="15.75">
      <c r="A3" s="46"/>
      <c r="B3" s="8"/>
      <c r="C3" s="47"/>
      <c r="D3" s="46"/>
      <c r="E3" s="46"/>
      <c r="F3" s="46"/>
      <c r="G3" s="46"/>
      <c r="H3" s="46"/>
      <c r="I3" s="46"/>
      <c r="J3" s="46"/>
      <c r="K3" s="46"/>
    </row>
    <row r="4" spans="1:11" ht="15.75">
      <c r="A4" s="46"/>
      <c r="B4" s="8">
        <v>1</v>
      </c>
      <c r="C4" s="3" t="s">
        <v>69</v>
      </c>
      <c r="D4" s="46"/>
      <c r="E4" s="46"/>
      <c r="F4" s="46"/>
      <c r="G4" s="46"/>
      <c r="H4" s="46"/>
      <c r="I4" s="46"/>
      <c r="J4" s="46"/>
      <c r="K4" s="46"/>
    </row>
    <row r="5" spans="1:11" ht="15.75">
      <c r="A5" s="46"/>
      <c r="B5" s="8"/>
      <c r="C5" s="3"/>
      <c r="D5" s="46"/>
      <c r="E5" s="46"/>
      <c r="F5" s="46"/>
      <c r="G5" s="46"/>
      <c r="H5" s="46"/>
      <c r="I5" s="46"/>
      <c r="J5" s="46"/>
      <c r="K5" s="46"/>
    </row>
    <row r="6" spans="1:11" ht="15.75">
      <c r="A6" s="46"/>
      <c r="B6" s="8"/>
      <c r="C6" s="8"/>
      <c r="D6" s="8" t="s">
        <v>70</v>
      </c>
      <c r="E6" s="46"/>
      <c r="F6" s="46"/>
      <c r="G6" s="46"/>
      <c r="H6" s="46"/>
      <c r="I6" s="46"/>
      <c r="J6" s="46"/>
      <c r="K6" s="46"/>
    </row>
    <row r="7" spans="1:11" ht="15.75">
      <c r="A7" s="46"/>
      <c r="B7" s="8"/>
      <c r="C7" s="8"/>
      <c r="D7" s="8" t="s">
        <v>188</v>
      </c>
      <c r="E7" s="46"/>
      <c r="F7" s="46"/>
      <c r="G7" s="46"/>
      <c r="H7" s="46"/>
      <c r="I7" s="46"/>
      <c r="J7" s="46"/>
      <c r="K7" s="46"/>
    </row>
    <row r="8" spans="1:11" ht="15.75">
      <c r="A8" s="46"/>
      <c r="B8" s="8"/>
      <c r="C8" s="8"/>
      <c r="D8" s="46"/>
      <c r="E8" s="46"/>
      <c r="F8" s="46"/>
      <c r="G8" s="46"/>
      <c r="H8" s="46"/>
      <c r="I8" s="46"/>
      <c r="J8" s="46"/>
      <c r="K8" s="46"/>
    </row>
    <row r="9" spans="1:11" ht="15.75">
      <c r="A9" s="46"/>
      <c r="B9" s="8">
        <v>2</v>
      </c>
      <c r="C9" s="3" t="s">
        <v>71</v>
      </c>
      <c r="D9" s="46"/>
      <c r="E9" s="46"/>
      <c r="F9" s="46"/>
      <c r="G9" s="46"/>
      <c r="H9" s="46"/>
      <c r="I9" s="46"/>
      <c r="J9" s="46"/>
      <c r="K9" s="46"/>
    </row>
    <row r="10" spans="1:11" ht="15.75">
      <c r="A10" s="46"/>
      <c r="B10" s="8"/>
      <c r="C10" s="3"/>
      <c r="D10" s="46"/>
      <c r="E10" s="46"/>
      <c r="F10" s="46"/>
      <c r="G10" s="46"/>
      <c r="H10" s="46"/>
      <c r="I10" s="46"/>
      <c r="J10" s="46"/>
      <c r="K10" s="46"/>
    </row>
    <row r="11" spans="1:10" ht="15.75">
      <c r="A11" s="46"/>
      <c r="B11" s="8"/>
      <c r="C11" s="3"/>
      <c r="D11" s="8" t="s">
        <v>142</v>
      </c>
      <c r="E11" s="46"/>
      <c r="F11" s="46"/>
      <c r="G11" s="46"/>
      <c r="H11" s="46"/>
      <c r="I11" s="46"/>
      <c r="J11" s="45"/>
    </row>
    <row r="12" spans="1:11" ht="15.75">
      <c r="A12" s="46"/>
      <c r="B12" s="8"/>
      <c r="C12" s="3"/>
      <c r="D12" s="8"/>
      <c r="E12" s="8"/>
      <c r="F12" s="8"/>
      <c r="G12" s="8"/>
      <c r="H12" s="8"/>
      <c r="I12" s="8"/>
      <c r="J12" s="54"/>
      <c r="K12" s="1"/>
    </row>
    <row r="13" spans="1:11" ht="15.75">
      <c r="A13" s="46"/>
      <c r="B13" s="46">
        <v>3</v>
      </c>
      <c r="C13" s="3" t="s">
        <v>74</v>
      </c>
      <c r="D13" s="46"/>
      <c r="E13" s="46"/>
      <c r="F13" s="46"/>
      <c r="G13" s="46"/>
      <c r="H13" s="46"/>
      <c r="I13" s="46"/>
      <c r="J13" s="46"/>
      <c r="K13" s="46"/>
    </row>
    <row r="14" spans="1:11" ht="15.75">
      <c r="A14" s="46"/>
      <c r="B14" s="46"/>
      <c r="C14" s="3"/>
      <c r="D14" s="46"/>
      <c r="E14" s="46"/>
      <c r="F14" s="46"/>
      <c r="G14" s="46"/>
      <c r="H14" s="46"/>
      <c r="I14" s="46"/>
      <c r="J14" s="46"/>
      <c r="K14" s="46"/>
    </row>
    <row r="15" spans="1:11" ht="15.75">
      <c r="A15" s="8"/>
      <c r="B15" s="8"/>
      <c r="C15" s="8"/>
      <c r="D15" s="8" t="s">
        <v>143</v>
      </c>
      <c r="E15" s="8"/>
      <c r="F15" s="8"/>
      <c r="G15" s="8"/>
      <c r="H15" s="8"/>
      <c r="I15" s="8"/>
      <c r="J15" s="8"/>
      <c r="K15" s="8"/>
    </row>
    <row r="16" spans="1:11" ht="15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5.75">
      <c r="A17" s="8"/>
      <c r="B17" s="8">
        <v>4</v>
      </c>
      <c r="C17" s="3" t="s">
        <v>166</v>
      </c>
      <c r="D17" s="8"/>
      <c r="E17" s="8"/>
      <c r="F17" s="8"/>
      <c r="G17" s="8"/>
      <c r="H17" s="8"/>
      <c r="I17" s="8"/>
      <c r="J17" s="8"/>
      <c r="K17" s="8"/>
    </row>
    <row r="18" spans="1:11" ht="15.75">
      <c r="A18" s="8"/>
      <c r="B18" s="8"/>
      <c r="C18" s="3"/>
      <c r="D18" s="8"/>
      <c r="E18" s="8"/>
      <c r="F18" s="8"/>
      <c r="G18" s="8"/>
      <c r="H18" s="8"/>
      <c r="I18" s="8"/>
      <c r="J18" s="8"/>
      <c r="K18" s="8"/>
    </row>
    <row r="19" spans="1:11" ht="15.75">
      <c r="A19" s="8"/>
      <c r="B19" s="8"/>
      <c r="C19" s="8"/>
      <c r="D19" s="8" t="s">
        <v>171</v>
      </c>
      <c r="E19" s="8"/>
      <c r="F19" s="8"/>
      <c r="G19" s="8"/>
      <c r="H19" s="8"/>
      <c r="I19" s="8"/>
      <c r="J19" s="8"/>
      <c r="K19" s="8"/>
    </row>
    <row r="20" spans="1:11" ht="15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5.75">
      <c r="A21" s="8"/>
      <c r="B21" s="8"/>
      <c r="C21" s="8"/>
      <c r="D21" s="8"/>
      <c r="E21" s="8"/>
      <c r="F21" s="8"/>
      <c r="H21" s="48" t="s">
        <v>75</v>
      </c>
      <c r="I21" s="48" t="s">
        <v>76</v>
      </c>
      <c r="J21" s="8"/>
      <c r="K21" s="8"/>
    </row>
    <row r="22" spans="1:11" ht="15.75">
      <c r="A22" s="8"/>
      <c r="B22" s="8"/>
      <c r="C22" s="8"/>
      <c r="D22" s="8"/>
      <c r="E22" s="8"/>
      <c r="F22" s="8"/>
      <c r="H22" s="48" t="s">
        <v>77</v>
      </c>
      <c r="I22" s="48" t="s">
        <v>78</v>
      </c>
      <c r="J22" s="8"/>
      <c r="K22" s="8"/>
    </row>
    <row r="23" spans="1:11" ht="15.75">
      <c r="A23" s="8"/>
      <c r="B23" s="8"/>
      <c r="C23" s="8"/>
      <c r="D23" s="8"/>
      <c r="E23" s="8"/>
      <c r="F23" s="8"/>
      <c r="H23" s="48" t="s">
        <v>174</v>
      </c>
      <c r="I23" s="48" t="s">
        <v>174</v>
      </c>
      <c r="J23" s="8"/>
      <c r="K23" s="8"/>
    </row>
    <row r="24" spans="1:11" ht="15.75">
      <c r="A24" s="8"/>
      <c r="B24" s="8"/>
      <c r="C24" s="8"/>
      <c r="D24" s="8"/>
      <c r="E24" s="8"/>
      <c r="F24" s="8"/>
      <c r="H24" s="48" t="s">
        <v>72</v>
      </c>
      <c r="I24" s="48" t="s">
        <v>72</v>
      </c>
      <c r="J24" s="8"/>
      <c r="K24" s="8"/>
    </row>
    <row r="25" spans="1:11" ht="15.75">
      <c r="A25" s="8"/>
      <c r="B25" s="8"/>
      <c r="C25" s="8"/>
      <c r="D25" s="8"/>
      <c r="E25" s="8" t="s">
        <v>144</v>
      </c>
      <c r="F25" s="8"/>
      <c r="H25" s="49">
        <f>2692-1343</f>
        <v>1349</v>
      </c>
      <c r="I25" s="49">
        <f>+H25+1343</f>
        <v>2692</v>
      </c>
      <c r="J25" s="8"/>
      <c r="K25" s="8"/>
    </row>
    <row r="26" spans="1:11" ht="15.75">
      <c r="A26" s="8"/>
      <c r="B26" s="8"/>
      <c r="C26" s="8"/>
      <c r="D26" s="8"/>
      <c r="E26" s="8" t="s">
        <v>145</v>
      </c>
      <c r="F26" s="8"/>
      <c r="H26" s="49"/>
      <c r="I26" s="49">
        <v>0</v>
      </c>
      <c r="J26" s="8"/>
      <c r="K26" s="8"/>
    </row>
    <row r="27" spans="1:11" ht="15.75">
      <c r="A27" s="8"/>
      <c r="B27" s="8"/>
      <c r="C27" s="8"/>
      <c r="D27" s="8"/>
      <c r="E27" s="8" t="s">
        <v>79</v>
      </c>
      <c r="F27" s="8"/>
      <c r="H27" s="49">
        <f>-1121+471</f>
        <v>-650</v>
      </c>
      <c r="I27" s="49">
        <f>+H27+-471</f>
        <v>-1121</v>
      </c>
      <c r="J27" s="8"/>
      <c r="K27" s="8"/>
    </row>
    <row r="28" spans="1:11" ht="15.75">
      <c r="A28" s="8"/>
      <c r="B28" s="8"/>
      <c r="C28" s="8"/>
      <c r="D28" s="8"/>
      <c r="E28" s="8" t="s">
        <v>80</v>
      </c>
      <c r="F28" s="8"/>
      <c r="H28" s="49">
        <v>0</v>
      </c>
      <c r="I28" s="49">
        <f>+H28</f>
        <v>0</v>
      </c>
      <c r="J28" s="8"/>
      <c r="K28" s="8"/>
    </row>
    <row r="29" spans="1:11" ht="15.75">
      <c r="A29" s="8"/>
      <c r="B29" s="8"/>
      <c r="C29" s="8"/>
      <c r="D29" s="8"/>
      <c r="E29" s="8" t="s">
        <v>81</v>
      </c>
      <c r="F29" s="8"/>
      <c r="H29" s="49">
        <v>0</v>
      </c>
      <c r="I29" s="49">
        <v>0</v>
      </c>
      <c r="J29" s="8"/>
      <c r="K29" s="8"/>
    </row>
    <row r="30" spans="1:11" ht="15.75">
      <c r="A30" s="8"/>
      <c r="B30" s="8"/>
      <c r="C30" s="8"/>
      <c r="D30" s="8"/>
      <c r="E30" s="8"/>
      <c r="F30" s="8"/>
      <c r="H30" s="49"/>
      <c r="I30" s="49"/>
      <c r="J30" s="8"/>
      <c r="K30" s="8"/>
    </row>
    <row r="31" spans="1:11" ht="16.5" thickBot="1">
      <c r="A31" s="8"/>
      <c r="B31" s="8"/>
      <c r="C31" s="8"/>
      <c r="D31" s="8"/>
      <c r="E31" s="8" t="s">
        <v>73</v>
      </c>
      <c r="F31" s="8"/>
      <c r="H31" s="52">
        <f>SUM(H25:H30)</f>
        <v>699</v>
      </c>
      <c r="I31" s="52">
        <f>SUM(I25:I30)</f>
        <v>1571</v>
      </c>
      <c r="J31" s="8"/>
      <c r="K31" s="8"/>
    </row>
    <row r="32" spans="1:11" ht="16.5" thickTop="1">
      <c r="A32" s="8"/>
      <c r="B32" s="8"/>
      <c r="C32" s="8"/>
      <c r="D32" s="8"/>
      <c r="E32" s="8"/>
      <c r="F32" s="8"/>
      <c r="H32" s="58"/>
      <c r="I32" s="58"/>
      <c r="J32" s="8"/>
      <c r="K32" s="8"/>
    </row>
    <row r="33" spans="1:11" ht="15.75">
      <c r="A33" s="8"/>
      <c r="B33" s="8">
        <v>5</v>
      </c>
      <c r="C33" s="3" t="s">
        <v>149</v>
      </c>
      <c r="D33" s="8"/>
      <c r="E33" s="8"/>
      <c r="F33" s="8"/>
      <c r="G33" s="8"/>
      <c r="H33" s="8"/>
      <c r="I33" s="8"/>
      <c r="J33" s="8"/>
      <c r="K33" s="8"/>
    </row>
    <row r="34" spans="1:11" ht="15.75">
      <c r="A34" s="8"/>
      <c r="B34" s="8"/>
      <c r="C34" s="3"/>
      <c r="D34" s="8"/>
      <c r="E34" s="8"/>
      <c r="F34" s="8"/>
      <c r="G34" s="8"/>
      <c r="H34" s="8"/>
      <c r="I34" s="8"/>
      <c r="J34" s="8"/>
      <c r="K34" s="8"/>
    </row>
    <row r="35" spans="1:11" ht="15.75">
      <c r="A35" s="8"/>
      <c r="B35" s="8"/>
      <c r="C35" s="8"/>
      <c r="D35" s="8" t="s">
        <v>150</v>
      </c>
      <c r="E35" s="8"/>
      <c r="F35" s="8"/>
      <c r="G35" s="8"/>
      <c r="H35" s="8"/>
      <c r="I35" s="8"/>
      <c r="J35" s="8"/>
      <c r="K35" s="8"/>
    </row>
    <row r="36" spans="1:11" ht="15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5.75">
      <c r="A37" s="8"/>
      <c r="B37" s="8">
        <v>6</v>
      </c>
      <c r="C37" s="3" t="s">
        <v>82</v>
      </c>
      <c r="D37" s="8"/>
      <c r="E37" s="8"/>
      <c r="F37" s="8"/>
      <c r="G37" s="8"/>
      <c r="H37" s="8"/>
      <c r="I37" s="8"/>
      <c r="J37" s="8"/>
      <c r="K37" s="8"/>
    </row>
    <row r="38" spans="1:11" ht="15.75">
      <c r="A38" s="8"/>
      <c r="B38" s="8"/>
      <c r="C38" s="3"/>
      <c r="D38" s="8"/>
      <c r="E38" s="8"/>
      <c r="F38" s="8"/>
      <c r="G38" s="8"/>
      <c r="H38" s="8"/>
      <c r="I38" s="8"/>
      <c r="J38" s="8"/>
      <c r="K38" s="8"/>
    </row>
    <row r="39" spans="1:11" ht="15.75">
      <c r="A39" s="8"/>
      <c r="B39" s="8"/>
      <c r="C39" s="8"/>
      <c r="D39" s="8" t="s">
        <v>83</v>
      </c>
      <c r="E39" s="8"/>
      <c r="F39" s="8"/>
      <c r="G39" s="8"/>
      <c r="H39" s="8"/>
      <c r="I39" s="8"/>
      <c r="J39" s="8"/>
      <c r="K39" s="8"/>
    </row>
    <row r="40" spans="1:11" ht="15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5.75">
      <c r="A41" s="8"/>
      <c r="B41" s="8">
        <v>7</v>
      </c>
      <c r="C41" s="3" t="s">
        <v>84</v>
      </c>
      <c r="D41" s="3"/>
      <c r="E41" s="8"/>
      <c r="F41" s="8"/>
      <c r="G41" s="8"/>
      <c r="H41" s="8"/>
      <c r="I41" s="8"/>
      <c r="J41" s="8"/>
      <c r="K41" s="8"/>
    </row>
    <row r="42" spans="1:11" ht="15.75">
      <c r="A42" s="8"/>
      <c r="B42" s="8"/>
      <c r="C42" s="3"/>
      <c r="D42" s="3"/>
      <c r="E42" s="8"/>
      <c r="F42" s="8"/>
      <c r="G42" s="8"/>
      <c r="H42" s="8"/>
      <c r="I42" s="8"/>
      <c r="J42" s="8"/>
      <c r="K42" s="8"/>
    </row>
    <row r="43" spans="1:11" ht="15.75">
      <c r="A43" s="8"/>
      <c r="B43" s="8"/>
      <c r="C43" s="3"/>
      <c r="D43" s="8" t="s">
        <v>116</v>
      </c>
      <c r="E43" s="8"/>
      <c r="F43" s="8"/>
      <c r="G43" s="8"/>
      <c r="H43" s="8"/>
      <c r="I43" s="8"/>
      <c r="J43" s="8"/>
      <c r="K43" s="8"/>
    </row>
    <row r="44" spans="1:11" ht="15.75">
      <c r="A44" s="8"/>
      <c r="B44" s="8"/>
      <c r="C44" s="3"/>
      <c r="D44" s="8" t="s">
        <v>152</v>
      </c>
      <c r="E44" s="8"/>
      <c r="F44" s="8"/>
      <c r="G44" s="8"/>
      <c r="H44" s="8"/>
      <c r="I44" s="8"/>
      <c r="J44" s="8"/>
      <c r="K44" s="8"/>
    </row>
    <row r="45" spans="1:11" ht="15.75">
      <c r="A45" s="8"/>
      <c r="B45" s="8"/>
      <c r="C45" s="3"/>
      <c r="D45" s="8"/>
      <c r="E45" s="8"/>
      <c r="F45" s="8"/>
      <c r="G45" s="8"/>
      <c r="H45" s="8"/>
      <c r="I45" s="8"/>
      <c r="J45" s="8"/>
      <c r="K45" s="8"/>
    </row>
    <row r="46" spans="1:11" ht="15.75">
      <c r="A46" s="8"/>
      <c r="B46" s="8">
        <v>8</v>
      </c>
      <c r="C46" s="3" t="s">
        <v>85</v>
      </c>
      <c r="D46" s="8"/>
      <c r="E46" s="8"/>
      <c r="F46" s="8"/>
      <c r="G46" s="8"/>
      <c r="H46" s="8"/>
      <c r="I46" s="8"/>
      <c r="J46" s="8"/>
      <c r="K46" s="8"/>
    </row>
    <row r="47" spans="1:11" ht="15.75">
      <c r="A47" s="8"/>
      <c r="B47" s="8"/>
      <c r="C47" s="3"/>
      <c r="D47" s="8"/>
      <c r="E47" s="8"/>
      <c r="F47" s="8"/>
      <c r="G47" s="8"/>
      <c r="H47" s="8"/>
      <c r="I47" s="8"/>
      <c r="J47" s="8"/>
      <c r="K47" s="8"/>
    </row>
    <row r="48" spans="1:11" ht="15.75">
      <c r="A48" s="8"/>
      <c r="B48" s="8"/>
      <c r="C48" s="8"/>
      <c r="D48" s="8" t="s">
        <v>176</v>
      </c>
      <c r="E48" s="8"/>
      <c r="F48" s="8"/>
      <c r="G48" s="8"/>
      <c r="H48" s="8"/>
      <c r="I48" s="8"/>
      <c r="J48" s="8"/>
      <c r="K48" s="8"/>
    </row>
    <row r="49" spans="1:11" ht="15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5.75">
      <c r="A50" s="8"/>
      <c r="B50" s="8">
        <v>9</v>
      </c>
      <c r="C50" s="3" t="s">
        <v>87</v>
      </c>
      <c r="D50" s="8"/>
      <c r="E50" s="8"/>
      <c r="F50" s="8"/>
      <c r="G50" s="8"/>
      <c r="H50" s="8"/>
      <c r="I50" s="8"/>
      <c r="J50" s="8"/>
      <c r="K50" s="8"/>
    </row>
    <row r="51" spans="1:11" ht="15.75">
      <c r="A51" s="8"/>
      <c r="B51" s="8"/>
      <c r="C51" s="3"/>
      <c r="D51" s="8"/>
      <c r="E51" s="8"/>
      <c r="F51" s="8"/>
      <c r="G51" s="8"/>
      <c r="H51" s="8"/>
      <c r="I51" s="8"/>
      <c r="J51" s="8"/>
      <c r="K51" s="8"/>
    </row>
    <row r="52" spans="1:11" ht="15.75">
      <c r="A52" s="8"/>
      <c r="B52" s="8"/>
      <c r="C52" s="8"/>
      <c r="D52" s="8" t="s">
        <v>117</v>
      </c>
      <c r="E52" s="8"/>
      <c r="F52" s="8"/>
      <c r="G52" s="8"/>
      <c r="H52" s="8"/>
      <c r="I52" s="8"/>
      <c r="J52" s="8"/>
      <c r="K52" s="8"/>
    </row>
    <row r="53" spans="1:11" ht="15.75">
      <c r="A53" s="8"/>
      <c r="B53" s="8"/>
      <c r="C53" s="8"/>
      <c r="D53" s="8" t="s">
        <v>118</v>
      </c>
      <c r="E53" s="8"/>
      <c r="F53" s="8"/>
      <c r="G53" s="8"/>
      <c r="H53" s="8"/>
      <c r="I53" s="8"/>
      <c r="J53" s="8"/>
      <c r="K53" s="8"/>
    </row>
    <row r="54" spans="1:11" ht="15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5.75">
      <c r="A55" s="8"/>
      <c r="B55" s="8">
        <v>10</v>
      </c>
      <c r="C55" s="3" t="s">
        <v>88</v>
      </c>
      <c r="D55" s="8"/>
      <c r="E55" s="8"/>
      <c r="F55" s="8"/>
      <c r="G55" s="8"/>
      <c r="H55" s="8"/>
      <c r="I55" s="8"/>
      <c r="J55" s="8"/>
      <c r="K55" s="8"/>
    </row>
    <row r="56" spans="1:11" ht="15.75">
      <c r="A56" s="8"/>
      <c r="B56" s="8"/>
      <c r="C56" s="3"/>
      <c r="D56" s="8"/>
      <c r="E56" s="8"/>
      <c r="F56" s="8"/>
      <c r="G56" s="8"/>
      <c r="H56" s="8"/>
      <c r="I56" s="8"/>
      <c r="J56" s="8"/>
      <c r="K56" s="8"/>
    </row>
    <row r="57" spans="1:11" ht="15.75">
      <c r="A57" s="8"/>
      <c r="B57" s="8"/>
      <c r="C57" s="8"/>
      <c r="D57" s="8" t="s">
        <v>146</v>
      </c>
      <c r="E57" s="8"/>
      <c r="F57" s="8"/>
      <c r="G57" s="8"/>
      <c r="H57" s="8"/>
      <c r="I57" s="8"/>
      <c r="J57" s="8"/>
      <c r="K57" s="8"/>
    </row>
    <row r="58" spans="1:11" ht="15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5.75">
      <c r="A59" s="8"/>
      <c r="B59" s="8"/>
      <c r="C59" s="8"/>
      <c r="D59" s="8"/>
      <c r="E59" s="8"/>
      <c r="F59" s="8"/>
      <c r="G59" s="8"/>
      <c r="H59" s="8" t="s">
        <v>175</v>
      </c>
      <c r="I59" s="8"/>
      <c r="J59" s="8"/>
      <c r="K59" s="8"/>
    </row>
    <row r="60" spans="1:11" ht="15.75">
      <c r="A60" s="8"/>
      <c r="B60" s="8"/>
      <c r="C60" s="8"/>
      <c r="D60" s="3" t="s">
        <v>187</v>
      </c>
      <c r="E60" s="8"/>
      <c r="F60" s="50"/>
      <c r="G60" s="47"/>
      <c r="H60" s="63" t="s">
        <v>151</v>
      </c>
      <c r="I60" s="8"/>
      <c r="J60" s="8"/>
      <c r="K60" s="8"/>
    </row>
    <row r="61" spans="1:11" ht="15.75">
      <c r="A61" s="8"/>
      <c r="B61" s="8"/>
      <c r="C61" s="8"/>
      <c r="D61" s="8"/>
      <c r="E61" s="8" t="s">
        <v>147</v>
      </c>
      <c r="F61" s="9"/>
      <c r="G61" s="3"/>
      <c r="H61" s="49">
        <v>0</v>
      </c>
      <c r="I61" s="8"/>
      <c r="J61" s="8"/>
      <c r="K61" s="8"/>
    </row>
    <row r="62" spans="1:11" ht="15.75">
      <c r="A62" s="8"/>
      <c r="B62" s="8"/>
      <c r="C62" s="8"/>
      <c r="D62" s="8"/>
      <c r="E62" s="8" t="s">
        <v>148</v>
      </c>
      <c r="F62" s="53"/>
      <c r="G62" s="8"/>
      <c r="H62" s="49">
        <v>46614</v>
      </c>
      <c r="I62" s="8"/>
      <c r="J62" s="8"/>
      <c r="K62" s="8"/>
    </row>
    <row r="63" spans="1:11" ht="15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6.5" thickBot="1">
      <c r="A64" s="8"/>
      <c r="B64" s="8"/>
      <c r="C64" s="8"/>
      <c r="D64" s="8"/>
      <c r="E64" s="8"/>
      <c r="F64" s="8"/>
      <c r="G64" s="8"/>
      <c r="H64" s="52">
        <f>SUM(H61:H63)</f>
        <v>46614</v>
      </c>
      <c r="I64" s="8"/>
      <c r="J64" s="8"/>
      <c r="K64" s="8"/>
    </row>
    <row r="65" spans="1:11" ht="16.5" thickTop="1">
      <c r="A65" s="8"/>
      <c r="B65" s="8"/>
      <c r="C65" s="8"/>
      <c r="D65" s="8"/>
      <c r="E65" s="8"/>
      <c r="F65" s="62"/>
      <c r="G65" s="59"/>
      <c r="H65" s="8"/>
      <c r="I65" s="8"/>
      <c r="J65" s="8"/>
      <c r="K65" s="8"/>
    </row>
    <row r="66" spans="1:11" ht="15.75">
      <c r="A66" s="8"/>
      <c r="B66" s="8">
        <v>11</v>
      </c>
      <c r="C66" s="3" t="s">
        <v>89</v>
      </c>
      <c r="D66" s="8"/>
      <c r="E66" s="47"/>
      <c r="F66" s="8"/>
      <c r="G66" s="8"/>
      <c r="H66" s="8"/>
      <c r="I66" s="8"/>
      <c r="J66" s="8"/>
      <c r="K66" s="8"/>
    </row>
    <row r="67" spans="1:11" ht="15.75">
      <c r="A67" s="8"/>
      <c r="B67" s="8"/>
      <c r="C67" s="3"/>
      <c r="D67" s="8"/>
      <c r="E67" s="8"/>
      <c r="F67" s="8"/>
      <c r="G67" s="8"/>
      <c r="H67" s="8"/>
      <c r="I67" s="8"/>
      <c r="J67" s="8"/>
      <c r="K67" s="8"/>
    </row>
    <row r="68" spans="1:11" ht="15.75">
      <c r="A68" s="8"/>
      <c r="B68" s="8"/>
      <c r="C68" s="8"/>
      <c r="D68" s="8" t="s">
        <v>177</v>
      </c>
      <c r="E68" s="8"/>
      <c r="F68" s="50"/>
      <c r="G68" s="47"/>
      <c r="H68" s="8"/>
      <c r="I68" s="8"/>
      <c r="J68" s="8"/>
      <c r="K68" s="8"/>
    </row>
    <row r="69" spans="1:11" ht="15.75">
      <c r="A69" s="8"/>
      <c r="B69" s="8"/>
      <c r="C69" s="8"/>
      <c r="D69" s="8" t="s">
        <v>153</v>
      </c>
      <c r="E69" s="8"/>
      <c r="F69" s="50"/>
      <c r="G69" s="47"/>
      <c r="H69" s="8"/>
      <c r="I69" s="8"/>
      <c r="J69" s="8"/>
      <c r="K69" s="8"/>
    </row>
    <row r="70" spans="1:11" ht="15.75">
      <c r="A70" s="8"/>
      <c r="B70" s="8"/>
      <c r="C70" s="8"/>
      <c r="D70" s="8"/>
      <c r="E70" s="8"/>
      <c r="F70" s="51"/>
      <c r="G70" s="8"/>
      <c r="H70" s="8"/>
      <c r="I70" s="8"/>
      <c r="J70" s="8"/>
      <c r="K70" s="8"/>
    </row>
    <row r="71" spans="1:11" ht="15.75">
      <c r="A71" s="8"/>
      <c r="B71" s="8">
        <v>12</v>
      </c>
      <c r="C71" s="3" t="s">
        <v>90</v>
      </c>
      <c r="D71" s="8"/>
      <c r="E71" s="8"/>
      <c r="F71" s="51"/>
      <c r="G71" s="8"/>
      <c r="H71" s="8"/>
      <c r="I71" s="8"/>
      <c r="J71" s="8"/>
      <c r="K71" s="8"/>
    </row>
    <row r="72" spans="1:11" ht="15.75">
      <c r="A72" s="8"/>
      <c r="B72" s="8"/>
      <c r="C72" s="8"/>
      <c r="D72" s="8"/>
      <c r="E72" s="8"/>
      <c r="F72" s="51"/>
      <c r="G72" s="8"/>
      <c r="H72" s="8"/>
      <c r="I72" s="8"/>
      <c r="J72" s="8"/>
      <c r="K72" s="8"/>
    </row>
    <row r="73" spans="1:11" ht="15.75">
      <c r="A73" s="8"/>
      <c r="B73" s="8"/>
      <c r="C73" s="8"/>
      <c r="D73" s="8" t="s">
        <v>178</v>
      </c>
      <c r="E73" s="8"/>
      <c r="F73" s="51"/>
      <c r="G73" s="8"/>
      <c r="H73" s="8"/>
      <c r="I73" s="8"/>
      <c r="J73" s="8"/>
      <c r="K73" s="8"/>
    </row>
    <row r="74" spans="1:11" ht="15.75">
      <c r="A74" s="8"/>
      <c r="B74" s="8"/>
      <c r="C74" s="8"/>
      <c r="D74" s="8"/>
      <c r="E74" s="8"/>
      <c r="F74" s="51"/>
      <c r="G74" s="8"/>
      <c r="H74" s="8"/>
      <c r="I74" s="8"/>
      <c r="J74" s="8"/>
      <c r="K74" s="8"/>
    </row>
    <row r="75" spans="1:11" ht="15.75">
      <c r="A75" s="8"/>
      <c r="B75" s="8">
        <v>13</v>
      </c>
      <c r="C75" s="3" t="s">
        <v>91</v>
      </c>
      <c r="D75" s="8"/>
      <c r="E75" s="8"/>
      <c r="F75" s="8"/>
      <c r="G75" s="8"/>
      <c r="H75" s="8"/>
      <c r="I75" s="8"/>
      <c r="J75" s="8"/>
      <c r="K75" s="8"/>
    </row>
    <row r="76" spans="1:11" ht="15.75">
      <c r="A76" s="8"/>
      <c r="B76" s="8"/>
      <c r="C76" s="3"/>
      <c r="D76" s="8"/>
      <c r="E76" s="8"/>
      <c r="F76" s="8"/>
      <c r="G76" s="8"/>
      <c r="H76" s="8"/>
      <c r="I76" s="8"/>
      <c r="J76" s="8"/>
      <c r="K76" s="8"/>
    </row>
    <row r="77" spans="1:11" ht="15.75">
      <c r="A77" s="8"/>
      <c r="B77" s="8"/>
      <c r="C77" s="3"/>
      <c r="D77" s="8" t="s">
        <v>179</v>
      </c>
      <c r="E77" s="8"/>
      <c r="F77" s="8"/>
      <c r="G77" s="8"/>
      <c r="H77" s="8"/>
      <c r="I77" s="8"/>
      <c r="J77" s="8"/>
      <c r="K77" s="8"/>
    </row>
    <row r="78" spans="1:11" ht="15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5.75">
      <c r="A79" s="8"/>
      <c r="B79" s="8">
        <v>14</v>
      </c>
      <c r="C79" s="3" t="s">
        <v>92</v>
      </c>
      <c r="D79" s="8"/>
      <c r="E79" s="8"/>
      <c r="F79" s="8"/>
      <c r="G79" s="8"/>
      <c r="H79" s="8"/>
      <c r="I79" s="8"/>
      <c r="J79" s="8"/>
      <c r="K79" s="8"/>
    </row>
    <row r="80" spans="1:11" ht="15.75">
      <c r="A80" s="8"/>
      <c r="B80" s="8"/>
      <c r="C80" s="3"/>
      <c r="D80" s="8"/>
      <c r="E80" s="8"/>
      <c r="F80" s="8"/>
      <c r="G80" s="8"/>
      <c r="H80" s="8"/>
      <c r="I80" s="8"/>
      <c r="J80" s="8"/>
      <c r="K80" s="8"/>
    </row>
    <row r="81" spans="1:11" ht="15.75">
      <c r="A81" s="8"/>
      <c r="B81" s="8"/>
      <c r="C81" s="8" t="s">
        <v>93</v>
      </c>
      <c r="D81" s="8" t="s">
        <v>181</v>
      </c>
      <c r="E81" s="8"/>
      <c r="F81" s="8"/>
      <c r="G81" s="8"/>
      <c r="H81" s="8"/>
      <c r="I81" s="8"/>
      <c r="J81" s="8"/>
      <c r="K81" s="8"/>
    </row>
    <row r="82" spans="1:11" ht="15.75">
      <c r="A82" s="8"/>
      <c r="B82" s="8"/>
      <c r="C82" s="8" t="s">
        <v>94</v>
      </c>
      <c r="D82" s="8" t="s">
        <v>182</v>
      </c>
      <c r="E82" s="8"/>
      <c r="F82" s="8"/>
      <c r="G82" s="8"/>
      <c r="H82" s="8"/>
      <c r="I82" s="8"/>
      <c r="J82" s="8"/>
      <c r="K82" s="8"/>
    </row>
    <row r="83" spans="1:11" ht="15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5.75">
      <c r="A84" s="8"/>
      <c r="B84" s="8">
        <v>15</v>
      </c>
      <c r="C84" s="3" t="s">
        <v>95</v>
      </c>
      <c r="D84" s="8"/>
      <c r="E84" s="8"/>
      <c r="F84" s="8"/>
      <c r="G84" s="8"/>
      <c r="H84" s="8"/>
      <c r="I84" s="8"/>
      <c r="J84" s="8"/>
      <c r="K84" s="8"/>
    </row>
    <row r="85" spans="1:11" ht="15.75">
      <c r="A85" s="8"/>
      <c r="B85" s="8"/>
      <c r="C85" s="3"/>
      <c r="D85" s="8"/>
      <c r="E85" s="8"/>
      <c r="F85" s="8"/>
      <c r="G85" s="8"/>
      <c r="H85" s="8"/>
      <c r="I85" s="8"/>
      <c r="J85" s="8"/>
      <c r="K85" s="8"/>
    </row>
    <row r="86" spans="1:11" ht="15.75">
      <c r="A86" s="8"/>
      <c r="B86" s="8"/>
      <c r="C86" s="8"/>
      <c r="D86" s="8" t="s">
        <v>194</v>
      </c>
      <c r="E86" s="8"/>
      <c r="F86" s="8"/>
      <c r="G86" s="8"/>
      <c r="H86" s="8"/>
      <c r="I86" s="8"/>
      <c r="J86" s="8"/>
      <c r="K86" s="8"/>
    </row>
    <row r="87" spans="1:11" ht="15.75">
      <c r="A87" s="8"/>
      <c r="B87" s="8"/>
      <c r="C87" s="8"/>
      <c r="D87" s="8" t="s">
        <v>183</v>
      </c>
      <c r="E87" s="8"/>
      <c r="F87" s="8"/>
      <c r="G87" s="8"/>
      <c r="H87" s="8"/>
      <c r="I87" s="8"/>
      <c r="J87" s="8"/>
      <c r="K87" s="8"/>
    </row>
    <row r="88" spans="1:11" ht="15.75">
      <c r="A88" s="8"/>
      <c r="B88" s="8"/>
      <c r="C88" s="8"/>
      <c r="D88" s="8" t="s">
        <v>195</v>
      </c>
      <c r="E88" s="8"/>
      <c r="F88" s="8"/>
      <c r="G88" s="8"/>
      <c r="H88" s="8"/>
      <c r="I88" s="8"/>
      <c r="J88" s="8"/>
      <c r="K88" s="8"/>
    </row>
    <row r="89" spans="1:11" ht="15.75">
      <c r="A89" s="8"/>
      <c r="B89" s="8"/>
      <c r="C89" s="8"/>
      <c r="D89" s="8" t="s">
        <v>184</v>
      </c>
      <c r="E89" s="8"/>
      <c r="F89" s="8"/>
      <c r="G89" s="8"/>
      <c r="H89" s="8"/>
      <c r="I89" s="8"/>
      <c r="J89" s="8"/>
      <c r="K89" s="8"/>
    </row>
    <row r="90" spans="1:11" ht="15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15.75">
      <c r="A91" s="8"/>
      <c r="B91" s="8">
        <v>16</v>
      </c>
      <c r="C91" s="3" t="s">
        <v>96</v>
      </c>
      <c r="D91" s="8"/>
      <c r="E91" s="8"/>
      <c r="F91" s="8"/>
      <c r="G91" s="8"/>
      <c r="H91" s="8"/>
      <c r="I91" s="8"/>
      <c r="J91" s="8"/>
      <c r="K91" s="8"/>
    </row>
    <row r="92" spans="1:11" ht="15.75">
      <c r="A92" s="8"/>
      <c r="B92" s="8"/>
      <c r="C92" s="3"/>
      <c r="D92" s="8"/>
      <c r="E92" s="8"/>
      <c r="F92" s="8"/>
      <c r="G92" s="8"/>
      <c r="H92" s="8"/>
      <c r="I92" s="8"/>
      <c r="J92" s="8"/>
      <c r="K92" s="8"/>
    </row>
    <row r="93" spans="1:11" ht="15.75">
      <c r="A93" s="8"/>
      <c r="B93" s="8"/>
      <c r="C93" s="8"/>
      <c r="D93" s="8" t="s">
        <v>185</v>
      </c>
      <c r="E93" s="8"/>
      <c r="F93" s="8"/>
      <c r="G93" s="8"/>
      <c r="H93" s="8"/>
      <c r="I93" s="8"/>
      <c r="J93" s="8"/>
      <c r="K93" s="8"/>
    </row>
    <row r="94" spans="1:11" ht="15.75">
      <c r="A94" s="8"/>
      <c r="B94" s="8"/>
      <c r="C94" s="8"/>
      <c r="D94" s="8" t="s">
        <v>97</v>
      </c>
      <c r="E94" s="8"/>
      <c r="F94" s="8"/>
      <c r="G94" s="8"/>
      <c r="H94" s="8"/>
      <c r="I94" s="8"/>
      <c r="J94" s="8"/>
      <c r="K94" s="8"/>
    </row>
    <row r="95" spans="1:11" ht="9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15.75">
      <c r="A96" s="8"/>
      <c r="B96" s="8"/>
      <c r="C96" s="8"/>
      <c r="D96" s="8" t="s">
        <v>98</v>
      </c>
      <c r="E96" s="8"/>
      <c r="F96" s="8"/>
      <c r="G96" s="8"/>
      <c r="H96" s="8"/>
      <c r="I96" s="8"/>
      <c r="J96" s="8"/>
      <c r="K96" s="8"/>
    </row>
    <row r="97" spans="1:11" ht="15.75">
      <c r="A97" s="8"/>
      <c r="B97" s="8"/>
      <c r="C97" s="8"/>
      <c r="D97" s="8" t="s">
        <v>99</v>
      </c>
      <c r="E97" s="8"/>
      <c r="F97" s="8"/>
      <c r="G97" s="8"/>
      <c r="H97" s="8"/>
      <c r="I97" s="8"/>
      <c r="J97" s="8"/>
      <c r="K97" s="8"/>
    </row>
    <row r="98" spans="1:11" ht="15.75">
      <c r="A98" s="8"/>
      <c r="B98" s="8"/>
      <c r="C98" s="8"/>
      <c r="D98" s="8" t="s">
        <v>100</v>
      </c>
      <c r="E98" s="8"/>
      <c r="F98" s="8"/>
      <c r="G98" s="8"/>
      <c r="H98" s="8"/>
      <c r="I98" s="8"/>
      <c r="J98" s="8"/>
      <c r="K98" s="8"/>
    </row>
    <row r="99" spans="1:11" ht="15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15.75">
      <c r="A100" s="8"/>
      <c r="B100" s="8">
        <v>17</v>
      </c>
      <c r="C100" s="3" t="s">
        <v>154</v>
      </c>
      <c r="D100" s="8"/>
      <c r="E100" s="8"/>
      <c r="F100" s="8"/>
      <c r="G100" s="8"/>
      <c r="H100" s="8"/>
      <c r="I100" s="8"/>
      <c r="J100" s="8"/>
      <c r="K100" s="8"/>
    </row>
    <row r="101" spans="1:11" ht="15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5.75">
      <c r="A102" s="8"/>
      <c r="B102" s="8"/>
      <c r="C102" s="8"/>
      <c r="D102" s="8" t="s">
        <v>167</v>
      </c>
      <c r="E102" s="8"/>
      <c r="F102" s="8"/>
      <c r="G102" s="8"/>
      <c r="H102" s="8"/>
      <c r="I102" s="8"/>
      <c r="J102" s="8"/>
      <c r="K102" s="8"/>
    </row>
    <row r="103" spans="1:11" ht="15.75">
      <c r="A103" s="8"/>
      <c r="B103" s="8"/>
      <c r="C103" s="8"/>
      <c r="D103" s="59" t="s">
        <v>180</v>
      </c>
      <c r="E103" s="8"/>
      <c r="F103" s="8"/>
      <c r="G103" s="8"/>
      <c r="H103" s="8"/>
      <c r="I103" s="8"/>
      <c r="J103" s="8"/>
      <c r="K103" s="8"/>
    </row>
    <row r="104" spans="1:11" ht="15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5.75">
      <c r="A105" s="8"/>
      <c r="B105" s="8">
        <v>18</v>
      </c>
      <c r="C105" s="3" t="s">
        <v>86</v>
      </c>
      <c r="D105" s="8"/>
      <c r="E105" s="8"/>
      <c r="F105" s="8"/>
      <c r="G105" s="8"/>
      <c r="H105" s="8"/>
      <c r="I105" s="8"/>
      <c r="J105" s="8"/>
      <c r="K105" s="8"/>
    </row>
    <row r="106" spans="1:11" ht="15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5.75">
      <c r="A107" s="8"/>
      <c r="B107" s="8"/>
      <c r="C107" s="8"/>
      <c r="D107" s="8" t="s">
        <v>196</v>
      </c>
      <c r="E107" s="8"/>
      <c r="F107" s="8"/>
      <c r="G107" s="8"/>
      <c r="H107" s="8"/>
      <c r="I107" s="8"/>
      <c r="J107" s="8"/>
      <c r="K107" s="8"/>
    </row>
    <row r="108" spans="1:11" ht="15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5.75">
      <c r="A109" s="8"/>
      <c r="B109" s="8">
        <v>19</v>
      </c>
      <c r="C109" s="3" t="s">
        <v>101</v>
      </c>
      <c r="D109" s="8"/>
      <c r="E109" s="8"/>
      <c r="F109" s="8"/>
      <c r="G109" s="8"/>
      <c r="H109" s="8"/>
      <c r="I109" s="8"/>
      <c r="J109" s="8"/>
      <c r="K109" s="8"/>
    </row>
    <row r="110" spans="1:11" ht="15.75">
      <c r="A110" s="8"/>
      <c r="B110" s="8"/>
      <c r="C110" s="3"/>
      <c r="D110" s="8"/>
      <c r="E110" s="8"/>
      <c r="F110" s="8"/>
      <c r="G110" s="8"/>
      <c r="H110" s="8"/>
      <c r="I110" s="8"/>
      <c r="J110" s="8"/>
      <c r="K110" s="8"/>
    </row>
    <row r="111" spans="1:11" ht="15.75">
      <c r="A111" s="8"/>
      <c r="B111" s="8"/>
      <c r="C111" s="8"/>
      <c r="D111" s="8" t="s">
        <v>168</v>
      </c>
      <c r="E111" s="8"/>
      <c r="F111" s="8"/>
      <c r="G111" s="8"/>
      <c r="H111" s="8"/>
      <c r="I111" s="8"/>
      <c r="J111" s="8"/>
      <c r="K111" s="8"/>
    </row>
    <row r="112" spans="1:11" ht="15.75">
      <c r="A112" s="8"/>
      <c r="B112" s="8"/>
      <c r="C112" s="8"/>
      <c r="D112" s="8" t="s">
        <v>169</v>
      </c>
      <c r="E112" s="8"/>
      <c r="F112" s="8"/>
      <c r="G112" s="8"/>
      <c r="H112" s="8"/>
      <c r="I112" s="8"/>
      <c r="J112" s="8"/>
      <c r="K112" s="8"/>
    </row>
    <row r="113" spans="1:11" ht="15.75">
      <c r="A113" s="8"/>
      <c r="B113" s="8"/>
      <c r="C113" s="8"/>
      <c r="D113" s="8" t="s">
        <v>170</v>
      </c>
      <c r="E113" s="8"/>
      <c r="F113" s="8"/>
      <c r="G113" s="8"/>
      <c r="H113" s="8"/>
      <c r="I113" s="8"/>
      <c r="J113" s="8"/>
      <c r="K113" s="8"/>
    </row>
    <row r="114" spans="1:11" ht="15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5.75">
      <c r="A115" s="8"/>
      <c r="B115" s="8">
        <v>20</v>
      </c>
      <c r="C115" s="3" t="s">
        <v>102</v>
      </c>
      <c r="D115" s="8"/>
      <c r="E115" s="8"/>
      <c r="F115" s="8"/>
      <c r="G115" s="8"/>
      <c r="H115" s="8"/>
      <c r="I115" s="8"/>
      <c r="J115" s="8"/>
      <c r="K115" s="8"/>
    </row>
    <row r="116" spans="1:11" ht="15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5.75">
      <c r="A117" s="8"/>
      <c r="B117" s="8"/>
      <c r="C117" s="8"/>
      <c r="D117" s="8" t="s">
        <v>103</v>
      </c>
      <c r="E117" s="8"/>
      <c r="F117" s="8"/>
      <c r="G117" s="8"/>
      <c r="H117" s="8"/>
      <c r="I117" s="8"/>
      <c r="J117" s="8"/>
      <c r="K117" s="8"/>
    </row>
    <row r="118" spans="1:11" ht="15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15.75">
      <c r="A119" s="8"/>
      <c r="B119" s="8">
        <v>21</v>
      </c>
      <c r="C119" s="3" t="s">
        <v>104</v>
      </c>
      <c r="D119" s="8"/>
      <c r="E119" s="8"/>
      <c r="F119" s="8"/>
      <c r="G119" s="8"/>
      <c r="H119" s="8"/>
      <c r="I119" s="8"/>
      <c r="J119" s="8"/>
      <c r="K119" s="8"/>
    </row>
    <row r="120" spans="1:11" ht="15.75">
      <c r="A120" s="8"/>
      <c r="B120" s="8"/>
      <c r="C120" s="3"/>
      <c r="D120" s="8"/>
      <c r="E120" s="8"/>
      <c r="F120" s="8"/>
      <c r="G120" s="8"/>
      <c r="H120" s="8"/>
      <c r="I120" s="8"/>
      <c r="J120" s="8"/>
      <c r="K120" s="8"/>
    </row>
    <row r="121" spans="1:11" ht="15.75">
      <c r="A121" s="8"/>
      <c r="B121" s="8"/>
      <c r="C121" s="8"/>
      <c r="D121" s="8" t="s">
        <v>193</v>
      </c>
      <c r="E121" s="8"/>
      <c r="F121" s="8"/>
      <c r="G121" s="8"/>
      <c r="H121" s="8"/>
      <c r="I121" s="8"/>
      <c r="J121" s="8"/>
      <c r="K121" s="8"/>
    </row>
    <row r="122" spans="1:11" ht="15.75">
      <c r="A122" s="8"/>
      <c r="B122" s="8"/>
      <c r="C122" s="8"/>
      <c r="D122" s="8" t="s">
        <v>192</v>
      </c>
      <c r="E122" s="8"/>
      <c r="F122" s="8"/>
      <c r="G122" s="8"/>
      <c r="H122" s="8"/>
      <c r="I122" s="8"/>
      <c r="J122" s="8"/>
      <c r="K122" s="8"/>
    </row>
    <row r="123" spans="1:11" ht="15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15.75">
      <c r="A124" s="8"/>
      <c r="B124" s="8">
        <v>22</v>
      </c>
      <c r="C124" s="3" t="s">
        <v>114</v>
      </c>
      <c r="D124" s="8"/>
      <c r="E124" s="8"/>
      <c r="F124" s="8"/>
      <c r="G124" s="8"/>
      <c r="H124" s="8"/>
      <c r="I124" s="8"/>
      <c r="J124" s="8"/>
      <c r="K124" s="8"/>
    </row>
    <row r="125" spans="1:11" ht="15.75">
      <c r="A125" s="8"/>
      <c r="B125" s="8"/>
      <c r="C125" s="3"/>
      <c r="D125" s="8"/>
      <c r="E125" s="8"/>
      <c r="F125" s="8"/>
      <c r="G125" s="8"/>
      <c r="H125" s="8"/>
      <c r="I125" s="8"/>
      <c r="J125" s="8"/>
      <c r="K125" s="8"/>
    </row>
    <row r="126" spans="1:11" ht="15.75">
      <c r="A126" s="8"/>
      <c r="B126" s="8"/>
      <c r="C126" s="3"/>
      <c r="D126" s="8" t="s">
        <v>105</v>
      </c>
      <c r="E126" s="8"/>
      <c r="F126" s="8"/>
      <c r="G126" s="8"/>
      <c r="H126" s="8"/>
      <c r="I126" s="8"/>
      <c r="J126" s="8"/>
      <c r="K126" s="8"/>
    </row>
    <row r="127" spans="1:11" ht="15.75">
      <c r="A127" s="8"/>
      <c r="B127" s="8"/>
      <c r="C127" s="3"/>
      <c r="D127" s="8" t="s">
        <v>106</v>
      </c>
      <c r="E127" s="8"/>
      <c r="F127" s="8"/>
      <c r="G127" s="8"/>
      <c r="H127" s="8"/>
      <c r="I127" s="8"/>
      <c r="J127" s="8"/>
      <c r="K127" s="8"/>
    </row>
    <row r="128" spans="1:11" ht="15.75">
      <c r="A128" s="8"/>
      <c r="B128" s="8"/>
      <c r="C128" s="3"/>
      <c r="D128" s="8"/>
      <c r="E128" s="8"/>
      <c r="F128" s="8"/>
      <c r="G128" s="48" t="s">
        <v>75</v>
      </c>
      <c r="H128" s="48" t="s">
        <v>107</v>
      </c>
      <c r="I128" s="48" t="s">
        <v>108</v>
      </c>
      <c r="J128" s="48" t="s">
        <v>107</v>
      </c>
      <c r="K128" s="8"/>
    </row>
    <row r="129" spans="1:11" ht="15.75">
      <c r="A129" s="8"/>
      <c r="B129" s="8"/>
      <c r="C129" s="3"/>
      <c r="D129" s="8"/>
      <c r="E129" s="8"/>
      <c r="F129" s="8"/>
      <c r="G129" s="48" t="s">
        <v>109</v>
      </c>
      <c r="H129" s="48" t="s">
        <v>109</v>
      </c>
      <c r="I129" s="48" t="s">
        <v>110</v>
      </c>
      <c r="J129" s="48" t="s">
        <v>111</v>
      </c>
      <c r="K129" s="8"/>
    </row>
    <row r="130" spans="1:11" ht="15.75">
      <c r="A130" s="8"/>
      <c r="B130" s="8"/>
      <c r="C130" s="3"/>
      <c r="D130" s="8"/>
      <c r="E130" s="8"/>
      <c r="F130" s="8"/>
      <c r="G130" s="8"/>
      <c r="H130" s="8"/>
      <c r="I130" s="8"/>
      <c r="J130" s="8"/>
      <c r="K130" s="8"/>
    </row>
    <row r="131" spans="1:11" ht="15.75">
      <c r="A131" s="8"/>
      <c r="B131" s="8"/>
      <c r="C131" s="8"/>
      <c r="D131" s="8"/>
      <c r="E131" s="8" t="s">
        <v>112</v>
      </c>
      <c r="F131" s="8"/>
      <c r="G131" s="49">
        <f>51989612+35968836</f>
        <v>87958448</v>
      </c>
      <c r="H131" s="49">
        <f>11989612+(51/92)*40000000</f>
        <v>34163525.043478265</v>
      </c>
      <c r="I131" s="49">
        <f>(11989612+40000000*233/365+135/365*35968836)*0+87958448</f>
        <v>87958448</v>
      </c>
      <c r="J131" s="49">
        <f>11989612+51/183*40000000</f>
        <v>23137152.983606555</v>
      </c>
      <c r="K131" s="8"/>
    </row>
    <row r="132" spans="1:11" ht="15.75">
      <c r="A132" s="8"/>
      <c r="B132" s="8"/>
      <c r="C132" s="8"/>
      <c r="D132" s="8"/>
      <c r="E132" s="8"/>
      <c r="F132" s="8"/>
      <c r="G132" s="49"/>
      <c r="H132" s="49"/>
      <c r="I132" s="49"/>
      <c r="J132" s="49"/>
      <c r="K132" s="8"/>
    </row>
    <row r="133" spans="1:11" ht="15.75">
      <c r="A133" s="8"/>
      <c r="B133" s="8"/>
      <c r="C133" s="8"/>
      <c r="D133" s="8"/>
      <c r="E133" s="8" t="s">
        <v>113</v>
      </c>
      <c r="F133" s="8"/>
      <c r="G133" s="49">
        <f>+G131+11989612*(1.3-1)/1.3</f>
        <v>90725281.53846154</v>
      </c>
      <c r="H133" s="49">
        <f>+H131+(30+16)/92*17258400</f>
        <v>42792725.043478265</v>
      </c>
      <c r="I133" s="49">
        <f>+I131+11989612*(1.265-1)/1.265</f>
        <v>90470105.84980237</v>
      </c>
      <c r="J133" s="49">
        <f>+J131+(16+30)/183*17258400</f>
        <v>27475330.032786883</v>
      </c>
      <c r="K133" s="8"/>
    </row>
    <row r="134" spans="1:11" ht="15.75">
      <c r="A134" s="8"/>
      <c r="B134" s="8"/>
      <c r="C134" s="8"/>
      <c r="D134" s="8"/>
      <c r="E134" s="8"/>
      <c r="F134" s="8"/>
      <c r="G134" s="49"/>
      <c r="H134" s="49"/>
      <c r="I134" s="49"/>
      <c r="J134" s="49"/>
      <c r="K134" s="8"/>
    </row>
    <row r="135" spans="1:11" ht="15.75">
      <c r="A135" s="8"/>
      <c r="B135" s="8"/>
      <c r="C135" s="8"/>
      <c r="D135" s="8"/>
      <c r="E135" s="8"/>
      <c r="F135" s="8"/>
      <c r="G135" s="49"/>
      <c r="H135" s="49"/>
      <c r="I135" s="49"/>
      <c r="J135" s="49"/>
      <c r="K135" s="8"/>
    </row>
    <row r="136" spans="1:11" ht="15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15.75">
      <c r="A137" s="8"/>
      <c r="B137" s="8"/>
      <c r="C137" s="3"/>
      <c r="D137" s="8"/>
      <c r="E137" s="8"/>
      <c r="F137" s="8"/>
      <c r="G137" s="8"/>
      <c r="H137" s="8"/>
      <c r="I137" s="8"/>
      <c r="J137" s="8"/>
      <c r="K137" s="8"/>
    </row>
    <row r="138" spans="1:11" ht="15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15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15.75">
      <c r="A140" s="8"/>
      <c r="B140" s="8"/>
      <c r="C140" s="8"/>
      <c r="D140" s="8"/>
      <c r="E140" s="1"/>
      <c r="F140" s="8"/>
      <c r="G140" s="8"/>
      <c r="H140" s="8"/>
      <c r="I140" s="8"/>
      <c r="J140" s="8"/>
      <c r="K140" s="8"/>
    </row>
    <row r="141" spans="1:11" ht="15.75">
      <c r="A141" s="8"/>
      <c r="B141" s="8"/>
      <c r="C141" s="8"/>
      <c r="D141" s="8"/>
      <c r="E141" s="1"/>
      <c r="F141" s="8"/>
      <c r="G141" s="8"/>
      <c r="H141" s="8"/>
      <c r="I141" s="8"/>
      <c r="J141" s="8"/>
      <c r="K141" s="8"/>
    </row>
    <row r="142" spans="1:11" ht="15.75">
      <c r="A142" s="8"/>
      <c r="B142" s="8"/>
      <c r="C142" s="8"/>
      <c r="D142" s="8"/>
      <c r="E142" s="1"/>
      <c r="F142" s="8"/>
      <c r="G142" s="8"/>
      <c r="H142" s="8"/>
      <c r="I142" s="8"/>
      <c r="J142" s="8"/>
      <c r="K142" s="8"/>
    </row>
    <row r="143" spans="1:1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1"/>
      <c r="C168" s="1"/>
      <c r="D168" s="1"/>
      <c r="F168" s="1"/>
      <c r="G168" s="1"/>
      <c r="H168" s="1"/>
      <c r="I168" s="1"/>
      <c r="J168" s="1"/>
      <c r="K168" s="1"/>
    </row>
    <row r="169" spans="1:11" ht="12.75">
      <c r="A169" s="1"/>
      <c r="B169" s="1"/>
      <c r="C169" s="1"/>
      <c r="D169" s="1"/>
      <c r="F169" s="1"/>
      <c r="G169" s="1"/>
      <c r="H169" s="1"/>
      <c r="I169" s="1"/>
      <c r="J169" s="1"/>
      <c r="K169" s="1"/>
    </row>
    <row r="170" spans="1:11" ht="12.75">
      <c r="A170" s="1"/>
      <c r="B170" s="1"/>
      <c r="C170" s="1"/>
      <c r="D170" s="1"/>
      <c r="F170" s="1"/>
      <c r="G170" s="1"/>
      <c r="H170" s="1"/>
      <c r="I170" s="1"/>
      <c r="J170" s="1"/>
      <c r="K170" s="1"/>
    </row>
  </sheetData>
  <printOptions horizontalCentered="1"/>
  <pageMargins left="0.51" right="0.27" top="0.78" bottom="0.25" header="0.18" footer="0.25"/>
  <pageSetup horizontalDpi="600" verticalDpi="600" orientation="portrait" paperSize="9" scale="71" r:id="rId1"/>
  <rowBreaks count="2" manualBreakCount="2">
    <brk id="54" max="11" man="1"/>
    <brk id="118" max="11" man="1"/>
  </rowBreaks>
  <colBreaks count="1" manualBreakCount="1">
    <brk id="11" max="1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&amp; C Services Sdn Bhd</cp:lastModifiedBy>
  <cp:lastPrinted>2001-10-29T08:48:51Z</cp:lastPrinted>
  <dcterms:created xsi:type="dcterms:W3CDTF">2009-11-25T06:10:47Z</dcterms:created>
  <dcterms:modified xsi:type="dcterms:W3CDTF">2001-10-29T19:29:55Z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