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firstSheet="1" activeTab="3"/>
  </bookViews>
  <sheets>
    <sheet name="0000" sheetId="1" state="veryHidden" r:id="rId1"/>
    <sheet name="PL" sheetId="2" r:id="rId2"/>
    <sheet name="BS" sheetId="3" r:id="rId3"/>
    <sheet name="Note" sheetId="4" r:id="rId4"/>
  </sheets>
  <definedNames>
    <definedName name="_xlnm.Print_Area" localSheetId="2">'BS'!$A$2:$K$68</definedName>
    <definedName name="_xlnm.Print_Area" localSheetId="3">'Note'!$A$1:$L$145</definedName>
    <definedName name="_xlnm.Print_Area" localSheetId="1">'PL'!$A$1:$N$68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<sst xmlns="http://schemas.openxmlformats.org/spreadsheetml/2006/main" count="231" uniqueCount="196">
  <si>
    <t xml:space="preserve">    PERUSAHAAN SADUR TIMAH MALAYSIA (PERSTIMA) BERHAD</t>
  </si>
  <si>
    <t>Company No : 49971 -D</t>
  </si>
  <si>
    <t xml:space="preserve">The Board of Directors is pleased to announce the unaudited Quarterly Report on the Company's 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</si>
  <si>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</si>
  <si>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</si>
  <si>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</si>
  <si>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</si>
  <si>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</si>
  <si>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</si>
  <si>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</si>
  <si>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</si>
  <si>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</si>
  <si>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</si>
  <si>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</si>
  <si>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</si>
  <si>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 xml:space="preserve">(b) </t>
  </si>
  <si>
    <t>Investment Income</t>
  </si>
  <si>
    <t>(c)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</si>
  <si>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</si>
  <si>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</si>
  <si>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</si>
  <si>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</si>
  <si>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</si>
  <si>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</si>
  <si>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</si>
  <si>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</si>
  <si>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</si>
  <si>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</si>
  <si>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</si>
  <si>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(i)</t>
  </si>
  <si>
    <t xml:space="preserve">      before deducting minority interests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</si>
  <si>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</si>
  <si>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</si>
  <si>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</si>
  <si>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</si>
  <si>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</si>
  <si>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</si>
  <si>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deducting any provision for preference</t>
  </si>
  <si>
    <t>dividends, if any:-</t>
  </si>
  <si>
    <t>PERUSAHAAN SADUR TIMAH MALAYSIA (PERSTIMA) BERHAD</t>
  </si>
  <si>
    <t>Company No : 49971 - 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</si>
  <si>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</si>
  <si>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</si>
  <si>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</si>
  <si>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</si>
  <si>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</si>
  <si>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</si>
  <si>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Investment in Associated Companies</t>
  </si>
  <si>
    <t>Long Term Investments</t>
  </si>
  <si>
    <t>Intangible Assets</t>
  </si>
  <si>
    <t>Current Assets</t>
  </si>
  <si>
    <t>Short-Term Investments</t>
  </si>
  <si>
    <t>Other Debtors, Deposits &amp; Prepayments</t>
  </si>
  <si>
    <t>Short Term Deposits</t>
  </si>
  <si>
    <t>Cash</t>
  </si>
  <si>
    <t>Current Liabilities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</si>
  <si>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</si>
  <si>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</si>
  <si>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</si>
  <si>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</si>
  <si>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</si>
  <si>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</si>
  <si>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</si>
  <si>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</si>
  <si>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</si>
  <si>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Minority Interests</t>
  </si>
  <si>
    <t xml:space="preserve"> Long Term Loan (Secured)</t>
  </si>
  <si>
    <t>Deferred Taxation</t>
  </si>
  <si>
    <t>Notes</t>
  </si>
  <si>
    <t>ACCOUNTING POLICIES</t>
  </si>
  <si>
    <t>The same accounting policies and methods of computation are followed in the quarterly financial  statements and remains</t>
  </si>
  <si>
    <t>EXCEPTIONAL ITEMS</t>
  </si>
  <si>
    <t>RM 000</t>
  </si>
  <si>
    <t>Total</t>
  </si>
  <si>
    <t>EXTRAORDINARY ITEMS</t>
  </si>
  <si>
    <t xml:space="preserve">Current </t>
  </si>
  <si>
    <t>Current  Year</t>
  </si>
  <si>
    <t>Quarter</t>
  </si>
  <si>
    <t>To Date</t>
  </si>
  <si>
    <t xml:space="preserve">     Current year</t>
  </si>
  <si>
    <t xml:space="preserve">     Over provision in prior year</t>
  </si>
  <si>
    <t>Adjusment for (Over)/Under Provision</t>
  </si>
  <si>
    <t>PRE-ACQUISITION PROFITS</t>
  </si>
  <si>
    <t>There were no pre-acquisition profits for the current financial year to date.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</si>
  <si>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</si>
  <si>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</si>
  <si>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</si>
  <si>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</si>
  <si>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</si>
  <si>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The operation of the Company is not subjected to any seasonal fluctuation .</t>
  </si>
  <si>
    <t>DEBT &amp; EQUITY SECURITIES</t>
  </si>
  <si>
    <t>COMPANY BORROWINGS</t>
  </si>
  <si>
    <t>CONTINGENT LIABILITIES</t>
  </si>
  <si>
    <t>FINANCIAL INSTRUMENTS WITH OFF BALANCE SHEET RISK</t>
  </si>
  <si>
    <t>MATERIAL LITIGATION</t>
  </si>
  <si>
    <t xml:space="preserve">SEGMENT REPORTING </t>
  </si>
  <si>
    <t xml:space="preserve">       Segment reporting is not disclosed as the group operates predominantly in Malaysia manufacturing and selling</t>
  </si>
  <si>
    <t xml:space="preserve">       tinplates.</t>
  </si>
  <si>
    <t>COMPARISION OF THE QUATERLY RESULTS</t>
  </si>
  <si>
    <t>REVIEW OF RESULTS</t>
  </si>
  <si>
    <t>business remained stable and lower cost of finance has contributed positively to the overall profitability during this period.</t>
  </si>
  <si>
    <t>In the opinion of the Directors, no item, transaction or event of a material or unusual nature has arisen between the date</t>
  </si>
  <si>
    <t>up to which the report refers to and the date on which the report is issued which would substantially affect the results of</t>
  </si>
  <si>
    <t>the operation of the Group.</t>
  </si>
  <si>
    <t>CURRENT YEAR'S PROSPECTS</t>
  </si>
  <si>
    <t>ACTUAL VS FORECAST PROFIT</t>
  </si>
  <si>
    <t>Not applicable</t>
  </si>
  <si>
    <t>DIVIDENDS</t>
  </si>
  <si>
    <t xml:space="preserve">The weighted number of Ordinary Shares in the respective period for the computation of the Group 's basic and diluted </t>
  </si>
  <si>
    <t>earnings are as follows:-</t>
  </si>
  <si>
    <t xml:space="preserve">Preceding </t>
  </si>
  <si>
    <t>Current</t>
  </si>
  <si>
    <t>Year Quarter</t>
  </si>
  <si>
    <t>Year To Date</t>
  </si>
  <si>
    <t>Year to Date</t>
  </si>
  <si>
    <t>Basic Earnings</t>
  </si>
  <si>
    <t xml:space="preserve">Diluted Earnings </t>
  </si>
  <si>
    <t>EARNINGS PER SHARE</t>
  </si>
  <si>
    <t>30/6/2000</t>
  </si>
  <si>
    <t>30/6/2001</t>
  </si>
  <si>
    <t>Y/E 31/3/2001</t>
  </si>
  <si>
    <t>There were no changes in composition of the company for the current year to date including business combination , acquisition</t>
  </si>
  <si>
    <t xml:space="preserve">There were no issuances and repayments of any debt and equity securities , share buy-backs, shares cancellation,shares held </t>
  </si>
  <si>
    <t>as treasury shares and resale of treasury shares for the financial year to date</t>
  </si>
  <si>
    <t>Revenue</t>
  </si>
  <si>
    <t xml:space="preserve">Other income </t>
  </si>
  <si>
    <t>Profit/(loss) before finance cost,</t>
  </si>
  <si>
    <t>depreciation and amortisation,</t>
  </si>
  <si>
    <t>Finance cost</t>
  </si>
  <si>
    <t>Profit/(loss) before income tax,</t>
  </si>
  <si>
    <t>Share of profit and losses of associated</t>
  </si>
  <si>
    <t>Income tax</t>
  </si>
  <si>
    <t>(i)  Profit/(loss) after income tax</t>
  </si>
  <si>
    <t xml:space="preserve">(j) </t>
  </si>
  <si>
    <t>Pre-acquisition profit/(loss), if applicable</t>
  </si>
  <si>
    <t>Net profit/(loss) from the ordinary activities</t>
  </si>
  <si>
    <t>Others Long Term Assets</t>
  </si>
  <si>
    <t>Goodwill On Consolidation</t>
  </si>
  <si>
    <t>Investment Property</t>
  </si>
  <si>
    <t>Property, Plant and Equipment</t>
  </si>
  <si>
    <t>Inventories</t>
  </si>
  <si>
    <t>Trade Receivables</t>
  </si>
  <si>
    <t>Trade Payables</t>
  </si>
  <si>
    <t>Other Payables</t>
  </si>
  <si>
    <t>Provision for Dividend</t>
  </si>
  <si>
    <t>Statutory Reserve</t>
  </si>
  <si>
    <t>Net tangible assets per share (RM)</t>
  </si>
  <si>
    <t>unchanged as compared with the 31 March 2001 Annual  Audited Accounts.</t>
  </si>
  <si>
    <t>There were no exceptional items during the current quarter and financial year to date.</t>
  </si>
  <si>
    <t>There were no extraordinary items during the current quarter and financial year to date.</t>
  </si>
  <si>
    <t>Income tax expense</t>
  </si>
  <si>
    <t>Deferred tax expense</t>
  </si>
  <si>
    <t>Secured</t>
  </si>
  <si>
    <t>The Group borrowings and debt securities are as follows:-</t>
  </si>
  <si>
    <t>Bank Overdrafts</t>
  </si>
  <si>
    <t>Bankers' acceptances</t>
  </si>
  <si>
    <t>As at 30 June 2001</t>
  </si>
  <si>
    <t>PROFIT / LOSS ON SALE OF UNQUOTED INVESTMENTS / PROPERTIES</t>
  </si>
  <si>
    <t>There were no profits on any sale of unquoted investments and/or properties for the current financial year to date.</t>
  </si>
  <si>
    <t>RM '000</t>
  </si>
  <si>
    <t>or disposal of subsidiaries and long term investments, restructuring and discontinuing operations.</t>
  </si>
  <si>
    <t xml:space="preserve">There were no contingent liabilities for the Group as at 24 July 2001 being the last  practicable  date from the date of  the issue </t>
  </si>
  <si>
    <t>of this quarterly report.</t>
  </si>
  <si>
    <t>There were no financial instruments issued as at 24 July 2001.</t>
  </si>
  <si>
    <t>There were no  pending material litigation as at 24 July 2001.</t>
  </si>
  <si>
    <t>MATERIAL SUBSEQUENT EVENTS</t>
  </si>
  <si>
    <t>1</t>
  </si>
  <si>
    <t>2</t>
  </si>
  <si>
    <t>3</t>
  </si>
  <si>
    <t>(a)   Basic (based on ordinary shares) (Sen)</t>
  </si>
  <si>
    <t>(b)  Fully diluted (based on ordinary shares) (Sen)</t>
  </si>
  <si>
    <t>Consolidated Results for the first quarter ended 30/6/2001 as follows :-</t>
  </si>
  <si>
    <t>CONSOLIDATED INCOME STATEMENT</t>
  </si>
  <si>
    <t>Profit/(loss) before income tax, minority</t>
  </si>
  <si>
    <t>(m)</t>
  </si>
  <si>
    <t>Net profit/(loss) attributable to members of</t>
  </si>
  <si>
    <t>the company</t>
  </si>
  <si>
    <t>Earning per share based on 2(m) above after</t>
  </si>
  <si>
    <t>Accumulated Profit / (Loss) Brought Forward</t>
  </si>
  <si>
    <t>Retained Profit / (Loss) For The Year</t>
  </si>
  <si>
    <t>INCOME TAX</t>
  </si>
  <si>
    <t>There were no corporate proposals announced nor were there any not completed as at 24 July 2001</t>
  </si>
  <si>
    <t>The Company is still facing stiff competition from  imported  tinplates  during  the  quarter under review. Nevertheless, the</t>
  </si>
  <si>
    <t xml:space="preserve">There were no material events subsequent to the quarter under review that have not been reflected in the financial statement  </t>
  </si>
  <si>
    <t>as at 24 July 2001</t>
  </si>
  <si>
    <t xml:space="preserve">The Board of Directors expects the group's operating environment to remain challenging and competitive. The Board is of the </t>
  </si>
  <si>
    <t>opinion that the results for the year ending 31 March 2002 are expected to be  affected by the slowdown in the  local and global</t>
  </si>
  <si>
    <t>economies.</t>
  </si>
  <si>
    <t>The income tax comprised of  :-</t>
  </si>
  <si>
    <t>No dividend has been declared for the period ended 30 June 2001. [ 31 March 2001: Dividend was nil]</t>
  </si>
  <si>
    <t>(ii)  Minority interests</t>
  </si>
  <si>
    <t>interests and extraordinary items after</t>
  </si>
  <si>
    <t>share of profit and losses of associated companies</t>
  </si>
  <si>
    <t>preceding quarter. Deterioration in performance is mainly due to the decrease in sales revenue by 18% as compared to the previous</t>
  </si>
  <si>
    <t xml:space="preserve">quarter due to decrease in sale volume coupled with a drop in selling price. </t>
  </si>
  <si>
    <t xml:space="preserve">The Group's profit before taxation and exceptional items for the current quarter is RM3.3 million compared to RM6.6 million in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</si>
</sst>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#,##0.00000000000_);\(#,##0.00000000000\)"/>
    <numFmt numFmtId="180" formatCode="#,##0.000_);\(#,##0.000\)"/>
    <numFmt numFmtId="181" formatCode="#,##0.0000_);\(#,##0.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"/>
    <numFmt numFmtId="189" formatCode="_(* #,##0.000_);_(* \(#,##0.000\);_(* &quot;-&quot;??_);_(@_)"/>
    <numFmt numFmtId="190" formatCode="m/d/yyyy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177" fontId="2" fillId="0" borderId="8" xfId="15" applyNumberFormat="1" applyFon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177" fontId="2" fillId="0" borderId="12" xfId="15" applyNumberFormat="1" applyFont="1" applyBorder="1" applyAlignment="1">
      <alignment/>
    </xf>
    <xf numFmtId="176" fontId="2" fillId="0" borderId="10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7" fontId="2" fillId="0" borderId="16" xfId="15" applyNumberFormat="1" applyFont="1" applyBorder="1" applyAlignment="1">
      <alignment/>
    </xf>
    <xf numFmtId="176" fontId="2" fillId="0" borderId="14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177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7" fontId="7" fillId="0" borderId="0" xfId="15" applyNumberFormat="1" applyFont="1" applyBorder="1" applyAlignment="1">
      <alignment/>
    </xf>
    <xf numFmtId="15" fontId="7" fillId="0" borderId="0" xfId="0" applyNumberFormat="1" applyFont="1" applyAlignment="1">
      <alignment/>
    </xf>
    <xf numFmtId="177" fontId="2" fillId="0" borderId="7" xfId="15" applyNumberFormat="1" applyFont="1" applyBorder="1" applyAlignment="1">
      <alignment horizontal="center"/>
    </xf>
    <xf numFmtId="43" fontId="2" fillId="0" borderId="17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57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zoomScale="60" zoomScaleNormal="60" workbookViewId="0" topLeftCell="A70">
      <selection activeCell="E42" sqref="E42"/>
    </sheetView>
  </sheetViews>
  <sheetFormatPr defaultColWidth="9.140625" defaultRowHeight="12.75"/>
  <cols>
    <col min="1" max="1" width="3.7109375" style="1" customWidth="1"/>
    <col min="2" max="2" width="2.57421875" style="1" customWidth="1"/>
    <col min="3" max="3" width="6.140625" style="1" customWidth="1"/>
    <col min="4" max="6" width="9.140625" style="1" customWidth="1"/>
    <col min="7" max="7" width="21.00390625" style="1" customWidth="1"/>
    <col min="8" max="8" width="18.28125" style="1" customWidth="1"/>
    <col min="9" max="9" width="21.57421875" style="1" hidden="1" customWidth="1"/>
    <col min="10" max="10" width="24.00390625" style="1" customWidth="1"/>
    <col min="11" max="11" width="2.57421875" style="1" customWidth="1"/>
    <col min="12" max="12" width="19.28125" style="1" customWidth="1"/>
    <col min="13" max="13" width="27.57421875" style="1" hidden="1" customWidth="1"/>
    <col min="14" max="14" width="23.28125" style="1" customWidth="1"/>
    <col min="15" max="15" width="4.8515625" style="0" customWidth="1"/>
  </cols>
  <sheetData>
    <row r="1" spans="3:14" ht="22.5">
      <c r="C1" s="7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3:14" ht="22.5">
      <c r="C2" s="7"/>
      <c r="D2" s="58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3:14" ht="15" customHeight="1">
      <c r="C3" s="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8.75" customHeight="1">
      <c r="B4" s="2"/>
      <c r="D4" s="27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3:14" ht="18.75" customHeight="1">
      <c r="C5" s="2"/>
      <c r="D5" s="27" t="s">
        <v>171</v>
      </c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4:14" ht="18.75" customHeight="1">
      <c r="D7" s="65" t="s">
        <v>172</v>
      </c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4:14" ht="18.75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8:14" ht="15.75">
      <c r="H9" s="57" t="s">
        <v>3</v>
      </c>
      <c r="I9" s="57"/>
      <c r="J9" s="57"/>
      <c r="K9" s="41"/>
      <c r="L9" s="57" t="s">
        <v>4</v>
      </c>
      <c r="M9" s="57"/>
      <c r="N9" s="57"/>
    </row>
    <row r="10" spans="8:14" ht="15.75">
      <c r="H10" s="9" t="s">
        <v>5</v>
      </c>
      <c r="I10" s="9" t="s">
        <v>6</v>
      </c>
      <c r="J10" s="9" t="s">
        <v>6</v>
      </c>
      <c r="K10" s="42"/>
      <c r="L10" s="9" t="s">
        <v>5</v>
      </c>
      <c r="M10" s="9" t="s">
        <v>6</v>
      </c>
      <c r="N10" s="9" t="s">
        <v>6</v>
      </c>
    </row>
    <row r="11" spans="8:14" ht="15.75">
      <c r="H11" s="9" t="s">
        <v>7</v>
      </c>
      <c r="I11" s="9" t="s">
        <v>8</v>
      </c>
      <c r="J11" s="9" t="s">
        <v>8</v>
      </c>
      <c r="K11" s="42"/>
      <c r="L11" s="9" t="s">
        <v>7</v>
      </c>
      <c r="M11" s="9" t="s">
        <v>8</v>
      </c>
      <c r="N11" s="9" t="s">
        <v>8</v>
      </c>
    </row>
    <row r="12" spans="8:14" ht="15.75">
      <c r="H12" s="9" t="s">
        <v>9</v>
      </c>
      <c r="I12" s="9" t="s">
        <v>9</v>
      </c>
      <c r="J12" s="9" t="s">
        <v>9</v>
      </c>
      <c r="K12" s="42"/>
      <c r="L12" s="9" t="s">
        <v>10</v>
      </c>
      <c r="M12" s="9" t="s">
        <v>11</v>
      </c>
      <c r="N12" s="9" t="s">
        <v>11</v>
      </c>
    </row>
    <row r="13" spans="8:14" ht="15.75">
      <c r="H13" s="9" t="s">
        <v>119</v>
      </c>
      <c r="I13" s="9" t="s">
        <v>12</v>
      </c>
      <c r="J13" s="9" t="s">
        <v>118</v>
      </c>
      <c r="K13" s="42"/>
      <c r="L13" s="9" t="s">
        <v>119</v>
      </c>
      <c r="M13" s="9" t="s">
        <v>12</v>
      </c>
      <c r="N13" s="9" t="s">
        <v>118</v>
      </c>
    </row>
    <row r="14" spans="8:14" ht="15.75">
      <c r="H14" s="9" t="s">
        <v>13</v>
      </c>
      <c r="I14" s="9" t="s">
        <v>13</v>
      </c>
      <c r="J14" s="9" t="s">
        <v>13</v>
      </c>
      <c r="K14" s="42"/>
      <c r="L14" s="9" t="s">
        <v>13</v>
      </c>
      <c r="M14" s="9" t="s">
        <v>13</v>
      </c>
      <c r="N14" s="9" t="s">
        <v>13</v>
      </c>
    </row>
    <row r="15" spans="8:14" ht="12.75">
      <c r="H15" s="5"/>
      <c r="I15" s="5"/>
      <c r="J15" s="5"/>
      <c r="K15" s="10"/>
      <c r="L15" s="5"/>
      <c r="M15" s="5"/>
      <c r="N15" s="5"/>
    </row>
    <row r="16" spans="2:14" ht="16.5" thickBot="1">
      <c r="B16" s="30" t="s">
        <v>166</v>
      </c>
      <c r="C16" s="3" t="s">
        <v>14</v>
      </c>
      <c r="D16" s="3" t="s">
        <v>124</v>
      </c>
      <c r="E16" s="3"/>
      <c r="F16" s="3"/>
      <c r="G16" s="3"/>
      <c r="H16" s="20">
        <v>60937</v>
      </c>
      <c r="I16" s="31"/>
      <c r="J16" s="24">
        <v>78419</v>
      </c>
      <c r="K16" s="15"/>
      <c r="L16" s="24">
        <f>+H16</f>
        <v>60937</v>
      </c>
      <c r="M16" s="36">
        <v>130871</v>
      </c>
      <c r="N16" s="24">
        <v>78419</v>
      </c>
    </row>
    <row r="17" spans="2:14" ht="16.5" thickTop="1">
      <c r="B17" s="3"/>
      <c r="C17" s="3"/>
      <c r="D17" s="3"/>
      <c r="E17" s="3"/>
      <c r="F17" s="3"/>
      <c r="G17" s="3"/>
      <c r="H17" s="21"/>
      <c r="I17" s="32"/>
      <c r="J17" s="17"/>
      <c r="K17" s="15"/>
      <c r="L17" s="17"/>
      <c r="M17" s="37"/>
      <c r="N17" s="17"/>
    </row>
    <row r="18" spans="2:14" ht="16.5" thickBot="1">
      <c r="B18" s="3"/>
      <c r="C18" s="3" t="s">
        <v>15</v>
      </c>
      <c r="D18" s="3" t="s">
        <v>16</v>
      </c>
      <c r="E18" s="3"/>
      <c r="F18" s="3"/>
      <c r="G18" s="3"/>
      <c r="H18" s="61">
        <v>0</v>
      </c>
      <c r="I18" s="34"/>
      <c r="J18" s="25">
        <v>0</v>
      </c>
      <c r="K18" s="15"/>
      <c r="L18" s="25">
        <v>0</v>
      </c>
      <c r="M18" s="39">
        <v>0</v>
      </c>
      <c r="N18" s="25">
        <v>0</v>
      </c>
    </row>
    <row r="19" spans="2:14" ht="16.5" thickTop="1">
      <c r="B19" s="3"/>
      <c r="C19" s="3"/>
      <c r="D19" s="3"/>
      <c r="E19" s="3"/>
      <c r="F19" s="3"/>
      <c r="G19" s="3"/>
      <c r="H19" s="21"/>
      <c r="I19" s="32"/>
      <c r="J19" s="17"/>
      <c r="K19" s="15"/>
      <c r="L19" s="17"/>
      <c r="M19" s="37"/>
      <c r="N19" s="17"/>
    </row>
    <row r="20" spans="2:14" ht="16.5" thickBot="1">
      <c r="B20" s="3"/>
      <c r="C20" s="30" t="s">
        <v>17</v>
      </c>
      <c r="D20" s="3" t="s">
        <v>125</v>
      </c>
      <c r="E20" s="3"/>
      <c r="F20" s="3"/>
      <c r="G20" s="3"/>
      <c r="H20" s="61">
        <f>12+100</f>
        <v>112</v>
      </c>
      <c r="I20" s="34"/>
      <c r="J20" s="25">
        <v>0</v>
      </c>
      <c r="K20" s="15"/>
      <c r="L20" s="25">
        <f>+H20</f>
        <v>112</v>
      </c>
      <c r="M20" s="39">
        <v>0</v>
      </c>
      <c r="N20" s="25">
        <v>0</v>
      </c>
    </row>
    <row r="21" spans="2:14" ht="16.5" thickTop="1">
      <c r="B21" s="3"/>
      <c r="C21" s="3"/>
      <c r="D21" s="3"/>
      <c r="E21" s="3"/>
      <c r="F21" s="3"/>
      <c r="G21" s="3"/>
      <c r="H21" s="21"/>
      <c r="I21" s="32"/>
      <c r="J21" s="17"/>
      <c r="K21" s="15"/>
      <c r="L21" s="17"/>
      <c r="M21" s="37"/>
      <c r="N21" s="17"/>
    </row>
    <row r="22" spans="2:14" ht="15.75">
      <c r="B22" s="30" t="s">
        <v>167</v>
      </c>
      <c r="C22" s="3" t="s">
        <v>14</v>
      </c>
      <c r="D22" s="3" t="s">
        <v>126</v>
      </c>
      <c r="E22" s="3"/>
      <c r="F22" s="3"/>
      <c r="G22" s="3"/>
      <c r="H22" s="21">
        <f>H33-H27-H29-H31</f>
        <v>6488</v>
      </c>
      <c r="I22" s="32"/>
      <c r="J22" s="17">
        <v>7543</v>
      </c>
      <c r="K22" s="15"/>
      <c r="L22" s="17">
        <f>+H22</f>
        <v>6488</v>
      </c>
      <c r="M22" s="37">
        <f>-23898+M27+M29+M31</f>
        <v>5268</v>
      </c>
      <c r="N22" s="17">
        <v>7543</v>
      </c>
    </row>
    <row r="23" spans="2:14" ht="15.75">
      <c r="B23" s="3"/>
      <c r="C23" s="3"/>
      <c r="D23" s="3" t="s">
        <v>127</v>
      </c>
      <c r="E23" s="3"/>
      <c r="F23" s="3"/>
      <c r="G23" s="3"/>
      <c r="H23" s="17"/>
      <c r="I23" s="32"/>
      <c r="J23" s="17"/>
      <c r="K23" s="15"/>
      <c r="L23" s="17"/>
      <c r="M23" s="37"/>
      <c r="N23" s="17"/>
    </row>
    <row r="24" spans="2:14" ht="15.75">
      <c r="B24" s="3"/>
      <c r="C24" s="3"/>
      <c r="D24" s="3" t="s">
        <v>18</v>
      </c>
      <c r="E24" s="3"/>
      <c r="F24" s="3"/>
      <c r="G24" s="3"/>
      <c r="H24" s="17"/>
      <c r="I24" s="32"/>
      <c r="J24" s="17"/>
      <c r="K24" s="15"/>
      <c r="L24" s="17"/>
      <c r="M24" s="37"/>
      <c r="N24" s="17"/>
    </row>
    <row r="25" spans="2:14" ht="15.75">
      <c r="B25" s="3"/>
      <c r="C25" s="3"/>
      <c r="D25" s="3" t="s">
        <v>19</v>
      </c>
      <c r="E25" s="3"/>
      <c r="F25" s="3"/>
      <c r="G25" s="3"/>
      <c r="H25" s="17"/>
      <c r="I25" s="32"/>
      <c r="J25" s="17"/>
      <c r="K25" s="15"/>
      <c r="L25" s="17"/>
      <c r="M25" s="37"/>
      <c r="N25" s="17"/>
    </row>
    <row r="26" spans="2:14" ht="15.75">
      <c r="B26" s="3"/>
      <c r="C26" s="3"/>
      <c r="D26" s="3"/>
      <c r="E26" s="3"/>
      <c r="F26" s="3"/>
      <c r="G26" s="3"/>
      <c r="H26" s="17"/>
      <c r="I26" s="32"/>
      <c r="J26" s="17"/>
      <c r="K26" s="15"/>
      <c r="L26" s="17"/>
      <c r="M26" s="37"/>
      <c r="N26" s="17"/>
    </row>
    <row r="27" spans="2:14" ht="15.75">
      <c r="B27" s="3"/>
      <c r="C27" s="3" t="s">
        <v>15</v>
      </c>
      <c r="D27" s="3" t="s">
        <v>128</v>
      </c>
      <c r="E27" s="3"/>
      <c r="F27" s="3"/>
      <c r="G27" s="3"/>
      <c r="H27" s="17">
        <f>-(343-12-10+100)</f>
        <v>-421</v>
      </c>
      <c r="I27" s="32"/>
      <c r="J27" s="17">
        <v>-626</v>
      </c>
      <c r="K27" s="15"/>
      <c r="L27" s="17">
        <f>+H27</f>
        <v>-421</v>
      </c>
      <c r="M27" s="37">
        <v>22332</v>
      </c>
      <c r="N27" s="17">
        <v>-626</v>
      </c>
    </row>
    <row r="28" spans="2:14" ht="15.75">
      <c r="B28" s="3"/>
      <c r="C28" s="3"/>
      <c r="D28" s="3"/>
      <c r="E28" s="3"/>
      <c r="F28" s="3"/>
      <c r="G28" s="3"/>
      <c r="H28" s="17"/>
      <c r="I28" s="32"/>
      <c r="J28" s="17"/>
      <c r="K28" s="15"/>
      <c r="L28" s="17"/>
      <c r="M28" s="37"/>
      <c r="N28" s="17"/>
    </row>
    <row r="29" spans="2:14" ht="15.75">
      <c r="B29" s="3"/>
      <c r="C29" s="30" t="s">
        <v>17</v>
      </c>
      <c r="D29" s="3" t="s">
        <v>20</v>
      </c>
      <c r="E29" s="3"/>
      <c r="F29" s="3"/>
      <c r="G29" s="3"/>
      <c r="H29" s="17">
        <f>-(2719+45)</f>
        <v>-2764</v>
      </c>
      <c r="I29" s="32"/>
      <c r="J29" s="17">
        <v>-2652</v>
      </c>
      <c r="K29" s="15"/>
      <c r="L29" s="17">
        <f>+H29</f>
        <v>-2764</v>
      </c>
      <c r="M29" s="37">
        <v>6834</v>
      </c>
      <c r="N29" s="17">
        <v>-2652</v>
      </c>
    </row>
    <row r="30" spans="2:14" ht="15.75">
      <c r="B30" s="3"/>
      <c r="C30" s="30"/>
      <c r="D30" s="3"/>
      <c r="E30" s="3"/>
      <c r="F30" s="3"/>
      <c r="G30" s="3"/>
      <c r="H30" s="17"/>
      <c r="I30" s="32"/>
      <c r="J30" s="17"/>
      <c r="K30" s="15"/>
      <c r="L30" s="17"/>
      <c r="M30" s="37"/>
      <c r="N30" s="17"/>
    </row>
    <row r="31" spans="2:14" ht="15.75">
      <c r="B31" s="3"/>
      <c r="C31" s="3" t="s">
        <v>21</v>
      </c>
      <c r="D31" s="3" t="s">
        <v>22</v>
      </c>
      <c r="E31" s="3"/>
      <c r="F31" s="3"/>
      <c r="G31" s="3"/>
      <c r="H31" s="17">
        <v>0</v>
      </c>
      <c r="I31" s="32"/>
      <c r="J31" s="17">
        <v>0</v>
      </c>
      <c r="K31" s="15"/>
      <c r="L31" s="17">
        <f>+H31</f>
        <v>0</v>
      </c>
      <c r="M31" s="37">
        <v>0</v>
      </c>
      <c r="N31" s="17">
        <v>0</v>
      </c>
    </row>
    <row r="32" spans="2:14" ht="15.75">
      <c r="B32" s="3"/>
      <c r="C32" s="3"/>
      <c r="D32" s="3"/>
      <c r="E32" s="3"/>
      <c r="F32" s="3"/>
      <c r="G32" s="3"/>
      <c r="H32" s="22"/>
      <c r="I32" s="33"/>
      <c r="J32" s="22"/>
      <c r="K32" s="15"/>
      <c r="L32" s="22"/>
      <c r="M32" s="38"/>
      <c r="N32" s="22"/>
    </row>
    <row r="33" spans="2:14" ht="15.75">
      <c r="B33" s="3"/>
      <c r="C33" s="3" t="s">
        <v>23</v>
      </c>
      <c r="D33" s="3" t="s">
        <v>129</v>
      </c>
      <c r="E33" s="3"/>
      <c r="F33" s="3"/>
      <c r="G33" s="3"/>
      <c r="H33" s="17">
        <f>3303</f>
        <v>3303</v>
      </c>
      <c r="I33" s="32"/>
      <c r="J33" s="17">
        <f>+J22+J27+J29+J31</f>
        <v>4265</v>
      </c>
      <c r="K33" s="15"/>
      <c r="L33" s="17">
        <f>+L22+L27+L29+L31</f>
        <v>3303</v>
      </c>
      <c r="M33" s="37">
        <f>+M22-M27-M29-M31</f>
        <v>-23898</v>
      </c>
      <c r="N33" s="17">
        <f>+N22+N27+N29+N31</f>
        <v>4265</v>
      </c>
    </row>
    <row r="34" spans="2:14" ht="15.75">
      <c r="B34" s="3"/>
      <c r="C34" s="3"/>
      <c r="D34" s="3" t="s">
        <v>24</v>
      </c>
      <c r="E34" s="3"/>
      <c r="F34" s="3"/>
      <c r="G34" s="3"/>
      <c r="H34" s="17"/>
      <c r="I34" s="32"/>
      <c r="J34" s="17"/>
      <c r="K34" s="15"/>
      <c r="L34" s="17"/>
      <c r="M34" s="37"/>
      <c r="N34" s="17"/>
    </row>
    <row r="35" spans="2:14" ht="15.75">
      <c r="B35" s="3"/>
      <c r="C35" s="3"/>
      <c r="D35" s="3"/>
      <c r="E35" s="3"/>
      <c r="F35" s="3"/>
      <c r="G35" s="3"/>
      <c r="H35" s="17"/>
      <c r="I35" s="32"/>
      <c r="J35" s="17"/>
      <c r="K35" s="15"/>
      <c r="L35" s="17"/>
      <c r="M35" s="37"/>
      <c r="N35" s="17"/>
    </row>
    <row r="36" spans="2:14" ht="15.75">
      <c r="B36" s="3"/>
      <c r="C36" s="3" t="s">
        <v>25</v>
      </c>
      <c r="D36" s="3" t="s">
        <v>130</v>
      </c>
      <c r="E36" s="3"/>
      <c r="F36" s="3"/>
      <c r="G36" s="3"/>
      <c r="H36" s="17">
        <v>0</v>
      </c>
      <c r="I36" s="32"/>
      <c r="J36" s="17">
        <v>0</v>
      </c>
      <c r="K36" s="15"/>
      <c r="L36" s="17">
        <v>0</v>
      </c>
      <c r="M36" s="37">
        <v>2325</v>
      </c>
      <c r="N36" s="17">
        <v>0</v>
      </c>
    </row>
    <row r="37" spans="2:14" ht="15.75">
      <c r="B37" s="3"/>
      <c r="C37" s="3"/>
      <c r="D37" s="3" t="s">
        <v>26</v>
      </c>
      <c r="E37" s="3"/>
      <c r="F37" s="3"/>
      <c r="G37" s="3"/>
      <c r="H37" s="17"/>
      <c r="I37" s="32"/>
      <c r="J37" s="17"/>
      <c r="K37" s="15"/>
      <c r="L37" s="17"/>
      <c r="M37" s="37"/>
      <c r="N37" s="17"/>
    </row>
    <row r="38" spans="2:14" ht="15.75">
      <c r="B38" s="3"/>
      <c r="C38" s="3"/>
      <c r="D38" s="3"/>
      <c r="E38" s="3"/>
      <c r="F38" s="3"/>
      <c r="G38" s="3"/>
      <c r="H38" s="22"/>
      <c r="I38" s="33"/>
      <c r="J38" s="22"/>
      <c r="K38" s="15"/>
      <c r="L38" s="22"/>
      <c r="M38" s="38"/>
      <c r="N38" s="22"/>
    </row>
    <row r="39" spans="2:14" ht="15.75">
      <c r="B39" s="3"/>
      <c r="C39" s="3" t="s">
        <v>27</v>
      </c>
      <c r="D39" s="3" t="s">
        <v>173</v>
      </c>
      <c r="E39" s="3"/>
      <c r="F39" s="3"/>
      <c r="G39" s="3"/>
      <c r="H39" s="17">
        <f>+H33+H36</f>
        <v>3303</v>
      </c>
      <c r="I39" s="32"/>
      <c r="J39" s="17">
        <f>+J33+J36</f>
        <v>4265</v>
      </c>
      <c r="K39" s="15"/>
      <c r="L39" s="17">
        <f>+L33+L36</f>
        <v>3303</v>
      </c>
      <c r="M39" s="37">
        <f>+M33+M36</f>
        <v>-21573</v>
      </c>
      <c r="N39" s="17">
        <f>+N33+N36</f>
        <v>4265</v>
      </c>
    </row>
    <row r="40" spans="2:14" ht="15.75">
      <c r="B40" s="3"/>
      <c r="C40" s="3"/>
      <c r="D40" s="3" t="s">
        <v>191</v>
      </c>
      <c r="E40" s="3"/>
      <c r="F40" s="3"/>
      <c r="G40" s="3"/>
      <c r="H40" s="17"/>
      <c r="I40" s="32"/>
      <c r="J40" s="17"/>
      <c r="K40" s="15"/>
      <c r="L40" s="17"/>
      <c r="M40" s="37"/>
      <c r="N40" s="17"/>
    </row>
    <row r="41" spans="2:14" ht="15.75">
      <c r="B41" s="3"/>
      <c r="C41" s="3"/>
      <c r="D41" s="3" t="s">
        <v>192</v>
      </c>
      <c r="E41" s="3"/>
      <c r="F41" s="3"/>
      <c r="G41" s="3"/>
      <c r="H41" s="17"/>
      <c r="I41" s="32"/>
      <c r="J41" s="17"/>
      <c r="K41" s="15"/>
      <c r="L41" s="17"/>
      <c r="M41" s="37"/>
      <c r="N41" s="17"/>
    </row>
    <row r="42" spans="2:14" ht="15.75">
      <c r="B42" s="3"/>
      <c r="C42" s="3"/>
      <c r="D42" s="3"/>
      <c r="E42" s="3"/>
      <c r="F42" s="3"/>
      <c r="G42" s="3"/>
      <c r="H42" s="17"/>
      <c r="I42" s="32"/>
      <c r="J42" s="17"/>
      <c r="K42" s="15"/>
      <c r="L42" s="17"/>
      <c r="M42" s="37"/>
      <c r="N42" s="17"/>
    </row>
    <row r="43" spans="2:14" ht="15.75">
      <c r="B43" s="3"/>
      <c r="C43" s="3" t="s">
        <v>28</v>
      </c>
      <c r="D43" s="3" t="s">
        <v>131</v>
      </c>
      <c r="E43" s="3"/>
      <c r="F43" s="3"/>
      <c r="G43" s="3"/>
      <c r="H43" s="17">
        <f>-233*3-173</f>
        <v>-872</v>
      </c>
      <c r="I43" s="32"/>
      <c r="J43" s="17">
        <v>-800</v>
      </c>
      <c r="K43" s="15"/>
      <c r="L43" s="17">
        <f>+H43</f>
        <v>-872</v>
      </c>
      <c r="M43" s="37">
        <v>651</v>
      </c>
      <c r="N43" s="17">
        <v>-800</v>
      </c>
    </row>
    <row r="44" spans="2:14" ht="15.75">
      <c r="B44" s="3"/>
      <c r="C44" s="3"/>
      <c r="D44" s="3"/>
      <c r="E44" s="3"/>
      <c r="F44" s="3"/>
      <c r="G44" s="3"/>
      <c r="H44" s="22"/>
      <c r="I44" s="33"/>
      <c r="J44" s="22"/>
      <c r="K44" s="15"/>
      <c r="L44" s="22"/>
      <c r="M44" s="38"/>
      <c r="N44" s="22"/>
    </row>
    <row r="45" spans="2:14" ht="15.75">
      <c r="B45" s="3"/>
      <c r="C45" s="3" t="s">
        <v>29</v>
      </c>
      <c r="D45" s="3" t="s">
        <v>132</v>
      </c>
      <c r="E45" s="3"/>
      <c r="F45" s="3"/>
      <c r="G45" s="3"/>
      <c r="H45" s="17">
        <f>+H39+H43</f>
        <v>2431</v>
      </c>
      <c r="I45" s="32"/>
      <c r="J45" s="17">
        <f>+J39+J43</f>
        <v>3465</v>
      </c>
      <c r="K45" s="15"/>
      <c r="L45" s="17">
        <f>+L39+L43</f>
        <v>2431</v>
      </c>
      <c r="M45" s="37">
        <f>+M39-M43</f>
        <v>-22224</v>
      </c>
      <c r="N45" s="17">
        <f>+N39+N43</f>
        <v>3465</v>
      </c>
    </row>
    <row r="46" spans="2:14" ht="13.5" customHeight="1">
      <c r="B46" s="3"/>
      <c r="C46" s="3"/>
      <c r="D46" s="3" t="s">
        <v>30</v>
      </c>
      <c r="E46" s="3"/>
      <c r="F46" s="3"/>
      <c r="G46" s="3"/>
      <c r="H46" s="17"/>
      <c r="I46" s="32"/>
      <c r="J46" s="17"/>
      <c r="K46" s="15"/>
      <c r="L46" s="17"/>
      <c r="M46" s="37"/>
      <c r="N46" s="17"/>
    </row>
    <row r="47" spans="2:14" ht="15.75">
      <c r="B47" s="3"/>
      <c r="C47" s="3"/>
      <c r="D47" s="3" t="s">
        <v>190</v>
      </c>
      <c r="E47" s="3"/>
      <c r="F47" s="3"/>
      <c r="G47" s="3"/>
      <c r="H47" s="17">
        <v>0</v>
      </c>
      <c r="I47" s="32"/>
      <c r="J47" s="17">
        <v>0</v>
      </c>
      <c r="K47" s="15"/>
      <c r="L47" s="17">
        <v>0</v>
      </c>
      <c r="M47" s="37">
        <v>0</v>
      </c>
      <c r="N47" s="17">
        <v>0</v>
      </c>
    </row>
    <row r="48" spans="2:14" ht="15.75">
      <c r="B48" s="3"/>
      <c r="C48" s="3"/>
      <c r="D48" s="3"/>
      <c r="E48" s="3"/>
      <c r="F48" s="3"/>
      <c r="G48" s="3"/>
      <c r="H48" s="17"/>
      <c r="I48" s="32"/>
      <c r="J48" s="17"/>
      <c r="K48" s="15"/>
      <c r="L48" s="17"/>
      <c r="M48" s="37"/>
      <c r="N48" s="17"/>
    </row>
    <row r="49" spans="2:14" ht="15.75">
      <c r="B49" s="3"/>
      <c r="C49" s="3" t="s">
        <v>133</v>
      </c>
      <c r="D49" s="3" t="s">
        <v>134</v>
      </c>
      <c r="E49" s="3"/>
      <c r="F49" s="3"/>
      <c r="G49" s="3"/>
      <c r="H49" s="17"/>
      <c r="I49" s="32"/>
      <c r="J49" s="17"/>
      <c r="K49" s="15"/>
      <c r="L49" s="17"/>
      <c r="M49" s="37"/>
      <c r="N49" s="17"/>
    </row>
    <row r="50" spans="2:14" ht="15.75">
      <c r="B50" s="3"/>
      <c r="C50" s="3"/>
      <c r="D50" s="3"/>
      <c r="E50" s="3"/>
      <c r="F50" s="3"/>
      <c r="G50" s="3"/>
      <c r="H50" s="17"/>
      <c r="I50" s="32"/>
      <c r="J50" s="17"/>
      <c r="K50" s="15"/>
      <c r="L50" s="17"/>
      <c r="M50" s="37"/>
      <c r="N50" s="17"/>
    </row>
    <row r="51" spans="2:14" ht="15.75">
      <c r="B51" s="3"/>
      <c r="C51" s="3" t="s">
        <v>32</v>
      </c>
      <c r="D51" s="3" t="s">
        <v>135</v>
      </c>
      <c r="E51" s="3"/>
      <c r="F51" s="3"/>
      <c r="G51" s="3"/>
      <c r="H51" s="22"/>
      <c r="I51" s="33"/>
      <c r="J51" s="22"/>
      <c r="K51" s="15"/>
      <c r="L51" s="22"/>
      <c r="M51" s="38"/>
      <c r="N51" s="22"/>
    </row>
    <row r="52" spans="2:14" ht="15.75">
      <c r="B52" s="3"/>
      <c r="C52" s="3"/>
      <c r="D52" s="3" t="s">
        <v>31</v>
      </c>
      <c r="E52" s="3"/>
      <c r="F52" s="3"/>
      <c r="G52" s="3"/>
      <c r="H52" s="17">
        <f>+H45-H47</f>
        <v>2431</v>
      </c>
      <c r="I52" s="32"/>
      <c r="J52" s="17">
        <f>+J45+J47</f>
        <v>3465</v>
      </c>
      <c r="K52" s="15"/>
      <c r="L52" s="17">
        <f>+L45-L47</f>
        <v>2431</v>
      </c>
      <c r="M52" s="37">
        <f>+M45-M47</f>
        <v>-22224</v>
      </c>
      <c r="N52" s="17">
        <f>+N45-N47</f>
        <v>3465</v>
      </c>
    </row>
    <row r="53" spans="2:14" ht="15.75">
      <c r="B53" s="3"/>
      <c r="C53" s="3"/>
      <c r="D53" s="3"/>
      <c r="E53" s="3"/>
      <c r="F53" s="3"/>
      <c r="G53" s="3"/>
      <c r="H53" s="17"/>
      <c r="I53" s="32"/>
      <c r="J53" s="17"/>
      <c r="K53" s="15"/>
      <c r="L53" s="17"/>
      <c r="M53" s="37"/>
      <c r="N53" s="17"/>
    </row>
    <row r="54" spans="2:14" ht="15.75">
      <c r="B54" s="3"/>
      <c r="C54" s="3" t="s">
        <v>36</v>
      </c>
      <c r="D54" s="3" t="s">
        <v>33</v>
      </c>
      <c r="E54" s="3"/>
      <c r="F54" s="3"/>
      <c r="G54" s="3"/>
      <c r="H54" s="17">
        <v>0</v>
      </c>
      <c r="I54" s="32"/>
      <c r="J54" s="17">
        <v>0</v>
      </c>
      <c r="K54" s="15"/>
      <c r="L54" s="17">
        <v>0</v>
      </c>
      <c r="M54" s="37">
        <v>0</v>
      </c>
      <c r="N54" s="17">
        <v>0</v>
      </c>
    </row>
    <row r="55" spans="2:14" ht="15.75">
      <c r="B55" s="3"/>
      <c r="C55" s="3"/>
      <c r="D55" s="3" t="s">
        <v>190</v>
      </c>
      <c r="E55" s="3"/>
      <c r="F55" s="3"/>
      <c r="G55" s="3"/>
      <c r="H55" s="17">
        <v>0</v>
      </c>
      <c r="I55" s="32"/>
      <c r="J55" s="17">
        <v>0</v>
      </c>
      <c r="K55" s="15"/>
      <c r="L55" s="17">
        <v>0</v>
      </c>
      <c r="M55" s="37">
        <v>0</v>
      </c>
      <c r="N55" s="17">
        <v>0</v>
      </c>
    </row>
    <row r="56" spans="2:14" ht="15.75">
      <c r="B56" s="3"/>
      <c r="C56" s="3"/>
      <c r="D56" s="3" t="s">
        <v>34</v>
      </c>
      <c r="E56" s="3"/>
      <c r="F56" s="3"/>
      <c r="G56" s="3"/>
      <c r="H56" s="17">
        <v>0</v>
      </c>
      <c r="I56" s="32"/>
      <c r="J56" s="17">
        <v>0</v>
      </c>
      <c r="K56" s="15"/>
      <c r="L56" s="17">
        <v>0</v>
      </c>
      <c r="M56" s="37">
        <v>0</v>
      </c>
      <c r="N56" s="17">
        <v>0</v>
      </c>
    </row>
    <row r="57" spans="2:14" ht="15.75">
      <c r="B57" s="3"/>
      <c r="C57" s="3"/>
      <c r="D57" s="3" t="s">
        <v>35</v>
      </c>
      <c r="E57" s="3"/>
      <c r="F57" s="3"/>
      <c r="G57" s="3"/>
      <c r="H57" s="17"/>
      <c r="I57" s="32"/>
      <c r="J57" s="17"/>
      <c r="K57" s="15"/>
      <c r="L57" s="17"/>
      <c r="M57" s="37"/>
      <c r="N57" s="17"/>
    </row>
    <row r="58" spans="2:14" ht="15.75">
      <c r="B58" s="3"/>
      <c r="C58" s="3"/>
      <c r="D58" s="3"/>
      <c r="E58" s="3"/>
      <c r="F58" s="3"/>
      <c r="G58" s="3"/>
      <c r="H58" s="22"/>
      <c r="I58" s="33"/>
      <c r="J58" s="22"/>
      <c r="K58" s="15"/>
      <c r="L58" s="22"/>
      <c r="M58" s="38"/>
      <c r="N58" s="22"/>
    </row>
    <row r="59" spans="2:14" ht="15.75">
      <c r="B59" s="3"/>
      <c r="C59" s="3" t="s">
        <v>174</v>
      </c>
      <c r="D59" s="3" t="s">
        <v>175</v>
      </c>
      <c r="E59" s="3"/>
      <c r="F59" s="3"/>
      <c r="G59" s="3"/>
      <c r="H59" s="17">
        <f>+H52-H54-H55-H56</f>
        <v>2431</v>
      </c>
      <c r="I59" s="32"/>
      <c r="J59" s="17">
        <f>+J52+J54+J55+J56</f>
        <v>3465</v>
      </c>
      <c r="K59" s="15"/>
      <c r="L59" s="17">
        <f>+L52-L54-L55-L56</f>
        <v>2431</v>
      </c>
      <c r="M59" s="37">
        <f>+M52-M54-M55-M56</f>
        <v>-22224</v>
      </c>
      <c r="N59" s="17">
        <f>+N52-N54-N55-N56</f>
        <v>3465</v>
      </c>
    </row>
    <row r="60" spans="2:14" ht="16.5" thickBot="1">
      <c r="B60" s="3"/>
      <c r="C60" s="3"/>
      <c r="D60" s="3" t="s">
        <v>176</v>
      </c>
      <c r="E60" s="3"/>
      <c r="F60" s="3"/>
      <c r="G60" s="3"/>
      <c r="H60" s="25"/>
      <c r="I60" s="34"/>
      <c r="J60" s="25"/>
      <c r="K60" s="15"/>
      <c r="L60" s="25"/>
      <c r="M60" s="39"/>
      <c r="N60" s="25"/>
    </row>
    <row r="61" spans="2:14" ht="16.5" thickTop="1">
      <c r="B61" s="3"/>
      <c r="C61" s="3"/>
      <c r="D61" s="3"/>
      <c r="E61" s="3"/>
      <c r="F61" s="3"/>
      <c r="G61" s="3"/>
      <c r="H61" s="17"/>
      <c r="I61" s="32"/>
      <c r="J61" s="17"/>
      <c r="K61" s="15"/>
      <c r="L61" s="17"/>
      <c r="M61" s="37"/>
      <c r="N61" s="17"/>
    </row>
    <row r="62" spans="2:14" ht="15.75">
      <c r="B62" s="30" t="s">
        <v>168</v>
      </c>
      <c r="C62" s="3" t="s">
        <v>177</v>
      </c>
      <c r="D62" s="3"/>
      <c r="E62" s="3"/>
      <c r="F62" s="3"/>
      <c r="G62" s="3"/>
      <c r="H62" s="17"/>
      <c r="I62" s="32"/>
      <c r="J62" s="17"/>
      <c r="K62" s="15"/>
      <c r="L62" s="17"/>
      <c r="M62" s="37"/>
      <c r="N62" s="17"/>
    </row>
    <row r="63" spans="2:14" ht="15.75">
      <c r="B63" s="3"/>
      <c r="C63" s="3" t="s">
        <v>37</v>
      </c>
      <c r="D63" s="3"/>
      <c r="E63" s="3"/>
      <c r="F63" s="3"/>
      <c r="G63" s="3"/>
      <c r="H63" s="17"/>
      <c r="I63" s="32"/>
      <c r="J63" s="17"/>
      <c r="K63" s="15"/>
      <c r="L63" s="17"/>
      <c r="M63" s="37"/>
      <c r="N63" s="17"/>
    </row>
    <row r="64" spans="2:14" ht="15.75">
      <c r="B64" s="3"/>
      <c r="C64" s="3" t="s">
        <v>38</v>
      </c>
      <c r="D64" s="3"/>
      <c r="E64" s="3"/>
      <c r="F64" s="3"/>
      <c r="G64" s="3"/>
      <c r="H64" s="17"/>
      <c r="I64" s="32"/>
      <c r="J64" s="17"/>
      <c r="K64" s="15"/>
      <c r="L64" s="17"/>
      <c r="M64" s="37"/>
      <c r="N64" s="17"/>
    </row>
    <row r="65" spans="2:14" ht="15.75">
      <c r="B65" s="3"/>
      <c r="C65" s="3"/>
      <c r="D65" s="3" t="s">
        <v>169</v>
      </c>
      <c r="E65" s="3"/>
      <c r="F65" s="3"/>
      <c r="G65" s="3"/>
      <c r="H65" s="44">
        <f>+H52/(Note!G133/1000)*100</f>
        <v>2.7638050184787253</v>
      </c>
      <c r="I65" s="35"/>
      <c r="J65" s="44">
        <f>(J59*1000)/Note!H133*100</f>
        <v>28.900016576849335</v>
      </c>
      <c r="K65" s="43"/>
      <c r="L65" s="44">
        <f>+L52/(Note!I133/1000)*100</f>
        <v>2.7638050184787253</v>
      </c>
      <c r="M65" s="40">
        <f>+M52/119896125*1000*100</f>
        <v>-18.53604526418181</v>
      </c>
      <c r="N65" s="45">
        <f>(+N52*1000)/Note!J133*100</f>
        <v>28.900016576849335</v>
      </c>
    </row>
    <row r="66" spans="2:14" ht="15.75">
      <c r="B66" s="3"/>
      <c r="C66" s="3"/>
      <c r="D66" s="3"/>
      <c r="E66" s="3"/>
      <c r="F66" s="3"/>
      <c r="G66" s="3"/>
      <c r="H66" s="17"/>
      <c r="I66" s="32"/>
      <c r="J66" s="17"/>
      <c r="K66" s="15"/>
      <c r="L66" s="17"/>
      <c r="M66" s="37"/>
      <c r="N66" s="17"/>
    </row>
    <row r="67" spans="2:14" ht="15.75">
      <c r="B67" s="3"/>
      <c r="C67" s="3"/>
      <c r="D67" s="3" t="s">
        <v>170</v>
      </c>
      <c r="E67" s="3"/>
      <c r="F67" s="3"/>
      <c r="G67" s="3"/>
      <c r="H67" s="44">
        <f>(H52)/(Note!G135/1000)*100</f>
        <v>2.6951097614508113</v>
      </c>
      <c r="I67" s="32"/>
      <c r="J67" s="17">
        <v>0</v>
      </c>
      <c r="K67" s="15"/>
      <c r="L67" s="44">
        <f>(L52)/(Note!I135/1000)*100</f>
        <v>2.6951097614508113</v>
      </c>
      <c r="M67" s="37"/>
      <c r="N67" s="17">
        <v>0</v>
      </c>
    </row>
    <row r="68" spans="2:14" ht="15.75">
      <c r="B68" s="3"/>
      <c r="C68" s="3"/>
      <c r="D68" s="3"/>
      <c r="E68" s="3"/>
      <c r="F68" s="3"/>
      <c r="G68" s="3"/>
      <c r="H68" s="22"/>
      <c r="I68" s="33"/>
      <c r="J68" s="22"/>
      <c r="K68" s="28"/>
      <c r="L68" s="22"/>
      <c r="M68" s="38"/>
      <c r="N68" s="22"/>
    </row>
    <row r="69" spans="2:14" ht="15.75">
      <c r="B69" s="8"/>
      <c r="C69" s="8"/>
      <c r="D69" s="8"/>
      <c r="E69" s="8"/>
      <c r="F69" s="8"/>
      <c r="G69" s="8"/>
      <c r="H69" s="15"/>
      <c r="I69" s="15"/>
      <c r="J69" s="15"/>
      <c r="K69" s="15"/>
      <c r="L69" s="15"/>
      <c r="M69" s="15"/>
      <c r="N69" s="15"/>
    </row>
    <row r="70" spans="8:14" ht="12.75">
      <c r="H70" s="15"/>
      <c r="I70" s="15"/>
      <c r="J70" s="15"/>
      <c r="K70" s="15"/>
      <c r="L70" s="15"/>
      <c r="M70" s="15"/>
      <c r="N70" s="15"/>
    </row>
    <row r="71" spans="8:14" ht="12.75">
      <c r="H71" s="23"/>
      <c r="I71" s="23"/>
      <c r="J71" s="23"/>
      <c r="K71" s="23"/>
      <c r="L71" s="23"/>
      <c r="M71" s="23"/>
      <c r="N71" s="23"/>
    </row>
    <row r="72" spans="8:14" ht="12.75">
      <c r="H72" s="12"/>
      <c r="I72" s="12"/>
      <c r="J72" s="12"/>
      <c r="K72" s="12"/>
      <c r="L72" s="12"/>
      <c r="M72" s="12"/>
      <c r="N72" s="12"/>
    </row>
    <row r="73" spans="8:14" ht="12.75">
      <c r="H73" s="12"/>
      <c r="I73" s="12"/>
      <c r="J73" s="12"/>
      <c r="K73" s="12"/>
      <c r="L73" s="12"/>
      <c r="M73" s="12"/>
      <c r="N73" s="12"/>
    </row>
    <row r="74" spans="4:14" ht="12.75">
      <c r="D74" s="2"/>
      <c r="H74" s="12"/>
      <c r="I74" s="12"/>
      <c r="J74" s="12"/>
      <c r="K74" s="12"/>
      <c r="L74" s="12"/>
      <c r="M74" s="12"/>
      <c r="N74" s="12"/>
    </row>
    <row r="75" spans="4:14" ht="12.75">
      <c r="D75" s="2"/>
      <c r="H75" s="12"/>
      <c r="I75" s="12"/>
      <c r="J75" s="12"/>
      <c r="K75" s="12"/>
      <c r="L75" s="12"/>
      <c r="M75" s="12"/>
      <c r="N75" s="12"/>
    </row>
    <row r="76" spans="8:14" ht="12.75">
      <c r="H76" s="12"/>
      <c r="I76" s="12"/>
      <c r="J76" s="12"/>
      <c r="K76" s="12"/>
      <c r="L76" s="12"/>
      <c r="M76" s="12"/>
      <c r="N76" s="12"/>
    </row>
    <row r="77" spans="8:14" ht="12.75">
      <c r="H77" s="12"/>
      <c r="I77" s="12"/>
      <c r="J77" s="12"/>
      <c r="K77" s="12"/>
      <c r="L77" s="12"/>
      <c r="M77" s="12"/>
      <c r="N77" s="12"/>
    </row>
    <row r="78" spans="8:14" ht="12.75">
      <c r="H78" s="12"/>
      <c r="I78" s="12"/>
      <c r="J78" s="12"/>
      <c r="K78" s="12"/>
      <c r="L78" s="12"/>
      <c r="M78" s="12"/>
      <c r="N78" s="12"/>
    </row>
    <row r="79" spans="8:14" ht="12.75">
      <c r="H79" s="12"/>
      <c r="I79" s="12"/>
      <c r="J79" s="12"/>
      <c r="K79" s="12"/>
      <c r="L79" s="12"/>
      <c r="M79" s="12"/>
      <c r="N79" s="12"/>
    </row>
  </sheetData>
  <mergeCells count="1">
    <mergeCell ref="D7:N7"/>
  </mergeCells>
  <printOptions horizontalCentered="1" verticalCentered="1"/>
  <pageMargins left="0.25" right="0.25" top="0" bottom="0" header="0" footer="0"/>
  <pageSetup fitToHeight="1" fitToWidth="1" horizontalDpi="600" verticalDpi="600" orientation="portrait" paperSize="9" scale="67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workbookViewId="0" topLeftCell="A1">
      <selection activeCell="H20" sqref="H20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58" t="s">
        <v>40</v>
      </c>
      <c r="C3" s="58"/>
      <c r="D3" s="58"/>
      <c r="E3" s="58"/>
      <c r="F3" s="58"/>
      <c r="G3" s="58"/>
      <c r="H3" s="58"/>
      <c r="I3" s="58"/>
      <c r="J3" s="58"/>
      <c r="K3" s="1"/>
      <c r="L3" s="1"/>
    </row>
    <row r="4" spans="1:12" ht="18.75">
      <c r="A4" s="1"/>
      <c r="B4" s="4"/>
      <c r="C4" s="4" t="s">
        <v>41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42</v>
      </c>
      <c r="I6" s="9"/>
      <c r="J6" s="9" t="s">
        <v>42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43</v>
      </c>
      <c r="I7" s="9"/>
      <c r="J7" s="9" t="s">
        <v>43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44</v>
      </c>
      <c r="I8" s="9"/>
      <c r="J8" s="9" t="s">
        <v>45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9</v>
      </c>
      <c r="I9" s="9"/>
      <c r="J9" s="9" t="s">
        <v>46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119</v>
      </c>
      <c r="I10" s="9"/>
      <c r="J10" s="9" t="s">
        <v>120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13</v>
      </c>
      <c r="I11" s="9"/>
      <c r="J11" s="9" t="s">
        <v>13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139</v>
      </c>
      <c r="D13" s="8"/>
      <c r="E13" s="8"/>
      <c r="F13" s="8"/>
      <c r="G13" s="8"/>
      <c r="H13" s="13">
        <f>80298+33</f>
        <v>80331</v>
      </c>
      <c r="I13" s="13"/>
      <c r="J13" s="13">
        <v>83046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 customHeight="1">
      <c r="A15" s="1"/>
      <c r="B15" s="8">
        <v>2</v>
      </c>
      <c r="C15" s="3" t="s">
        <v>138</v>
      </c>
      <c r="D15" s="8"/>
      <c r="E15" s="8"/>
      <c r="F15" s="8"/>
      <c r="G15" s="8"/>
      <c r="H15" s="13">
        <v>0</v>
      </c>
      <c r="I15" s="13"/>
      <c r="J15" s="13">
        <v>0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47</v>
      </c>
      <c r="D17" s="8"/>
      <c r="E17" s="8"/>
      <c r="F17" s="8"/>
      <c r="G17" s="8"/>
      <c r="H17" s="13">
        <v>0</v>
      </c>
      <c r="I17" s="13"/>
      <c r="J17" s="13">
        <v>0</v>
      </c>
      <c r="K17" s="1"/>
      <c r="L17" s="1"/>
    </row>
    <row r="18" spans="1:12" ht="9.75" customHeight="1">
      <c r="A18" s="1"/>
      <c r="B18" s="8"/>
      <c r="C18" s="8"/>
      <c r="D18" s="8"/>
      <c r="E18" s="8"/>
      <c r="F18" s="8"/>
      <c r="G18" s="8"/>
      <c r="H18" s="13"/>
      <c r="I18" s="13"/>
      <c r="J18" s="13"/>
      <c r="K18" s="1"/>
      <c r="L18" s="1"/>
    </row>
    <row r="19" spans="1:12" ht="15.75">
      <c r="A19" s="1"/>
      <c r="B19" s="8">
        <v>4</v>
      </c>
      <c r="C19" s="3" t="s">
        <v>48</v>
      </c>
      <c r="D19" s="8"/>
      <c r="E19" s="8"/>
      <c r="F19" s="8"/>
      <c r="G19" s="8"/>
      <c r="H19" s="13">
        <v>0</v>
      </c>
      <c r="I19" s="13"/>
      <c r="J19" s="13">
        <v>0</v>
      </c>
      <c r="K19" s="1"/>
      <c r="L19" s="1"/>
    </row>
    <row r="20" spans="1:12" ht="7.5" customHeight="1">
      <c r="A20" s="1"/>
      <c r="B20" s="8"/>
      <c r="C20" s="3"/>
      <c r="D20" s="8"/>
      <c r="E20" s="8"/>
      <c r="F20" s="8"/>
      <c r="G20" s="8"/>
      <c r="H20" s="13"/>
      <c r="I20" s="13"/>
      <c r="J20" s="13"/>
      <c r="K20" s="1"/>
      <c r="L20" s="1"/>
    </row>
    <row r="21" spans="1:12" ht="15.75">
      <c r="A21" s="1"/>
      <c r="B21" s="8">
        <v>5</v>
      </c>
      <c r="C21" s="3" t="s">
        <v>137</v>
      </c>
      <c r="D21" s="8"/>
      <c r="E21" s="8"/>
      <c r="F21" s="8"/>
      <c r="G21" s="8"/>
      <c r="H21" s="13">
        <v>0</v>
      </c>
      <c r="I21" s="13"/>
      <c r="J21" s="13">
        <v>0</v>
      </c>
      <c r="K21" s="1"/>
      <c r="L21" s="1"/>
    </row>
    <row r="22" spans="1:12" ht="9.75" customHeight="1">
      <c r="A22" s="1"/>
      <c r="B22" s="8"/>
      <c r="C22" s="3"/>
      <c r="D22" s="8"/>
      <c r="E22" s="8"/>
      <c r="F22" s="8"/>
      <c r="G22" s="8"/>
      <c r="H22" s="15"/>
      <c r="I22" s="14"/>
      <c r="J22" s="14"/>
      <c r="K22" s="1"/>
      <c r="L22" s="1"/>
    </row>
    <row r="23" spans="1:12" ht="15.75">
      <c r="A23" s="1"/>
      <c r="B23" s="8">
        <v>6</v>
      </c>
      <c r="C23" s="3" t="s">
        <v>49</v>
      </c>
      <c r="D23" s="8"/>
      <c r="E23" s="8"/>
      <c r="F23" s="8"/>
      <c r="G23" s="8"/>
      <c r="H23" s="15">
        <v>0</v>
      </c>
      <c r="I23" s="14"/>
      <c r="J23" s="15">
        <v>0</v>
      </c>
      <c r="K23" s="1"/>
      <c r="L23" s="1"/>
    </row>
    <row r="24" spans="1:12" ht="7.5" customHeight="1">
      <c r="A24" s="1"/>
      <c r="B24" s="8"/>
      <c r="C24" s="3"/>
      <c r="D24" s="8"/>
      <c r="E24" s="8"/>
      <c r="F24" s="8"/>
      <c r="G24" s="8"/>
      <c r="H24" s="15"/>
      <c r="I24" s="14"/>
      <c r="J24" s="15"/>
      <c r="K24" s="1"/>
      <c r="L24" s="1"/>
    </row>
    <row r="25" spans="1:12" ht="15.75">
      <c r="A25" s="1"/>
      <c r="B25" s="8">
        <v>7</v>
      </c>
      <c r="C25" s="3" t="s">
        <v>136</v>
      </c>
      <c r="D25" s="8"/>
      <c r="E25" s="8"/>
      <c r="F25" s="8"/>
      <c r="G25" s="8"/>
      <c r="H25" s="15">
        <v>0</v>
      </c>
      <c r="I25" s="14"/>
      <c r="J25" s="15">
        <v>0</v>
      </c>
      <c r="K25" s="1"/>
      <c r="L25" s="1"/>
    </row>
    <row r="26" spans="1:12" ht="9.75" customHeight="1">
      <c r="A26" s="1"/>
      <c r="B26" s="8"/>
      <c r="C26" s="8"/>
      <c r="D26" s="8"/>
      <c r="E26" s="8"/>
      <c r="F26" s="8"/>
      <c r="G26" s="8"/>
      <c r="H26" s="15"/>
      <c r="I26" s="14"/>
      <c r="J26" s="14"/>
      <c r="K26" s="1"/>
      <c r="L26" s="1"/>
    </row>
    <row r="27" spans="1:12" ht="15.75">
      <c r="A27" s="1"/>
      <c r="B27" s="8">
        <v>8</v>
      </c>
      <c r="C27" s="3" t="s">
        <v>50</v>
      </c>
      <c r="D27" s="8"/>
      <c r="E27" s="8"/>
      <c r="F27" s="8"/>
      <c r="G27" s="8"/>
      <c r="H27" s="15"/>
      <c r="I27" s="14"/>
      <c r="J27" s="14"/>
      <c r="K27" s="1"/>
      <c r="L27" s="1"/>
    </row>
    <row r="28" spans="1:12" ht="15.75">
      <c r="A28" s="1"/>
      <c r="B28" s="8"/>
      <c r="C28" s="8"/>
      <c r="D28" s="8" t="s">
        <v>140</v>
      </c>
      <c r="E28" s="8"/>
      <c r="F28" s="8"/>
      <c r="G28" s="8"/>
      <c r="H28" s="16">
        <f>48424-2290</f>
        <v>46134</v>
      </c>
      <c r="I28" s="14"/>
      <c r="J28" s="16">
        <v>47606</v>
      </c>
      <c r="K28" s="1"/>
      <c r="L28" s="1"/>
    </row>
    <row r="29" spans="1:12" ht="15.75">
      <c r="A29" s="1"/>
      <c r="B29" s="8"/>
      <c r="C29" s="8"/>
      <c r="D29" s="8" t="s">
        <v>141</v>
      </c>
      <c r="E29" s="8"/>
      <c r="F29" s="8"/>
      <c r="G29" s="8"/>
      <c r="H29" s="17">
        <f>31337-4147-585-109</f>
        <v>26496</v>
      </c>
      <c r="I29" s="14"/>
      <c r="J29" s="17">
        <v>30539</v>
      </c>
      <c r="K29" s="1"/>
      <c r="L29" s="1"/>
    </row>
    <row r="30" spans="1:12" ht="15.75">
      <c r="A30" s="1"/>
      <c r="B30" s="8"/>
      <c r="C30" s="8"/>
      <c r="D30" s="8" t="s">
        <v>51</v>
      </c>
      <c r="E30" s="8"/>
      <c r="F30" s="8"/>
      <c r="G30" s="8"/>
      <c r="H30" s="17">
        <v>0</v>
      </c>
      <c r="I30" s="14"/>
      <c r="J30" s="17">
        <v>0</v>
      </c>
      <c r="K30" s="1"/>
      <c r="L30" s="1"/>
    </row>
    <row r="31" spans="1:12" ht="15.75">
      <c r="A31" s="1"/>
      <c r="B31" s="8"/>
      <c r="C31" s="8"/>
      <c r="D31" s="8" t="s">
        <v>52</v>
      </c>
      <c r="E31" s="8"/>
      <c r="F31" s="8"/>
      <c r="G31" s="8"/>
      <c r="H31" s="17">
        <f>1456+553+82-229</f>
        <v>1862</v>
      </c>
      <c r="I31" s="14"/>
      <c r="J31" s="17">
        <v>2220</v>
      </c>
      <c r="K31" s="1"/>
      <c r="L31" s="1"/>
    </row>
    <row r="32" spans="1:12" ht="15.75">
      <c r="A32" s="1"/>
      <c r="B32" s="8"/>
      <c r="C32" s="8"/>
      <c r="D32" s="8" t="s">
        <v>53</v>
      </c>
      <c r="E32" s="8"/>
      <c r="F32" s="8"/>
      <c r="G32" s="8"/>
      <c r="H32" s="17">
        <f>5406+270+9638</f>
        <v>15314</v>
      </c>
      <c r="I32" s="14"/>
      <c r="J32" s="17">
        <v>18958</v>
      </c>
      <c r="K32" s="1"/>
      <c r="L32" s="1"/>
    </row>
    <row r="33" spans="1:12" ht="15.75">
      <c r="A33" s="1"/>
      <c r="B33" s="8"/>
      <c r="C33" s="8"/>
      <c r="D33" s="8" t="s">
        <v>54</v>
      </c>
      <c r="E33" s="8"/>
      <c r="F33" s="8"/>
      <c r="G33" s="8"/>
      <c r="H33" s="17">
        <f>6391+8</f>
        <v>6399</v>
      </c>
      <c r="I33" s="14"/>
      <c r="J33" s="22">
        <v>2717</v>
      </c>
      <c r="K33" s="1"/>
      <c r="L33" s="1"/>
    </row>
    <row r="34" spans="1:12" ht="16.5" thickBot="1">
      <c r="A34" s="1"/>
      <c r="B34" s="8"/>
      <c r="C34" s="8"/>
      <c r="D34" s="8"/>
      <c r="E34" s="8"/>
      <c r="F34" s="8"/>
      <c r="G34" s="8"/>
      <c r="H34" s="18">
        <f>SUM(H28:H33)</f>
        <v>96205</v>
      </c>
      <c r="I34" s="14"/>
      <c r="J34" s="18">
        <f>SUM(J28:J33)</f>
        <v>102040</v>
      </c>
      <c r="K34" s="1"/>
      <c r="L34" s="1"/>
    </row>
    <row r="35" spans="1:12" ht="9.75" customHeight="1">
      <c r="A35" s="1"/>
      <c r="B35" s="8"/>
      <c r="C35" s="8"/>
      <c r="D35" s="8"/>
      <c r="E35" s="8"/>
      <c r="F35" s="8"/>
      <c r="G35" s="8"/>
      <c r="H35" s="17"/>
      <c r="I35" s="14"/>
      <c r="J35" s="17"/>
      <c r="K35" s="1"/>
      <c r="L35" s="1"/>
    </row>
    <row r="36" spans="1:12" ht="15.75">
      <c r="A36" s="1"/>
      <c r="B36" s="8">
        <v>9</v>
      </c>
      <c r="C36" s="3" t="s">
        <v>55</v>
      </c>
      <c r="D36" s="8"/>
      <c r="E36" s="8"/>
      <c r="F36" s="8"/>
      <c r="G36" s="8"/>
      <c r="H36" s="17"/>
      <c r="I36" s="14"/>
      <c r="J36" s="17"/>
      <c r="K36" s="1"/>
      <c r="L36" s="1"/>
    </row>
    <row r="37" spans="1:12" ht="15.75">
      <c r="A37" s="1"/>
      <c r="B37" s="8"/>
      <c r="C37" s="3"/>
      <c r="D37" s="8" t="s">
        <v>142</v>
      </c>
      <c r="E37" s="8"/>
      <c r="F37" s="8"/>
      <c r="G37" s="8"/>
      <c r="H37" s="17">
        <f>2204+9395</f>
        <v>11599</v>
      </c>
      <c r="I37" s="14"/>
      <c r="J37" s="17">
        <v>2701</v>
      </c>
      <c r="K37" s="1"/>
      <c r="L37" s="1"/>
    </row>
    <row r="38" spans="1:12" ht="15.75">
      <c r="A38" s="1"/>
      <c r="B38" s="8"/>
      <c r="C38" s="3"/>
      <c r="D38" s="8" t="s">
        <v>143</v>
      </c>
      <c r="E38" s="8"/>
      <c r="F38" s="8"/>
      <c r="G38" s="8"/>
      <c r="H38" s="17">
        <f>1269+21395-9395</f>
        <v>13269</v>
      </c>
      <c r="I38" s="14"/>
      <c r="J38" s="17">
        <v>11781</v>
      </c>
      <c r="K38" s="1"/>
      <c r="L38" s="1"/>
    </row>
    <row r="39" spans="1:12" ht="15.75">
      <c r="A39" s="1"/>
      <c r="B39" s="8"/>
      <c r="C39" s="8"/>
      <c r="D39" s="8" t="s">
        <v>56</v>
      </c>
      <c r="E39" s="8"/>
      <c r="F39" s="8"/>
      <c r="G39" s="8"/>
      <c r="H39" s="17">
        <f>36697+0+36</f>
        <v>36733</v>
      </c>
      <c r="I39" s="14"/>
      <c r="J39" s="17">
        <f>47450+1726</f>
        <v>49176</v>
      </c>
      <c r="K39" s="1"/>
      <c r="L39" s="1"/>
    </row>
    <row r="40" spans="1:12" ht="15.75">
      <c r="A40" s="1"/>
      <c r="B40" s="8"/>
      <c r="C40" s="8"/>
      <c r="D40" s="8" t="s">
        <v>57</v>
      </c>
      <c r="E40" s="8"/>
      <c r="F40" s="8"/>
      <c r="G40" s="8"/>
      <c r="H40" s="17">
        <f>6122+173+471</f>
        <v>6766</v>
      </c>
      <c r="I40" s="14"/>
      <c r="J40" s="17">
        <v>8316</v>
      </c>
      <c r="K40" s="1"/>
      <c r="L40" s="1"/>
    </row>
    <row r="41" spans="1:12" ht="15.75">
      <c r="A41" s="1"/>
      <c r="B41" s="8"/>
      <c r="C41" s="8"/>
      <c r="D41" s="8" t="s">
        <v>144</v>
      </c>
      <c r="E41" s="8"/>
      <c r="F41" s="8"/>
      <c r="G41" s="8"/>
      <c r="H41" s="17">
        <v>0</v>
      </c>
      <c r="I41" s="14"/>
      <c r="J41" s="17">
        <v>0</v>
      </c>
      <c r="K41" s="1"/>
      <c r="L41" s="1"/>
    </row>
    <row r="42" spans="1:12" ht="16.5" thickBot="1">
      <c r="A42" s="1"/>
      <c r="B42" s="8"/>
      <c r="C42" s="8"/>
      <c r="D42" s="8"/>
      <c r="E42" s="8"/>
      <c r="F42" s="8"/>
      <c r="G42" s="8"/>
      <c r="H42" s="18">
        <f>SUM(H37:H41)</f>
        <v>68367</v>
      </c>
      <c r="I42" s="14"/>
      <c r="J42" s="18">
        <f>SUM(J37:J41)</f>
        <v>71974</v>
      </c>
      <c r="K42" s="1"/>
      <c r="L42" s="1"/>
    </row>
    <row r="43" spans="1:12" ht="9.75" customHeight="1">
      <c r="A43" s="1"/>
      <c r="B43" s="8"/>
      <c r="C43" s="8"/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>
        <v>10</v>
      </c>
      <c r="C44" s="3" t="s">
        <v>58</v>
      </c>
      <c r="D44" s="8"/>
      <c r="E44" s="8"/>
      <c r="F44" s="8"/>
      <c r="G44" s="8"/>
      <c r="H44" s="15">
        <f>+H34-H42</f>
        <v>27838</v>
      </c>
      <c r="I44" s="14"/>
      <c r="J44" s="15">
        <f>+J34-J42</f>
        <v>30066</v>
      </c>
      <c r="K44" s="1"/>
      <c r="L44" s="1"/>
    </row>
    <row r="45" spans="1:12" ht="9.75" customHeight="1">
      <c r="A45" s="1"/>
      <c r="B45" s="8"/>
      <c r="C45" s="8"/>
      <c r="D45" s="8"/>
      <c r="E45" s="8"/>
      <c r="F45" s="8"/>
      <c r="G45" s="8"/>
      <c r="H45" s="15"/>
      <c r="I45" s="14"/>
      <c r="J45" s="15"/>
      <c r="K45" s="1"/>
      <c r="L45" s="1"/>
    </row>
    <row r="46" spans="1:12" ht="14.25" customHeight="1">
      <c r="A46" s="1"/>
      <c r="B46" s="8"/>
      <c r="C46" s="8"/>
      <c r="D46" s="8"/>
      <c r="E46" s="8"/>
      <c r="F46" s="8"/>
      <c r="G46" s="8"/>
      <c r="H46" s="15"/>
      <c r="I46" s="14"/>
      <c r="J46" s="15"/>
      <c r="K46" s="1"/>
      <c r="L46" s="1"/>
    </row>
    <row r="47" spans="1:12" ht="14.25" customHeight="1" thickBot="1">
      <c r="A47" s="1"/>
      <c r="B47" s="8"/>
      <c r="C47" s="8"/>
      <c r="D47" s="8"/>
      <c r="E47" s="8"/>
      <c r="F47" s="8"/>
      <c r="G47" s="8"/>
      <c r="H47" s="19">
        <f>SUM(H13:H23)+H44</f>
        <v>108169</v>
      </c>
      <c r="I47" s="14"/>
      <c r="J47" s="19">
        <f>SUM(J13:J23)+J44</f>
        <v>113112</v>
      </c>
      <c r="K47" s="1"/>
      <c r="L47" s="1"/>
    </row>
    <row r="48" spans="1:12" ht="16.5" thickTop="1">
      <c r="A48" s="1"/>
      <c r="B48" s="8">
        <v>11</v>
      </c>
      <c r="C48" s="3" t="s">
        <v>59</v>
      </c>
      <c r="D48" s="8"/>
      <c r="E48" s="8"/>
      <c r="F48" s="8"/>
      <c r="G48" s="8"/>
      <c r="H48" s="15"/>
      <c r="I48" s="14"/>
      <c r="J48" s="15"/>
      <c r="K48" s="1"/>
      <c r="L48" s="1"/>
    </row>
    <row r="49" spans="1:12" ht="15.75">
      <c r="A49" s="1"/>
      <c r="B49" s="8"/>
      <c r="C49" s="8" t="s">
        <v>60</v>
      </c>
      <c r="D49" s="8"/>
      <c r="E49" s="8"/>
      <c r="F49" s="8"/>
      <c r="G49" s="8"/>
      <c r="H49" s="15">
        <v>87958</v>
      </c>
      <c r="I49" s="14"/>
      <c r="J49" s="15">
        <v>87958</v>
      </c>
      <c r="K49" s="1"/>
      <c r="L49" s="1"/>
    </row>
    <row r="50" spans="1:12" ht="15.75">
      <c r="A50" s="1"/>
      <c r="B50" s="8"/>
      <c r="C50" s="8" t="s">
        <v>61</v>
      </c>
      <c r="D50" s="8"/>
      <c r="E50" s="8"/>
      <c r="F50" s="8"/>
      <c r="G50" s="8"/>
      <c r="H50" s="15"/>
      <c r="I50" s="14"/>
      <c r="J50" s="15"/>
      <c r="K50" s="1"/>
      <c r="L50" s="1"/>
    </row>
    <row r="51" spans="1:12" ht="15.75">
      <c r="A51" s="1"/>
      <c r="B51" s="8"/>
      <c r="C51" s="8"/>
      <c r="D51" s="8" t="s">
        <v>62</v>
      </c>
      <c r="E51" s="8"/>
      <c r="F51" s="8"/>
      <c r="G51" s="8"/>
      <c r="H51" s="15">
        <v>0</v>
      </c>
      <c r="I51" s="14"/>
      <c r="J51" s="15">
        <v>0</v>
      </c>
      <c r="K51" s="1"/>
      <c r="L51" s="1"/>
    </row>
    <row r="52" spans="1:12" ht="15.75">
      <c r="A52" s="1"/>
      <c r="B52" s="8"/>
      <c r="C52" s="8"/>
      <c r="D52" s="8" t="s">
        <v>63</v>
      </c>
      <c r="E52" s="8"/>
      <c r="F52" s="8"/>
      <c r="G52" s="8"/>
      <c r="H52" s="15">
        <v>0</v>
      </c>
      <c r="I52" s="14"/>
      <c r="J52" s="15">
        <v>0</v>
      </c>
      <c r="K52" s="1"/>
      <c r="L52" s="1"/>
    </row>
    <row r="53" spans="1:12" ht="15.75">
      <c r="A53" s="1"/>
      <c r="B53" s="8"/>
      <c r="C53" s="8"/>
      <c r="D53" s="8" t="s">
        <v>64</v>
      </c>
      <c r="E53" s="8"/>
      <c r="F53" s="8"/>
      <c r="G53" s="8"/>
      <c r="H53" s="15">
        <v>2766</v>
      </c>
      <c r="I53" s="14"/>
      <c r="J53" s="15">
        <v>2766</v>
      </c>
      <c r="K53" s="1"/>
      <c r="L53" s="1"/>
    </row>
    <row r="54" spans="1:12" ht="15.75">
      <c r="A54" s="1"/>
      <c r="B54" s="8"/>
      <c r="C54" s="8"/>
      <c r="D54" s="8" t="s">
        <v>145</v>
      </c>
      <c r="E54" s="8"/>
      <c r="F54" s="8"/>
      <c r="G54" s="8"/>
      <c r="H54" s="15">
        <v>0</v>
      </c>
      <c r="I54" s="14"/>
      <c r="J54" s="15">
        <v>0</v>
      </c>
      <c r="K54" s="1"/>
      <c r="L54" s="1"/>
    </row>
    <row r="55" spans="1:12" ht="15.75">
      <c r="A55" s="1"/>
      <c r="B55" s="8"/>
      <c r="C55" s="8"/>
      <c r="D55" s="8" t="s">
        <v>178</v>
      </c>
      <c r="E55" s="8"/>
      <c r="F55" s="8"/>
      <c r="G55" s="8"/>
      <c r="H55" s="16">
        <f>+J55+J56</f>
        <v>4175</v>
      </c>
      <c r="I55" s="14"/>
      <c r="J55" s="16">
        <v>-28648</v>
      </c>
      <c r="K55" s="1"/>
      <c r="L55" s="1"/>
    </row>
    <row r="56" spans="1:12" ht="15.75">
      <c r="A56" s="1"/>
      <c r="B56" s="8"/>
      <c r="C56" s="8"/>
      <c r="D56" s="8" t="s">
        <v>179</v>
      </c>
      <c r="E56" s="8"/>
      <c r="F56" s="8"/>
      <c r="G56" s="8"/>
      <c r="H56" s="22">
        <f>+PL!L59</f>
        <v>2431</v>
      </c>
      <c r="I56" s="14"/>
      <c r="J56" s="22">
        <v>32823</v>
      </c>
      <c r="K56" s="1"/>
      <c r="L56" s="1"/>
    </row>
    <row r="57" spans="1:12" ht="15.75">
      <c r="A57" s="1"/>
      <c r="B57" s="8"/>
      <c r="C57" s="8"/>
      <c r="D57" s="8"/>
      <c r="E57" s="8"/>
      <c r="F57" s="8"/>
      <c r="G57" s="8"/>
      <c r="H57" s="15">
        <f>SUM(H49:H56)</f>
        <v>97330</v>
      </c>
      <c r="I57" s="14"/>
      <c r="J57" s="15">
        <f>SUM(J49:J56)</f>
        <v>94899</v>
      </c>
      <c r="K57" s="1"/>
      <c r="L57" s="1"/>
    </row>
    <row r="58" spans="1:12" ht="9.75" customHeight="1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65</v>
      </c>
      <c r="D59" s="8"/>
      <c r="E59" s="8"/>
      <c r="F59" s="8"/>
      <c r="G59" s="8"/>
      <c r="H59" s="15">
        <v>0</v>
      </c>
      <c r="I59" s="14"/>
      <c r="J59" s="15">
        <v>0</v>
      </c>
      <c r="K59" s="1"/>
      <c r="L59" s="1"/>
    </row>
    <row r="60" spans="1:12" ht="9.75" customHeight="1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4.25" customHeight="1">
      <c r="A61" s="1"/>
      <c r="B61" s="8">
        <v>13</v>
      </c>
      <c r="C61" s="3" t="s">
        <v>66</v>
      </c>
      <c r="D61" s="8"/>
      <c r="E61" s="8"/>
      <c r="F61" s="8"/>
      <c r="G61" s="8"/>
      <c r="H61" s="15">
        <v>0</v>
      </c>
      <c r="I61" s="14"/>
      <c r="J61" s="15">
        <v>6903</v>
      </c>
      <c r="K61" s="1"/>
      <c r="L61" s="1"/>
    </row>
    <row r="62" spans="1:12" ht="8.25" customHeight="1">
      <c r="A62" s="1"/>
      <c r="B62" s="8"/>
      <c r="C62" s="8"/>
      <c r="D62" s="8"/>
      <c r="E62" s="8"/>
      <c r="F62" s="8"/>
      <c r="G62" s="8"/>
      <c r="H62" s="15"/>
      <c r="I62" s="14"/>
      <c r="J62" s="15"/>
      <c r="K62" s="1"/>
      <c r="L62" s="1"/>
    </row>
    <row r="63" spans="1:12" ht="15.75">
      <c r="A63" s="1"/>
      <c r="B63" s="8">
        <v>14</v>
      </c>
      <c r="C63" s="3" t="s">
        <v>67</v>
      </c>
      <c r="D63" s="8"/>
      <c r="E63" s="8"/>
      <c r="F63" s="8"/>
      <c r="G63" s="8"/>
      <c r="H63" s="15">
        <f>11310-471</f>
        <v>10839</v>
      </c>
      <c r="I63" s="14"/>
      <c r="J63" s="15">
        <v>11310</v>
      </c>
      <c r="K63" s="1"/>
      <c r="L63" s="1"/>
    </row>
    <row r="64" spans="1:12" ht="9.75" customHeight="1">
      <c r="A64" s="1"/>
      <c r="B64" s="8"/>
      <c r="C64" s="8"/>
      <c r="D64" s="8"/>
      <c r="E64" s="8"/>
      <c r="F64" s="8"/>
      <c r="G64" s="8"/>
      <c r="H64" s="15"/>
      <c r="I64" s="14"/>
      <c r="J64" s="15"/>
      <c r="K64" s="1"/>
      <c r="L64" s="1"/>
    </row>
    <row r="65" spans="1:12" ht="16.5" thickBot="1">
      <c r="A65" s="1"/>
      <c r="B65" s="8"/>
      <c r="C65" s="8"/>
      <c r="D65" s="8"/>
      <c r="E65" s="8"/>
      <c r="F65" s="8"/>
      <c r="G65" s="8"/>
      <c r="H65" s="19">
        <f>SUM(H57:H63)</f>
        <v>108169</v>
      </c>
      <c r="I65" s="14"/>
      <c r="J65" s="19">
        <f>SUM(J57:J63)</f>
        <v>113112</v>
      </c>
      <c r="K65" s="1"/>
      <c r="L65" s="1"/>
    </row>
    <row r="66" spans="1:12" ht="9.75" customHeight="1" thickTop="1">
      <c r="A66" s="1"/>
      <c r="B66" s="8"/>
      <c r="C66" s="8"/>
      <c r="D66" s="8"/>
      <c r="E66" s="8"/>
      <c r="F66" s="8"/>
      <c r="G66" s="8"/>
      <c r="H66" s="14"/>
      <c r="I66" s="14"/>
      <c r="J66" s="14"/>
      <c r="K66" s="1"/>
      <c r="L66" s="1"/>
    </row>
    <row r="67" spans="1:12" ht="16.5" thickBot="1">
      <c r="A67" s="1"/>
      <c r="B67" s="8">
        <v>15</v>
      </c>
      <c r="C67" s="3" t="s">
        <v>146</v>
      </c>
      <c r="D67" s="8"/>
      <c r="E67" s="8"/>
      <c r="F67" s="8"/>
      <c r="G67" s="8"/>
      <c r="H67" s="62">
        <f>(+H57-H23)/H49</f>
        <v>1.1065508538165942</v>
      </c>
      <c r="I67" s="14"/>
      <c r="J67" s="62">
        <f>(+J57-J23)/J49</f>
        <v>1.0789126628618204</v>
      </c>
      <c r="K67" s="1"/>
      <c r="L67" s="1"/>
    </row>
    <row r="68" spans="1:12" ht="6" customHeight="1">
      <c r="A68" s="1"/>
      <c r="B68" s="1"/>
      <c r="C68" s="1"/>
      <c r="D68" s="1"/>
      <c r="E68" s="1"/>
      <c r="F68" s="1"/>
      <c r="G68" s="1"/>
      <c r="H68" s="11"/>
      <c r="I68" s="11"/>
      <c r="J68" s="11"/>
      <c r="K68" s="1"/>
      <c r="L68" s="1"/>
    </row>
    <row r="69" spans="1:12" ht="6" customHeight="1">
      <c r="A69" s="1"/>
      <c r="B69" s="1"/>
      <c r="C69" s="1"/>
      <c r="D69" s="1"/>
      <c r="E69" s="1"/>
      <c r="F69" s="1"/>
      <c r="G69" s="1"/>
      <c r="H69" s="11"/>
      <c r="I69" s="11"/>
      <c r="J69" s="11"/>
      <c r="K69" s="1"/>
      <c r="L69" s="1"/>
    </row>
    <row r="70" spans="1:12" ht="12.75">
      <c r="A70" s="1"/>
      <c r="B70" s="2"/>
      <c r="C70" s="2"/>
      <c r="J70" s="1"/>
      <c r="K70" s="1"/>
      <c r="L70" s="1"/>
    </row>
    <row r="71" spans="1:12" ht="12.75">
      <c r="A71" s="1"/>
      <c r="B71" s="1"/>
      <c r="C71" s="2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82" ht="12.75">
      <c r="H82" s="29"/>
    </row>
  </sheetData>
  <printOptions horizontalCentered="1" verticalCentered="1"/>
  <pageMargins left="0.25" right="0.5" top="0.75" bottom="0.75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="80" zoomScaleNormal="80" workbookViewId="0" topLeftCell="A85">
      <selection activeCell="G92" sqref="G92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2.42187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21.28125" style="0" customWidth="1"/>
    <col min="11" max="11" width="21.00390625" style="0" customWidth="1"/>
    <col min="12" max="12" width="0.5625" style="0" hidden="1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7"/>
      <c r="B2" s="47"/>
      <c r="C2" s="26" t="s">
        <v>68</v>
      </c>
      <c r="D2" s="47"/>
      <c r="E2" s="47"/>
      <c r="F2" s="47"/>
      <c r="G2" s="47"/>
      <c r="H2" s="47"/>
      <c r="I2" s="47"/>
      <c r="J2" s="47"/>
      <c r="K2" s="47"/>
    </row>
    <row r="3" spans="1:11" ht="15.75">
      <c r="A3" s="47"/>
      <c r="B3" s="8"/>
      <c r="C3" s="48"/>
      <c r="D3" s="47"/>
      <c r="E3" s="47"/>
      <c r="F3" s="47"/>
      <c r="G3" s="47"/>
      <c r="H3" s="47"/>
      <c r="I3" s="47"/>
      <c r="J3" s="47"/>
      <c r="K3" s="47"/>
    </row>
    <row r="4" spans="1:11" ht="15.75">
      <c r="A4" s="47"/>
      <c r="B4" s="8">
        <v>1</v>
      </c>
      <c r="C4" s="3" t="s">
        <v>69</v>
      </c>
      <c r="D4" s="47"/>
      <c r="E4" s="47"/>
      <c r="F4" s="47"/>
      <c r="G4" s="47"/>
      <c r="H4" s="47"/>
      <c r="I4" s="47"/>
      <c r="J4" s="47"/>
      <c r="K4" s="47"/>
    </row>
    <row r="5" spans="1:11" ht="15.75">
      <c r="A5" s="47"/>
      <c r="B5" s="8"/>
      <c r="C5" s="3"/>
      <c r="D5" s="47"/>
      <c r="E5" s="47"/>
      <c r="F5" s="47"/>
      <c r="G5" s="47"/>
      <c r="H5" s="47"/>
      <c r="I5" s="47"/>
      <c r="J5" s="47"/>
      <c r="K5" s="47"/>
    </row>
    <row r="6" spans="1:11" ht="15.75">
      <c r="A6" s="47"/>
      <c r="B6" s="8"/>
      <c r="C6" s="8"/>
      <c r="D6" s="8" t="s">
        <v>70</v>
      </c>
      <c r="E6" s="47"/>
      <c r="F6" s="47"/>
      <c r="G6" s="47"/>
      <c r="H6" s="47"/>
      <c r="I6" s="47"/>
      <c r="J6" s="47"/>
      <c r="K6" s="47"/>
    </row>
    <row r="7" spans="1:11" ht="15.75">
      <c r="A7" s="47"/>
      <c r="B7" s="8"/>
      <c r="C7" s="8"/>
      <c r="D7" s="8" t="s">
        <v>147</v>
      </c>
      <c r="E7" s="47"/>
      <c r="F7" s="47"/>
      <c r="G7" s="47"/>
      <c r="H7" s="47"/>
      <c r="I7" s="47"/>
      <c r="J7" s="47"/>
      <c r="K7" s="47"/>
    </row>
    <row r="8" spans="1:11" ht="15.75">
      <c r="A8" s="47"/>
      <c r="B8" s="8"/>
      <c r="C8" s="8"/>
      <c r="D8" s="47"/>
      <c r="E8" s="47"/>
      <c r="F8" s="47"/>
      <c r="G8" s="47"/>
      <c r="H8" s="47"/>
      <c r="I8" s="47"/>
      <c r="J8" s="47"/>
      <c r="K8" s="47"/>
    </row>
    <row r="9" spans="1:11" ht="15.75">
      <c r="A9" s="47"/>
      <c r="B9" s="8">
        <v>2</v>
      </c>
      <c r="C9" s="3" t="s">
        <v>71</v>
      </c>
      <c r="D9" s="47"/>
      <c r="E9" s="47"/>
      <c r="F9" s="47"/>
      <c r="G9" s="47"/>
      <c r="H9" s="47"/>
      <c r="I9" s="47"/>
      <c r="J9" s="47"/>
      <c r="K9" s="47"/>
    </row>
    <row r="10" spans="1:11" ht="15.75">
      <c r="A10" s="47"/>
      <c r="B10" s="8"/>
      <c r="C10" s="3"/>
      <c r="D10" s="47"/>
      <c r="E10" s="47"/>
      <c r="F10" s="47"/>
      <c r="G10" s="47"/>
      <c r="H10" s="47"/>
      <c r="I10" s="47"/>
      <c r="J10" s="47"/>
      <c r="K10" s="47"/>
    </row>
    <row r="11" spans="1:10" ht="15.75">
      <c r="A11" s="47"/>
      <c r="B11" s="8"/>
      <c r="C11" s="3"/>
      <c r="D11" s="8" t="s">
        <v>148</v>
      </c>
      <c r="E11" s="47"/>
      <c r="F11" s="47"/>
      <c r="G11" s="47"/>
      <c r="H11" s="47"/>
      <c r="I11" s="47"/>
      <c r="J11" s="46"/>
    </row>
    <row r="12" spans="1:11" ht="15.75">
      <c r="A12" s="47"/>
      <c r="B12" s="8"/>
      <c r="C12" s="3"/>
      <c r="D12" s="8"/>
      <c r="E12" s="8"/>
      <c r="F12" s="8"/>
      <c r="G12" s="8"/>
      <c r="H12" s="8"/>
      <c r="I12" s="8"/>
      <c r="J12" s="55"/>
      <c r="K12" s="1"/>
    </row>
    <row r="13" spans="1:11" ht="15.75">
      <c r="A13" s="47"/>
      <c r="B13" s="47">
        <v>3</v>
      </c>
      <c r="C13" s="3" t="s">
        <v>74</v>
      </c>
      <c r="D13" s="47"/>
      <c r="E13" s="47"/>
      <c r="F13" s="47"/>
      <c r="G13" s="47"/>
      <c r="H13" s="47"/>
      <c r="I13" s="47"/>
      <c r="J13" s="47"/>
      <c r="K13" s="47"/>
    </row>
    <row r="14" spans="1:11" ht="15.75">
      <c r="A14" s="47"/>
      <c r="B14" s="47"/>
      <c r="C14" s="3"/>
      <c r="D14" s="47"/>
      <c r="E14" s="47"/>
      <c r="F14" s="47"/>
      <c r="G14" s="47"/>
      <c r="H14" s="47"/>
      <c r="I14" s="47"/>
      <c r="J14" s="47"/>
      <c r="K14" s="47"/>
    </row>
    <row r="15" spans="1:11" ht="15.75">
      <c r="A15" s="8"/>
      <c r="B15" s="8"/>
      <c r="C15" s="8"/>
      <c r="D15" s="8" t="s">
        <v>149</v>
      </c>
      <c r="E15" s="8"/>
      <c r="F15" s="8"/>
      <c r="G15" s="8"/>
      <c r="H15" s="8"/>
      <c r="I15" s="8"/>
      <c r="J15" s="8"/>
      <c r="K15" s="8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8"/>
      <c r="B17" s="8">
        <v>4</v>
      </c>
      <c r="C17" s="3" t="s">
        <v>180</v>
      </c>
      <c r="D17" s="8"/>
      <c r="E17" s="8"/>
      <c r="F17" s="8"/>
      <c r="G17" s="8"/>
      <c r="H17" s="8"/>
      <c r="I17" s="8"/>
      <c r="J17" s="8"/>
      <c r="K17" s="8"/>
    </row>
    <row r="18" spans="1:11" ht="15.75">
      <c r="A18" s="8"/>
      <c r="B18" s="8"/>
      <c r="C18" s="3"/>
      <c r="D18" s="8"/>
      <c r="E18" s="8"/>
      <c r="F18" s="8"/>
      <c r="G18" s="8"/>
      <c r="H18" s="8"/>
      <c r="I18" s="8"/>
      <c r="J18" s="8"/>
      <c r="K18" s="8"/>
    </row>
    <row r="19" spans="1:11" ht="15.75">
      <c r="A19" s="8"/>
      <c r="B19" s="8"/>
      <c r="C19" s="8"/>
      <c r="D19" s="8" t="s">
        <v>188</v>
      </c>
      <c r="E19" s="8"/>
      <c r="F19" s="8"/>
      <c r="G19" s="8"/>
      <c r="H19" s="8"/>
      <c r="I19" s="8"/>
      <c r="J19" s="8"/>
      <c r="K19" s="8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>
      <c r="A21" s="8"/>
      <c r="B21" s="8"/>
      <c r="C21" s="8"/>
      <c r="D21" s="8"/>
      <c r="E21" s="8"/>
      <c r="F21" s="8"/>
      <c r="H21" s="49" t="s">
        <v>75</v>
      </c>
      <c r="I21" s="49" t="s">
        <v>76</v>
      </c>
      <c r="J21" s="8"/>
      <c r="K21" s="8"/>
    </row>
    <row r="22" spans="1:11" ht="15.75">
      <c r="A22" s="8"/>
      <c r="B22" s="8"/>
      <c r="C22" s="8"/>
      <c r="D22" s="8"/>
      <c r="E22" s="8"/>
      <c r="F22" s="8"/>
      <c r="H22" s="49" t="s">
        <v>77</v>
      </c>
      <c r="I22" s="49" t="s">
        <v>78</v>
      </c>
      <c r="J22" s="8"/>
      <c r="K22" s="8"/>
    </row>
    <row r="23" spans="1:11" ht="15.75">
      <c r="A23" s="8"/>
      <c r="B23" s="8"/>
      <c r="C23" s="8"/>
      <c r="D23" s="8"/>
      <c r="E23" s="8"/>
      <c r="F23" s="8"/>
      <c r="H23" s="49" t="s">
        <v>119</v>
      </c>
      <c r="I23" s="49" t="s">
        <v>119</v>
      </c>
      <c r="J23" s="8"/>
      <c r="K23" s="8"/>
    </row>
    <row r="24" spans="1:11" ht="15.75">
      <c r="A24" s="8"/>
      <c r="B24" s="8"/>
      <c r="C24" s="8"/>
      <c r="D24" s="8"/>
      <c r="E24" s="8"/>
      <c r="F24" s="8"/>
      <c r="H24" s="49" t="s">
        <v>72</v>
      </c>
      <c r="I24" s="49" t="s">
        <v>72</v>
      </c>
      <c r="J24" s="8"/>
      <c r="K24" s="8"/>
    </row>
    <row r="25" spans="1:11" ht="15.75">
      <c r="A25" s="8"/>
      <c r="B25" s="8"/>
      <c r="C25" s="8"/>
      <c r="D25" s="8"/>
      <c r="E25" s="8" t="s">
        <v>150</v>
      </c>
      <c r="F25" s="8"/>
      <c r="H25" s="50">
        <v>1343</v>
      </c>
      <c r="I25" s="50">
        <f>+H25</f>
        <v>1343</v>
      </c>
      <c r="J25" s="8"/>
      <c r="K25" s="8"/>
    </row>
    <row r="26" spans="1:11" ht="15.75">
      <c r="A26" s="8"/>
      <c r="B26" s="8"/>
      <c r="C26" s="8"/>
      <c r="D26" s="8"/>
      <c r="E26" s="8" t="s">
        <v>151</v>
      </c>
      <c r="F26" s="8"/>
      <c r="H26" s="50"/>
      <c r="I26" s="50">
        <v>0</v>
      </c>
      <c r="J26" s="8"/>
      <c r="K26" s="8"/>
    </row>
    <row r="27" spans="1:11" ht="15.75">
      <c r="A27" s="8"/>
      <c r="B27" s="8"/>
      <c r="C27" s="8"/>
      <c r="D27" s="8"/>
      <c r="E27" s="8" t="s">
        <v>79</v>
      </c>
      <c r="F27" s="8"/>
      <c r="H27" s="50">
        <v>-471</v>
      </c>
      <c r="I27" s="50">
        <f>+H27</f>
        <v>-471</v>
      </c>
      <c r="J27" s="8"/>
      <c r="K27" s="8"/>
    </row>
    <row r="28" spans="1:11" ht="15.75">
      <c r="A28" s="8"/>
      <c r="B28" s="8"/>
      <c r="C28" s="8"/>
      <c r="D28" s="8"/>
      <c r="E28" s="8" t="s">
        <v>80</v>
      </c>
      <c r="F28" s="8"/>
      <c r="H28" s="50">
        <v>0</v>
      </c>
      <c r="I28" s="50">
        <f>+H28</f>
        <v>0</v>
      </c>
      <c r="J28" s="8"/>
      <c r="K28" s="8"/>
    </row>
    <row r="29" spans="1:11" ht="15.75">
      <c r="A29" s="8"/>
      <c r="B29" s="8"/>
      <c r="C29" s="8"/>
      <c r="D29" s="8"/>
      <c r="E29" s="8" t="s">
        <v>81</v>
      </c>
      <c r="F29" s="8"/>
      <c r="H29" s="50">
        <v>0</v>
      </c>
      <c r="I29" s="50">
        <v>0</v>
      </c>
      <c r="J29" s="8"/>
      <c r="K29" s="8"/>
    </row>
    <row r="30" spans="1:11" ht="15.75">
      <c r="A30" s="8"/>
      <c r="B30" s="8"/>
      <c r="C30" s="8"/>
      <c r="D30" s="8"/>
      <c r="E30" s="8"/>
      <c r="F30" s="8"/>
      <c r="H30" s="50"/>
      <c r="I30" s="50"/>
      <c r="J30" s="8"/>
      <c r="K30" s="8"/>
    </row>
    <row r="31" spans="1:11" ht="16.5" thickBot="1">
      <c r="A31" s="8"/>
      <c r="B31" s="8"/>
      <c r="C31" s="8"/>
      <c r="D31" s="8"/>
      <c r="E31" s="8" t="s">
        <v>73</v>
      </c>
      <c r="F31" s="8"/>
      <c r="H31" s="53">
        <f>SUM(H25:H30)</f>
        <v>872</v>
      </c>
      <c r="I31" s="53">
        <f>SUM(I25:I30)</f>
        <v>872</v>
      </c>
      <c r="J31" s="8"/>
      <c r="K31" s="8"/>
    </row>
    <row r="32" spans="1:11" ht="16.5" thickTop="1">
      <c r="A32" s="8"/>
      <c r="B32" s="8"/>
      <c r="C32" s="8"/>
      <c r="D32" s="8"/>
      <c r="E32" s="8"/>
      <c r="F32" s="8"/>
      <c r="H32" s="59"/>
      <c r="I32" s="59"/>
      <c r="J32" s="8"/>
      <c r="K32" s="8"/>
    </row>
    <row r="33" spans="1:11" ht="15.75">
      <c r="A33" s="8"/>
      <c r="B33" s="8">
        <v>5</v>
      </c>
      <c r="C33" s="3" t="s">
        <v>82</v>
      </c>
      <c r="D33" s="3"/>
      <c r="E33" s="8"/>
      <c r="F33" s="8"/>
      <c r="G33" s="8"/>
      <c r="H33" s="8"/>
      <c r="I33" s="8"/>
      <c r="J33" s="8"/>
      <c r="K33" s="8"/>
    </row>
    <row r="34" spans="1:11" ht="15.75">
      <c r="A34" s="8"/>
      <c r="B34" s="8"/>
      <c r="C34" s="3"/>
      <c r="D34" s="3"/>
      <c r="E34" s="8"/>
      <c r="F34" s="8"/>
      <c r="G34" s="8"/>
      <c r="H34" s="8"/>
      <c r="I34" s="8"/>
      <c r="J34" s="8"/>
      <c r="K34" s="8"/>
    </row>
    <row r="35" spans="1:11" ht="15.75">
      <c r="A35" s="8"/>
      <c r="B35" s="8"/>
      <c r="C35" s="8"/>
      <c r="D35" s="8" t="s">
        <v>83</v>
      </c>
      <c r="E35" s="8"/>
      <c r="F35" s="8"/>
      <c r="G35" s="8"/>
      <c r="H35" s="8"/>
      <c r="I35" s="8"/>
      <c r="J35" s="8"/>
      <c r="K35" s="8"/>
    </row>
    <row r="36" spans="1:1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>
      <c r="A37" s="8"/>
      <c r="B37" s="8">
        <v>6</v>
      </c>
      <c r="C37" s="3" t="s">
        <v>157</v>
      </c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3"/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 t="s">
        <v>158</v>
      </c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>
        <v>7</v>
      </c>
      <c r="C41" s="3" t="s">
        <v>84</v>
      </c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3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 t="s">
        <v>85</v>
      </c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>
        <v>8</v>
      </c>
      <c r="C45" s="3" t="s">
        <v>86</v>
      </c>
      <c r="D45" s="3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3"/>
      <c r="D46" s="3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3"/>
      <c r="D47" s="8" t="s">
        <v>121</v>
      </c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3"/>
      <c r="D48" s="8" t="s">
        <v>160</v>
      </c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3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>
        <v>9</v>
      </c>
      <c r="C50" s="3" t="s">
        <v>87</v>
      </c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3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 t="s">
        <v>181</v>
      </c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>
      <c r="A54" s="8"/>
      <c r="B54" s="8">
        <v>10</v>
      </c>
      <c r="C54" s="3" t="s">
        <v>90</v>
      </c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3"/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8"/>
      <c r="D56" s="8" t="s">
        <v>122</v>
      </c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 t="s">
        <v>123</v>
      </c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>
      <c r="A59" s="8"/>
      <c r="B59" s="8">
        <v>11</v>
      </c>
      <c r="C59" s="3" t="s">
        <v>91</v>
      </c>
      <c r="D59" s="8"/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3"/>
      <c r="D60" s="8"/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8"/>
      <c r="D61" s="8" t="s">
        <v>153</v>
      </c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/>
      <c r="E63" s="8"/>
      <c r="F63" s="8"/>
      <c r="G63" s="8"/>
      <c r="H63" s="8" t="s">
        <v>156</v>
      </c>
      <c r="I63" s="8"/>
      <c r="J63" s="8"/>
      <c r="K63" s="8"/>
    </row>
    <row r="64" spans="1:11" ht="15.75">
      <c r="A64" s="8"/>
      <c r="B64" s="8"/>
      <c r="C64" s="8"/>
      <c r="D64" s="3" t="s">
        <v>152</v>
      </c>
      <c r="E64" s="8"/>
      <c r="F64" s="51"/>
      <c r="G64" s="48"/>
      <c r="H64" s="64" t="s">
        <v>159</v>
      </c>
      <c r="I64" s="8"/>
      <c r="J64" s="8"/>
      <c r="K64" s="8"/>
    </row>
    <row r="65" spans="1:11" ht="15.75">
      <c r="A65" s="8"/>
      <c r="B65" s="8"/>
      <c r="C65" s="8"/>
      <c r="D65" s="8"/>
      <c r="E65" s="8" t="s">
        <v>154</v>
      </c>
      <c r="F65" s="9"/>
      <c r="G65" s="3"/>
      <c r="H65" s="50">
        <v>36</v>
      </c>
      <c r="I65" s="8"/>
      <c r="J65" s="8"/>
      <c r="K65" s="8"/>
    </row>
    <row r="66" spans="1:11" ht="15.75">
      <c r="A66" s="8"/>
      <c r="B66" s="8"/>
      <c r="C66" s="8"/>
      <c r="D66" s="8"/>
      <c r="E66" s="8" t="s">
        <v>155</v>
      </c>
      <c r="F66" s="54"/>
      <c r="G66" s="8"/>
      <c r="H66" s="50">
        <v>36697</v>
      </c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6.5" thickBot="1">
      <c r="A68" s="8"/>
      <c r="B68" s="8"/>
      <c r="C68" s="8"/>
      <c r="D68" s="8"/>
      <c r="E68" s="8"/>
      <c r="F68" s="8"/>
      <c r="G68" s="8"/>
      <c r="H68" s="53">
        <f>SUM(H65:H67)</f>
        <v>36733</v>
      </c>
      <c r="I68" s="8"/>
      <c r="J68" s="8"/>
      <c r="K68" s="8"/>
    </row>
    <row r="69" spans="1:11" ht="16.5" thickTop="1">
      <c r="A69" s="8"/>
      <c r="B69" s="8"/>
      <c r="C69" s="8"/>
      <c r="D69" s="8"/>
      <c r="E69" s="8"/>
      <c r="F69" s="63"/>
      <c r="G69" s="60"/>
      <c r="H69" s="8"/>
      <c r="I69" s="8"/>
      <c r="J69" s="8"/>
      <c r="K69" s="8"/>
    </row>
    <row r="70" spans="1:11" ht="15.75">
      <c r="A70" s="8"/>
      <c r="B70" s="8">
        <v>12</v>
      </c>
      <c r="C70" s="3" t="s">
        <v>92</v>
      </c>
      <c r="D70" s="8"/>
      <c r="E70" s="48"/>
      <c r="F70" s="8"/>
      <c r="G70" s="8"/>
      <c r="H70" s="8"/>
      <c r="I70" s="8"/>
      <c r="J70" s="8"/>
      <c r="K70" s="8"/>
    </row>
    <row r="71" spans="1:11" ht="15.75">
      <c r="A71" s="8"/>
      <c r="B71" s="8"/>
      <c r="C71" s="3"/>
      <c r="D71" s="8"/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 t="s">
        <v>161</v>
      </c>
      <c r="E72" s="8"/>
      <c r="F72" s="51"/>
      <c r="G72" s="48"/>
      <c r="H72" s="8"/>
      <c r="I72" s="8"/>
      <c r="J72" s="8"/>
      <c r="K72" s="8"/>
    </row>
    <row r="73" spans="1:11" ht="15.75">
      <c r="A73" s="8"/>
      <c r="B73" s="8"/>
      <c r="C73" s="8"/>
      <c r="D73" s="8" t="s">
        <v>162</v>
      </c>
      <c r="E73" s="8"/>
      <c r="F73" s="51"/>
      <c r="G73" s="48"/>
      <c r="H73" s="8"/>
      <c r="I73" s="8"/>
      <c r="J73" s="8"/>
      <c r="K73" s="8"/>
    </row>
    <row r="74" spans="1:11" ht="15.75">
      <c r="A74" s="8"/>
      <c r="B74" s="8"/>
      <c r="C74" s="8"/>
      <c r="D74" s="8"/>
      <c r="E74" s="8"/>
      <c r="F74" s="52"/>
      <c r="G74" s="8"/>
      <c r="H74" s="8"/>
      <c r="I74" s="8"/>
      <c r="J74" s="8"/>
      <c r="K74" s="8"/>
    </row>
    <row r="75" spans="1:11" ht="15.75">
      <c r="A75" s="8"/>
      <c r="B75" s="8">
        <v>13</v>
      </c>
      <c r="C75" s="3" t="s">
        <v>93</v>
      </c>
      <c r="D75" s="8"/>
      <c r="E75" s="8"/>
      <c r="F75" s="52"/>
      <c r="G75" s="8"/>
      <c r="H75" s="8"/>
      <c r="I75" s="8"/>
      <c r="J75" s="8"/>
      <c r="K75" s="8"/>
    </row>
    <row r="76" spans="1:11" ht="15.75">
      <c r="A76" s="8"/>
      <c r="B76" s="8"/>
      <c r="C76" s="8"/>
      <c r="D76" s="8"/>
      <c r="E76" s="8"/>
      <c r="F76" s="52"/>
      <c r="G76" s="8"/>
      <c r="H76" s="8"/>
      <c r="I76" s="8"/>
      <c r="J76" s="8"/>
      <c r="K76" s="8"/>
    </row>
    <row r="77" spans="1:11" ht="15.75">
      <c r="A77" s="8"/>
      <c r="B77" s="8"/>
      <c r="C77" s="8"/>
      <c r="D77" s="8" t="s">
        <v>163</v>
      </c>
      <c r="E77" s="8"/>
      <c r="F77" s="52"/>
      <c r="G77" s="8"/>
      <c r="H77" s="8"/>
      <c r="I77" s="8"/>
      <c r="J77" s="8"/>
      <c r="K77" s="8"/>
    </row>
    <row r="78" spans="1:11" ht="15.75">
      <c r="A78" s="8"/>
      <c r="B78" s="8"/>
      <c r="C78" s="8"/>
      <c r="D78" s="8"/>
      <c r="E78" s="8"/>
      <c r="F78" s="52"/>
      <c r="G78" s="8"/>
      <c r="H78" s="8"/>
      <c r="I78" s="8"/>
      <c r="J78" s="8"/>
      <c r="K78" s="8"/>
    </row>
    <row r="79" spans="1:11" ht="15.75">
      <c r="A79" s="8"/>
      <c r="B79" s="8">
        <v>14</v>
      </c>
      <c r="C79" s="3" t="s">
        <v>94</v>
      </c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/>
      <c r="C80" s="3"/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3"/>
      <c r="D81" s="8" t="s">
        <v>164</v>
      </c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>
      <c r="A83" s="8"/>
      <c r="B83" s="8">
        <v>15</v>
      </c>
      <c r="C83" s="3" t="s">
        <v>95</v>
      </c>
      <c r="D83" s="8"/>
      <c r="E83" s="8"/>
      <c r="F83" s="8"/>
      <c r="G83" s="8"/>
      <c r="H83" s="8"/>
      <c r="I83" s="8"/>
      <c r="J83" s="8"/>
      <c r="K83" s="8"/>
    </row>
    <row r="84" spans="1:11" ht="15.75">
      <c r="A84" s="8"/>
      <c r="B84" s="8"/>
      <c r="C84" s="3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/>
      <c r="C85" s="8" t="s">
        <v>96</v>
      </c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8" t="s">
        <v>97</v>
      </c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>
      <c r="A88" s="8"/>
      <c r="B88" s="8">
        <v>16</v>
      </c>
      <c r="C88" s="3" t="s">
        <v>98</v>
      </c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3"/>
      <c r="D89" s="8"/>
      <c r="E89" s="8"/>
      <c r="F89" s="8"/>
      <c r="G89" s="8"/>
      <c r="H89" s="8"/>
      <c r="I89" s="8"/>
      <c r="J89" s="8"/>
      <c r="K89" s="8"/>
    </row>
    <row r="90" spans="1:11" ht="15.75">
      <c r="A90" s="8"/>
      <c r="B90" s="8"/>
      <c r="C90" s="8"/>
      <c r="D90" s="8" t="s">
        <v>195</v>
      </c>
      <c r="E90" s="8"/>
      <c r="F90" s="8"/>
      <c r="G90" s="8"/>
      <c r="H90" s="8"/>
      <c r="I90" s="8"/>
      <c r="J90" s="8"/>
      <c r="K90" s="8"/>
    </row>
    <row r="91" spans="1:11" ht="15.75">
      <c r="A91" s="8"/>
      <c r="B91" s="8"/>
      <c r="C91" s="8"/>
      <c r="D91" s="8" t="s">
        <v>193</v>
      </c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8"/>
      <c r="D92" s="8" t="s">
        <v>194</v>
      </c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>
        <v>17</v>
      </c>
      <c r="C94" s="3" t="s">
        <v>99</v>
      </c>
      <c r="D94" s="8"/>
      <c r="E94" s="8"/>
      <c r="F94" s="8"/>
      <c r="G94" s="8"/>
      <c r="H94" s="8"/>
      <c r="I94" s="8"/>
      <c r="J94" s="8"/>
      <c r="K94" s="8"/>
    </row>
    <row r="95" spans="1:11" ht="15.75">
      <c r="A95" s="8"/>
      <c r="B95" s="8"/>
      <c r="C95" s="3"/>
      <c r="D95" s="8"/>
      <c r="E95" s="8"/>
      <c r="F95" s="8"/>
      <c r="G95" s="8"/>
      <c r="H95" s="8"/>
      <c r="I95" s="8"/>
      <c r="J95" s="8"/>
      <c r="K95" s="8"/>
    </row>
    <row r="96" spans="1:11" ht="15.75">
      <c r="A96" s="8"/>
      <c r="B96" s="8"/>
      <c r="C96" s="8"/>
      <c r="D96" s="8" t="s">
        <v>182</v>
      </c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 t="s">
        <v>100</v>
      </c>
      <c r="E97" s="8"/>
      <c r="F97" s="8"/>
      <c r="G97" s="8"/>
      <c r="H97" s="8"/>
      <c r="I97" s="8"/>
      <c r="J97" s="8"/>
      <c r="K97" s="8"/>
    </row>
    <row r="98" spans="1:11" ht="9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 t="s">
        <v>101</v>
      </c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 t="s">
        <v>102</v>
      </c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/>
      <c r="C101" s="8"/>
      <c r="D101" s="8" t="s">
        <v>103</v>
      </c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>
        <v>18</v>
      </c>
      <c r="C103" s="3" t="s">
        <v>165</v>
      </c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 t="s">
        <v>183</v>
      </c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60" t="s">
        <v>184</v>
      </c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>
        <v>19</v>
      </c>
      <c r="C108" s="3" t="s">
        <v>88</v>
      </c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8"/>
      <c r="D110" s="8" t="s">
        <v>89</v>
      </c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>
        <v>20</v>
      </c>
      <c r="C112" s="3" t="s">
        <v>104</v>
      </c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3"/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 t="s">
        <v>185</v>
      </c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 t="s">
        <v>186</v>
      </c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/>
      <c r="C116" s="8"/>
      <c r="D116" s="8" t="s">
        <v>187</v>
      </c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>
        <v>21</v>
      </c>
      <c r="C118" s="3" t="s">
        <v>105</v>
      </c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8"/>
      <c r="D120" s="8" t="s">
        <v>106</v>
      </c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>
        <v>22</v>
      </c>
      <c r="C122" s="3" t="s">
        <v>107</v>
      </c>
      <c r="D122" s="8"/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3"/>
      <c r="D123" s="8"/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 t="s">
        <v>189</v>
      </c>
      <c r="E124" s="8"/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>
        <v>23</v>
      </c>
      <c r="C126" s="3" t="s">
        <v>117</v>
      </c>
      <c r="D126" s="8"/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3"/>
      <c r="D127" s="8"/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3"/>
      <c r="D128" s="8" t="s">
        <v>108</v>
      </c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3"/>
      <c r="D129" s="8" t="s">
        <v>109</v>
      </c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3"/>
      <c r="D130" s="8"/>
      <c r="F130" s="8"/>
      <c r="G130" s="49" t="s">
        <v>75</v>
      </c>
      <c r="H130" s="49" t="s">
        <v>110</v>
      </c>
      <c r="I130" s="49" t="s">
        <v>111</v>
      </c>
      <c r="J130" s="49" t="s">
        <v>110</v>
      </c>
      <c r="K130" s="8"/>
    </row>
    <row r="131" spans="1:11" ht="15.75">
      <c r="A131" s="8"/>
      <c r="B131" s="8"/>
      <c r="C131" s="3"/>
      <c r="D131" s="8"/>
      <c r="E131" s="8"/>
      <c r="F131" s="8"/>
      <c r="G131" s="49" t="s">
        <v>112</v>
      </c>
      <c r="H131" s="49" t="s">
        <v>112</v>
      </c>
      <c r="I131" s="49" t="s">
        <v>113</v>
      </c>
      <c r="J131" s="49" t="s">
        <v>114</v>
      </c>
      <c r="K131" s="8"/>
    </row>
    <row r="132" spans="1:11" ht="15.75">
      <c r="A132" s="8"/>
      <c r="B132" s="8"/>
      <c r="C132" s="3"/>
      <c r="D132" s="8"/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/>
      <c r="E133" s="8" t="s">
        <v>115</v>
      </c>
      <c r="F133" s="8"/>
      <c r="G133" s="50">
        <f>51989612+35968836</f>
        <v>87958448</v>
      </c>
      <c r="H133" s="50">
        <f>119896125*0.1</f>
        <v>11989612.5</v>
      </c>
      <c r="I133" s="50">
        <f>(11989612+40000000*233/365+135/365*35968836)*0+87958448</f>
        <v>87958448</v>
      </c>
      <c r="J133" s="50">
        <f>119896125*0.1</f>
        <v>11989612.5</v>
      </c>
      <c r="K133" s="8"/>
    </row>
    <row r="134" spans="1:11" ht="15.75">
      <c r="A134" s="8"/>
      <c r="B134" s="8"/>
      <c r="C134" s="8"/>
      <c r="D134" s="8"/>
      <c r="E134" s="8"/>
      <c r="F134" s="8"/>
      <c r="G134" s="50"/>
      <c r="H134" s="50"/>
      <c r="I134" s="50"/>
      <c r="J134" s="50"/>
      <c r="K134" s="8"/>
    </row>
    <row r="135" spans="1:11" ht="15.75">
      <c r="A135" s="8"/>
      <c r="B135" s="8"/>
      <c r="C135" s="8"/>
      <c r="D135" s="8"/>
      <c r="E135" s="8" t="s">
        <v>116</v>
      </c>
      <c r="F135" s="8"/>
      <c r="G135" s="50">
        <f>+G133+11989612*(1.23-1)/1.23</f>
        <v>90200407.96747968</v>
      </c>
      <c r="H135" s="50">
        <v>0</v>
      </c>
      <c r="I135" s="50">
        <f>+I133+11989612*(1.23-1)/1.23</f>
        <v>90200407.96747968</v>
      </c>
      <c r="J135" s="50">
        <v>0</v>
      </c>
      <c r="K135" s="8"/>
    </row>
    <row r="136" spans="1:11" ht="15.75">
      <c r="A136" s="8"/>
      <c r="B136" s="8"/>
      <c r="C136" s="8"/>
      <c r="D136" s="8"/>
      <c r="E136" s="8"/>
      <c r="F136" s="8"/>
      <c r="G136" s="50"/>
      <c r="H136" s="50"/>
      <c r="I136" s="50"/>
      <c r="J136" s="50"/>
      <c r="K136" s="8"/>
    </row>
    <row r="137" spans="1:11" ht="15.75">
      <c r="A137" s="8"/>
      <c r="B137" s="8"/>
      <c r="C137" s="8"/>
      <c r="D137" s="8"/>
      <c r="E137" s="8"/>
      <c r="F137" s="8"/>
      <c r="G137" s="50"/>
      <c r="H137" s="50"/>
      <c r="I137" s="50"/>
      <c r="J137" s="50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/>
      <c r="C139" s="3"/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1"/>
      <c r="F142" s="8"/>
      <c r="G142" s="8"/>
      <c r="H142" s="8"/>
      <c r="I142" s="8"/>
      <c r="J142" s="8"/>
      <c r="K142" s="8"/>
    </row>
    <row r="143" spans="1:11" ht="15.75">
      <c r="A143" s="8"/>
      <c r="B143" s="8"/>
      <c r="C143" s="8"/>
      <c r="D143" s="8"/>
      <c r="E143" s="1"/>
      <c r="F143" s="8"/>
      <c r="G143" s="8"/>
      <c r="H143" s="8"/>
      <c r="I143" s="8"/>
      <c r="J143" s="8"/>
      <c r="K143" s="8"/>
    </row>
    <row r="144" spans="1:11" ht="15.75">
      <c r="A144" s="8"/>
      <c r="B144" s="8"/>
      <c r="C144" s="8"/>
      <c r="D144" s="8"/>
      <c r="E144" s="1"/>
      <c r="F144" s="8"/>
      <c r="G144" s="8"/>
      <c r="H144" s="8"/>
      <c r="I144" s="8"/>
      <c r="J144" s="8"/>
      <c r="K144" s="8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F172" s="1"/>
      <c r="G172" s="1"/>
      <c r="H172" s="1"/>
      <c r="I172" s="1"/>
      <c r="J172" s="1"/>
      <c r="K172" s="1"/>
    </row>
  </sheetData>
  <printOptions horizontalCentered="1"/>
  <pageMargins left="0.51" right="0.27" top="0.78" bottom="0.25" header="0.18" footer="0.25"/>
  <pageSetup horizontalDpi="600" verticalDpi="600" orientation="portrait" paperSize="9" scale="71" r:id="rId1"/>
  <rowBreaks count="2" manualBreakCount="2">
    <brk id="58" max="11" man="1"/>
    <brk id="121" max="11" man="1"/>
  </rowBreaks>
  <colBreaks count="1" manualBreakCount="1">
    <brk id="11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2001-07-30T08:36:39Z</cp:lastPrinted>
  <dcterms:created xsi:type="dcterms:W3CDTF">2009-11-25T06:10:47Z</dcterms:created>
  <dcterms:modified xsi:type="dcterms:W3CDTF">2001-07-18T18:04:52Z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