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firstSheet="1" activeTab="3"/>
  </bookViews>
  <sheets>
    <sheet name="0000" sheetId="1" state="veryHidden" r:id="rId1"/>
    <sheet name="PL" sheetId="2" r:id="rId2"/>
    <sheet name="BS" sheetId="3" r:id="rId3"/>
    <sheet name="Note" sheetId="4" r:id="rId4"/>
  </sheets>
  <definedNames>
    <definedName name="_xlnm.Print_Area" localSheetId="2">'BS'!$A$2:$K$64</definedName>
    <definedName name="_xlnm.Print_Area" localSheetId="3">'Note'!$A$1:$L$158</definedName>
    <definedName name="_xlnm.Print_Area" localSheetId="1">'PL'!$A$1:$O$86</definedName>
  </definedNames>
  <calcPr fullCalcOnLoad="1"/>
</workbook>
</file>

<file path=xl/sharedStrings.xml><?xml version="1.0" encoding="utf-8"?>
<sst xmlns="http://schemas.openxmlformats.org/spreadsheetml/2006/main" count="260" uniqueCount="213">
  <si>
    <t xml:space="preserve">    PERUSAHAAN SADUR TIMAH MALAYSIA (PERSTIMA) BERHAD</t>
  </si>
  <si>
    <t>Company No : 49971 -D</t>
  </si>
  <si>
    <t xml:space="preserve">The Board of Directors is pleased to announce the unaudited Quarterly Report on the Company's </t>
  </si>
  <si>
    <t>Consolidated Results for the financial quarter ended 31/3/2001 as follows :-</t>
  </si>
  <si>
    <t xml:space="preserve">        INDIVIDUAL QUARTER</t>
  </si>
  <si>
    <t xml:space="preserve">        CUMULATIVE QUARTER</t>
  </si>
  <si>
    <t xml:space="preserve">CURRENT </t>
  </si>
  <si>
    <t>PRECEDING YEAR</t>
  </si>
  <si>
    <t>Preceding Year</t>
  </si>
  <si>
    <t xml:space="preserve">                                                                                                      </t>
  </si>
  <si>
    <t>YEAR</t>
  </si>
  <si>
    <t>CORRESPONDING</t>
  </si>
  <si>
    <t>Corresponding</t>
  </si>
  <si>
    <t>QUARTER</t>
  </si>
  <si>
    <t>TO DATE</t>
  </si>
  <si>
    <t>PERIOD</t>
  </si>
  <si>
    <t>31/3/2001</t>
  </si>
  <si>
    <t>30/09/1998</t>
  </si>
  <si>
    <t>31/3/2000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</si>
  <si>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</si>
  <si>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</si>
  <si>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</si>
  <si>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</si>
  <si>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</si>
  <si>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</si>
  <si>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</si>
  <si>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</si>
  <si>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</si>
  <si>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</si>
  <si>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</si>
  <si>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</si>
  <si>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</si>
  <si>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</si>
  <si>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</si>
  <si>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</si>
  <si>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</si>
  <si>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</si>
  <si>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</si>
  <si>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</si>
  <si>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</si>
  <si>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</si>
  <si>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</si>
  <si>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</si>
  <si>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</si>
  <si>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</si>
  <si>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</si>
  <si>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</si>
  <si>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 xml:space="preserve">(i)  Profit/(loss) after taxation </t>
  </si>
  <si>
    <t xml:space="preserve">      before deducting minority interests</t>
  </si>
  <si>
    <t>(ii)  Less minority interests</t>
  </si>
  <si>
    <t>(j)</t>
  </si>
  <si>
    <t xml:space="preserve">Profit/(loss) after taxation 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</si>
  <si>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</si>
  <si>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</si>
  <si>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</si>
  <si>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</si>
  <si>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</si>
  <si>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</si>
  <si>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</si>
  <si>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</si>
  <si>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</si>
  <si>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</si>
  <si>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>deducting any provision for preference</t>
  </si>
  <si>
    <t>dividends, if any:-</t>
  </si>
  <si>
    <t>(i)   Basic (based on ordinary shares) (Sen)</t>
  </si>
  <si>
    <t>(ii)  Fully diluted (based on ordinary shares) (Sen)</t>
  </si>
  <si>
    <t>Dividend per share (sen)</t>
  </si>
  <si>
    <t>0</t>
  </si>
  <si>
    <t>(b)</t>
  </si>
  <si>
    <t>Dividend Description</t>
  </si>
  <si>
    <t>Not Applicable</t>
  </si>
  <si>
    <t>AS AT CURRENT QUARTER</t>
  </si>
  <si>
    <t>AS AT PRECEDING</t>
  </si>
  <si>
    <t>FINANCIALY/E 31/3/2000</t>
  </si>
  <si>
    <t>Net tangible assets per share (sen)</t>
  </si>
  <si>
    <t>Remark :</t>
  </si>
  <si>
    <t xml:space="preserve">Exceptional items - please refer to Note (2) </t>
  </si>
  <si>
    <t>PERUSAHAAN SADUR TIMAH MALAYSIA (PERSTIMA) BERHAD</t>
  </si>
  <si>
    <t>Company No : 49971 - 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</si>
  <si>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</si>
  <si>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</si>
  <si>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</si>
  <si>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</si>
  <si>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</si>
  <si>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</si>
  <si>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Y/E 31/3/2000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</si>
  <si>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</si>
  <si>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</si>
  <si>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</si>
  <si>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</si>
  <si>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</si>
  <si>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</si>
  <si>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</si>
  <si>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Short-Term Investments</t>
  </si>
  <si>
    <t>Other Debtors, Deposits &amp; Prepayments</t>
  </si>
  <si>
    <t>Short Term Deposits</t>
  </si>
  <si>
    <t>Cash</t>
  </si>
  <si>
    <t>Current Liabilities</t>
  </si>
  <si>
    <t>Overdrafts</t>
  </si>
  <si>
    <t>Short Term Borrowings</t>
  </si>
  <si>
    <t>Trade Creditors</t>
  </si>
  <si>
    <t>Other Creditors</t>
  </si>
  <si>
    <t>Provision for Taxation</t>
  </si>
  <si>
    <t>Term Loans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</si>
  <si>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</si>
  <si>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</si>
  <si>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</si>
  <si>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</si>
  <si>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</si>
  <si>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</si>
  <si>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</si>
  <si>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Accumulated loss brought forward</t>
  </si>
  <si>
    <t>Retained Profit / (Loss) for the year</t>
  </si>
  <si>
    <t>Minority Interests</t>
  </si>
  <si>
    <t>7% RCLUS</t>
  </si>
  <si>
    <t xml:space="preserve"> Long Term Loan (Secured)</t>
  </si>
  <si>
    <t>Deferred Taxation</t>
  </si>
  <si>
    <t>Notes</t>
  </si>
  <si>
    <t>ACCOUNTING POLICIES</t>
  </si>
  <si>
    <t>The same accounting policies and methods of computation are followed in the quarterly financial  statements and remains</t>
  </si>
  <si>
    <t xml:space="preserve">unchanged as compared with the 31 March 2000 Audited Annual Financial Statement. </t>
  </si>
  <si>
    <t>EXCEPTIONAL ITEMS</t>
  </si>
  <si>
    <t>The exceptional items for the period under review comprised of the following :-</t>
  </si>
  <si>
    <t>RM 000</t>
  </si>
  <si>
    <t>a)</t>
  </si>
  <si>
    <t>Bad Debt Recovered</t>
  </si>
  <si>
    <t>c)</t>
  </si>
  <si>
    <t>Others</t>
  </si>
  <si>
    <t>Total</t>
  </si>
  <si>
    <t>EXTRAORDINARY ITEMS</t>
  </si>
  <si>
    <t>There were no extraordinary items during the period under review.</t>
  </si>
  <si>
    <t>TAXATION</t>
  </si>
  <si>
    <t xml:space="preserve">The taxation is in respect of the profits for the period under review </t>
  </si>
  <si>
    <t xml:space="preserve">Current </t>
  </si>
  <si>
    <t>Current  Year</t>
  </si>
  <si>
    <t>Quarter</t>
  </si>
  <si>
    <t>To Date</t>
  </si>
  <si>
    <t>Current Taxation</t>
  </si>
  <si>
    <t xml:space="preserve">     Current year</t>
  </si>
  <si>
    <t xml:space="preserve">     Over provision in prior year</t>
  </si>
  <si>
    <t>Adjusment for (Over)/Under Provision</t>
  </si>
  <si>
    <t>PRE-ACQUISITION PROFITS</t>
  </si>
  <si>
    <t>There were no pre-acquisition profits for the current financial year to date.</t>
  </si>
  <si>
    <t>PURCHASE OR DISPOSAL OF QUOTED SHARES</t>
  </si>
  <si>
    <t xml:space="preserve">There were no purchases or disposals of quoted securities. </t>
  </si>
  <si>
    <t>CHANGES IN THE COMPOSITION OF THE COMPANY</t>
  </si>
  <si>
    <t>CORPORATE  PROPOSALS</t>
  </si>
  <si>
    <t>SEASONALITY FLUCTUATION</t>
  </si>
  <si>
    <t>The operation of the Company is not subjected to any seasonal fluctuation .</t>
  </si>
  <si>
    <t>DEBT &amp; EQUITY SECURITIES</t>
  </si>
  <si>
    <t>COMPANY BORROWINGS</t>
  </si>
  <si>
    <t>Group borrowings and debt securities as at the end of the reporting period were :-</t>
  </si>
  <si>
    <t>Status of the borrowings</t>
  </si>
  <si>
    <t xml:space="preserve">Short term Borrowing </t>
  </si>
  <si>
    <t>The borrowing is secured by way of a fixed and  floating charge over all of the</t>
  </si>
  <si>
    <t>Company's present and future fixed and floating assets</t>
  </si>
  <si>
    <t xml:space="preserve">Term Loan </t>
  </si>
  <si>
    <t>Short Term</t>
  </si>
  <si>
    <t>Long Term</t>
  </si>
  <si>
    <t>CONTINGENT LIABILITIES</t>
  </si>
  <si>
    <t xml:space="preserve">There are no contingent liabilities for the Group as at 21 May 2001 being the last  practicable  date from the date of </t>
  </si>
  <si>
    <t>the issue of this quarterly report.</t>
  </si>
  <si>
    <t>FINANCIAL INSTRUMENTS WITH OFF BALANCE SHEET RISK</t>
  </si>
  <si>
    <t>MATERIAL LITIGATION</t>
  </si>
  <si>
    <t xml:space="preserve">SEGMENT REPORTING </t>
  </si>
  <si>
    <t xml:space="preserve">       Segment reporting is not disclosed as the group operates predominantly in Malaysia manufacturing and selling</t>
  </si>
  <si>
    <t xml:space="preserve">       tinplates.</t>
  </si>
  <si>
    <t>COMPARISION OF THE QUATERLY RESULTS</t>
  </si>
  <si>
    <t>REVIEW OF RESULTS</t>
  </si>
  <si>
    <t>The Company is still facing stiff competition from  imported  tinplates  during  the  year  under review. Nevertheless, the</t>
  </si>
  <si>
    <t>business remained stable and lower cost of finance has contributed positively to the overall profitability during this period.</t>
  </si>
  <si>
    <t>In the opinion of the Directors, no item, transaction or event of a material or unusual nature has arisen between the date</t>
  </si>
  <si>
    <t>up to which the report refers to and the date on which the report is issued which would substantially affect the results of</t>
  </si>
  <si>
    <t>the operation of the Group.</t>
  </si>
  <si>
    <t>CURRENT YEAR'S PROSPECTS</t>
  </si>
  <si>
    <t>ACTUAL VS FORECAST PROFIT</t>
  </si>
  <si>
    <t>Not applicable</t>
  </si>
  <si>
    <t>DIVIDENDS</t>
  </si>
  <si>
    <t>No dividend has been declared for the period ended 31 Mar 2001. [ 2000: Dividend was nil]</t>
  </si>
  <si>
    <t xml:space="preserve">The weighted number of Ordinary Shares in the respective period for the computation of the Group 's basic and diluted </t>
  </si>
  <si>
    <t>earnings are as follows:-</t>
  </si>
  <si>
    <t xml:space="preserve">Preceding </t>
  </si>
  <si>
    <t>Current</t>
  </si>
  <si>
    <t>Year Quarter</t>
  </si>
  <si>
    <t>Year To Date</t>
  </si>
  <si>
    <t>Year to Date</t>
  </si>
  <si>
    <t>Basic Earnings</t>
  </si>
  <si>
    <t xml:space="preserve">Diluted Earnings </t>
  </si>
  <si>
    <t>The proposed restructuring scheme involving a Capital Reduction and Consolidation, Debt  Restructuring, a Restricted  Issue, a</t>
  </si>
  <si>
    <t>Rights Issue with free detachable warrants, and an exemption from undertaking a mandatory offer and proposed Transfer of</t>
  </si>
  <si>
    <t>Information Circular to Shareholders in respect of the "Proposed Transfer" .</t>
  </si>
  <si>
    <t xml:space="preserve">/or its nominees ("Proposed Transfer")  have been completed during the year under  review  except  for  the  issuance  of  an </t>
  </si>
  <si>
    <t>EARNINGS PER SHARE</t>
  </si>
  <si>
    <t>Perstima's entire 66.7% equity interest in Perstima Industries Sdn Bhd to Penang Shipbuilding &amp; Construction Sdn Bhd and</t>
  </si>
  <si>
    <t xml:space="preserve">The Board of Directors expect that group's operating environment to remain challenging and competitive. The Board is of the </t>
  </si>
  <si>
    <t>Appendix II</t>
  </si>
  <si>
    <t>unchanged.</t>
  </si>
  <si>
    <t>in preceding  quarter. The higher performance mainly due to decrease in raw material cost, however the selling price remain</t>
  </si>
  <si>
    <t>There are no  pending material litigation as at 21 May 2001.</t>
  </si>
  <si>
    <t>There are no financial instruments issued as at 21 May 2001.</t>
  </si>
  <si>
    <t>PROFIT / LOSS ON SALE OF INVESTMENTS / PROPERTIES</t>
  </si>
  <si>
    <t xml:space="preserve">There were no profits on any sale of investments and/or properties for the current financial year to date except for the sales of </t>
  </si>
  <si>
    <t>Perstim Industries Sdn Bhd ( formerly known as Perstima Industries Sdn Bhd) at a loss of RM34.1 million.</t>
  </si>
  <si>
    <t>year under review.</t>
  </si>
  <si>
    <t>All the subsidiaries of Perstima Group except Perstima Tin Plate Sdn Bhd have either been liquidated or disposed off during the</t>
  </si>
  <si>
    <t xml:space="preserve">The effective tax rate of the current quarter and current year to date  is lower than the statutory tax rate due to utilisation of </t>
  </si>
  <si>
    <t>reinvestment allowances incentive.</t>
  </si>
  <si>
    <t xml:space="preserve">There were no issuances and repayments of any debt and equity securities , share buy-backs,shares held as treasury shares </t>
  </si>
  <si>
    <t>and resale of treasury shares except share cancellation pursuant to restruturing exercise as disclosed in Note 9 for the  currrent</t>
  </si>
  <si>
    <t>finance year to date.</t>
  </si>
  <si>
    <t xml:space="preserve">The Group's profit before taxation and exceptional items for the current quarter is RM6.6 million compared to RM4.4 million </t>
  </si>
  <si>
    <t xml:space="preserve">opinion that the results for the year ending 31 March 2002 are expected to be  affected, consistent with the recent downward </t>
  </si>
  <si>
    <t xml:space="preserve">revisions in national economic growth forecast coupled with slowdown in global economy.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</si>
</sst>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#,##0.00000000000_);\(#,##0.00000000000\)"/>
    <numFmt numFmtId="180" formatCode="#,##0.000_);\(#,##0.000\)"/>
    <numFmt numFmtId="181" formatCode="#,##0.0000_);\(#,##0.0000\)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#,##0.0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15" applyNumberFormat="1" applyFont="1" applyAlignment="1">
      <alignment/>
    </xf>
    <xf numFmtId="177" fontId="2" fillId="0" borderId="0" xfId="15" applyNumberFormat="1" applyFont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0" xfId="15" applyNumberFormat="1" applyFont="1" applyAlignment="1">
      <alignment/>
    </xf>
    <xf numFmtId="177" fontId="2" fillId="0" borderId="5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" xfId="15" applyNumberFormat="1" applyFont="1" applyBorder="1" applyAlignment="1">
      <alignment horizontal="center"/>
    </xf>
    <xf numFmtId="177" fontId="2" fillId="0" borderId="6" xfId="15" applyNumberFormat="1" applyFont="1" applyBorder="1" applyAlignment="1" quotePrefix="1">
      <alignment horizontal="center"/>
    </xf>
    <xf numFmtId="177" fontId="2" fillId="0" borderId="1" xfId="15" applyNumberFormat="1" applyFont="1" applyBorder="1" applyAlignment="1" quotePrefix="1">
      <alignment horizontal="center"/>
    </xf>
    <xf numFmtId="177" fontId="2" fillId="0" borderId="2" xfId="15" applyNumberFormat="1" applyFont="1" applyBorder="1" applyAlignment="1">
      <alignment horizontal="right"/>
    </xf>
    <xf numFmtId="177" fontId="2" fillId="0" borderId="2" xfId="15" applyNumberFormat="1" applyFont="1" applyBorder="1" applyAlignment="1" quotePrefix="1">
      <alignment horizontal="right"/>
    </xf>
    <xf numFmtId="176" fontId="2" fillId="0" borderId="2" xfId="15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6" fontId="2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77" fontId="2" fillId="0" borderId="12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177" fontId="2" fillId="0" borderId="14" xfId="15" applyNumberFormat="1" applyFont="1" applyBorder="1" applyAlignment="1">
      <alignment/>
    </xf>
    <xf numFmtId="177" fontId="2" fillId="0" borderId="15" xfId="15" applyNumberFormat="1" applyFont="1" applyBorder="1" applyAlignment="1">
      <alignment/>
    </xf>
    <xf numFmtId="176" fontId="2" fillId="0" borderId="13" xfId="15" applyNumberFormat="1" applyFont="1" applyBorder="1" applyAlignment="1">
      <alignment/>
    </xf>
    <xf numFmtId="177" fontId="2" fillId="0" borderId="13" xfId="15" applyNumberFormat="1" applyFont="1" applyBorder="1" applyAlignment="1">
      <alignment horizontal="right"/>
    </xf>
    <xf numFmtId="177" fontId="2" fillId="0" borderId="16" xfId="15" applyNumberFormat="1" applyFont="1" applyBorder="1" applyAlignment="1">
      <alignment/>
    </xf>
    <xf numFmtId="177" fontId="2" fillId="0" borderId="17" xfId="15" applyNumberFormat="1" applyFont="1" applyBorder="1" applyAlignment="1">
      <alignment/>
    </xf>
    <xf numFmtId="177" fontId="2" fillId="0" borderId="18" xfId="15" applyNumberFormat="1" applyFont="1" applyBorder="1" applyAlignment="1">
      <alignment/>
    </xf>
    <xf numFmtId="177" fontId="2" fillId="0" borderId="19" xfId="15" applyNumberFormat="1" applyFont="1" applyBorder="1" applyAlignment="1">
      <alignment/>
    </xf>
    <xf numFmtId="177" fontId="2" fillId="0" borderId="20" xfId="15" applyNumberFormat="1" applyFont="1" applyBorder="1" applyAlignment="1">
      <alignment/>
    </xf>
    <xf numFmtId="176" fontId="2" fillId="0" borderId="18" xfId="15" applyNumberFormat="1" applyFont="1" applyBorder="1" applyAlignment="1">
      <alignment/>
    </xf>
    <xf numFmtId="177" fontId="2" fillId="0" borderId="18" xfId="15" applyNumberFormat="1" applyFont="1" applyBorder="1" applyAlignment="1" quotePrefix="1">
      <alignment horizontal="right"/>
    </xf>
    <xf numFmtId="177" fontId="2" fillId="0" borderId="18" xfId="15" applyNumberFormat="1" applyFont="1" applyBorder="1" applyAlignment="1">
      <alignment horizontal="right"/>
    </xf>
    <xf numFmtId="177" fontId="2" fillId="0" borderId="21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 horizontal="right"/>
    </xf>
    <xf numFmtId="43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12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5" fontId="7" fillId="0" borderId="0" xfId="0" applyNumberFormat="1" applyFont="1" applyAlignment="1">
      <alignment/>
    </xf>
    <xf numFmtId="177" fontId="1" fillId="0" borderId="4" xfId="15" applyNumberFormat="1" applyFont="1" applyBorder="1" applyAlignment="1">
      <alignment/>
    </xf>
    <xf numFmtId="177" fontId="7" fillId="0" borderId="4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177" fontId="1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177" fontId="7" fillId="0" borderId="0" xfId="15" applyNumberFormat="1" applyFont="1" applyBorder="1" applyAlignment="1">
      <alignment/>
    </xf>
    <xf numFmtId="177" fontId="7" fillId="0" borderId="1" xfId="15" applyNumberFormat="1" applyFont="1" applyBorder="1" applyAlignment="1">
      <alignment/>
    </xf>
    <xf numFmtId="177" fontId="7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57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0"/>
  <sheetViews>
    <sheetView view="pageBreakPreview" zoomScale="60" zoomScaleNormal="60" workbookViewId="0" topLeftCell="A68">
      <selection activeCell="N80" sqref="N80"/>
    </sheetView>
  </sheetViews>
  <sheetFormatPr defaultColWidth="9.140625" defaultRowHeight="12.75"/>
  <cols>
    <col min="1" max="1" width="9.140625" style="1" customWidth="1"/>
    <col min="2" max="2" width="2.57421875" style="1" customWidth="1"/>
    <col min="3" max="3" width="6.140625" style="1" customWidth="1"/>
    <col min="4" max="6" width="9.140625" style="1" customWidth="1"/>
    <col min="7" max="7" width="31.8515625" style="1" customWidth="1"/>
    <col min="8" max="8" width="24.28125" style="1" customWidth="1"/>
    <col min="9" max="9" width="21.57421875" style="1" hidden="1" customWidth="1"/>
    <col min="10" max="10" width="22.140625" style="1" customWidth="1"/>
    <col min="11" max="11" width="2.57421875" style="1" customWidth="1"/>
    <col min="12" max="12" width="22.8515625" style="1" customWidth="1"/>
    <col min="13" max="13" width="27.57421875" style="1" hidden="1" customWidth="1"/>
    <col min="14" max="14" width="23.57421875" style="1" customWidth="1"/>
    <col min="15" max="15" width="4.8515625" style="0" customWidth="1"/>
  </cols>
  <sheetData>
    <row r="1" ht="18.75">
      <c r="N1" s="78" t="s">
        <v>195</v>
      </c>
    </row>
    <row r="2" spans="3:14" ht="22.5">
      <c r="C2" s="7"/>
      <c r="D2" s="77" t="s">
        <v>0</v>
      </c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3:14" ht="22.5">
      <c r="C3" s="7"/>
      <c r="D3" s="77" t="s">
        <v>1</v>
      </c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3:14" ht="22.5">
      <c r="C4" s="7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8.75" customHeight="1">
      <c r="B5" s="2"/>
      <c r="D5" s="29" t="s">
        <v>2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3:14" ht="18.75" customHeight="1">
      <c r="C6" s="2"/>
      <c r="D6" s="29" t="s">
        <v>3</v>
      </c>
      <c r="E6" s="29"/>
      <c r="F6" s="29"/>
      <c r="G6" s="29"/>
      <c r="H6" s="29"/>
      <c r="I6" s="29"/>
      <c r="J6" s="29"/>
      <c r="K6" s="29"/>
      <c r="L6" s="29"/>
      <c r="M6" s="29"/>
      <c r="N6" s="29"/>
    </row>
    <row r="8" spans="4:14" ht="18.75"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8:14" ht="15.75">
      <c r="H9" s="76" t="s">
        <v>4</v>
      </c>
      <c r="I9" s="76"/>
      <c r="J9" s="76"/>
      <c r="K9" s="56"/>
      <c r="L9" s="76" t="s">
        <v>5</v>
      </c>
      <c r="M9" s="76"/>
      <c r="N9" s="76"/>
    </row>
    <row r="10" spans="8:14" ht="15.75">
      <c r="H10" s="9" t="s">
        <v>6</v>
      </c>
      <c r="I10" s="9" t="s">
        <v>7</v>
      </c>
      <c r="J10" s="9" t="s">
        <v>8</v>
      </c>
      <c r="K10" s="57"/>
      <c r="L10" s="9" t="s">
        <v>6</v>
      </c>
      <c r="M10" s="9" t="s">
        <v>7</v>
      </c>
      <c r="N10" s="9" t="s">
        <v>9</v>
      </c>
    </row>
    <row r="11" spans="8:14" ht="15.75">
      <c r="H11" s="9" t="s">
        <v>10</v>
      </c>
      <c r="I11" s="9" t="s">
        <v>11</v>
      </c>
      <c r="J11" s="9" t="s">
        <v>12</v>
      </c>
      <c r="K11" s="57"/>
      <c r="L11" s="9" t="s">
        <v>10</v>
      </c>
      <c r="M11" s="9" t="s">
        <v>11</v>
      </c>
      <c r="N11" s="9" t="s">
        <v>12</v>
      </c>
    </row>
    <row r="12" spans="8:14" ht="15.75">
      <c r="H12" s="9" t="s">
        <v>13</v>
      </c>
      <c r="I12" s="9" t="s">
        <v>13</v>
      </c>
      <c r="J12" s="9" t="s">
        <v>13</v>
      </c>
      <c r="K12" s="57"/>
      <c r="L12" s="9" t="s">
        <v>14</v>
      </c>
      <c r="M12" s="9" t="s">
        <v>15</v>
      </c>
      <c r="N12" s="9" t="s">
        <v>13</v>
      </c>
    </row>
    <row r="13" spans="8:14" ht="15.75">
      <c r="H13" s="9" t="s">
        <v>16</v>
      </c>
      <c r="I13" s="9" t="s">
        <v>17</v>
      </c>
      <c r="J13" s="9" t="s">
        <v>18</v>
      </c>
      <c r="K13" s="57"/>
      <c r="L13" s="9" t="s">
        <v>16</v>
      </c>
      <c r="M13" s="9" t="s">
        <v>17</v>
      </c>
      <c r="N13" s="9" t="s">
        <v>18</v>
      </c>
    </row>
    <row r="14" spans="8:14" ht="15.75">
      <c r="H14" s="9" t="s">
        <v>19</v>
      </c>
      <c r="I14" s="9" t="s">
        <v>19</v>
      </c>
      <c r="J14" s="9" t="s">
        <v>19</v>
      </c>
      <c r="K14" s="57"/>
      <c r="L14" s="9" t="s">
        <v>19</v>
      </c>
      <c r="M14" s="9" t="s">
        <v>19</v>
      </c>
      <c r="N14" s="9" t="s">
        <v>19</v>
      </c>
    </row>
    <row r="15" spans="8:14" ht="12.75">
      <c r="H15" s="5"/>
      <c r="I15" s="5"/>
      <c r="J15" s="5"/>
      <c r="K15" s="10"/>
      <c r="L15" s="5"/>
      <c r="M15" s="5"/>
      <c r="N15" s="5"/>
    </row>
    <row r="16" spans="2:14" ht="16.5" thickBot="1">
      <c r="B16" s="3">
        <v>1</v>
      </c>
      <c r="C16" s="3" t="s">
        <v>20</v>
      </c>
      <c r="D16" s="3" t="s">
        <v>21</v>
      </c>
      <c r="E16" s="3"/>
      <c r="F16" s="3"/>
      <c r="G16" s="3"/>
      <c r="H16" s="20">
        <f>302505-227872</f>
        <v>74633</v>
      </c>
      <c r="I16" s="41"/>
      <c r="J16" s="25">
        <v>77726</v>
      </c>
      <c r="K16" s="15"/>
      <c r="L16" s="25">
        <f>+H16+227872</f>
        <v>302505</v>
      </c>
      <c r="M16" s="48">
        <v>130871</v>
      </c>
      <c r="N16" s="25">
        <v>367494</v>
      </c>
    </row>
    <row r="17" spans="2:14" ht="16.5" thickTop="1">
      <c r="B17" s="3"/>
      <c r="C17" s="3"/>
      <c r="D17" s="3"/>
      <c r="E17" s="3"/>
      <c r="F17" s="3"/>
      <c r="G17" s="3"/>
      <c r="H17" s="21"/>
      <c r="I17" s="42"/>
      <c r="J17" s="17"/>
      <c r="K17" s="15"/>
      <c r="L17" s="17"/>
      <c r="M17" s="49"/>
      <c r="N17" s="17"/>
    </row>
    <row r="18" spans="2:14" ht="15.75">
      <c r="B18" s="3"/>
      <c r="C18" s="3" t="s">
        <v>22</v>
      </c>
      <c r="D18" s="3" t="s">
        <v>23</v>
      </c>
      <c r="E18" s="3"/>
      <c r="F18" s="3"/>
      <c r="G18" s="3"/>
      <c r="H18" s="21">
        <v>0</v>
      </c>
      <c r="I18" s="42"/>
      <c r="J18" s="17">
        <v>0</v>
      </c>
      <c r="K18" s="15"/>
      <c r="L18" s="17">
        <v>0</v>
      </c>
      <c r="M18" s="49">
        <v>0</v>
      </c>
      <c r="N18" s="17">
        <v>0</v>
      </c>
    </row>
    <row r="19" spans="2:14" ht="15.75">
      <c r="B19" s="3"/>
      <c r="C19" s="3"/>
      <c r="D19" s="3"/>
      <c r="E19" s="3"/>
      <c r="F19" s="3"/>
      <c r="G19" s="3"/>
      <c r="H19" s="21"/>
      <c r="I19" s="42"/>
      <c r="J19" s="17"/>
      <c r="K19" s="15"/>
      <c r="L19" s="17"/>
      <c r="M19" s="49"/>
      <c r="N19" s="17"/>
    </row>
    <row r="20" spans="2:14" ht="15.75">
      <c r="B20" s="3"/>
      <c r="C20" s="40" t="s">
        <v>24</v>
      </c>
      <c r="D20" s="3" t="s">
        <v>25</v>
      </c>
      <c r="E20" s="3"/>
      <c r="F20" s="3"/>
      <c r="G20" s="3"/>
      <c r="H20" s="22">
        <v>0</v>
      </c>
      <c r="I20" s="42"/>
      <c r="J20" s="23">
        <v>0</v>
      </c>
      <c r="K20" s="15"/>
      <c r="L20" s="23">
        <v>0</v>
      </c>
      <c r="M20" s="50">
        <v>0</v>
      </c>
      <c r="N20" s="23">
        <v>0</v>
      </c>
    </row>
    <row r="21" spans="2:14" ht="15.75">
      <c r="B21" s="3"/>
      <c r="C21" s="3"/>
      <c r="D21" s="3"/>
      <c r="E21" s="3"/>
      <c r="F21" s="3"/>
      <c r="G21" s="3"/>
      <c r="H21" s="21"/>
      <c r="I21" s="42"/>
      <c r="J21" s="17"/>
      <c r="K21" s="15"/>
      <c r="L21" s="17"/>
      <c r="M21" s="49"/>
      <c r="N21" s="17"/>
    </row>
    <row r="22" spans="2:14" ht="15.75">
      <c r="B22" s="3">
        <v>2</v>
      </c>
      <c r="C22" s="3" t="s">
        <v>20</v>
      </c>
      <c r="D22" s="3" t="s">
        <v>26</v>
      </c>
      <c r="E22" s="3"/>
      <c r="F22" s="3"/>
      <c r="G22" s="3"/>
      <c r="H22" s="21">
        <f>H33+H27+H29+H31</f>
        <v>10604</v>
      </c>
      <c r="I22" s="42"/>
      <c r="J22" s="17">
        <v>9410</v>
      </c>
      <c r="K22" s="15"/>
      <c r="L22" s="17">
        <f>+H22+21636</f>
        <v>32240</v>
      </c>
      <c r="M22" s="49">
        <f>-23898+M27+M29+M31</f>
        <v>5268</v>
      </c>
      <c r="N22" s="17">
        <f>42200+93</f>
        <v>42293</v>
      </c>
    </row>
    <row r="23" spans="2:14" ht="15.75">
      <c r="B23" s="3"/>
      <c r="C23" s="3"/>
      <c r="D23" s="3" t="s">
        <v>27</v>
      </c>
      <c r="E23" s="3"/>
      <c r="F23" s="3"/>
      <c r="G23" s="3"/>
      <c r="H23" s="17"/>
      <c r="I23" s="42"/>
      <c r="J23" s="17"/>
      <c r="K23" s="15"/>
      <c r="L23" s="17"/>
      <c r="M23" s="49"/>
      <c r="N23" s="17"/>
    </row>
    <row r="24" spans="2:14" ht="15.75">
      <c r="B24" s="3"/>
      <c r="C24" s="3"/>
      <c r="D24" s="3" t="s">
        <v>28</v>
      </c>
      <c r="E24" s="3"/>
      <c r="F24" s="3"/>
      <c r="G24" s="3"/>
      <c r="H24" s="17"/>
      <c r="I24" s="42"/>
      <c r="J24" s="17"/>
      <c r="K24" s="15"/>
      <c r="L24" s="17"/>
      <c r="M24" s="49"/>
      <c r="N24" s="17"/>
    </row>
    <row r="25" spans="2:14" ht="15.75">
      <c r="B25" s="3"/>
      <c r="C25" s="3"/>
      <c r="D25" s="3" t="s">
        <v>29</v>
      </c>
      <c r="E25" s="3"/>
      <c r="F25" s="3"/>
      <c r="G25" s="3"/>
      <c r="H25" s="17"/>
      <c r="I25" s="42"/>
      <c r="J25" s="17"/>
      <c r="K25" s="15"/>
      <c r="L25" s="17"/>
      <c r="M25" s="49"/>
      <c r="N25" s="17"/>
    </row>
    <row r="26" spans="2:14" ht="15.75">
      <c r="B26" s="3"/>
      <c r="C26" s="3"/>
      <c r="D26" s="3"/>
      <c r="E26" s="3"/>
      <c r="F26" s="3"/>
      <c r="G26" s="3"/>
      <c r="H26" s="17"/>
      <c r="I26" s="42"/>
      <c r="J26" s="17"/>
      <c r="K26" s="15"/>
      <c r="L26" s="17"/>
      <c r="M26" s="49"/>
      <c r="N26" s="17"/>
    </row>
    <row r="27" spans="2:14" ht="15.75">
      <c r="B27" s="3"/>
      <c r="C27" s="3" t="s">
        <v>22</v>
      </c>
      <c r="D27" s="3" t="s">
        <v>30</v>
      </c>
      <c r="E27" s="3"/>
      <c r="F27" s="3"/>
      <c r="G27" s="3"/>
      <c r="H27" s="17">
        <f>3206-1926</f>
        <v>1280</v>
      </c>
      <c r="I27" s="42"/>
      <c r="J27" s="17">
        <v>-5130</v>
      </c>
      <c r="K27" s="15"/>
      <c r="L27" s="17">
        <f>+H27+1926</f>
        <v>3206</v>
      </c>
      <c r="M27" s="49">
        <v>22332</v>
      </c>
      <c r="N27" s="17">
        <f>14240+93</f>
        <v>14333</v>
      </c>
    </row>
    <row r="28" spans="2:14" ht="15.75">
      <c r="B28" s="3"/>
      <c r="C28" s="3"/>
      <c r="D28" s="3"/>
      <c r="E28" s="3"/>
      <c r="F28" s="3"/>
      <c r="G28" s="3"/>
      <c r="H28" s="17"/>
      <c r="I28" s="42"/>
      <c r="J28" s="17"/>
      <c r="K28" s="15"/>
      <c r="L28" s="17"/>
      <c r="M28" s="49"/>
      <c r="N28" s="17"/>
    </row>
    <row r="29" spans="2:14" ht="15.75">
      <c r="B29" s="3"/>
      <c r="C29" s="40" t="s">
        <v>24</v>
      </c>
      <c r="D29" s="3" t="s">
        <v>31</v>
      </c>
      <c r="E29" s="3"/>
      <c r="F29" s="3"/>
      <c r="G29" s="3"/>
      <c r="H29" s="17">
        <f>10599-7865</f>
        <v>2734</v>
      </c>
      <c r="I29" s="42"/>
      <c r="J29" s="17">
        <v>2989</v>
      </c>
      <c r="K29" s="15"/>
      <c r="L29" s="17">
        <f>+H29+7865</f>
        <v>10599</v>
      </c>
      <c r="M29" s="49">
        <v>6834</v>
      </c>
      <c r="N29" s="17">
        <v>12867</v>
      </c>
    </row>
    <row r="30" spans="2:14" ht="15.75">
      <c r="B30" s="3"/>
      <c r="C30" s="40"/>
      <c r="D30" s="3"/>
      <c r="E30" s="3"/>
      <c r="F30" s="3"/>
      <c r="G30" s="3"/>
      <c r="H30" s="17"/>
      <c r="I30" s="42"/>
      <c r="J30" s="17"/>
      <c r="K30" s="15"/>
      <c r="L30" s="17"/>
      <c r="M30" s="49"/>
      <c r="N30" s="17"/>
    </row>
    <row r="31" spans="2:14" ht="15.75">
      <c r="B31" s="3"/>
      <c r="C31" s="3" t="s">
        <v>32</v>
      </c>
      <c r="D31" s="3" t="s">
        <v>33</v>
      </c>
      <c r="E31" s="3"/>
      <c r="F31" s="3"/>
      <c r="G31" s="3"/>
      <c r="H31" s="17">
        <f>-Note!J17</f>
        <v>-1984</v>
      </c>
      <c r="I31" s="42"/>
      <c r="J31" s="17">
        <v>27133</v>
      </c>
      <c r="K31" s="15"/>
      <c r="L31" s="17">
        <f>+H31-16140</f>
        <v>-18124</v>
      </c>
      <c r="M31" s="49">
        <v>0</v>
      </c>
      <c r="N31" s="17">
        <v>27133</v>
      </c>
    </row>
    <row r="32" spans="2:14" ht="15.75">
      <c r="B32" s="3"/>
      <c r="C32" s="3"/>
      <c r="D32" s="3"/>
      <c r="E32" s="3"/>
      <c r="F32" s="3"/>
      <c r="G32" s="3"/>
      <c r="H32" s="23"/>
      <c r="I32" s="43"/>
      <c r="J32" s="23"/>
      <c r="K32" s="15"/>
      <c r="L32" s="23"/>
      <c r="M32" s="50"/>
      <c r="N32" s="23"/>
    </row>
    <row r="33" spans="2:14" ht="15.75">
      <c r="B33" s="3"/>
      <c r="C33" s="3" t="s">
        <v>34</v>
      </c>
      <c r="D33" s="3" t="s">
        <v>35</v>
      </c>
      <c r="E33" s="3"/>
      <c r="F33" s="3"/>
      <c r="G33" s="3"/>
      <c r="H33" s="17">
        <f>36559-27985</f>
        <v>8574</v>
      </c>
      <c r="I33" s="42"/>
      <c r="J33" s="17">
        <f>+J22-J27-J29-J31</f>
        <v>-15582</v>
      </c>
      <c r="K33" s="15"/>
      <c r="L33" s="17">
        <f>+L22-L27-L29-L31</f>
        <v>36559</v>
      </c>
      <c r="M33" s="49">
        <f>+M22-M27-M29-M31</f>
        <v>-23898</v>
      </c>
      <c r="N33" s="17">
        <f>+N22-N27-N29-N31</f>
        <v>-12040</v>
      </c>
    </row>
    <row r="34" spans="2:14" ht="15.75">
      <c r="B34" s="3"/>
      <c r="C34" s="3"/>
      <c r="D34" s="3" t="s">
        <v>36</v>
      </c>
      <c r="E34" s="3"/>
      <c r="F34" s="3"/>
      <c r="G34" s="3"/>
      <c r="H34" s="17"/>
      <c r="I34" s="42"/>
      <c r="J34" s="17"/>
      <c r="K34" s="15"/>
      <c r="L34" s="17"/>
      <c r="M34" s="49"/>
      <c r="N34" s="17"/>
    </row>
    <row r="35" spans="2:14" ht="15.75">
      <c r="B35" s="3"/>
      <c r="C35" s="3"/>
      <c r="D35" s="3" t="s">
        <v>37</v>
      </c>
      <c r="E35" s="3"/>
      <c r="F35" s="3"/>
      <c r="G35" s="3"/>
      <c r="H35" s="17"/>
      <c r="I35" s="42"/>
      <c r="J35" s="17"/>
      <c r="K35" s="15"/>
      <c r="L35" s="17"/>
      <c r="M35" s="49"/>
      <c r="N35" s="17"/>
    </row>
    <row r="36" spans="2:14" ht="15.75">
      <c r="B36" s="3"/>
      <c r="C36" s="3"/>
      <c r="D36" s="3" t="s">
        <v>38</v>
      </c>
      <c r="E36" s="3"/>
      <c r="F36" s="3"/>
      <c r="G36" s="3"/>
      <c r="H36" s="17"/>
      <c r="I36" s="42"/>
      <c r="J36" s="17"/>
      <c r="K36" s="15"/>
      <c r="L36" s="17"/>
      <c r="M36" s="49"/>
      <c r="N36" s="17"/>
    </row>
    <row r="37" spans="2:14" ht="15.75">
      <c r="B37" s="3"/>
      <c r="C37" s="3"/>
      <c r="D37" s="3"/>
      <c r="E37" s="3"/>
      <c r="F37" s="3"/>
      <c r="G37" s="3"/>
      <c r="H37" s="17"/>
      <c r="I37" s="42"/>
      <c r="J37" s="17"/>
      <c r="K37" s="15"/>
      <c r="L37" s="17"/>
      <c r="M37" s="49"/>
      <c r="N37" s="17"/>
    </row>
    <row r="38" spans="2:14" ht="15.75">
      <c r="B38" s="3"/>
      <c r="C38" s="3" t="s">
        <v>39</v>
      </c>
      <c r="D38" s="3" t="s">
        <v>40</v>
      </c>
      <c r="E38" s="3"/>
      <c r="F38" s="3"/>
      <c r="G38" s="3"/>
      <c r="H38" s="17">
        <v>0</v>
      </c>
      <c r="I38" s="42"/>
      <c r="J38" s="17">
        <v>21654</v>
      </c>
      <c r="K38" s="15"/>
      <c r="L38" s="17">
        <v>0</v>
      </c>
      <c r="M38" s="49">
        <v>2325</v>
      </c>
      <c r="N38" s="17">
        <v>37424</v>
      </c>
    </row>
    <row r="39" spans="2:14" ht="15.75">
      <c r="B39" s="3"/>
      <c r="C39" s="3"/>
      <c r="D39" s="3" t="s">
        <v>41</v>
      </c>
      <c r="E39" s="3"/>
      <c r="F39" s="3"/>
      <c r="G39" s="3"/>
      <c r="H39" s="17"/>
      <c r="I39" s="42"/>
      <c r="J39" s="17"/>
      <c r="K39" s="15"/>
      <c r="L39" s="17"/>
      <c r="M39" s="49"/>
      <c r="N39" s="17"/>
    </row>
    <row r="40" spans="2:14" ht="15.75">
      <c r="B40" s="3"/>
      <c r="C40" s="3"/>
      <c r="D40" s="3"/>
      <c r="E40" s="3"/>
      <c r="F40" s="3"/>
      <c r="G40" s="3"/>
      <c r="H40" s="23"/>
      <c r="I40" s="43"/>
      <c r="J40" s="23"/>
      <c r="K40" s="15"/>
      <c r="L40" s="23"/>
      <c r="M40" s="50"/>
      <c r="N40" s="23"/>
    </row>
    <row r="41" spans="2:14" ht="15.75">
      <c r="B41" s="3"/>
      <c r="C41" s="3" t="s">
        <v>42</v>
      </c>
      <c r="D41" s="3" t="s">
        <v>43</v>
      </c>
      <c r="E41" s="3"/>
      <c r="F41" s="3"/>
      <c r="G41" s="3"/>
      <c r="H41" s="17">
        <f>+H33+H38</f>
        <v>8574</v>
      </c>
      <c r="I41" s="42"/>
      <c r="J41" s="17">
        <f>+J33+J38</f>
        <v>6072</v>
      </c>
      <c r="K41" s="15"/>
      <c r="L41" s="17">
        <f>+L33+L38</f>
        <v>36559</v>
      </c>
      <c r="M41" s="49">
        <f>+M33+M38</f>
        <v>-21573</v>
      </c>
      <c r="N41" s="17">
        <f>+N33+N38</f>
        <v>25384</v>
      </c>
    </row>
    <row r="42" spans="2:14" ht="15.75">
      <c r="B42" s="3"/>
      <c r="C42" s="3"/>
      <c r="D42" s="3" t="s">
        <v>29</v>
      </c>
      <c r="E42" s="3"/>
      <c r="F42" s="3"/>
      <c r="G42" s="3"/>
      <c r="H42" s="17"/>
      <c r="I42" s="42"/>
      <c r="J42" s="17"/>
      <c r="K42" s="15"/>
      <c r="L42" s="17"/>
      <c r="M42" s="49"/>
      <c r="N42" s="17"/>
    </row>
    <row r="43" spans="2:14" ht="15.75">
      <c r="B43" s="3"/>
      <c r="C43" s="3"/>
      <c r="D43" s="3"/>
      <c r="E43" s="3"/>
      <c r="F43" s="3"/>
      <c r="G43" s="3"/>
      <c r="H43" s="17"/>
      <c r="I43" s="42"/>
      <c r="J43" s="17"/>
      <c r="K43" s="15"/>
      <c r="L43" s="17"/>
      <c r="M43" s="49"/>
      <c r="N43" s="17"/>
    </row>
    <row r="44" spans="2:14" ht="15.75">
      <c r="B44" s="3"/>
      <c r="C44" s="3" t="s">
        <v>44</v>
      </c>
      <c r="D44" s="3" t="s">
        <v>45</v>
      </c>
      <c r="E44" s="3"/>
      <c r="F44" s="3"/>
      <c r="G44" s="3"/>
      <c r="H44" s="17">
        <f>-3736+2500</f>
        <v>-1236</v>
      </c>
      <c r="I44" s="42"/>
      <c r="J44" s="17">
        <v>-66</v>
      </c>
      <c r="K44" s="15"/>
      <c r="L44" s="17">
        <f>+H44-2500</f>
        <v>-3736</v>
      </c>
      <c r="M44" s="49">
        <v>651</v>
      </c>
      <c r="N44" s="17">
        <v>-5194</v>
      </c>
    </row>
    <row r="45" spans="2:14" ht="15.75">
      <c r="B45" s="3"/>
      <c r="C45" s="3"/>
      <c r="D45" s="3"/>
      <c r="E45" s="3"/>
      <c r="F45" s="3"/>
      <c r="G45" s="3"/>
      <c r="H45" s="23"/>
      <c r="I45" s="43"/>
      <c r="J45" s="23"/>
      <c r="K45" s="15"/>
      <c r="L45" s="23"/>
      <c r="M45" s="50"/>
      <c r="N45" s="23"/>
    </row>
    <row r="46" spans="2:14" ht="15.75">
      <c r="B46" s="3"/>
      <c r="C46" s="3" t="s">
        <v>46</v>
      </c>
      <c r="D46" s="3" t="s">
        <v>47</v>
      </c>
      <c r="E46" s="3"/>
      <c r="F46" s="3"/>
      <c r="G46" s="3"/>
      <c r="H46" s="17">
        <f>+H41+H44</f>
        <v>7338</v>
      </c>
      <c r="I46" s="42"/>
      <c r="J46" s="17">
        <f>+J41+J44</f>
        <v>6006</v>
      </c>
      <c r="K46" s="15"/>
      <c r="L46" s="17">
        <f>+L41+L44</f>
        <v>32823</v>
      </c>
      <c r="M46" s="49">
        <f>+M41-M44</f>
        <v>-22224</v>
      </c>
      <c r="N46" s="17">
        <f>+N41+N44</f>
        <v>20190</v>
      </c>
    </row>
    <row r="47" spans="2:14" ht="13.5" customHeight="1">
      <c r="B47" s="3"/>
      <c r="C47" s="3"/>
      <c r="D47" s="3" t="s">
        <v>48</v>
      </c>
      <c r="E47" s="3"/>
      <c r="F47" s="3"/>
      <c r="G47" s="3"/>
      <c r="H47" s="17"/>
      <c r="I47" s="42"/>
      <c r="J47" s="17"/>
      <c r="K47" s="15"/>
      <c r="L47" s="17"/>
      <c r="M47" s="49"/>
      <c r="N47" s="17"/>
    </row>
    <row r="48" spans="2:14" ht="15.75">
      <c r="B48" s="3"/>
      <c r="C48" s="3"/>
      <c r="D48" s="3" t="s">
        <v>49</v>
      </c>
      <c r="E48" s="3"/>
      <c r="F48" s="3"/>
      <c r="G48" s="3"/>
      <c r="H48" s="17">
        <v>0</v>
      </c>
      <c r="I48" s="42"/>
      <c r="J48" s="17">
        <v>0</v>
      </c>
      <c r="K48" s="15"/>
      <c r="L48" s="17">
        <v>0</v>
      </c>
      <c r="M48" s="49">
        <v>0</v>
      </c>
      <c r="N48" s="17">
        <v>0</v>
      </c>
    </row>
    <row r="49" spans="2:14" ht="15.75">
      <c r="B49" s="3"/>
      <c r="C49" s="3"/>
      <c r="D49" s="3"/>
      <c r="E49" s="3"/>
      <c r="F49" s="3"/>
      <c r="G49" s="3"/>
      <c r="H49" s="17"/>
      <c r="I49" s="42"/>
      <c r="J49" s="17"/>
      <c r="K49" s="15"/>
      <c r="L49" s="17"/>
      <c r="M49" s="49"/>
      <c r="N49" s="17"/>
    </row>
    <row r="50" spans="2:14" ht="15.75">
      <c r="B50" s="3"/>
      <c r="C50" s="3" t="s">
        <v>50</v>
      </c>
      <c r="D50" s="3" t="s">
        <v>51</v>
      </c>
      <c r="E50" s="3"/>
      <c r="F50" s="3"/>
      <c r="G50" s="3"/>
      <c r="H50" s="23"/>
      <c r="I50" s="43"/>
      <c r="J50" s="23"/>
      <c r="K50" s="15"/>
      <c r="L50" s="23"/>
      <c r="M50" s="50"/>
      <c r="N50" s="23"/>
    </row>
    <row r="51" spans="2:14" ht="15.75">
      <c r="B51" s="3"/>
      <c r="C51" s="3"/>
      <c r="D51" s="3" t="s">
        <v>52</v>
      </c>
      <c r="E51" s="3"/>
      <c r="F51" s="3"/>
      <c r="G51" s="3"/>
      <c r="H51" s="17">
        <f>+H46-H48</f>
        <v>7338</v>
      </c>
      <c r="I51" s="42"/>
      <c r="J51" s="17">
        <f>+J46+J48</f>
        <v>6006</v>
      </c>
      <c r="K51" s="15"/>
      <c r="L51" s="17">
        <f>+L46-L48</f>
        <v>32823</v>
      </c>
      <c r="M51" s="49">
        <f>+M46-M48</f>
        <v>-22224</v>
      </c>
      <c r="N51" s="17">
        <f>+N46-N48</f>
        <v>20190</v>
      </c>
    </row>
    <row r="52" spans="2:14" ht="15.75">
      <c r="B52" s="3"/>
      <c r="C52" s="3"/>
      <c r="D52" s="3"/>
      <c r="E52" s="3"/>
      <c r="F52" s="3"/>
      <c r="G52" s="3"/>
      <c r="H52" s="17"/>
      <c r="I52" s="42"/>
      <c r="J52" s="17"/>
      <c r="K52" s="15"/>
      <c r="L52" s="17"/>
      <c r="M52" s="49"/>
      <c r="N52" s="17"/>
    </row>
    <row r="53" spans="2:14" ht="15.75">
      <c r="B53" s="3"/>
      <c r="C53" s="3" t="s">
        <v>53</v>
      </c>
      <c r="D53" s="3" t="s">
        <v>54</v>
      </c>
      <c r="E53" s="3"/>
      <c r="F53" s="3"/>
      <c r="G53" s="3"/>
      <c r="H53" s="17">
        <v>0</v>
      </c>
      <c r="I53" s="42"/>
      <c r="J53" s="17">
        <v>0</v>
      </c>
      <c r="K53" s="15"/>
      <c r="L53" s="17">
        <v>0</v>
      </c>
      <c r="M53" s="49">
        <v>0</v>
      </c>
      <c r="N53" s="17">
        <v>0</v>
      </c>
    </row>
    <row r="54" spans="2:14" ht="15.75">
      <c r="B54" s="3"/>
      <c r="C54" s="3"/>
      <c r="D54" s="3" t="s">
        <v>49</v>
      </c>
      <c r="E54" s="3"/>
      <c r="F54" s="3"/>
      <c r="G54" s="3"/>
      <c r="H54" s="17">
        <v>0</v>
      </c>
      <c r="I54" s="42"/>
      <c r="J54" s="17">
        <v>0</v>
      </c>
      <c r="K54" s="15"/>
      <c r="L54" s="17">
        <v>0</v>
      </c>
      <c r="M54" s="49">
        <v>0</v>
      </c>
      <c r="N54" s="17">
        <v>0</v>
      </c>
    </row>
    <row r="55" spans="2:14" ht="15.75">
      <c r="B55" s="3"/>
      <c r="C55" s="3"/>
      <c r="D55" s="3" t="s">
        <v>55</v>
      </c>
      <c r="E55" s="3"/>
      <c r="F55" s="3"/>
      <c r="G55" s="3"/>
      <c r="H55" s="17">
        <v>0</v>
      </c>
      <c r="I55" s="42"/>
      <c r="J55" s="17">
        <v>0</v>
      </c>
      <c r="K55" s="15"/>
      <c r="L55" s="17">
        <v>0</v>
      </c>
      <c r="M55" s="49">
        <v>0</v>
      </c>
      <c r="N55" s="17">
        <v>0</v>
      </c>
    </row>
    <row r="56" spans="2:14" ht="15.75">
      <c r="B56" s="3"/>
      <c r="C56" s="3"/>
      <c r="D56" s="3" t="s">
        <v>56</v>
      </c>
      <c r="E56" s="3"/>
      <c r="F56" s="3"/>
      <c r="G56" s="3"/>
      <c r="H56" s="17"/>
      <c r="I56" s="42"/>
      <c r="J56" s="17"/>
      <c r="K56" s="15"/>
      <c r="L56" s="17"/>
      <c r="M56" s="49"/>
      <c r="N56" s="17"/>
    </row>
    <row r="57" spans="2:14" ht="15.75">
      <c r="B57" s="3"/>
      <c r="C57" s="3"/>
      <c r="D57" s="3"/>
      <c r="E57" s="3"/>
      <c r="F57" s="3"/>
      <c r="G57" s="3"/>
      <c r="H57" s="23"/>
      <c r="I57" s="43"/>
      <c r="J57" s="23"/>
      <c r="K57" s="15"/>
      <c r="L57" s="23"/>
      <c r="M57" s="50"/>
      <c r="N57" s="23"/>
    </row>
    <row r="58" spans="2:14" ht="15.75">
      <c r="B58" s="3"/>
      <c r="C58" s="3" t="s">
        <v>57</v>
      </c>
      <c r="D58" s="3" t="s">
        <v>58</v>
      </c>
      <c r="E58" s="3"/>
      <c r="F58" s="3"/>
      <c r="G58" s="3"/>
      <c r="H58" s="17">
        <f>+H51-H53-H54-H55</f>
        <v>7338</v>
      </c>
      <c r="I58" s="42"/>
      <c r="J58" s="17">
        <f>+J51+J53+J54+J55</f>
        <v>6006</v>
      </c>
      <c r="K58" s="15"/>
      <c r="L58" s="17">
        <f>+L51-L53-L54-L55</f>
        <v>32823</v>
      </c>
      <c r="M58" s="49">
        <f>+M51-M53-M54-M55</f>
        <v>-22224</v>
      </c>
      <c r="N58" s="17">
        <f>+N51-N53-N54-N55</f>
        <v>20190</v>
      </c>
    </row>
    <row r="59" spans="2:14" ht="16.5" thickBot="1">
      <c r="B59" s="3"/>
      <c r="C59" s="3"/>
      <c r="D59" s="3" t="s">
        <v>59</v>
      </c>
      <c r="E59" s="3"/>
      <c r="F59" s="3"/>
      <c r="G59" s="3"/>
      <c r="H59" s="26"/>
      <c r="I59" s="44"/>
      <c r="J59" s="26"/>
      <c r="K59" s="15"/>
      <c r="L59" s="26"/>
      <c r="M59" s="51"/>
      <c r="N59" s="26"/>
    </row>
    <row r="60" spans="2:14" ht="16.5" thickTop="1">
      <c r="B60" s="3"/>
      <c r="C60" s="3"/>
      <c r="D60" s="3" t="s">
        <v>60</v>
      </c>
      <c r="E60" s="3"/>
      <c r="F60" s="3"/>
      <c r="G60" s="3"/>
      <c r="H60" s="17"/>
      <c r="I60" s="42"/>
      <c r="J60" s="17"/>
      <c r="K60" s="15"/>
      <c r="L60" s="17"/>
      <c r="M60" s="49"/>
      <c r="N60" s="17"/>
    </row>
    <row r="61" spans="2:14" ht="15.75">
      <c r="B61" s="3"/>
      <c r="C61" s="3"/>
      <c r="D61" s="3"/>
      <c r="E61" s="3"/>
      <c r="F61" s="3"/>
      <c r="G61" s="3"/>
      <c r="H61" s="17"/>
      <c r="I61" s="42"/>
      <c r="J61" s="17"/>
      <c r="K61" s="15"/>
      <c r="L61" s="17"/>
      <c r="M61" s="49"/>
      <c r="N61" s="17"/>
    </row>
    <row r="62" spans="2:14" ht="15.75">
      <c r="B62" s="3">
        <v>3</v>
      </c>
      <c r="C62" s="3" t="s">
        <v>20</v>
      </c>
      <c r="D62" s="3" t="s">
        <v>61</v>
      </c>
      <c r="E62" s="3"/>
      <c r="F62" s="3"/>
      <c r="G62" s="3"/>
      <c r="H62" s="17"/>
      <c r="I62" s="42"/>
      <c r="J62" s="17"/>
      <c r="K62" s="15"/>
      <c r="L62" s="17"/>
      <c r="M62" s="49"/>
      <c r="N62" s="17"/>
    </row>
    <row r="63" spans="2:14" ht="15.75">
      <c r="B63" s="3"/>
      <c r="C63" s="3"/>
      <c r="D63" s="3" t="s">
        <v>62</v>
      </c>
      <c r="E63" s="3"/>
      <c r="F63" s="3"/>
      <c r="G63" s="3"/>
      <c r="H63" s="17"/>
      <c r="I63" s="42"/>
      <c r="J63" s="17"/>
      <c r="K63" s="15"/>
      <c r="L63" s="17"/>
      <c r="M63" s="49"/>
      <c r="N63" s="17"/>
    </row>
    <row r="64" spans="2:14" ht="15.75">
      <c r="B64" s="3"/>
      <c r="C64" s="3"/>
      <c r="D64" s="3" t="s">
        <v>63</v>
      </c>
      <c r="E64" s="3"/>
      <c r="F64" s="3"/>
      <c r="G64" s="3"/>
      <c r="H64" s="17"/>
      <c r="I64" s="42"/>
      <c r="J64" s="17"/>
      <c r="K64" s="15"/>
      <c r="L64" s="17"/>
      <c r="M64" s="49"/>
      <c r="N64" s="17"/>
    </row>
    <row r="65" spans="2:14" ht="15.75">
      <c r="B65" s="3"/>
      <c r="C65" s="3"/>
      <c r="D65" s="3" t="s">
        <v>64</v>
      </c>
      <c r="E65" s="3"/>
      <c r="F65" s="3"/>
      <c r="G65" s="3"/>
      <c r="H65" s="60">
        <f>+H51/(Note!G146/1000)*100</f>
        <v>8.342575576140224</v>
      </c>
      <c r="I65" s="45"/>
      <c r="J65" s="60">
        <f>(J58*1000)/Note!H146*100</f>
        <v>50.09336206653885</v>
      </c>
      <c r="K65" s="58"/>
      <c r="L65" s="60">
        <f>+L51/(Note!I146/1000)*100</f>
        <v>64.57737278590221</v>
      </c>
      <c r="M65" s="52">
        <f>+M51/119896125*1000*100</f>
        <v>-18.53604526418181</v>
      </c>
      <c r="N65" s="61">
        <f>(+N51*1000)/Note!J146*100</f>
        <v>168.3957675863169</v>
      </c>
    </row>
    <row r="66" spans="2:14" ht="15.75">
      <c r="B66" s="3"/>
      <c r="C66" s="3"/>
      <c r="D66" s="3"/>
      <c r="E66" s="3"/>
      <c r="F66" s="3"/>
      <c r="G66" s="3"/>
      <c r="H66" s="17"/>
      <c r="I66" s="42"/>
      <c r="J66" s="17"/>
      <c r="K66" s="15"/>
      <c r="L66" s="17"/>
      <c r="M66" s="49"/>
      <c r="N66" s="17"/>
    </row>
    <row r="67" spans="2:14" ht="15.75">
      <c r="B67" s="3"/>
      <c r="C67" s="3"/>
      <c r="D67" s="3" t="s">
        <v>65</v>
      </c>
      <c r="E67" s="3"/>
      <c r="F67" s="3"/>
      <c r="G67" s="3"/>
      <c r="H67" s="60">
        <f>(H51+99)/(Note!G148/1000)*100</f>
        <v>8.244973795108876</v>
      </c>
      <c r="I67" s="42"/>
      <c r="J67" s="17">
        <v>0</v>
      </c>
      <c r="K67" s="15"/>
      <c r="L67" s="60">
        <f>(L51+99)/(Note!I148/1000)*100</f>
        <v>61.268501099852394</v>
      </c>
      <c r="M67" s="49"/>
      <c r="N67" s="17">
        <v>0</v>
      </c>
    </row>
    <row r="68" spans="2:14" ht="15.75">
      <c r="B68" s="3"/>
      <c r="C68" s="3"/>
      <c r="D68" s="3"/>
      <c r="E68" s="3"/>
      <c r="F68" s="3"/>
      <c r="G68" s="3"/>
      <c r="H68" s="17"/>
      <c r="I68" s="42"/>
      <c r="J68" s="17"/>
      <c r="K68" s="15"/>
      <c r="L68" s="17"/>
      <c r="M68" s="49"/>
      <c r="N68" s="17"/>
    </row>
    <row r="69" spans="2:14" ht="15.75">
      <c r="B69" s="3"/>
      <c r="C69" s="3"/>
      <c r="D69" s="3"/>
      <c r="E69" s="3"/>
      <c r="F69" s="3"/>
      <c r="G69" s="3"/>
      <c r="H69" s="17"/>
      <c r="I69" s="42"/>
      <c r="J69" s="17"/>
      <c r="K69" s="15"/>
      <c r="L69" s="17"/>
      <c r="M69" s="49"/>
      <c r="N69" s="17"/>
    </row>
    <row r="70" spans="2:14" ht="15.75">
      <c r="B70" s="3">
        <v>4</v>
      </c>
      <c r="C70" s="3" t="s">
        <v>20</v>
      </c>
      <c r="D70" s="3" t="s">
        <v>66</v>
      </c>
      <c r="E70" s="3"/>
      <c r="F70" s="3"/>
      <c r="G70" s="3"/>
      <c r="H70" s="36">
        <v>0</v>
      </c>
      <c r="I70" s="46"/>
      <c r="J70" s="35">
        <v>0</v>
      </c>
      <c r="K70" s="59"/>
      <c r="L70" s="36">
        <v>0</v>
      </c>
      <c r="M70" s="53" t="s">
        <v>67</v>
      </c>
      <c r="N70" s="36">
        <v>0</v>
      </c>
    </row>
    <row r="71" spans="2:14" ht="15.75">
      <c r="B71" s="3"/>
      <c r="C71" s="3"/>
      <c r="D71" s="3"/>
      <c r="E71" s="3"/>
      <c r="F71" s="3"/>
      <c r="G71" s="3"/>
      <c r="H71" s="17"/>
      <c r="I71" s="42"/>
      <c r="J71" s="17"/>
      <c r="K71" s="15"/>
      <c r="L71" s="17"/>
      <c r="M71" s="49"/>
      <c r="N71" s="17"/>
    </row>
    <row r="72" spans="2:14" ht="15.75">
      <c r="B72" s="3"/>
      <c r="C72" s="3" t="s">
        <v>68</v>
      </c>
      <c r="D72" s="3" t="s">
        <v>69</v>
      </c>
      <c r="E72" s="3"/>
      <c r="F72" s="3"/>
      <c r="G72" s="3"/>
      <c r="H72" s="35" t="s">
        <v>70</v>
      </c>
      <c r="I72" s="46"/>
      <c r="J72" s="35" t="s">
        <v>70</v>
      </c>
      <c r="K72" s="59"/>
      <c r="L72" s="35" t="s">
        <v>70</v>
      </c>
      <c r="M72" s="54" t="s">
        <v>70</v>
      </c>
      <c r="N72" s="35" t="s">
        <v>70</v>
      </c>
    </row>
    <row r="73" spans="2:14" ht="15.75">
      <c r="B73" s="3"/>
      <c r="C73" s="3"/>
      <c r="D73" s="3"/>
      <c r="E73" s="3"/>
      <c r="F73" s="3"/>
      <c r="G73" s="3"/>
      <c r="H73" s="17"/>
      <c r="I73" s="42"/>
      <c r="J73" s="17"/>
      <c r="K73" s="15"/>
      <c r="L73" s="17"/>
      <c r="M73" s="49"/>
      <c r="N73" s="17"/>
    </row>
    <row r="74" spans="2:14" ht="15.75">
      <c r="B74" s="3"/>
      <c r="C74" s="3"/>
      <c r="D74" s="3"/>
      <c r="E74" s="3"/>
      <c r="F74" s="3"/>
      <c r="G74" s="3"/>
      <c r="H74" s="27"/>
      <c r="I74" s="47"/>
      <c r="J74" s="27"/>
      <c r="K74" s="15"/>
      <c r="L74" s="27"/>
      <c r="M74" s="55"/>
      <c r="N74" s="27"/>
    </row>
    <row r="75" spans="2:14" ht="15.75">
      <c r="B75" s="3"/>
      <c r="C75" s="3"/>
      <c r="D75" s="3"/>
      <c r="E75" s="3"/>
      <c r="F75" s="3"/>
      <c r="G75" s="3"/>
      <c r="H75" s="15"/>
      <c r="I75" s="15"/>
      <c r="J75" s="17"/>
      <c r="K75" s="15"/>
      <c r="L75" s="17"/>
      <c r="M75" s="15"/>
      <c r="N75" s="17"/>
    </row>
    <row r="76" spans="2:14" ht="15.75">
      <c r="B76" s="3"/>
      <c r="C76" s="3"/>
      <c r="D76" s="3"/>
      <c r="E76" s="3"/>
      <c r="F76" s="3"/>
      <c r="G76" s="3"/>
      <c r="H76" s="32" t="s">
        <v>71</v>
      </c>
      <c r="I76" s="30"/>
      <c r="J76" s="16"/>
      <c r="K76" s="15"/>
      <c r="L76" s="32"/>
      <c r="M76" s="15"/>
      <c r="N76" s="32" t="s">
        <v>72</v>
      </c>
    </row>
    <row r="77" spans="2:14" ht="15.75">
      <c r="B77" s="3"/>
      <c r="C77" s="3"/>
      <c r="D77" s="3"/>
      <c r="E77" s="3"/>
      <c r="F77" s="3"/>
      <c r="G77" s="3"/>
      <c r="H77" s="33" t="s">
        <v>16</v>
      </c>
      <c r="I77" s="31"/>
      <c r="J77" s="23"/>
      <c r="K77" s="15"/>
      <c r="L77" s="22"/>
      <c r="M77" s="15"/>
      <c r="N77" s="22" t="s">
        <v>73</v>
      </c>
    </row>
    <row r="78" spans="2:14" ht="15.75">
      <c r="B78" s="3"/>
      <c r="C78" s="3"/>
      <c r="D78" s="3"/>
      <c r="E78" s="3"/>
      <c r="F78" s="3"/>
      <c r="G78" s="3"/>
      <c r="H78" s="34"/>
      <c r="I78" s="15"/>
      <c r="J78" s="17"/>
      <c r="K78" s="15"/>
      <c r="L78" s="32"/>
      <c r="M78" s="15"/>
      <c r="N78" s="32"/>
    </row>
    <row r="79" spans="2:14" ht="15.75">
      <c r="B79" s="3">
        <v>5</v>
      </c>
      <c r="C79" s="3"/>
      <c r="D79" s="3" t="s">
        <v>74</v>
      </c>
      <c r="E79" s="3"/>
      <c r="F79" s="3"/>
      <c r="G79" s="3"/>
      <c r="H79" s="37">
        <f>(+'BS'!H51-'BS'!H19)/'BS'!H44*100</f>
        <v>107.89172104868234</v>
      </c>
      <c r="I79" s="13"/>
      <c r="J79" s="37">
        <v>0</v>
      </c>
      <c r="K79" s="13"/>
      <c r="L79" s="37"/>
      <c r="M79" s="15"/>
      <c r="N79" s="37">
        <v>-116.5</v>
      </c>
    </row>
    <row r="80" spans="2:14" ht="15.75">
      <c r="B80" s="8"/>
      <c r="C80" s="8"/>
      <c r="D80" s="8"/>
      <c r="E80" s="8"/>
      <c r="F80" s="8"/>
      <c r="G80" s="8"/>
      <c r="H80" s="27"/>
      <c r="I80" s="15"/>
      <c r="J80" s="23"/>
      <c r="K80" s="15"/>
      <c r="L80" s="27"/>
      <c r="M80" s="15"/>
      <c r="N80" s="27"/>
    </row>
    <row r="81" spans="2:14" ht="15.75">
      <c r="B81" s="8"/>
      <c r="C81" s="8"/>
      <c r="D81" s="8"/>
      <c r="E81" s="8"/>
      <c r="F81" s="8"/>
      <c r="G81" s="8"/>
      <c r="H81" s="15"/>
      <c r="I81" s="15"/>
      <c r="J81" s="15"/>
      <c r="K81" s="15"/>
      <c r="L81" s="15"/>
      <c r="M81" s="15"/>
      <c r="N81" s="15"/>
    </row>
    <row r="82" spans="3:14" ht="12.75">
      <c r="C82" s="1" t="s">
        <v>75</v>
      </c>
      <c r="H82" s="15"/>
      <c r="I82" s="15"/>
      <c r="J82" s="15"/>
      <c r="K82" s="15"/>
      <c r="L82" s="15"/>
      <c r="M82" s="15"/>
      <c r="N82" s="15"/>
    </row>
    <row r="83" spans="8:14" ht="12.75">
      <c r="H83" s="24"/>
      <c r="I83" s="24"/>
      <c r="J83" s="24"/>
      <c r="K83" s="24"/>
      <c r="L83" s="24"/>
      <c r="M83" s="24"/>
      <c r="N83" s="24"/>
    </row>
    <row r="84" spans="3:14" ht="12.75">
      <c r="C84" s="1">
        <v>1</v>
      </c>
      <c r="D84" s="1" t="s">
        <v>76</v>
      </c>
      <c r="H84" s="12"/>
      <c r="I84" s="12"/>
      <c r="J84" s="12"/>
      <c r="K84" s="12"/>
      <c r="L84" s="12"/>
      <c r="M84" s="12"/>
      <c r="N84" s="12"/>
    </row>
    <row r="85" spans="4:14" ht="12.75">
      <c r="D85" s="2"/>
      <c r="H85" s="12"/>
      <c r="I85" s="12"/>
      <c r="J85" s="12"/>
      <c r="K85" s="12"/>
      <c r="L85" s="12"/>
      <c r="M85" s="12"/>
      <c r="N85" s="12"/>
    </row>
    <row r="86" spans="4:14" ht="12.75">
      <c r="D86" s="2"/>
      <c r="H86" s="12"/>
      <c r="I86" s="12"/>
      <c r="J86" s="12"/>
      <c r="K86" s="12"/>
      <c r="L86" s="12"/>
      <c r="M86" s="12"/>
      <c r="N86" s="12"/>
    </row>
    <row r="87" spans="8:14" ht="12.75">
      <c r="H87" s="12"/>
      <c r="I87" s="12"/>
      <c r="J87" s="12"/>
      <c r="K87" s="12"/>
      <c r="L87" s="12"/>
      <c r="M87" s="12"/>
      <c r="N87" s="12"/>
    </row>
    <row r="88" spans="8:14" ht="12.75">
      <c r="H88" s="12"/>
      <c r="I88" s="12"/>
      <c r="J88" s="12"/>
      <c r="K88" s="12"/>
      <c r="L88" s="12"/>
      <c r="M88" s="12"/>
      <c r="N88" s="12"/>
    </row>
    <row r="89" spans="8:14" ht="12.75">
      <c r="H89" s="12"/>
      <c r="I89" s="12"/>
      <c r="J89" s="12"/>
      <c r="K89" s="12"/>
      <c r="L89" s="12"/>
      <c r="M89" s="12"/>
      <c r="N89" s="12"/>
    </row>
    <row r="90" spans="8:14" ht="12.75">
      <c r="H90" s="12"/>
      <c r="I90" s="12"/>
      <c r="J90" s="12"/>
      <c r="K90" s="12"/>
      <c r="L90" s="12"/>
      <c r="M90" s="12"/>
      <c r="N90" s="12"/>
    </row>
  </sheetData>
  <printOptions horizontalCentered="1" verticalCentered="1"/>
  <pageMargins left="0.75" right="0.75" top="1" bottom="1" header="0.5" footer="0.5"/>
  <pageSetup horizontalDpi="600" verticalDpi="600" orientation="portrait" paperSize="9" scale="4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60">
      <selection activeCell="H44" sqref="H44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77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77" t="s">
        <v>78</v>
      </c>
      <c r="C3" s="77"/>
      <c r="D3" s="77"/>
      <c r="E3" s="77"/>
      <c r="F3" s="77"/>
      <c r="G3" s="77"/>
      <c r="H3" s="77"/>
      <c r="I3" s="77"/>
      <c r="J3" s="77"/>
      <c r="K3" s="1"/>
      <c r="L3" s="1"/>
    </row>
    <row r="4" spans="1:12" ht="18.75">
      <c r="A4" s="1"/>
      <c r="B4" s="4"/>
      <c r="C4" s="4" t="s">
        <v>79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80</v>
      </c>
      <c r="I6" s="9"/>
      <c r="J6" s="9" t="s">
        <v>80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81</v>
      </c>
      <c r="I7" s="9"/>
      <c r="J7" s="9" t="s">
        <v>81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82</v>
      </c>
      <c r="I8" s="9"/>
      <c r="J8" s="9" t="s">
        <v>83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13</v>
      </c>
      <c r="I9" s="9"/>
      <c r="J9" s="9" t="s">
        <v>84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16</v>
      </c>
      <c r="I10" s="9"/>
      <c r="J10" s="9" t="s">
        <v>85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19</v>
      </c>
      <c r="I11" s="9"/>
      <c r="J11" s="9" t="s">
        <v>19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0"/>
      <c r="I12" s="10"/>
      <c r="J12" s="10"/>
      <c r="K12" s="1"/>
      <c r="L12" s="1"/>
    </row>
    <row r="13" spans="1:12" ht="15.75">
      <c r="A13" s="1"/>
      <c r="B13" s="8">
        <v>1</v>
      </c>
      <c r="C13" s="3" t="s">
        <v>86</v>
      </c>
      <c r="D13" s="8"/>
      <c r="E13" s="8"/>
      <c r="F13" s="8"/>
      <c r="G13" s="8"/>
      <c r="H13" s="13">
        <v>83046</v>
      </c>
      <c r="I13" s="13"/>
      <c r="J13" s="13">
        <v>82735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3"/>
      <c r="I14" s="13"/>
      <c r="J14" s="13"/>
      <c r="K14" s="1"/>
      <c r="L14" s="1"/>
    </row>
    <row r="15" spans="1:12" ht="15.75">
      <c r="A15" s="1"/>
      <c r="B15" s="8">
        <v>2</v>
      </c>
      <c r="C15" s="3" t="s">
        <v>87</v>
      </c>
      <c r="D15" s="8"/>
      <c r="E15" s="8"/>
      <c r="F15" s="8"/>
      <c r="G15" s="8"/>
      <c r="H15" s="13">
        <v>0</v>
      </c>
      <c r="I15" s="13"/>
      <c r="J15" s="13">
        <v>144614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3"/>
      <c r="I16" s="13"/>
      <c r="J16" s="13"/>
      <c r="K16" s="1"/>
      <c r="L16" s="1"/>
    </row>
    <row r="17" spans="1:12" ht="15.75">
      <c r="A17" s="1"/>
      <c r="B17" s="8">
        <v>3</v>
      </c>
      <c r="C17" s="3" t="s">
        <v>88</v>
      </c>
      <c r="D17" s="8"/>
      <c r="E17" s="8"/>
      <c r="F17" s="8"/>
      <c r="G17" s="8"/>
      <c r="H17" s="13">
        <v>0</v>
      </c>
      <c r="I17" s="13"/>
      <c r="J17" s="13">
        <v>65</v>
      </c>
      <c r="K17" s="1"/>
      <c r="L17" s="1"/>
    </row>
    <row r="18" spans="1:12" ht="9.75" customHeight="1">
      <c r="A18" s="1"/>
      <c r="B18" s="8"/>
      <c r="C18" s="3"/>
      <c r="D18" s="8"/>
      <c r="E18" s="8"/>
      <c r="F18" s="8"/>
      <c r="G18" s="8"/>
      <c r="H18" s="15"/>
      <c r="I18" s="14"/>
      <c r="J18" s="14"/>
      <c r="K18" s="1"/>
      <c r="L18" s="1"/>
    </row>
    <row r="19" spans="1:12" ht="15.75">
      <c r="A19" s="1"/>
      <c r="B19" s="8">
        <v>4</v>
      </c>
      <c r="C19" s="3" t="s">
        <v>89</v>
      </c>
      <c r="D19" s="8"/>
      <c r="E19" s="8"/>
      <c r="F19" s="8"/>
      <c r="G19" s="8"/>
      <c r="H19" s="15">
        <v>0</v>
      </c>
      <c r="I19" s="14"/>
      <c r="J19" s="15">
        <v>79</v>
      </c>
      <c r="K19" s="1"/>
      <c r="L19" s="1"/>
    </row>
    <row r="20" spans="1:12" ht="9.75" customHeight="1">
      <c r="A20" s="1"/>
      <c r="B20" s="8"/>
      <c r="C20" s="8"/>
      <c r="D20" s="8"/>
      <c r="E20" s="8"/>
      <c r="F20" s="8"/>
      <c r="G20" s="8"/>
      <c r="H20" s="15"/>
      <c r="I20" s="14"/>
      <c r="J20" s="14"/>
      <c r="K20" s="1"/>
      <c r="L20" s="1"/>
    </row>
    <row r="21" spans="1:12" ht="15.75">
      <c r="A21" s="1"/>
      <c r="B21" s="8">
        <v>5</v>
      </c>
      <c r="C21" s="3" t="s">
        <v>90</v>
      </c>
      <c r="D21" s="8"/>
      <c r="E21" s="8"/>
      <c r="F21" s="8"/>
      <c r="G21" s="8"/>
      <c r="H21" s="15"/>
      <c r="I21" s="14"/>
      <c r="J21" s="14"/>
      <c r="K21" s="1"/>
      <c r="L21" s="1"/>
    </row>
    <row r="22" spans="1:12" ht="15.75">
      <c r="A22" s="1"/>
      <c r="B22" s="8"/>
      <c r="C22" s="8"/>
      <c r="D22" s="8" t="s">
        <v>91</v>
      </c>
      <c r="E22" s="8"/>
      <c r="F22" s="8"/>
      <c r="G22" s="8"/>
      <c r="H22" s="16">
        <v>47606</v>
      </c>
      <c r="I22" s="14"/>
      <c r="J22" s="16">
        <v>40694</v>
      </c>
      <c r="K22" s="1"/>
      <c r="L22" s="1"/>
    </row>
    <row r="23" spans="1:12" ht="15.75">
      <c r="A23" s="1"/>
      <c r="B23" s="8"/>
      <c r="C23" s="8"/>
      <c r="D23" s="8" t="s">
        <v>92</v>
      </c>
      <c r="E23" s="8"/>
      <c r="F23" s="8"/>
      <c r="G23" s="8"/>
      <c r="H23" s="17">
        <f>32759-H25</f>
        <v>30539</v>
      </c>
      <c r="I23" s="14"/>
      <c r="J23" s="17">
        <v>33883</v>
      </c>
      <c r="K23" s="1"/>
      <c r="L23" s="1"/>
    </row>
    <row r="24" spans="1:12" ht="15.75">
      <c r="A24" s="1"/>
      <c r="B24" s="8"/>
      <c r="C24" s="8"/>
      <c r="D24" s="8" t="s">
        <v>93</v>
      </c>
      <c r="E24" s="8"/>
      <c r="F24" s="8"/>
      <c r="G24" s="8"/>
      <c r="H24" s="17">
        <v>0</v>
      </c>
      <c r="I24" s="14"/>
      <c r="J24" s="17">
        <v>0</v>
      </c>
      <c r="K24" s="1"/>
      <c r="L24" s="1"/>
    </row>
    <row r="25" spans="1:12" ht="15.75">
      <c r="A25" s="1"/>
      <c r="B25" s="8"/>
      <c r="C25" s="8"/>
      <c r="D25" s="8" t="s">
        <v>94</v>
      </c>
      <c r="E25" s="8"/>
      <c r="F25" s="8"/>
      <c r="G25" s="8"/>
      <c r="H25" s="17">
        <v>2220</v>
      </c>
      <c r="I25" s="14"/>
      <c r="J25" s="17">
        <v>33765</v>
      </c>
      <c r="K25" s="1"/>
      <c r="L25" s="1"/>
    </row>
    <row r="26" spans="1:12" ht="15.75">
      <c r="A26" s="1"/>
      <c r="B26" s="8"/>
      <c r="C26" s="8"/>
      <c r="D26" s="8" t="s">
        <v>95</v>
      </c>
      <c r="E26" s="8"/>
      <c r="F26" s="8"/>
      <c r="G26" s="8"/>
      <c r="H26" s="17">
        <v>18958</v>
      </c>
      <c r="I26" s="14"/>
      <c r="J26" s="17">
        <v>15184</v>
      </c>
      <c r="K26" s="1"/>
      <c r="L26" s="1"/>
    </row>
    <row r="27" spans="1:12" ht="15.75">
      <c r="A27" s="1"/>
      <c r="B27" s="8"/>
      <c r="C27" s="8"/>
      <c r="D27" s="8" t="s">
        <v>96</v>
      </c>
      <c r="E27" s="8"/>
      <c r="F27" s="8"/>
      <c r="G27" s="8"/>
      <c r="H27" s="17">
        <v>2717</v>
      </c>
      <c r="I27" s="14"/>
      <c r="J27" s="23">
        <v>1966</v>
      </c>
      <c r="K27" s="1"/>
      <c r="L27" s="1"/>
    </row>
    <row r="28" spans="1:12" ht="16.5" thickBot="1">
      <c r="A28" s="1"/>
      <c r="B28" s="8"/>
      <c r="C28" s="8"/>
      <c r="D28" s="8"/>
      <c r="E28" s="8"/>
      <c r="F28" s="8"/>
      <c r="G28" s="8"/>
      <c r="H28" s="18">
        <f>SUM(H22:H27)</f>
        <v>102040</v>
      </c>
      <c r="I28" s="14"/>
      <c r="J28" s="18">
        <f>SUM(J22:J27)</f>
        <v>125492</v>
      </c>
      <c r="K28" s="1"/>
      <c r="L28" s="1"/>
    </row>
    <row r="29" spans="1:12" ht="9.75" customHeight="1">
      <c r="A29" s="1"/>
      <c r="B29" s="8"/>
      <c r="C29" s="8"/>
      <c r="D29" s="8"/>
      <c r="E29" s="8"/>
      <c r="F29" s="8"/>
      <c r="G29" s="8"/>
      <c r="H29" s="17"/>
      <c r="I29" s="14"/>
      <c r="J29" s="17"/>
      <c r="K29" s="1"/>
      <c r="L29" s="1"/>
    </row>
    <row r="30" spans="1:12" ht="15.75">
      <c r="A30" s="1"/>
      <c r="B30" s="8">
        <v>6</v>
      </c>
      <c r="C30" s="3" t="s">
        <v>97</v>
      </c>
      <c r="D30" s="8"/>
      <c r="E30" s="8"/>
      <c r="F30" s="8"/>
      <c r="G30" s="8"/>
      <c r="H30" s="17"/>
      <c r="I30" s="14"/>
      <c r="J30" s="17"/>
      <c r="K30" s="1"/>
      <c r="L30" s="1"/>
    </row>
    <row r="31" spans="1:12" ht="15.75">
      <c r="A31" s="1"/>
      <c r="B31" s="8"/>
      <c r="C31" s="8"/>
      <c r="D31" s="8" t="s">
        <v>98</v>
      </c>
      <c r="E31" s="8"/>
      <c r="F31" s="8"/>
      <c r="G31" s="8"/>
      <c r="H31" s="17">
        <v>0</v>
      </c>
      <c r="I31" s="14"/>
      <c r="J31" s="17">
        <v>28</v>
      </c>
      <c r="K31" s="1"/>
      <c r="L31" s="1"/>
    </row>
    <row r="32" spans="1:12" ht="15.75">
      <c r="A32" s="1"/>
      <c r="B32" s="8"/>
      <c r="C32" s="8"/>
      <c r="D32" s="8" t="s">
        <v>99</v>
      </c>
      <c r="E32" s="8"/>
      <c r="F32" s="8"/>
      <c r="G32" s="8"/>
      <c r="H32" s="17">
        <f>49176-H36</f>
        <v>47450</v>
      </c>
      <c r="I32" s="14"/>
      <c r="J32" s="17">
        <v>161846</v>
      </c>
      <c r="K32" s="1"/>
      <c r="L32" s="1"/>
    </row>
    <row r="33" spans="1:12" ht="15.75">
      <c r="A33" s="1"/>
      <c r="B33" s="8"/>
      <c r="C33" s="8"/>
      <c r="D33" s="8" t="s">
        <v>100</v>
      </c>
      <c r="E33" s="8"/>
      <c r="F33" s="8"/>
      <c r="G33" s="8"/>
      <c r="H33" s="17">
        <v>2701</v>
      </c>
      <c r="I33" s="14"/>
      <c r="J33" s="17">
        <v>2974</v>
      </c>
      <c r="K33" s="1"/>
      <c r="L33" s="1"/>
    </row>
    <row r="34" spans="1:12" ht="15.75">
      <c r="A34" s="1"/>
      <c r="B34" s="8"/>
      <c r="C34" s="8"/>
      <c r="D34" s="8" t="s">
        <v>101</v>
      </c>
      <c r="E34" s="8"/>
      <c r="F34" s="8"/>
      <c r="G34" s="8"/>
      <c r="H34" s="17">
        <v>11781</v>
      </c>
      <c r="I34" s="14"/>
      <c r="J34" s="17">
        <v>100147</v>
      </c>
      <c r="K34" s="1"/>
      <c r="L34" s="1"/>
    </row>
    <row r="35" spans="1:12" ht="15.75">
      <c r="A35" s="1"/>
      <c r="B35" s="8"/>
      <c r="C35" s="8"/>
      <c r="D35" s="8" t="s">
        <v>102</v>
      </c>
      <c r="E35" s="8"/>
      <c r="F35" s="8"/>
      <c r="G35" s="8"/>
      <c r="H35" s="17">
        <v>8316</v>
      </c>
      <c r="I35" s="14"/>
      <c r="J35" s="17">
        <v>8810</v>
      </c>
      <c r="K35" s="1"/>
      <c r="L35" s="1"/>
    </row>
    <row r="36" spans="1:12" ht="15.75">
      <c r="A36" s="1"/>
      <c r="B36" s="8"/>
      <c r="C36" s="8"/>
      <c r="D36" s="8" t="s">
        <v>103</v>
      </c>
      <c r="E36" s="8"/>
      <c r="F36" s="8"/>
      <c r="G36" s="8"/>
      <c r="H36" s="17">
        <v>1726</v>
      </c>
      <c r="I36" s="14"/>
      <c r="J36" s="17">
        <v>81136</v>
      </c>
      <c r="K36" s="1"/>
      <c r="L36" s="1"/>
    </row>
    <row r="37" spans="1:12" ht="16.5" thickBot="1">
      <c r="A37" s="1"/>
      <c r="B37" s="8"/>
      <c r="C37" s="8"/>
      <c r="D37" s="8"/>
      <c r="E37" s="8"/>
      <c r="F37" s="8"/>
      <c r="G37" s="8"/>
      <c r="H37" s="18">
        <f>SUM(H31:H36)</f>
        <v>71974</v>
      </c>
      <c r="I37" s="14"/>
      <c r="J37" s="18">
        <f>SUM(J31:J36)</f>
        <v>354941</v>
      </c>
      <c r="K37" s="1"/>
      <c r="L37" s="1"/>
    </row>
    <row r="38" spans="1:12" ht="9.75" customHeight="1">
      <c r="A38" s="1"/>
      <c r="B38" s="8"/>
      <c r="C38" s="8"/>
      <c r="D38" s="8"/>
      <c r="E38" s="8"/>
      <c r="F38" s="8"/>
      <c r="G38" s="8"/>
      <c r="H38" s="15"/>
      <c r="I38" s="14"/>
      <c r="J38" s="15"/>
      <c r="K38" s="1"/>
      <c r="L38" s="1"/>
    </row>
    <row r="39" spans="1:12" ht="15.75">
      <c r="A39" s="1"/>
      <c r="B39" s="8">
        <v>7</v>
      </c>
      <c r="C39" s="3" t="s">
        <v>104</v>
      </c>
      <c r="D39" s="8"/>
      <c r="E39" s="8"/>
      <c r="F39" s="8"/>
      <c r="G39" s="8"/>
      <c r="H39" s="15">
        <f>+H28-H37</f>
        <v>30066</v>
      </c>
      <c r="I39" s="14"/>
      <c r="J39" s="15">
        <f>+J28-J37</f>
        <v>-229449</v>
      </c>
      <c r="K39" s="1"/>
      <c r="L39" s="1"/>
    </row>
    <row r="40" spans="1:12" ht="9.75" customHeight="1">
      <c r="A40" s="1"/>
      <c r="B40" s="8"/>
      <c r="C40" s="8"/>
      <c r="D40" s="8"/>
      <c r="E40" s="8"/>
      <c r="F40" s="8"/>
      <c r="G40" s="8"/>
      <c r="H40" s="15"/>
      <c r="I40" s="14"/>
      <c r="J40" s="15"/>
      <c r="K40" s="1"/>
      <c r="L40" s="1"/>
    </row>
    <row r="41" spans="1:12" ht="14.25" customHeight="1">
      <c r="A41" s="1"/>
      <c r="B41" s="8"/>
      <c r="C41" s="8"/>
      <c r="D41" s="8"/>
      <c r="E41" s="8"/>
      <c r="F41" s="8"/>
      <c r="G41" s="8"/>
      <c r="H41" s="15"/>
      <c r="I41" s="14"/>
      <c r="J41" s="15"/>
      <c r="K41" s="1"/>
      <c r="L41" s="1"/>
    </row>
    <row r="42" spans="1:12" ht="14.25" customHeight="1" thickBot="1">
      <c r="A42" s="1"/>
      <c r="B42" s="8"/>
      <c r="C42" s="8"/>
      <c r="D42" s="8"/>
      <c r="E42" s="8"/>
      <c r="F42" s="8"/>
      <c r="G42" s="8"/>
      <c r="H42" s="19">
        <f>SUM(H13:H19)+H39</f>
        <v>113112</v>
      </c>
      <c r="I42" s="14"/>
      <c r="J42" s="19">
        <f>SUM(J13:J19)+J39</f>
        <v>-1956</v>
      </c>
      <c r="K42" s="1"/>
      <c r="L42" s="1"/>
    </row>
    <row r="43" spans="1:12" ht="16.5" thickTop="1">
      <c r="A43" s="1"/>
      <c r="B43" s="8">
        <v>8</v>
      </c>
      <c r="C43" s="3" t="s">
        <v>105</v>
      </c>
      <c r="D43" s="8"/>
      <c r="E43" s="8"/>
      <c r="F43" s="8"/>
      <c r="G43" s="8"/>
      <c r="H43" s="15"/>
      <c r="I43" s="14"/>
      <c r="J43" s="15"/>
      <c r="K43" s="1"/>
      <c r="L43" s="1"/>
    </row>
    <row r="44" spans="1:12" ht="15.75">
      <c r="A44" s="1"/>
      <c r="B44" s="8"/>
      <c r="C44" s="8" t="s">
        <v>106</v>
      </c>
      <c r="D44" s="8"/>
      <c r="E44" s="8"/>
      <c r="F44" s="8"/>
      <c r="G44" s="8"/>
      <c r="H44" s="15">
        <v>87958</v>
      </c>
      <c r="I44" s="14"/>
      <c r="J44" s="15">
        <v>119896</v>
      </c>
      <c r="K44" s="1"/>
      <c r="L44" s="1"/>
    </row>
    <row r="45" spans="1:12" ht="15.75">
      <c r="A45" s="1"/>
      <c r="B45" s="8"/>
      <c r="C45" s="8" t="s">
        <v>107</v>
      </c>
      <c r="D45" s="8"/>
      <c r="E45" s="8"/>
      <c r="F45" s="8"/>
      <c r="G45" s="8"/>
      <c r="H45" s="15"/>
      <c r="I45" s="14"/>
      <c r="J45" s="15"/>
      <c r="K45" s="1"/>
      <c r="L45" s="1"/>
    </row>
    <row r="46" spans="1:12" ht="15.75">
      <c r="A46" s="1"/>
      <c r="B46" s="8"/>
      <c r="C46" s="8"/>
      <c r="D46" s="8" t="s">
        <v>108</v>
      </c>
      <c r="E46" s="8"/>
      <c r="F46" s="8"/>
      <c r="G46" s="8"/>
      <c r="H46" s="15">
        <v>0</v>
      </c>
      <c r="I46" s="14"/>
      <c r="J46" s="15">
        <v>17115</v>
      </c>
      <c r="K46" s="1"/>
      <c r="L46" s="1"/>
    </row>
    <row r="47" spans="1:12" ht="15.75">
      <c r="A47" s="1"/>
      <c r="B47" s="8"/>
      <c r="C47" s="8"/>
      <c r="D47" s="8" t="s">
        <v>109</v>
      </c>
      <c r="E47" s="8"/>
      <c r="F47" s="8"/>
      <c r="G47" s="8"/>
      <c r="H47" s="15">
        <v>0</v>
      </c>
      <c r="I47" s="14"/>
      <c r="J47" s="15">
        <v>0</v>
      </c>
      <c r="K47" s="1"/>
      <c r="L47" s="1"/>
    </row>
    <row r="48" spans="1:12" ht="15.75">
      <c r="A48" s="1"/>
      <c r="B48" s="8"/>
      <c r="C48" s="8"/>
      <c r="D48" s="8" t="s">
        <v>110</v>
      </c>
      <c r="E48" s="8"/>
      <c r="F48" s="8"/>
      <c r="G48" s="8"/>
      <c r="H48" s="15">
        <v>2766</v>
      </c>
      <c r="I48" s="14"/>
      <c r="J48" s="15">
        <v>2766</v>
      </c>
      <c r="K48" s="1"/>
      <c r="L48" s="1"/>
    </row>
    <row r="49" spans="1:12" ht="15.75">
      <c r="A49" s="1"/>
      <c r="B49" s="8"/>
      <c r="C49" s="8"/>
      <c r="D49" s="8" t="s">
        <v>111</v>
      </c>
      <c r="E49" s="8"/>
      <c r="F49" s="8"/>
      <c r="G49" s="8"/>
      <c r="H49" s="16">
        <f>-64255*0+(J49+J50+J44*0.9+J46)+1</f>
        <v>-28647.59999999999</v>
      </c>
      <c r="I49" s="14"/>
      <c r="J49" s="16">
        <v>-173860</v>
      </c>
      <c r="K49" s="1"/>
      <c r="L49" s="1"/>
    </row>
    <row r="50" spans="1:12" ht="15.75">
      <c r="A50" s="1"/>
      <c r="B50" s="8"/>
      <c r="C50" s="8"/>
      <c r="D50" s="8" t="s">
        <v>112</v>
      </c>
      <c r="E50" s="8"/>
      <c r="F50" s="8"/>
      <c r="G50" s="8"/>
      <c r="H50" s="23">
        <f>+PL!L58</f>
        <v>32823</v>
      </c>
      <c r="I50" s="14"/>
      <c r="J50" s="23">
        <v>20190</v>
      </c>
      <c r="K50" s="1"/>
      <c r="L50" s="1"/>
    </row>
    <row r="51" spans="1:12" ht="15.75">
      <c r="A51" s="1"/>
      <c r="B51" s="8"/>
      <c r="C51" s="8"/>
      <c r="D51" s="8"/>
      <c r="E51" s="8"/>
      <c r="F51" s="8"/>
      <c r="G51" s="8"/>
      <c r="H51" s="15">
        <f>SUM(H44:H50)</f>
        <v>94899.40000000001</v>
      </c>
      <c r="I51" s="14"/>
      <c r="J51" s="15">
        <f>SUM(J44:J50)</f>
        <v>-13893</v>
      </c>
      <c r="K51" s="1"/>
      <c r="L51" s="1"/>
    </row>
    <row r="52" spans="1:12" ht="9.75" customHeight="1">
      <c r="A52" s="1"/>
      <c r="B52" s="8"/>
      <c r="C52" s="8"/>
      <c r="D52" s="8"/>
      <c r="E52" s="8"/>
      <c r="F52" s="8"/>
      <c r="G52" s="8"/>
      <c r="H52" s="15"/>
      <c r="I52" s="14"/>
      <c r="J52" s="15"/>
      <c r="K52" s="1"/>
      <c r="L52" s="1"/>
    </row>
    <row r="53" spans="1:12" ht="15.75">
      <c r="A53" s="1"/>
      <c r="B53" s="8">
        <v>9</v>
      </c>
      <c r="C53" s="3" t="s">
        <v>113</v>
      </c>
      <c r="D53" s="8"/>
      <c r="E53" s="8"/>
      <c r="F53" s="8"/>
      <c r="G53" s="8"/>
      <c r="H53" s="15">
        <v>0</v>
      </c>
      <c r="I53" s="14"/>
      <c r="J53" s="15">
        <v>0</v>
      </c>
      <c r="K53" s="1"/>
      <c r="L53" s="1"/>
    </row>
    <row r="54" spans="1:12" ht="9.75" customHeight="1">
      <c r="A54" s="1"/>
      <c r="B54" s="8"/>
      <c r="C54" s="8"/>
      <c r="D54" s="8"/>
      <c r="E54" s="8"/>
      <c r="F54" s="8"/>
      <c r="G54" s="8"/>
      <c r="H54" s="15"/>
      <c r="I54" s="14"/>
      <c r="J54" s="15"/>
      <c r="K54" s="1"/>
      <c r="L54" s="1"/>
    </row>
    <row r="55" spans="1:12" ht="15.75">
      <c r="A55" s="1"/>
      <c r="B55" s="8">
        <v>10</v>
      </c>
      <c r="C55" s="3" t="s">
        <v>114</v>
      </c>
      <c r="D55" s="8"/>
      <c r="E55" s="8"/>
      <c r="F55" s="8"/>
      <c r="G55" s="8"/>
      <c r="H55" s="15">
        <v>0</v>
      </c>
      <c r="I55" s="14"/>
      <c r="J55" s="15">
        <v>0</v>
      </c>
      <c r="K55" s="1"/>
      <c r="L55" s="1"/>
    </row>
    <row r="56" spans="1:12" ht="9.75" customHeight="1">
      <c r="A56" s="1"/>
      <c r="B56" s="8"/>
      <c r="C56" s="8"/>
      <c r="D56" s="8"/>
      <c r="E56" s="8"/>
      <c r="F56" s="8"/>
      <c r="G56" s="8"/>
      <c r="H56" s="15"/>
      <c r="I56" s="14"/>
      <c r="J56" s="15"/>
      <c r="K56" s="1"/>
      <c r="L56" s="1"/>
    </row>
    <row r="57" spans="1:12" ht="15.75">
      <c r="A57" s="1"/>
      <c r="B57" s="8">
        <v>11</v>
      </c>
      <c r="C57" s="3" t="s">
        <v>115</v>
      </c>
      <c r="D57" s="8"/>
      <c r="E57" s="8"/>
      <c r="F57" s="8"/>
      <c r="G57" s="8"/>
      <c r="H57" s="15">
        <v>6903</v>
      </c>
      <c r="I57" s="14"/>
      <c r="J57" s="15">
        <v>0</v>
      </c>
      <c r="K57" s="1"/>
      <c r="L57" s="1"/>
    </row>
    <row r="58" spans="1:12" ht="15.75">
      <c r="A58" s="1"/>
      <c r="B58" s="8"/>
      <c r="C58" s="8"/>
      <c r="D58" s="8"/>
      <c r="E58" s="8"/>
      <c r="F58" s="8"/>
      <c r="G58" s="8"/>
      <c r="H58" s="15"/>
      <c r="I58" s="14"/>
      <c r="J58" s="15"/>
      <c r="K58" s="1"/>
      <c r="L58" s="1"/>
    </row>
    <row r="59" spans="1:12" ht="15.75">
      <c r="A59" s="1"/>
      <c r="B59" s="8">
        <v>12</v>
      </c>
      <c r="C59" s="3" t="s">
        <v>116</v>
      </c>
      <c r="D59" s="8"/>
      <c r="E59" s="8"/>
      <c r="F59" s="8"/>
      <c r="G59" s="8"/>
      <c r="H59" s="15">
        <v>11310</v>
      </c>
      <c r="I59" s="14"/>
      <c r="J59" s="15">
        <v>11937</v>
      </c>
      <c r="K59" s="1"/>
      <c r="L59" s="1"/>
    </row>
    <row r="60" spans="1:12" ht="15.75">
      <c r="A60" s="1"/>
      <c r="B60" s="8"/>
      <c r="C60" s="8"/>
      <c r="D60" s="8"/>
      <c r="E60" s="8"/>
      <c r="F60" s="8"/>
      <c r="G60" s="8"/>
      <c r="H60" s="15"/>
      <c r="I60" s="14"/>
      <c r="J60" s="15"/>
      <c r="K60" s="1"/>
      <c r="L60" s="1"/>
    </row>
    <row r="61" spans="1:12" ht="16.5" thickBot="1">
      <c r="A61" s="1"/>
      <c r="B61" s="8"/>
      <c r="C61" s="8"/>
      <c r="D61" s="8"/>
      <c r="E61" s="8"/>
      <c r="F61" s="8"/>
      <c r="G61" s="8"/>
      <c r="H61" s="19">
        <f>SUM(H51:H59)</f>
        <v>113112.40000000001</v>
      </c>
      <c r="I61" s="14"/>
      <c r="J61" s="19">
        <f>SUM(J51:J59)</f>
        <v>-1956</v>
      </c>
      <c r="K61" s="1"/>
      <c r="L61" s="1"/>
    </row>
    <row r="62" spans="1:12" ht="9.75" customHeight="1" thickTop="1">
      <c r="A62" s="1"/>
      <c r="B62" s="8"/>
      <c r="C62" s="8"/>
      <c r="D62" s="8"/>
      <c r="E62" s="8"/>
      <c r="F62" s="8"/>
      <c r="G62" s="8"/>
      <c r="H62" s="14"/>
      <c r="I62" s="14"/>
      <c r="J62" s="14"/>
      <c r="K62" s="1"/>
      <c r="L62" s="1"/>
    </row>
    <row r="63" spans="1:12" ht="16.5" thickBot="1">
      <c r="A63" s="1"/>
      <c r="B63" s="8">
        <v>13</v>
      </c>
      <c r="C63" s="3" t="s">
        <v>74</v>
      </c>
      <c r="D63" s="8"/>
      <c r="E63" s="8"/>
      <c r="F63" s="8"/>
      <c r="G63" s="8"/>
      <c r="H63" s="39">
        <f>+PL!H79</f>
        <v>107.89172104868234</v>
      </c>
      <c r="I63" s="14"/>
      <c r="J63" s="39">
        <f>+PL!N79</f>
        <v>-116.5</v>
      </c>
      <c r="K63" s="1"/>
      <c r="L63" s="1"/>
    </row>
    <row r="64" spans="1:12" ht="6" customHeight="1">
      <c r="A64" s="1"/>
      <c r="B64" s="1"/>
      <c r="C64" s="1"/>
      <c r="D64" s="1"/>
      <c r="E64" s="1"/>
      <c r="F64" s="1"/>
      <c r="G64" s="1"/>
      <c r="H64" s="11"/>
      <c r="I64" s="11"/>
      <c r="J64" s="11"/>
      <c r="K64" s="1"/>
      <c r="L64" s="1"/>
    </row>
    <row r="65" spans="1:12" ht="6" customHeight="1">
      <c r="A65" s="1"/>
      <c r="B65" s="1"/>
      <c r="C65" s="1"/>
      <c r="D65" s="1"/>
      <c r="E65" s="1"/>
      <c r="F65" s="1"/>
      <c r="G65" s="1"/>
      <c r="H65" s="11"/>
      <c r="I65" s="11"/>
      <c r="J65" s="11"/>
      <c r="K65" s="1"/>
      <c r="L65" s="1"/>
    </row>
    <row r="66" spans="1:12" ht="12.75">
      <c r="A66" s="1"/>
      <c r="B66" s="2"/>
      <c r="C66" s="2"/>
      <c r="J66" s="1"/>
      <c r="K66" s="1"/>
      <c r="L66" s="1"/>
    </row>
    <row r="67" spans="1:12" ht="12.75">
      <c r="A67" s="1"/>
      <c r="B67" s="1"/>
      <c r="C67" s="2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8" ht="12.75">
      <c r="H78" s="38"/>
    </row>
  </sheetData>
  <printOptions horizontalCentered="1" verticalCentered="1"/>
  <pageMargins left="0.63" right="0.75" top="1" bottom="1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="60" zoomScaleNormal="80" workbookViewId="0" topLeftCell="A102">
      <selection activeCell="D130" sqref="D130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2.7109375" style="0" customWidth="1"/>
    <col min="4" max="4" width="4.140625" style="0" customWidth="1"/>
    <col min="5" max="5" width="22.421875" style="0" customWidth="1"/>
    <col min="6" max="6" width="12.421875" style="0" customWidth="1"/>
    <col min="7" max="7" width="14.57421875" style="0" customWidth="1"/>
    <col min="8" max="8" width="15.57421875" style="0" customWidth="1"/>
    <col min="9" max="9" width="15.140625" style="0" customWidth="1"/>
    <col min="10" max="10" width="21.28125" style="0" customWidth="1"/>
    <col min="11" max="11" width="18.57421875" style="0" customWidth="1"/>
    <col min="12" max="12" width="0.5625" style="0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1" spans="1:11" ht="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28" t="s">
        <v>117</v>
      </c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8"/>
      <c r="C3" s="64"/>
      <c r="D3" s="63"/>
      <c r="E3" s="63"/>
      <c r="F3" s="63"/>
      <c r="G3" s="63"/>
      <c r="H3" s="63"/>
      <c r="I3" s="63"/>
      <c r="J3" s="63"/>
      <c r="K3" s="63"/>
    </row>
    <row r="4" spans="1:11" ht="15.75">
      <c r="A4" s="63"/>
      <c r="B4" s="8">
        <v>1</v>
      </c>
      <c r="C4" s="3" t="s">
        <v>118</v>
      </c>
      <c r="D4" s="63"/>
      <c r="E4" s="63"/>
      <c r="F4" s="63"/>
      <c r="G4" s="63"/>
      <c r="H4" s="63"/>
      <c r="I4" s="63"/>
      <c r="J4" s="63"/>
      <c r="K4" s="63"/>
    </row>
    <row r="5" spans="1:11" ht="15.75">
      <c r="A5" s="63"/>
      <c r="B5" s="8"/>
      <c r="C5" s="3"/>
      <c r="D5" s="63"/>
      <c r="E5" s="63"/>
      <c r="F5" s="63"/>
      <c r="G5" s="63"/>
      <c r="H5" s="63"/>
      <c r="I5" s="63"/>
      <c r="J5" s="63"/>
      <c r="K5" s="63"/>
    </row>
    <row r="6" spans="1:11" ht="15.75">
      <c r="A6" s="63"/>
      <c r="B6" s="8"/>
      <c r="C6" s="8"/>
      <c r="D6" s="8" t="s">
        <v>119</v>
      </c>
      <c r="E6" s="63"/>
      <c r="F6" s="63"/>
      <c r="G6" s="63"/>
      <c r="H6" s="63"/>
      <c r="I6" s="63"/>
      <c r="J6" s="63"/>
      <c r="K6" s="63"/>
    </row>
    <row r="7" spans="1:11" ht="15.75">
      <c r="A7" s="63"/>
      <c r="B7" s="8"/>
      <c r="C7" s="8"/>
      <c r="D7" s="8" t="s">
        <v>120</v>
      </c>
      <c r="E7" s="63"/>
      <c r="F7" s="63"/>
      <c r="G7" s="63"/>
      <c r="H7" s="63"/>
      <c r="I7" s="63"/>
      <c r="J7" s="63"/>
      <c r="K7" s="63"/>
    </row>
    <row r="8" spans="1:11" ht="15.75">
      <c r="A8" s="63"/>
      <c r="B8" s="8"/>
      <c r="C8" s="8"/>
      <c r="D8" s="63"/>
      <c r="E8" s="63"/>
      <c r="F8" s="63"/>
      <c r="G8" s="63"/>
      <c r="H8" s="63"/>
      <c r="I8" s="63"/>
      <c r="J8" s="63"/>
      <c r="K8" s="63"/>
    </row>
    <row r="9" spans="1:11" ht="15.75">
      <c r="A9" s="63"/>
      <c r="B9" s="8">
        <v>2</v>
      </c>
      <c r="C9" s="3" t="s">
        <v>121</v>
      </c>
      <c r="D9" s="63"/>
      <c r="E9" s="63"/>
      <c r="F9" s="63"/>
      <c r="G9" s="63"/>
      <c r="H9" s="63"/>
      <c r="I9" s="63"/>
      <c r="J9" s="63"/>
      <c r="K9" s="63"/>
    </row>
    <row r="10" spans="1:11" ht="15.75">
      <c r="A10" s="63"/>
      <c r="B10" s="8"/>
      <c r="C10" s="3"/>
      <c r="D10" s="63"/>
      <c r="E10" s="63"/>
      <c r="F10" s="63"/>
      <c r="G10" s="63"/>
      <c r="H10" s="63"/>
      <c r="I10" s="63"/>
      <c r="J10" s="63"/>
      <c r="K10" s="63"/>
    </row>
    <row r="11" spans="1:10" ht="15.75">
      <c r="A11" s="63"/>
      <c r="B11" s="8"/>
      <c r="C11" s="3"/>
      <c r="D11" s="8" t="s">
        <v>122</v>
      </c>
      <c r="E11" s="63"/>
      <c r="F11" s="63"/>
      <c r="G11" s="63"/>
      <c r="H11" s="63"/>
      <c r="I11" s="63"/>
      <c r="J11" s="62"/>
    </row>
    <row r="12" spans="1:11" ht="15.75">
      <c r="A12" s="63"/>
      <c r="B12" s="8"/>
      <c r="C12" s="3"/>
      <c r="D12" s="8"/>
      <c r="E12" s="8"/>
      <c r="F12" s="8"/>
      <c r="G12" s="8"/>
      <c r="H12" s="8"/>
      <c r="I12" s="8"/>
      <c r="J12" s="74" t="s">
        <v>123</v>
      </c>
      <c r="K12" s="1"/>
    </row>
    <row r="13" spans="1:11" ht="15.75">
      <c r="A13" s="63"/>
      <c r="B13" s="8"/>
      <c r="C13" s="3"/>
      <c r="D13" s="8" t="s">
        <v>124</v>
      </c>
      <c r="E13" s="70" t="s">
        <v>125</v>
      </c>
      <c r="F13" s="8"/>
      <c r="G13" s="8"/>
      <c r="H13" s="8"/>
      <c r="I13" s="8"/>
      <c r="J13" s="12">
        <v>2050</v>
      </c>
      <c r="K13" s="1"/>
    </row>
    <row r="14" spans="1:11" ht="15.75">
      <c r="A14" s="63"/>
      <c r="B14" s="8"/>
      <c r="C14" s="3"/>
      <c r="D14" s="8"/>
      <c r="E14" s="8"/>
      <c r="F14" s="8"/>
      <c r="G14" s="8"/>
      <c r="H14" s="8"/>
      <c r="I14" s="8"/>
      <c r="J14" s="12"/>
      <c r="K14" s="1"/>
    </row>
    <row r="15" spans="1:11" ht="15.75">
      <c r="A15" s="63"/>
      <c r="B15" s="8"/>
      <c r="C15" s="3"/>
      <c r="D15" s="8" t="s">
        <v>126</v>
      </c>
      <c r="E15" s="8" t="s">
        <v>127</v>
      </c>
      <c r="F15" s="8"/>
      <c r="G15" s="8"/>
      <c r="H15" s="8"/>
      <c r="I15" s="8"/>
      <c r="J15" s="14">
        <v>-66</v>
      </c>
      <c r="K15" s="1"/>
    </row>
    <row r="16" spans="1:11" ht="15.75">
      <c r="A16" s="63"/>
      <c r="B16" s="8"/>
      <c r="C16" s="3"/>
      <c r="D16" s="8"/>
      <c r="E16" s="8"/>
      <c r="F16" s="8"/>
      <c r="G16" s="8"/>
      <c r="H16" s="8"/>
      <c r="I16" s="8"/>
      <c r="J16" s="14"/>
      <c r="K16" s="1"/>
    </row>
    <row r="17" spans="1:11" ht="16.5" thickBot="1">
      <c r="A17" s="63"/>
      <c r="B17" s="8"/>
      <c r="C17" s="3"/>
      <c r="D17" s="8"/>
      <c r="E17" s="8" t="s">
        <v>128</v>
      </c>
      <c r="F17" s="8"/>
      <c r="G17" s="8"/>
      <c r="H17" s="8"/>
      <c r="I17" s="8"/>
      <c r="J17" s="71">
        <f>SUM(J13:J16)</f>
        <v>1984</v>
      </c>
      <c r="K17" s="1"/>
    </row>
    <row r="18" spans="1:10" ht="16.5" thickTop="1">
      <c r="A18" s="63"/>
      <c r="B18" s="8"/>
      <c r="C18" s="8"/>
      <c r="D18" s="63"/>
      <c r="E18" s="63"/>
      <c r="F18" s="63"/>
      <c r="G18" s="63"/>
      <c r="H18" s="63"/>
      <c r="I18" s="65"/>
      <c r="J18" s="63"/>
    </row>
    <row r="19" spans="1:11" ht="15.75">
      <c r="A19" s="63"/>
      <c r="B19" s="63">
        <v>3</v>
      </c>
      <c r="C19" s="3" t="s">
        <v>129</v>
      </c>
      <c r="D19" s="63"/>
      <c r="E19" s="63"/>
      <c r="F19" s="63"/>
      <c r="G19" s="63"/>
      <c r="H19" s="63"/>
      <c r="I19" s="63"/>
      <c r="J19" s="63"/>
      <c r="K19" s="63"/>
    </row>
    <row r="20" spans="1:11" ht="15.75">
      <c r="A20" s="63"/>
      <c r="B20" s="63"/>
      <c r="C20" s="3"/>
      <c r="D20" s="63"/>
      <c r="E20" s="63"/>
      <c r="F20" s="63"/>
      <c r="G20" s="63"/>
      <c r="H20" s="63"/>
      <c r="I20" s="63"/>
      <c r="J20" s="63"/>
      <c r="K20" s="63"/>
    </row>
    <row r="21" spans="1:11" ht="15.75">
      <c r="A21" s="8"/>
      <c r="B21" s="8"/>
      <c r="C21" s="8"/>
      <c r="D21" s="8" t="s">
        <v>130</v>
      </c>
      <c r="E21" s="8"/>
      <c r="F21" s="8"/>
      <c r="G21" s="8"/>
      <c r="H21" s="8"/>
      <c r="I21" s="8"/>
      <c r="J21" s="8"/>
      <c r="K21" s="8"/>
    </row>
    <row r="22" spans="1:1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.75">
      <c r="A23" s="8"/>
      <c r="B23" s="8">
        <v>4</v>
      </c>
      <c r="C23" s="3" t="s">
        <v>131</v>
      </c>
      <c r="D23" s="8"/>
      <c r="E23" s="8"/>
      <c r="F23" s="8"/>
      <c r="G23" s="8"/>
      <c r="H23" s="8"/>
      <c r="I23" s="8"/>
      <c r="J23" s="8"/>
      <c r="K23" s="8"/>
    </row>
    <row r="24" spans="1:11" ht="15.75">
      <c r="A24" s="8"/>
      <c r="B24" s="8"/>
      <c r="C24" s="3"/>
      <c r="D24" s="8"/>
      <c r="E24" s="8"/>
      <c r="F24" s="8"/>
      <c r="G24" s="8"/>
      <c r="H24" s="8"/>
      <c r="I24" s="8"/>
      <c r="J24" s="8"/>
      <c r="K24" s="8"/>
    </row>
    <row r="25" spans="1:11" ht="15.75">
      <c r="A25" s="8"/>
      <c r="B25" s="8"/>
      <c r="C25" s="8"/>
      <c r="D25" s="8" t="s">
        <v>132</v>
      </c>
      <c r="E25" s="8"/>
      <c r="F25" s="8"/>
      <c r="G25" s="8"/>
      <c r="H25" s="8"/>
      <c r="I25" s="8"/>
      <c r="J25" s="8"/>
      <c r="K25" s="8"/>
    </row>
    <row r="26" spans="1:11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8"/>
      <c r="C27" s="8"/>
      <c r="D27" s="8"/>
      <c r="E27" s="8"/>
      <c r="F27" s="8"/>
      <c r="H27" s="66" t="s">
        <v>133</v>
      </c>
      <c r="I27" s="66" t="s">
        <v>134</v>
      </c>
      <c r="J27" s="8"/>
      <c r="K27" s="8"/>
    </row>
    <row r="28" spans="1:11" ht="15.75">
      <c r="A28" s="8"/>
      <c r="B28" s="8"/>
      <c r="C28" s="8"/>
      <c r="D28" s="8"/>
      <c r="E28" s="8"/>
      <c r="F28" s="8"/>
      <c r="H28" s="66" t="s">
        <v>135</v>
      </c>
      <c r="I28" s="66" t="s">
        <v>136</v>
      </c>
      <c r="J28" s="8"/>
      <c r="K28" s="8"/>
    </row>
    <row r="29" spans="1:11" ht="15.75">
      <c r="A29" s="8"/>
      <c r="B29" s="8"/>
      <c r="C29" s="8"/>
      <c r="D29" s="8"/>
      <c r="E29" s="8"/>
      <c r="F29" s="8"/>
      <c r="H29" s="66" t="s">
        <v>16</v>
      </c>
      <c r="I29" s="66" t="s">
        <v>16</v>
      </c>
      <c r="J29" s="8"/>
      <c r="K29" s="8"/>
    </row>
    <row r="30" spans="1:11" ht="15.75">
      <c r="A30" s="8"/>
      <c r="B30" s="8"/>
      <c r="C30" s="8"/>
      <c r="D30" s="8"/>
      <c r="E30" s="8"/>
      <c r="F30" s="8"/>
      <c r="H30" s="66" t="s">
        <v>123</v>
      </c>
      <c r="I30" s="66" t="s">
        <v>123</v>
      </c>
      <c r="J30" s="8"/>
      <c r="K30" s="8"/>
    </row>
    <row r="31" spans="1:11" ht="15.75">
      <c r="A31" s="8"/>
      <c r="B31" s="8"/>
      <c r="C31" s="8"/>
      <c r="D31" s="8"/>
      <c r="E31" s="8" t="s">
        <v>137</v>
      </c>
      <c r="F31" s="8"/>
      <c r="H31" s="67">
        <f>3216-2500</f>
        <v>716</v>
      </c>
      <c r="I31" s="67">
        <f>2500+H31</f>
        <v>3216</v>
      </c>
      <c r="J31" s="8"/>
      <c r="K31" s="8"/>
    </row>
    <row r="32" spans="1:11" ht="15.75">
      <c r="A32" s="8"/>
      <c r="B32" s="8"/>
      <c r="C32" s="8"/>
      <c r="D32" s="8"/>
      <c r="E32" s="8" t="s">
        <v>116</v>
      </c>
      <c r="F32" s="8"/>
      <c r="H32" s="67"/>
      <c r="I32" s="67">
        <v>0</v>
      </c>
      <c r="J32" s="8"/>
      <c r="K32" s="8"/>
    </row>
    <row r="33" spans="1:11" ht="15.75">
      <c r="A33" s="8"/>
      <c r="B33" s="8"/>
      <c r="C33" s="8"/>
      <c r="D33" s="8"/>
      <c r="E33" s="8" t="s">
        <v>138</v>
      </c>
      <c r="F33" s="8"/>
      <c r="H33" s="67">
        <f>520-H34</f>
        <v>253</v>
      </c>
      <c r="I33" s="67">
        <f>+H33</f>
        <v>253</v>
      </c>
      <c r="J33" s="8"/>
      <c r="K33" s="8"/>
    </row>
    <row r="34" spans="1:11" ht="15.75">
      <c r="A34" s="8"/>
      <c r="B34" s="8"/>
      <c r="C34" s="8"/>
      <c r="D34" s="8"/>
      <c r="E34" s="8" t="s">
        <v>139</v>
      </c>
      <c r="F34" s="8"/>
      <c r="H34" s="67">
        <v>267</v>
      </c>
      <c r="I34" s="67">
        <f>+H34</f>
        <v>267</v>
      </c>
      <c r="J34" s="8"/>
      <c r="K34" s="8"/>
    </row>
    <row r="35" spans="1:11" ht="15.75">
      <c r="A35" s="8"/>
      <c r="B35" s="8"/>
      <c r="C35" s="8"/>
      <c r="D35" s="8"/>
      <c r="E35" s="8" t="s">
        <v>140</v>
      </c>
      <c r="F35" s="8"/>
      <c r="H35" s="67">
        <v>0</v>
      </c>
      <c r="I35" s="67">
        <v>0</v>
      </c>
      <c r="J35" s="8"/>
      <c r="K35" s="8"/>
    </row>
    <row r="36" spans="1:11" ht="15.75">
      <c r="A36" s="8"/>
      <c r="B36" s="8"/>
      <c r="C36" s="8"/>
      <c r="D36" s="8"/>
      <c r="E36" s="8"/>
      <c r="F36" s="8"/>
      <c r="H36" s="67"/>
      <c r="I36" s="67"/>
      <c r="J36" s="8"/>
      <c r="K36" s="8"/>
    </row>
    <row r="37" spans="1:11" ht="16.5" thickBot="1">
      <c r="A37" s="8"/>
      <c r="B37" s="8"/>
      <c r="C37" s="8"/>
      <c r="D37" s="8"/>
      <c r="E37" s="8" t="s">
        <v>128</v>
      </c>
      <c r="F37" s="8"/>
      <c r="H37" s="72">
        <f>SUM(H31:H36)</f>
        <v>1236</v>
      </c>
      <c r="I37" s="72">
        <f>SUM(I31:I36)</f>
        <v>3736</v>
      </c>
      <c r="J37" s="8"/>
      <c r="K37" s="8"/>
    </row>
    <row r="38" spans="1:11" ht="16.5" thickTop="1">
      <c r="A38" s="8"/>
      <c r="B38" s="8"/>
      <c r="C38" s="8"/>
      <c r="D38" s="8"/>
      <c r="E38" s="8"/>
      <c r="F38" s="8"/>
      <c r="H38" s="79"/>
      <c r="I38" s="79"/>
      <c r="J38" s="8"/>
      <c r="K38" s="8"/>
    </row>
    <row r="39" spans="1:11" ht="15.75">
      <c r="A39" s="8"/>
      <c r="B39" s="8"/>
      <c r="C39" s="8"/>
      <c r="D39" s="8" t="s">
        <v>205</v>
      </c>
      <c r="E39" s="8"/>
      <c r="F39" s="8"/>
      <c r="H39" s="79"/>
      <c r="I39" s="79"/>
      <c r="J39" s="8"/>
      <c r="K39" s="8"/>
    </row>
    <row r="40" spans="1:11" ht="15.75">
      <c r="A40" s="8"/>
      <c r="B40" s="8"/>
      <c r="C40" s="8"/>
      <c r="D40" s="8" t="s">
        <v>206</v>
      </c>
      <c r="E40" s="8"/>
      <c r="F40" s="8"/>
      <c r="H40" s="79"/>
      <c r="I40" s="79"/>
      <c r="J40" s="8"/>
      <c r="K40" s="8"/>
    </row>
    <row r="41" spans="1:11" ht="15.75">
      <c r="A41" s="8"/>
      <c r="B41" s="8"/>
      <c r="C41" s="8"/>
      <c r="D41" s="8"/>
      <c r="E41" s="8"/>
      <c r="F41" s="8"/>
      <c r="H41" s="8"/>
      <c r="I41" s="8"/>
      <c r="J41" s="66"/>
      <c r="K41" s="8"/>
    </row>
    <row r="42" spans="1:11" ht="15.75">
      <c r="A42" s="8"/>
      <c r="B42" s="8">
        <v>5</v>
      </c>
      <c r="C42" s="3" t="s">
        <v>141</v>
      </c>
      <c r="D42" s="3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3"/>
      <c r="D43" s="3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 t="s">
        <v>142</v>
      </c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>
        <v>6</v>
      </c>
      <c r="C46" s="3" t="s">
        <v>200</v>
      </c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3"/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 t="s">
        <v>201</v>
      </c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 t="s">
        <v>202</v>
      </c>
      <c r="E49" s="8"/>
      <c r="F49" s="8"/>
      <c r="G49" s="8"/>
      <c r="H49" s="8"/>
      <c r="I49" s="8"/>
      <c r="J49" s="8"/>
      <c r="K49" s="8"/>
    </row>
    <row r="50" spans="1:1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>
        <v>7</v>
      </c>
      <c r="C51" s="3" t="s">
        <v>143</v>
      </c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3"/>
      <c r="D52" s="8"/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 t="s">
        <v>144</v>
      </c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/>
      <c r="B55" s="8">
        <v>8</v>
      </c>
      <c r="C55" s="3" t="s">
        <v>145</v>
      </c>
      <c r="D55" s="3"/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3"/>
      <c r="D56" s="3"/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3"/>
      <c r="D57" s="8" t="s">
        <v>204</v>
      </c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3"/>
      <c r="D58" s="8" t="s">
        <v>203</v>
      </c>
      <c r="E58" s="8"/>
      <c r="F58" s="8"/>
      <c r="G58" s="8"/>
      <c r="H58" s="8"/>
      <c r="I58" s="8"/>
      <c r="J58" s="8"/>
      <c r="K58" s="8"/>
    </row>
    <row r="59" spans="1:11" ht="15.75">
      <c r="A59" s="8"/>
      <c r="B59" s="8"/>
      <c r="C59" s="3"/>
      <c r="D59" s="8"/>
      <c r="E59" s="8"/>
      <c r="F59" s="8"/>
      <c r="G59" s="8"/>
      <c r="H59" s="8"/>
      <c r="I59" s="8"/>
      <c r="J59" s="8"/>
      <c r="K59" s="8"/>
    </row>
    <row r="60" spans="1:11" ht="15.75">
      <c r="A60" s="8"/>
      <c r="B60" s="8">
        <v>9</v>
      </c>
      <c r="C60" s="3" t="s">
        <v>146</v>
      </c>
      <c r="D60" s="8"/>
      <c r="E60" s="8"/>
      <c r="F60" s="8"/>
      <c r="G60" s="8"/>
      <c r="H60" s="8"/>
      <c r="I60" s="8"/>
      <c r="J60" s="8"/>
      <c r="K60" s="8"/>
    </row>
    <row r="61" spans="1:11" ht="15.75">
      <c r="A61" s="8"/>
      <c r="B61" s="8"/>
      <c r="C61" s="3"/>
      <c r="D61" s="8"/>
      <c r="E61" s="8"/>
      <c r="F61" s="8"/>
      <c r="G61" s="8"/>
      <c r="H61" s="8"/>
      <c r="I61" s="8"/>
      <c r="J61" s="8"/>
      <c r="K61" s="8"/>
    </row>
    <row r="62" spans="1:11" ht="15.75">
      <c r="A62" s="8"/>
      <c r="B62" s="8"/>
      <c r="C62" s="8"/>
      <c r="D62" s="8" t="s">
        <v>188</v>
      </c>
      <c r="E62" s="8"/>
      <c r="F62" s="8"/>
      <c r="G62" s="8"/>
      <c r="H62" s="8"/>
      <c r="I62" s="8"/>
      <c r="J62" s="8"/>
      <c r="K62" s="8"/>
    </row>
    <row r="63" spans="1:11" ht="15.75">
      <c r="A63" s="8"/>
      <c r="B63" s="8"/>
      <c r="C63" s="8"/>
      <c r="D63" s="8" t="s">
        <v>189</v>
      </c>
      <c r="E63" s="8"/>
      <c r="F63" s="8"/>
      <c r="G63" s="8"/>
      <c r="H63" s="8"/>
      <c r="I63" s="8"/>
      <c r="J63" s="8"/>
      <c r="K63" s="8"/>
    </row>
    <row r="64" spans="1:11" ht="15.75">
      <c r="A64" s="8"/>
      <c r="B64" s="8"/>
      <c r="C64" s="8"/>
      <c r="D64" s="8" t="s">
        <v>193</v>
      </c>
      <c r="E64" s="8"/>
      <c r="F64" s="8"/>
      <c r="G64" s="8"/>
      <c r="H64" s="8"/>
      <c r="I64" s="8"/>
      <c r="J64" s="8"/>
      <c r="K64" s="8"/>
    </row>
    <row r="65" spans="1:11" ht="15.75">
      <c r="A65" s="8"/>
      <c r="B65" s="8"/>
      <c r="C65" s="8"/>
      <c r="D65" s="8" t="s">
        <v>191</v>
      </c>
      <c r="E65" s="8"/>
      <c r="F65" s="8"/>
      <c r="G65" s="8"/>
      <c r="H65" s="8"/>
      <c r="I65" s="8"/>
      <c r="J65" s="8"/>
      <c r="K65" s="8"/>
    </row>
    <row r="66" spans="1:11" ht="15.75">
      <c r="A66" s="8"/>
      <c r="B66" s="8"/>
      <c r="C66" s="8"/>
      <c r="D66" s="8" t="s">
        <v>190</v>
      </c>
      <c r="E66" s="8"/>
      <c r="F66" s="8"/>
      <c r="G66" s="8"/>
      <c r="H66" s="8"/>
      <c r="I66" s="8"/>
      <c r="J66" s="8"/>
      <c r="K66" s="8"/>
    </row>
    <row r="67" spans="1:1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.75">
      <c r="A69" s="8"/>
      <c r="B69" s="8">
        <v>10</v>
      </c>
      <c r="C69" s="3" t="s">
        <v>147</v>
      </c>
      <c r="D69" s="8"/>
      <c r="E69" s="8"/>
      <c r="F69" s="8"/>
      <c r="G69" s="8"/>
      <c r="H69" s="8"/>
      <c r="I69" s="8"/>
      <c r="J69" s="8"/>
      <c r="K69" s="8"/>
    </row>
    <row r="70" spans="1:1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>
      <c r="A71" s="8"/>
      <c r="B71" s="8"/>
      <c r="C71" s="8"/>
      <c r="D71" s="8" t="s">
        <v>148</v>
      </c>
      <c r="E71" s="8"/>
      <c r="F71" s="8"/>
      <c r="G71" s="8"/>
      <c r="H71" s="8"/>
      <c r="I71" s="8"/>
      <c r="J71" s="8"/>
      <c r="K71" s="8"/>
    </row>
    <row r="72" spans="1:1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>
      <c r="A73" s="8"/>
      <c r="B73" s="8">
        <v>11</v>
      </c>
      <c r="C73" s="3" t="s">
        <v>149</v>
      </c>
      <c r="D73" s="8"/>
      <c r="E73" s="8"/>
      <c r="F73" s="8"/>
      <c r="G73" s="8"/>
      <c r="H73" s="8"/>
      <c r="I73" s="8"/>
      <c r="J73" s="8"/>
      <c r="K73" s="8"/>
    </row>
    <row r="74" spans="1:11" ht="15.75">
      <c r="A74" s="8"/>
      <c r="B74" s="8"/>
      <c r="C74" s="3"/>
      <c r="D74" s="8"/>
      <c r="E74" s="8"/>
      <c r="F74" s="8"/>
      <c r="G74" s="8"/>
      <c r="H74" s="8"/>
      <c r="I74" s="8"/>
      <c r="J74" s="8"/>
      <c r="K74" s="8"/>
    </row>
    <row r="75" spans="1:11" ht="15.75">
      <c r="A75" s="8"/>
      <c r="B75" s="8"/>
      <c r="C75" s="8"/>
      <c r="D75" s="8" t="s">
        <v>207</v>
      </c>
      <c r="E75" s="8"/>
      <c r="F75" s="8"/>
      <c r="G75" s="8"/>
      <c r="H75" s="8"/>
      <c r="I75" s="8"/>
      <c r="J75" s="8"/>
      <c r="K75" s="8"/>
    </row>
    <row r="76" spans="1:11" ht="15.75">
      <c r="A76" s="8"/>
      <c r="B76" s="8"/>
      <c r="C76" s="8"/>
      <c r="D76" s="8" t="s">
        <v>208</v>
      </c>
      <c r="E76" s="8"/>
      <c r="F76" s="8"/>
      <c r="G76" s="8"/>
      <c r="H76" s="8"/>
      <c r="I76" s="8"/>
      <c r="J76" s="8"/>
      <c r="K76" s="8"/>
    </row>
    <row r="77" spans="1:11" ht="15.75">
      <c r="A77" s="8"/>
      <c r="B77" s="8"/>
      <c r="C77" s="8"/>
      <c r="D77" s="8" t="s">
        <v>209</v>
      </c>
      <c r="E77" s="8"/>
      <c r="F77" s="8"/>
      <c r="G77" s="8"/>
      <c r="H77" s="8"/>
      <c r="I77" s="8"/>
      <c r="J77" s="8"/>
      <c r="K77" s="8"/>
    </row>
    <row r="78" spans="1:1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>
      <c r="A79" s="8"/>
      <c r="B79" s="8">
        <v>12</v>
      </c>
      <c r="C79" s="3" t="s">
        <v>150</v>
      </c>
      <c r="D79" s="8"/>
      <c r="E79" s="8"/>
      <c r="F79" s="8"/>
      <c r="G79" s="8"/>
      <c r="H79" s="8"/>
      <c r="I79" s="8"/>
      <c r="J79" s="8"/>
      <c r="K79" s="8"/>
    </row>
    <row r="80" spans="1:11" ht="15.75">
      <c r="A80" s="8"/>
      <c r="B80" s="8"/>
      <c r="C80" s="3"/>
      <c r="D80" s="8"/>
      <c r="E80" s="8"/>
      <c r="F80" s="8"/>
      <c r="G80" s="8"/>
      <c r="H80" s="8"/>
      <c r="I80" s="8"/>
      <c r="J80" s="8"/>
      <c r="K80" s="8"/>
    </row>
    <row r="81" spans="1:11" ht="15.75">
      <c r="A81" s="8"/>
      <c r="B81" s="8"/>
      <c r="C81" s="8"/>
      <c r="D81" s="8" t="s">
        <v>151</v>
      </c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>
      <c r="A83" s="8"/>
      <c r="B83" s="8"/>
      <c r="C83" s="8"/>
      <c r="D83" s="8"/>
      <c r="E83" s="8"/>
      <c r="F83" s="68" t="s">
        <v>123</v>
      </c>
      <c r="G83" s="64" t="s">
        <v>152</v>
      </c>
      <c r="H83" s="8"/>
      <c r="I83" s="8"/>
      <c r="J83" s="8"/>
      <c r="K83" s="8"/>
    </row>
    <row r="84" spans="1:11" ht="15.75">
      <c r="A84" s="8"/>
      <c r="B84" s="8"/>
      <c r="C84" s="8"/>
      <c r="D84" s="8"/>
      <c r="E84" s="8"/>
      <c r="F84" s="9"/>
      <c r="G84" s="3"/>
      <c r="H84" s="8"/>
      <c r="I84" s="8"/>
      <c r="J84" s="8"/>
      <c r="K84" s="8"/>
    </row>
    <row r="85" spans="1:11" ht="15.75">
      <c r="A85" s="8"/>
      <c r="B85" s="8"/>
      <c r="C85" s="8"/>
      <c r="D85" s="8"/>
      <c r="E85" s="8" t="s">
        <v>153</v>
      </c>
      <c r="F85" s="73">
        <f>+'BS'!H32+'BS'!H31</f>
        <v>47450</v>
      </c>
      <c r="G85" s="8" t="s">
        <v>154</v>
      </c>
      <c r="H85" s="8"/>
      <c r="I85" s="8"/>
      <c r="J85" s="8"/>
      <c r="K85" s="8"/>
    </row>
    <row r="86" spans="1:11" ht="15.75">
      <c r="A86" s="8"/>
      <c r="B86" s="8"/>
      <c r="C86" s="8"/>
      <c r="D86" s="8"/>
      <c r="E86" s="8"/>
      <c r="F86" s="8"/>
      <c r="G86" s="8" t="s">
        <v>155</v>
      </c>
      <c r="H86" s="8"/>
      <c r="I86" s="8"/>
      <c r="J86" s="8"/>
      <c r="K86" s="8"/>
    </row>
    <row r="87" spans="1:1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>
      <c r="A88" s="8"/>
      <c r="B88" s="8"/>
      <c r="C88" s="8"/>
      <c r="D88" s="8"/>
      <c r="E88" s="8" t="s">
        <v>156</v>
      </c>
      <c r="F88" s="73">
        <f>+F89+F90</f>
        <v>8629</v>
      </c>
      <c r="G88" s="8" t="s">
        <v>154</v>
      </c>
      <c r="H88" s="8"/>
      <c r="I88" s="8"/>
      <c r="J88" s="8"/>
      <c r="K88" s="8"/>
    </row>
    <row r="89" spans="1:11" ht="15.75">
      <c r="A89" s="8"/>
      <c r="B89" s="8"/>
      <c r="C89" s="8"/>
      <c r="D89" s="8"/>
      <c r="E89" s="8" t="s">
        <v>157</v>
      </c>
      <c r="F89" s="80">
        <f>+'BS'!H36</f>
        <v>1726</v>
      </c>
      <c r="G89" s="8" t="s">
        <v>155</v>
      </c>
      <c r="H89" s="8"/>
      <c r="I89" s="8"/>
      <c r="J89" s="8"/>
      <c r="K89" s="8"/>
    </row>
    <row r="90" spans="1:11" ht="15.75">
      <c r="A90" s="8"/>
      <c r="B90" s="8"/>
      <c r="C90" s="8"/>
      <c r="D90" s="8"/>
      <c r="E90" s="8" t="s">
        <v>158</v>
      </c>
      <c r="F90" s="81">
        <f>+'BS'!H57</f>
        <v>6903</v>
      </c>
      <c r="G90" s="8"/>
      <c r="H90" s="8"/>
      <c r="I90" s="8"/>
      <c r="J90" s="8"/>
      <c r="K90" s="8"/>
    </row>
    <row r="91" spans="1:11" ht="15.75">
      <c r="A91" s="8"/>
      <c r="B91" s="8"/>
      <c r="C91" s="8"/>
      <c r="D91" s="8"/>
      <c r="E91" s="8"/>
      <c r="F91" s="67"/>
      <c r="G91" s="8"/>
      <c r="H91" s="8"/>
      <c r="I91" s="8"/>
      <c r="J91" s="8"/>
      <c r="K91" s="8"/>
    </row>
    <row r="92" spans="1:11" ht="15.75">
      <c r="A92" s="8"/>
      <c r="B92" s="8">
        <v>13</v>
      </c>
      <c r="C92" s="3" t="s">
        <v>159</v>
      </c>
      <c r="D92" s="8"/>
      <c r="E92" s="8"/>
      <c r="F92" s="8"/>
      <c r="G92" s="8"/>
      <c r="H92" s="8"/>
      <c r="I92" s="8"/>
      <c r="J92" s="8"/>
      <c r="K92" s="8"/>
    </row>
    <row r="93" spans="1:11" ht="15.75">
      <c r="A93" s="8"/>
      <c r="B93" s="8"/>
      <c r="C93" s="3"/>
      <c r="D93" s="8"/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 t="s">
        <v>160</v>
      </c>
      <c r="E94" s="64"/>
      <c r="F94" s="68"/>
      <c r="G94" s="64"/>
      <c r="H94" s="8"/>
      <c r="I94" s="8"/>
      <c r="J94" s="8"/>
      <c r="K94" s="8"/>
    </row>
    <row r="95" spans="1:11" ht="15.75">
      <c r="A95" s="8"/>
      <c r="B95" s="8"/>
      <c r="C95" s="8"/>
      <c r="D95" s="8" t="s">
        <v>161</v>
      </c>
      <c r="E95" s="64"/>
      <c r="F95" s="68"/>
      <c r="G95" s="64"/>
      <c r="H95" s="8"/>
      <c r="I95" s="8"/>
      <c r="J95" s="8"/>
      <c r="K95" s="8"/>
    </row>
    <row r="96" spans="1:11" ht="15.75">
      <c r="A96" s="8"/>
      <c r="B96" s="8"/>
      <c r="C96" s="8"/>
      <c r="D96" s="8"/>
      <c r="E96" s="8"/>
      <c r="F96" s="69"/>
      <c r="G96" s="8"/>
      <c r="H96" s="8"/>
      <c r="I96" s="8"/>
      <c r="J96" s="8"/>
      <c r="K96" s="8"/>
    </row>
    <row r="97" spans="1:11" ht="15.75">
      <c r="A97" s="8"/>
      <c r="B97" s="8">
        <v>14</v>
      </c>
      <c r="C97" s="3" t="s">
        <v>162</v>
      </c>
      <c r="D97" s="8"/>
      <c r="E97" s="8"/>
      <c r="F97" s="69"/>
      <c r="G97" s="8"/>
      <c r="H97" s="8"/>
      <c r="I97" s="8"/>
      <c r="J97" s="8"/>
      <c r="K97" s="8"/>
    </row>
    <row r="98" spans="1:11" ht="15.75">
      <c r="A98" s="8"/>
      <c r="B98" s="8"/>
      <c r="C98" s="8"/>
      <c r="D98" s="8"/>
      <c r="E98" s="8"/>
      <c r="F98" s="69"/>
      <c r="G98" s="8"/>
      <c r="H98" s="8"/>
      <c r="I98" s="8"/>
      <c r="J98" s="8"/>
      <c r="K98" s="8"/>
    </row>
    <row r="99" spans="1:11" ht="15.75">
      <c r="A99" s="8"/>
      <c r="B99" s="8"/>
      <c r="C99" s="8"/>
      <c r="D99" s="8" t="s">
        <v>199</v>
      </c>
      <c r="E99" s="8"/>
      <c r="F99" s="69"/>
      <c r="G99" s="8"/>
      <c r="H99" s="8"/>
      <c r="I99" s="8"/>
      <c r="J99" s="8"/>
      <c r="K99" s="8"/>
    </row>
    <row r="100" spans="1:11" ht="15.75">
      <c r="A100" s="8"/>
      <c r="B100" s="8"/>
      <c r="C100" s="8"/>
      <c r="D100" s="8"/>
      <c r="E100" s="8"/>
      <c r="F100" s="69"/>
      <c r="G100" s="8"/>
      <c r="H100" s="8"/>
      <c r="I100" s="8"/>
      <c r="J100" s="8"/>
      <c r="K100" s="8"/>
    </row>
    <row r="101" spans="1:11" ht="15.75">
      <c r="A101" s="8"/>
      <c r="B101" s="8">
        <v>15</v>
      </c>
      <c r="C101" s="3" t="s">
        <v>163</v>
      </c>
      <c r="D101" s="8"/>
      <c r="E101" s="8"/>
      <c r="F101" s="8"/>
      <c r="G101" s="8"/>
      <c r="H101" s="8"/>
      <c r="I101" s="8"/>
      <c r="J101" s="8"/>
      <c r="K101" s="8"/>
    </row>
    <row r="102" spans="1:11" ht="15.75">
      <c r="A102" s="8"/>
      <c r="B102" s="8"/>
      <c r="C102" s="3"/>
      <c r="D102" s="8"/>
      <c r="E102" s="8"/>
      <c r="F102" s="8"/>
      <c r="G102" s="8"/>
      <c r="H102" s="8"/>
      <c r="I102" s="8"/>
      <c r="J102" s="8"/>
      <c r="K102" s="8"/>
    </row>
    <row r="103" spans="1:11" ht="15.75">
      <c r="A103" s="8"/>
      <c r="B103" s="8"/>
      <c r="C103" s="3"/>
      <c r="D103" s="8" t="s">
        <v>198</v>
      </c>
      <c r="E103" s="8"/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>
      <c r="A105" s="8"/>
      <c r="B105" s="8">
        <v>16</v>
      </c>
      <c r="C105" s="3" t="s">
        <v>164</v>
      </c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/>
      <c r="C106" s="3"/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8" t="s">
        <v>165</v>
      </c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8" t="s">
        <v>166</v>
      </c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>
        <v>17</v>
      </c>
      <c r="C110" s="3" t="s">
        <v>167</v>
      </c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/>
      <c r="C111" s="3"/>
      <c r="D111" s="8"/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/>
      <c r="C112" s="8"/>
      <c r="D112" s="8" t="s">
        <v>210</v>
      </c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8"/>
      <c r="D113" s="8" t="s">
        <v>197</v>
      </c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 t="s">
        <v>196</v>
      </c>
      <c r="E114" s="8"/>
      <c r="F114" s="8"/>
      <c r="G114" s="8"/>
      <c r="H114" s="8"/>
      <c r="I114" s="8"/>
      <c r="J114" s="8"/>
      <c r="K114" s="8"/>
    </row>
    <row r="115" spans="1:1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8"/>
      <c r="B116" s="8">
        <v>18</v>
      </c>
      <c r="C116" s="3" t="s">
        <v>168</v>
      </c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8"/>
      <c r="B117" s="8"/>
      <c r="C117" s="3"/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/>
      <c r="C118" s="8"/>
      <c r="D118" s="8" t="s">
        <v>169</v>
      </c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/>
      <c r="C119" s="8"/>
      <c r="D119" s="8" t="s">
        <v>170</v>
      </c>
      <c r="E119" s="8"/>
      <c r="F119" s="8"/>
      <c r="G119" s="8"/>
      <c r="H119" s="8"/>
      <c r="I119" s="8"/>
      <c r="J119" s="8"/>
      <c r="K119" s="8"/>
    </row>
    <row r="120" spans="1:1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.75">
      <c r="A121" s="8"/>
      <c r="B121" s="8"/>
      <c r="C121" s="8"/>
      <c r="D121" s="8" t="s">
        <v>171</v>
      </c>
      <c r="E121" s="8"/>
      <c r="F121" s="8"/>
      <c r="G121" s="8"/>
      <c r="H121" s="8"/>
      <c r="I121" s="8"/>
      <c r="J121" s="8"/>
      <c r="K121" s="8"/>
    </row>
    <row r="122" spans="1:11" ht="15.75">
      <c r="A122" s="8"/>
      <c r="B122" s="8"/>
      <c r="C122" s="8"/>
      <c r="D122" s="8" t="s">
        <v>172</v>
      </c>
      <c r="E122" s="8"/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8"/>
      <c r="D123" s="8" t="s">
        <v>173</v>
      </c>
      <c r="E123" s="8"/>
      <c r="F123" s="8"/>
      <c r="G123" s="8"/>
      <c r="H123" s="8"/>
      <c r="I123" s="8"/>
      <c r="J123" s="8"/>
      <c r="K123" s="8"/>
    </row>
    <row r="124" spans="1:1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.75">
      <c r="A125" s="8"/>
      <c r="B125" s="8">
        <v>19</v>
      </c>
      <c r="C125" s="3" t="s">
        <v>174</v>
      </c>
      <c r="D125" s="8"/>
      <c r="E125" s="8"/>
      <c r="F125" s="8"/>
      <c r="G125" s="8"/>
      <c r="H125" s="8"/>
      <c r="I125" s="8"/>
      <c r="J125" s="8"/>
      <c r="K125" s="8"/>
    </row>
    <row r="126" spans="1:11" ht="15.75">
      <c r="A126" s="8"/>
      <c r="B126" s="8"/>
      <c r="C126" s="3"/>
      <c r="D126" s="8"/>
      <c r="E126" s="8"/>
      <c r="F126" s="8"/>
      <c r="G126" s="8"/>
      <c r="H126" s="8"/>
      <c r="I126" s="8"/>
      <c r="J126" s="8"/>
      <c r="K126" s="8"/>
    </row>
    <row r="127" spans="1:11" ht="15.75">
      <c r="A127" s="8"/>
      <c r="B127" s="8"/>
      <c r="C127" s="8"/>
      <c r="D127" s="8" t="s">
        <v>194</v>
      </c>
      <c r="E127" s="8"/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8"/>
      <c r="D128" s="8" t="s">
        <v>211</v>
      </c>
      <c r="E128" s="8"/>
      <c r="F128" s="8"/>
      <c r="G128" s="8"/>
      <c r="H128" s="8"/>
      <c r="I128" s="8"/>
      <c r="J128" s="8"/>
      <c r="K128" s="8"/>
    </row>
    <row r="129" spans="1:11" ht="15.75">
      <c r="A129" s="8"/>
      <c r="B129" s="8"/>
      <c r="C129" s="8"/>
      <c r="D129" s="8" t="s">
        <v>212</v>
      </c>
      <c r="E129" s="8"/>
      <c r="F129" s="8"/>
      <c r="G129" s="8"/>
      <c r="H129" s="8"/>
      <c r="I129" s="8"/>
      <c r="J129" s="8"/>
      <c r="K129" s="8"/>
    </row>
    <row r="130" spans="1:1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.75">
      <c r="A131" s="8"/>
      <c r="B131" s="8">
        <v>20</v>
      </c>
      <c r="C131" s="3" t="s">
        <v>175</v>
      </c>
      <c r="D131" s="8"/>
      <c r="E131" s="8"/>
      <c r="F131" s="8"/>
      <c r="G131" s="8"/>
      <c r="H131" s="8"/>
      <c r="I131" s="8"/>
      <c r="J131" s="8"/>
      <c r="K131" s="8"/>
    </row>
    <row r="132" spans="1:1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.75">
      <c r="A133" s="8"/>
      <c r="B133" s="8"/>
      <c r="C133" s="8"/>
      <c r="D133" s="8" t="s">
        <v>176</v>
      </c>
      <c r="E133" s="8"/>
      <c r="F133" s="8"/>
      <c r="G133" s="8"/>
      <c r="H133" s="8"/>
      <c r="I133" s="8"/>
      <c r="J133" s="8"/>
      <c r="K133" s="8"/>
    </row>
    <row r="134" spans="1:1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.75">
      <c r="A135" s="8"/>
      <c r="B135" s="8">
        <v>21</v>
      </c>
      <c r="C135" s="3" t="s">
        <v>177</v>
      </c>
      <c r="D135" s="8"/>
      <c r="E135" s="8"/>
      <c r="F135" s="8"/>
      <c r="G135" s="8"/>
      <c r="H135" s="8"/>
      <c r="I135" s="8"/>
      <c r="J135" s="8"/>
      <c r="K135" s="8"/>
    </row>
    <row r="136" spans="1:11" ht="15.75">
      <c r="A136" s="8"/>
      <c r="B136" s="8"/>
      <c r="C136" s="3"/>
      <c r="D136" s="8"/>
      <c r="E136" s="8"/>
      <c r="F136" s="8"/>
      <c r="G136" s="8"/>
      <c r="H136" s="8"/>
      <c r="I136" s="8"/>
      <c r="J136" s="8"/>
      <c r="K136" s="8"/>
    </row>
    <row r="137" spans="1:11" ht="15.75">
      <c r="A137" s="8"/>
      <c r="B137" s="8"/>
      <c r="C137" s="8"/>
      <c r="D137" s="8" t="s">
        <v>178</v>
      </c>
      <c r="E137" s="8"/>
      <c r="F137" s="8"/>
      <c r="G137" s="8"/>
      <c r="H137" s="8"/>
      <c r="I137" s="8"/>
      <c r="J137" s="8"/>
      <c r="K137" s="8"/>
    </row>
    <row r="138" spans="1:1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>
      <c r="A139" s="8"/>
      <c r="B139" s="8">
        <v>22</v>
      </c>
      <c r="C139" s="3" t="s">
        <v>192</v>
      </c>
      <c r="D139" s="8"/>
      <c r="E139" s="8"/>
      <c r="F139" s="8"/>
      <c r="G139" s="8"/>
      <c r="H139" s="8"/>
      <c r="I139" s="8"/>
      <c r="J139" s="8"/>
      <c r="K139" s="8"/>
    </row>
    <row r="140" spans="1:11" ht="15.75">
      <c r="A140" s="8"/>
      <c r="B140" s="8"/>
      <c r="C140" s="3"/>
      <c r="D140" s="8"/>
      <c r="E140" s="8"/>
      <c r="F140" s="8"/>
      <c r="G140" s="8"/>
      <c r="H140" s="8"/>
      <c r="I140" s="8"/>
      <c r="J140" s="8"/>
      <c r="K140" s="8"/>
    </row>
    <row r="141" spans="1:11" ht="15.75">
      <c r="A141" s="8"/>
      <c r="B141" s="8"/>
      <c r="C141" s="3"/>
      <c r="D141" s="8" t="s">
        <v>179</v>
      </c>
      <c r="E141" s="8"/>
      <c r="F141" s="8"/>
      <c r="G141" s="8"/>
      <c r="H141" s="8"/>
      <c r="I141" s="8"/>
      <c r="J141" s="8"/>
      <c r="K141" s="8"/>
    </row>
    <row r="142" spans="1:11" ht="15.75">
      <c r="A142" s="8"/>
      <c r="B142" s="8"/>
      <c r="C142" s="3"/>
      <c r="D142" s="8" t="s">
        <v>180</v>
      </c>
      <c r="E142" s="8"/>
      <c r="F142" s="8"/>
      <c r="G142" s="8"/>
      <c r="H142" s="8"/>
      <c r="I142" s="8"/>
      <c r="J142" s="8"/>
      <c r="K142" s="8"/>
    </row>
    <row r="143" spans="1:11" ht="15.75">
      <c r="A143" s="8"/>
      <c r="B143" s="8"/>
      <c r="C143" s="3"/>
      <c r="D143" s="8"/>
      <c r="E143" s="8"/>
      <c r="F143" s="8"/>
      <c r="G143" s="66" t="s">
        <v>133</v>
      </c>
      <c r="H143" s="66" t="s">
        <v>181</v>
      </c>
      <c r="I143" s="66" t="s">
        <v>182</v>
      </c>
      <c r="J143" s="66" t="s">
        <v>181</v>
      </c>
      <c r="K143" s="8"/>
    </row>
    <row r="144" spans="1:11" ht="15.75">
      <c r="A144" s="8"/>
      <c r="B144" s="8"/>
      <c r="C144" s="3"/>
      <c r="D144" s="8"/>
      <c r="E144" s="8"/>
      <c r="F144" s="8"/>
      <c r="G144" s="66" t="s">
        <v>183</v>
      </c>
      <c r="H144" s="66" t="s">
        <v>183</v>
      </c>
      <c r="I144" s="66" t="s">
        <v>184</v>
      </c>
      <c r="J144" s="66" t="s">
        <v>185</v>
      </c>
      <c r="K144" s="8"/>
    </row>
    <row r="145" spans="1:11" ht="15.75">
      <c r="A145" s="8"/>
      <c r="B145" s="8"/>
      <c r="C145" s="3"/>
      <c r="D145" s="8"/>
      <c r="E145" s="8"/>
      <c r="F145" s="8"/>
      <c r="G145" s="8"/>
      <c r="H145" s="8"/>
      <c r="I145" s="8"/>
      <c r="J145" s="8"/>
      <c r="K145" s="8"/>
    </row>
    <row r="146" spans="1:11" ht="15.75">
      <c r="A146" s="8"/>
      <c r="B146" s="8"/>
      <c r="C146" s="8"/>
      <c r="D146" s="8"/>
      <c r="E146" s="8" t="s">
        <v>186</v>
      </c>
      <c r="F146" s="8"/>
      <c r="G146" s="67">
        <f>51989612+35968836</f>
        <v>87958448</v>
      </c>
      <c r="H146" s="67">
        <f>119896125*0.1</f>
        <v>11989612.5</v>
      </c>
      <c r="I146" s="67">
        <f>11989612+40000000*233/365+135/365*35968836</f>
        <v>50827400.65753424</v>
      </c>
      <c r="J146" s="67">
        <f>119896125*0.1</f>
        <v>11989612.5</v>
      </c>
      <c r="K146" s="8"/>
    </row>
    <row r="147" spans="1:11" ht="15.75">
      <c r="A147" s="8"/>
      <c r="B147" s="8"/>
      <c r="C147" s="8"/>
      <c r="D147" s="8"/>
      <c r="E147" s="8"/>
      <c r="F147" s="8"/>
      <c r="G147" s="67"/>
      <c r="H147" s="67"/>
      <c r="I147" s="67"/>
      <c r="J147" s="67"/>
      <c r="K147" s="8"/>
    </row>
    <row r="148" spans="1:11" ht="15.75">
      <c r="A148" s="8"/>
      <c r="B148" s="8"/>
      <c r="C148" s="8"/>
      <c r="D148" s="8"/>
      <c r="E148" s="8" t="s">
        <v>187</v>
      </c>
      <c r="F148" s="8"/>
      <c r="G148" s="67">
        <f>+G146+11989612*(1.23-1)/1.23</f>
        <v>90200407.96747968</v>
      </c>
      <c r="H148" s="67">
        <v>0</v>
      </c>
      <c r="I148" s="67">
        <f>+I146+11989612*(1.32-1)/1.32</f>
        <v>53733973.26359485</v>
      </c>
      <c r="J148" s="67">
        <v>0</v>
      </c>
      <c r="K148" s="8"/>
    </row>
    <row r="149" spans="1:11" ht="15.75">
      <c r="A149" s="8"/>
      <c r="B149" s="8"/>
      <c r="C149" s="8"/>
      <c r="D149" s="8"/>
      <c r="E149" s="8"/>
      <c r="F149" s="8"/>
      <c r="G149" s="67"/>
      <c r="H149" s="67"/>
      <c r="I149" s="67"/>
      <c r="J149" s="67"/>
      <c r="K149" s="8"/>
    </row>
    <row r="150" spans="1:11" ht="15.75">
      <c r="A150" s="8"/>
      <c r="B150" s="8"/>
      <c r="C150" s="8"/>
      <c r="D150" s="8"/>
      <c r="E150" s="8"/>
      <c r="F150" s="8"/>
      <c r="G150" s="67"/>
      <c r="H150" s="67"/>
      <c r="I150" s="67"/>
      <c r="J150" s="67"/>
      <c r="K150" s="8"/>
    </row>
    <row r="151" spans="1:1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.75">
      <c r="A152" s="8"/>
      <c r="B152" s="8"/>
      <c r="C152" s="3"/>
      <c r="D152" s="8"/>
      <c r="E152" s="8"/>
      <c r="F152" s="8"/>
      <c r="G152" s="8"/>
      <c r="H152" s="8"/>
      <c r="I152" s="8"/>
      <c r="J152" s="8"/>
      <c r="K152" s="8"/>
    </row>
    <row r="153" spans="1:1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</sheetData>
  <printOptions horizontalCentered="1"/>
  <pageMargins left="0.25" right="0.25" top="0.6" bottom="0.25" header="0.43" footer="0.5"/>
  <pageSetup horizontalDpi="600" verticalDpi="600" orientation="portrait" paperSize="9" scale="68" r:id="rId1"/>
  <rowBreaks count="2" manualBreakCount="2">
    <brk id="59" max="11" man="1"/>
    <brk id="1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2001-05-21T03:23:55Z</cp:lastPrinted>
  <dcterms:created xsi:type="dcterms:W3CDTF">2009-11-25T06:10:47Z</dcterms:created>
  <dcterms:modified xsi:type="dcterms:W3CDTF">2001-05-19T03:14:08Z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