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720" windowHeight="7320" activeTab="1"/>
  </bookViews>
  <sheets>
    <sheet name="Sheet1" sheetId="1" r:id="rId1"/>
    <sheet name="Sheet3" sheetId="2" r:id="rId2"/>
  </sheets>
  <externalReferences>
    <externalReference r:id="rId5"/>
  </externalReferences>
  <definedNames/>
  <calcPr fullCalcOnLoad="1"/>
</workbook>
</file>

<file path=xl/sharedStrings.xml><?xml version="1.0" encoding="utf-8"?>
<sst xmlns="http://schemas.openxmlformats.org/spreadsheetml/2006/main" count="255" uniqueCount="187">
  <si>
    <t xml:space="preserve"> </t>
  </si>
  <si>
    <t>MAMEE-DOUBLE DECKER (M) BERHAD</t>
  </si>
  <si>
    <t>(222363-T)</t>
  </si>
  <si>
    <t>(Incorporated in Malaysia)</t>
  </si>
  <si>
    <t xml:space="preserve">The Directors are pleased to present unaudited Interim Report for the third quarter ended 30th September 2002 as follows: </t>
  </si>
  <si>
    <t xml:space="preserve">INTERIM FINANCIAL REPORT </t>
  </si>
  <si>
    <t>CONDENSED CONSOLIDATED INCOME STATEMENT</t>
  </si>
  <si>
    <t>3 months ended 30 September</t>
  </si>
  <si>
    <t>9 months ended 30 September</t>
  </si>
  <si>
    <t>RM'000</t>
  </si>
  <si>
    <t xml:space="preserve">Revenue </t>
  </si>
  <si>
    <t>Operating expenses</t>
  </si>
  <si>
    <t>Other operating income</t>
  </si>
  <si>
    <t>Profit from operations</t>
  </si>
  <si>
    <t xml:space="preserve">   Interest expense</t>
  </si>
  <si>
    <t xml:space="preserve">   Interest income</t>
  </si>
  <si>
    <t xml:space="preserve">   Investing results</t>
  </si>
  <si>
    <t>Profit before tax</t>
  </si>
  <si>
    <t xml:space="preserve">   Taxation</t>
  </si>
  <si>
    <t>Profit after taxation</t>
  </si>
  <si>
    <t xml:space="preserve">  Minority interests</t>
  </si>
  <si>
    <t>Net profit for the period</t>
  </si>
  <si>
    <t>CONDENSED CONSOLIDATED BALANCE SHEET</t>
  </si>
  <si>
    <t>As at end of</t>
  </si>
  <si>
    <t xml:space="preserve">As at </t>
  </si>
  <si>
    <t>current</t>
  </si>
  <si>
    <t>preceding</t>
  </si>
  <si>
    <t>quarter</t>
  </si>
  <si>
    <t>year end</t>
  </si>
  <si>
    <t xml:space="preserve">Source/(use) </t>
  </si>
  <si>
    <t>30.9.2002</t>
  </si>
  <si>
    <t>31.12.2001</t>
  </si>
  <si>
    <t>funds</t>
  </si>
  <si>
    <t>Property, plant and equipment</t>
  </si>
  <si>
    <t>Long term investment</t>
  </si>
  <si>
    <t>Intangible assets</t>
  </si>
  <si>
    <t>Current assets</t>
  </si>
  <si>
    <t>Inventories</t>
  </si>
  <si>
    <t>Trade and other receivables</t>
  </si>
  <si>
    <t>Cash and bank balances</t>
  </si>
  <si>
    <t>Current liabilities</t>
  </si>
  <si>
    <t>Trade and other payables</t>
  </si>
  <si>
    <t>Borrowings</t>
  </si>
  <si>
    <t>Taxation</t>
  </si>
  <si>
    <t>Dividend payable</t>
  </si>
  <si>
    <t>Net current assets</t>
  </si>
  <si>
    <t xml:space="preserve">Financed By: </t>
  </si>
  <si>
    <t>Capital and reserves</t>
  </si>
  <si>
    <t xml:space="preserve">   Share Capital</t>
  </si>
  <si>
    <t xml:space="preserve">   Reserves</t>
  </si>
  <si>
    <t>Minority shareholders' interests</t>
  </si>
  <si>
    <t>Non-current liabilities</t>
  </si>
  <si>
    <t>Net tangible assets per share (RM)</t>
  </si>
  <si>
    <t>CONDENSED CONSOLIDATED STATEMENT OF EQUITY</t>
  </si>
  <si>
    <t>Share capital (RM'000)</t>
  </si>
  <si>
    <t>Non Distributable (RM'000)</t>
  </si>
  <si>
    <t>Distributable (RM'000)</t>
  </si>
  <si>
    <t>Total (RM'000)</t>
  </si>
  <si>
    <t>Share capital, share premium and reserves</t>
  </si>
  <si>
    <t>Retained profits</t>
  </si>
  <si>
    <t>As at 1.1.2002</t>
  </si>
  <si>
    <t>-as previously stated</t>
  </si>
  <si>
    <t>-prior years' adjustment</t>
  </si>
  <si>
    <t>-as restated</t>
  </si>
  <si>
    <t>Shares issued during the period</t>
  </si>
  <si>
    <t>Dividends paid:</t>
  </si>
  <si>
    <t xml:space="preserve">    - 2001 final</t>
  </si>
  <si>
    <t>Balance as at 30.9.2002</t>
  </si>
  <si>
    <t>CONDENSED CONSOLIDATED CASH FLOW STATEMENT</t>
  </si>
  <si>
    <t>Net cash inflow from operating activities</t>
  </si>
  <si>
    <t>Net cash outflow from investing activities</t>
  </si>
  <si>
    <t>Net cash outflow from financing activities</t>
  </si>
  <si>
    <t xml:space="preserve">  Term loan and trade finance (net)</t>
  </si>
  <si>
    <t xml:space="preserve">  Payment of dividends</t>
  </si>
  <si>
    <t>Net decrease in cash and cash equivalent</t>
  </si>
  <si>
    <t>Cash and cash equivalent as at 1 January</t>
  </si>
  <si>
    <t>Cash and cash equivalent as at 30 September</t>
  </si>
  <si>
    <t xml:space="preserve">NOTES TO THE INTERIM FINANCIAL REPORT </t>
  </si>
  <si>
    <t>Notes:</t>
  </si>
  <si>
    <t>Basis of preparation</t>
  </si>
  <si>
    <t>The condensed interim financial report is unaudited and has been prepared in accordance with MASB 26, Interim Financial Reporting and should be read in conjunction with the audited financial statements of the Company for the year ended 31 Dec 2001.</t>
  </si>
  <si>
    <t>The  accounting policies and method of computation are the same as those used in the preparation of the most recent annual financial statements for the year ended 31 Dec 2001 other than as mentioned below.</t>
  </si>
  <si>
    <t>During the financial period, the Group changed its accounting policy in respect of the recognition of dividends declared or proposed after the balance sheet date in compliance with the new Malaysian Accounting Standards Board (‘MASB’) Standard No.19 on “Events After the Balance Sheet Date”.  In the previous year, the final dividend was accrued as a liability when proposed by the Directors. This change in accounting policy has been accounted for retrospectively and has the effect of increasing the consolidated retained profits for the year ended 31December 2001 by RM1.318 million and net tangible assets per share to RM1.68</t>
  </si>
  <si>
    <t>Group retained profits</t>
  </si>
  <si>
    <t>At 31 December  2001 as previously reported in the audited balance sheet</t>
  </si>
  <si>
    <t>Add: Proposed final dividend for the financial year ended 31 December</t>
  </si>
  <si>
    <t>At 31 December 2001 as restated</t>
  </si>
  <si>
    <t>The final dividend was recognised as a liability after approval by the shareholders at the Annual General Meeting on 24 June 2002 and was paid on 25 July 2002.</t>
  </si>
  <si>
    <t>Segmental Reporting</t>
  </si>
  <si>
    <t>2002 vs 2001</t>
  </si>
  <si>
    <t>TURNOVER</t>
  </si>
  <si>
    <t>RM</t>
  </si>
  <si>
    <t>%</t>
  </si>
  <si>
    <t>Analysis by business</t>
  </si>
  <si>
    <t>3rd Q</t>
  </si>
  <si>
    <t>Ytd</t>
  </si>
  <si>
    <t>Manufacturing and marketing of food products</t>
  </si>
  <si>
    <t>Plantation</t>
  </si>
  <si>
    <t>Turnover</t>
  </si>
  <si>
    <t>PBT</t>
  </si>
  <si>
    <t>Analysis by geographic location</t>
  </si>
  <si>
    <t>Malaysia</t>
  </si>
  <si>
    <t>3Q vs 2Q</t>
  </si>
  <si>
    <t>China</t>
  </si>
  <si>
    <t>Myannar</t>
  </si>
  <si>
    <t>PROFIT/(LOSS) BEFORE TAXATION</t>
  </si>
  <si>
    <t>Taxation for this</t>
  </si>
  <si>
    <t>Cumulative</t>
  </si>
  <si>
    <t>quarter 30.9.2002</t>
  </si>
  <si>
    <t>year 30.9.2002</t>
  </si>
  <si>
    <t xml:space="preserve">- Tax for current year </t>
  </si>
  <si>
    <t>- Deferred taxation</t>
  </si>
  <si>
    <t>-</t>
  </si>
  <si>
    <t>The effective tax rate is higher than statutory tax rate due to losses incurred by some of the subsidiaries where no group relief is granted.</t>
  </si>
  <si>
    <t>Earnings per Share</t>
  </si>
  <si>
    <t>Basic (loss)/ earning per share</t>
  </si>
  <si>
    <t>Net (loss)/profit for the period (RM'000)</t>
  </si>
  <si>
    <t>Weighted average number of ordinary shares in issues ('000)</t>
  </si>
  <si>
    <t>Basic (loss)/ earnings per share (sen)</t>
  </si>
  <si>
    <t>Diluted earning per share</t>
  </si>
  <si>
    <t>Diluted earning per share was not computed as the convertion price of the share options granted to employees and warrants was higher than the fair value of the shares during the financial year.</t>
  </si>
  <si>
    <t xml:space="preserve">Carrying Amount of Revalued Property, Plant and Equipment </t>
  </si>
  <si>
    <t>The carrying value of freehold and leasehold land and buildings is based on the brought forward valuation incorporated in the annual financial statements for the year ended 31 December 2001.</t>
  </si>
  <si>
    <t>Marketable Securities</t>
  </si>
  <si>
    <t>3 months ended</t>
  </si>
  <si>
    <t xml:space="preserve"> 30.9.2002</t>
  </si>
  <si>
    <t>(a) Purchases and disposals</t>
  </si>
  <si>
    <t>Total purchase consideration</t>
  </si>
  <si>
    <t>Total sales proceeds</t>
  </si>
  <si>
    <t>Total profit on disposal</t>
  </si>
  <si>
    <t>(b) Investment as at 30 September 2002</t>
  </si>
  <si>
    <t>At cost</t>
  </si>
  <si>
    <t>At book value</t>
  </si>
  <si>
    <t>At market value</t>
  </si>
  <si>
    <t>Unquoted Investments and/or Properties</t>
  </si>
  <si>
    <t>`</t>
  </si>
  <si>
    <t>There was no disposal of unquoted investments or properties.</t>
  </si>
  <si>
    <t>Group Borrowings</t>
  </si>
  <si>
    <t>Details of the Group's bank borrowings as at 30 September 2002 are as follows:</t>
  </si>
  <si>
    <t>Current</t>
  </si>
  <si>
    <t>Non current</t>
  </si>
  <si>
    <t>Unsecurred</t>
  </si>
  <si>
    <t>Secured</t>
  </si>
  <si>
    <t>There were no group borrowings and debt securities that were denominated in foreign currency.</t>
  </si>
  <si>
    <t>Debts and Equity Securities</t>
  </si>
  <si>
    <t>During the reporting quarter, the paid-up capital of the Company increased from RM61,361,000 to RM61,399,000 with the exercise of 4,000 share options at the price of RM1.33 per share  and 34,000 share options at the price of RM1.32 per share  pursuant to Mamee-Double Decker (M) Berhad (MDDB) Employee Share Option Scheme.</t>
  </si>
  <si>
    <t>Other than the above there was no cancellation, repurchases, resale and repayment of  equity securities during the quarter except for the early repurchased of two third of the bonds</t>
  </si>
  <si>
    <t>Financial Instruments</t>
  </si>
  <si>
    <t>There were no financial instruments with off balance sheet risk as at the date of issue of  this quarterly report.</t>
  </si>
  <si>
    <t>Capital Commitments</t>
  </si>
  <si>
    <t>Capital commitments not provided for in the financial statements as at 30 September 2002 is as follows:</t>
  </si>
  <si>
    <t>Authorised by the Directors and contracted</t>
  </si>
  <si>
    <t>Authorised by the Directors and not contracted</t>
  </si>
  <si>
    <t xml:space="preserve">Contingent Liabilities </t>
  </si>
  <si>
    <t>There were no changes in contingent liabilities since the last annual balance sheet date to the date of this quarterly report.</t>
  </si>
  <si>
    <t>Significant Post Balance Sheet Event</t>
  </si>
  <si>
    <t xml:space="preserve">There were no material events subsequent to the end of this reporting period that have not been reflected in this financial statement </t>
  </si>
  <si>
    <t>Review of Operations</t>
  </si>
  <si>
    <t xml:space="preserve">Review of performance against 2001 </t>
  </si>
  <si>
    <t>For the third quarter under review, the Group's turnover reduced by 2.6% from RM59.28 million in the third quarter of last year to  RM57.78 million this quarter.  The Group registered a pre-tax loss of RM424,000 in this quarter compared with profit before taxation of RM5.5 million recorded in the corresponding period in 2001.  The drop in sales was mainly due to the slowdown in consumer spending  in Malaysia and stiff competition faced in China market.  The recorded loss before taxation  was due to higher costs of certain raw materials, reduction in sales and additional expenses and charges incurred in the early  redemption of two third of the bonds.</t>
  </si>
  <si>
    <t>For the nine months period ended 30 September 2002, the Group recorded a revenue of RM178.3 million or 3.7% higher than that recorded in the corresponding period in 2001.  However, the Group profit before taxation decreased by 57.21% from RM11.9 million in the corresponding period in 2001 to RM5.1 million. Despite the reduction in local demand and sales from China's operations, the overall improvement in sales for the nine months period was attributable to the increase in sales for export and  Myanmar's operations. The 57.21% drop in profit before taxation was mainly due the higher cost for certain raw materials, lower sales ,and additional interest expense and other charges incurred in the repurchase of two third of the bonds.</t>
  </si>
  <si>
    <t>Review of current quarter performance against preceding quarter</t>
  </si>
  <si>
    <t>For the third quarter under review, the Group turnover reduced by 4.41% from RM60.4 million in the previous quarter to RM57.78 million in this quarter. The Group registered a pre-tax loss of RM424,000 in this quarter compared with profit before taxation of RM2.5 million recorded in the previous quarter.</t>
  </si>
  <si>
    <t>The reduction in Group turnover in this quarter compared with the previous quarter was mainly due to lower consumer demand and  export sales . The pre-tax loss of RM424,000 was due to the additional interest expense and other charges incurred in the repurchase of two third of the bonds as well as decline in the Group turnover.</t>
  </si>
  <si>
    <t>Material Litigation</t>
  </si>
  <si>
    <t>There were no  material litigations as at todate of this report.</t>
  </si>
  <si>
    <t>Seasonality or Cyclicality of Operations</t>
  </si>
  <si>
    <t>The business of the Group is not subject to seasonal or cyclical fluctuations.</t>
  </si>
  <si>
    <t>Variance of Actual Profit from Forecast Profit</t>
  </si>
  <si>
    <t>The Group is not subject to any profit guarantee and has not issued any profit forecast.</t>
  </si>
  <si>
    <t>Changes in the Composition of the Group</t>
  </si>
  <si>
    <t>On 21 June 2002, the company acquired an additional 60,000 ordinary shares in MDD Bulk Foods Sdn Bhd from Galea Joseph Vincent and Watson Christopher Stephen thereby increasing its equity interest from 60% as at 31 December  2001 to 100%.</t>
  </si>
  <si>
    <t>The above acquisition  had no material impact on the earnings and net tangible assets of the Group.</t>
  </si>
  <si>
    <t>Status of Corporate Proposals Announced</t>
  </si>
  <si>
    <t>There were no corporate proposals announced but not completed at the date of this report.</t>
  </si>
  <si>
    <t>Dividend</t>
  </si>
  <si>
    <t>9 months ended 30 September 2002</t>
  </si>
  <si>
    <t>9 months ended 30 September 2001</t>
  </si>
  <si>
    <t xml:space="preserve">Gross dividend per share          </t>
  </si>
  <si>
    <t xml:space="preserve">Amount of dividend net of 28% tax         </t>
  </si>
  <si>
    <t>for the year ended 31 December 2001.)</t>
  </si>
  <si>
    <t>(The Condensed Consolidated Statement of Equity should be read in conjunction with the Annual Financial Report</t>
  </si>
  <si>
    <t xml:space="preserve">(The Condensed Consolidated Cash Flow Statement should be read in conjunction with the Annual Financial Report </t>
  </si>
  <si>
    <t>Final dividend approved by shareholders in respect of the year ended 31 Dec 2001, paid on 25 July 2002  (2001:paid on16 July 2001)</t>
  </si>
  <si>
    <t>Interim dividend declared, payable on 16 January 2003 (2001:paid on 16 January 2002)</t>
  </si>
  <si>
    <t xml:space="preserve">(The Condensed Consolidated Income Statement should be read in conjunction with the Annual Financial Report </t>
  </si>
  <si>
    <t xml:space="preserve">(The Condensed Consolidated Balance Sheet should be read in conjunction with the Annual Financial Report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</si>
</sst>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0000000000_);\(#,##0.00000000000\)"/>
    <numFmt numFmtId="174" formatCode="#,##0.0_);\(#,##0.0\)"/>
  </numFmts>
  <fonts count="25">
    <font>
      <sz val="10"/>
      <name val="Arial"/>
      <family val="0"/>
    </font>
    <font>
      <b/>
      <sz val="12"/>
      <name val="Arial"/>
      <family val="2"/>
    </font>
    <font>
      <b/>
      <sz val="16"/>
      <name val="Arial"/>
      <family val="2"/>
    </font>
    <font>
      <sz val="9"/>
      <name val="Arial"/>
      <family val="2"/>
    </font>
    <font>
      <b/>
      <sz val="9"/>
      <name val="Arial"/>
      <family val="2"/>
    </font>
    <font>
      <b/>
      <sz val="10"/>
      <name val="Arial"/>
      <family val="2"/>
    </font>
    <font>
      <b/>
      <sz val="8"/>
      <name val="Arial"/>
      <family val="2"/>
    </font>
    <font>
      <sz val="8"/>
      <name val="Arial"/>
      <family val="2"/>
    </font>
    <font>
      <sz val="9"/>
      <name val="Helv"/>
      <family val="0"/>
    </font>
    <font>
      <sz val="9"/>
      <color indexed="12"/>
      <name val="Arial"/>
      <family val="2"/>
    </font>
    <font>
      <i/>
      <sz val="9"/>
      <name val="Arial"/>
      <family val="2"/>
    </font>
    <font>
      <sz val="9"/>
      <color indexed="14"/>
      <name val="Arial"/>
      <family val="2"/>
    </font>
    <font>
      <sz val="12"/>
      <name val="Arial"/>
      <family val="2"/>
    </font>
    <font>
      <b/>
      <i/>
      <sz val="9"/>
      <name val="Arial"/>
      <family val="2"/>
    </font>
    <font>
      <b/>
      <sz val="12"/>
      <name val="Book Antiqua"/>
      <family val="1"/>
    </font>
    <font>
      <sz val="9"/>
      <name val="Helvetica"/>
      <family val="0"/>
    </font>
    <font>
      <sz val="10"/>
      <name val="Book Antiqua"/>
      <family val="1"/>
    </font>
    <font>
      <u val="single"/>
      <sz val="9"/>
      <name val="Helvetica"/>
      <family val="0"/>
    </font>
    <font>
      <b/>
      <sz val="10"/>
      <name val="Book Antiqua"/>
      <family val="1"/>
    </font>
    <font>
      <i/>
      <u val="single"/>
      <sz val="10"/>
      <name val="Book Antiqua"/>
      <family val="1"/>
    </font>
    <font>
      <b/>
      <i/>
      <u val="single"/>
      <sz val="9"/>
      <name val="Arial"/>
      <family val="2"/>
    </font>
    <font>
      <sz val="12"/>
      <name val="Book Antiqua"/>
      <family val="1"/>
    </font>
    <font>
      <sz val="10"/>
      <color indexed="8"/>
      <name val="Book Antiqua"/>
      <family val="1"/>
    </font>
    <font>
      <sz val="9"/>
      <color indexed="8"/>
      <name val="Helvetica"/>
      <family val="0"/>
    </font>
    <font>
      <u val="single"/>
      <sz val="10"/>
      <color indexed="12"/>
      <name val="Arial"/>
      <family val="0"/>
    </font>
  </fonts>
  <fills count="3">
    <fill>
      <patternFill/>
    </fill>
    <fill>
      <patternFill patternType="gray125"/>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double"/>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thin"/>
      <top>
        <color indexed="63"/>
      </top>
      <bottom style="medium"/>
    </border>
    <border>
      <left style="medium"/>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0" borderId="0" xfId="0" applyFill="1" applyBorder="1" applyAlignment="1">
      <alignment/>
    </xf>
    <xf numFmtId="0" fontId="3" fillId="2" borderId="1" xfId="0" applyFont="1" applyFill="1" applyBorder="1" applyAlignment="1" applyProtection="1">
      <alignment horizontal="center"/>
      <protection/>
    </xf>
    <xf numFmtId="0" fontId="0" fillId="2" borderId="2" xfId="0" applyFill="1" applyBorder="1" applyAlignment="1">
      <alignment horizontal="center"/>
    </xf>
    <xf numFmtId="0" fontId="0" fillId="2" borderId="3" xfId="0" applyFill="1" applyBorder="1" applyAlignment="1">
      <alignment/>
    </xf>
    <xf numFmtId="0" fontId="0" fillId="2" borderId="4" xfId="0"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3" fillId="0" borderId="0" xfId="0" applyFont="1" applyBorder="1" applyAlignment="1">
      <alignment horizontal="justify" vertical="center"/>
    </xf>
    <xf numFmtId="0" fontId="0" fillId="0" borderId="0" xfId="0" applyFont="1" applyBorder="1" applyAlignment="1">
      <alignment horizontal="justify" vertical="center"/>
    </xf>
    <xf numFmtId="0" fontId="6" fillId="0" borderId="0" xfId="0" applyFont="1" applyBorder="1" applyAlignment="1">
      <alignment/>
    </xf>
    <xf numFmtId="0" fontId="6" fillId="0" borderId="6" xfId="0" applyFont="1" applyBorder="1" applyAlignment="1">
      <alignment/>
    </xf>
    <xf numFmtId="0" fontId="0" fillId="0" borderId="5" xfId="0" applyFont="1" applyBorder="1" applyAlignment="1">
      <alignment horizontal="justify" vertical="center"/>
    </xf>
    <xf numFmtId="0" fontId="7" fillId="2" borderId="7" xfId="0" applyFont="1" applyFill="1" applyBorder="1" applyAlignment="1">
      <alignment horizontal="centerContinuous"/>
    </xf>
    <xf numFmtId="0" fontId="7" fillId="2" borderId="8" xfId="0" applyFont="1" applyFill="1" applyBorder="1" applyAlignment="1">
      <alignment horizontal="centerContinuous"/>
    </xf>
    <xf numFmtId="0" fontId="7" fillId="2" borderId="9" xfId="0" applyFont="1" applyFill="1" applyBorder="1" applyAlignment="1">
      <alignment horizontal="centerContinuous"/>
    </xf>
    <xf numFmtId="0" fontId="6" fillId="2" borderId="10" xfId="0" applyFont="1" applyFill="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0" fillId="0" borderId="5" xfId="0" applyFill="1" applyBorder="1" applyAlignment="1">
      <alignment/>
    </xf>
    <xf numFmtId="0" fontId="6" fillId="2" borderId="11" xfId="0" applyFont="1" applyFill="1" applyBorder="1" applyAlignment="1">
      <alignment horizontal="center"/>
    </xf>
    <xf numFmtId="0" fontId="7" fillId="0" borderId="0" xfId="0" applyFont="1" applyFill="1" applyBorder="1" applyAlignment="1">
      <alignment horizontal="center"/>
    </xf>
    <xf numFmtId="0" fontId="7" fillId="0" borderId="6" xfId="0" applyFont="1" applyFill="1" applyBorder="1" applyAlignment="1">
      <alignment horizontal="center"/>
    </xf>
    <xf numFmtId="0" fontId="5" fillId="0" borderId="0" xfId="0" applyFont="1" applyFill="1" applyBorder="1" applyAlignment="1">
      <alignment/>
    </xf>
    <xf numFmtId="37" fontId="3" fillId="0" borderId="12" xfId="0" applyNumberFormat="1" applyFont="1" applyFill="1" applyBorder="1" applyAlignment="1">
      <alignment/>
    </xf>
    <xf numFmtId="37" fontId="3" fillId="0" borderId="0" xfId="0" applyNumberFormat="1" applyFont="1" applyFill="1" applyBorder="1" applyAlignment="1">
      <alignment/>
    </xf>
    <xf numFmtId="37" fontId="3" fillId="0" borderId="6" xfId="0" applyNumberFormat="1" applyFont="1" applyFill="1" applyBorder="1" applyAlignment="1">
      <alignment/>
    </xf>
    <xf numFmtId="37" fontId="0" fillId="0" borderId="5" xfId="0" applyNumberFormat="1" applyFont="1" applyFill="1" applyBorder="1" applyAlignment="1">
      <alignment/>
    </xf>
    <xf numFmtId="0" fontId="0" fillId="0" borderId="0" xfId="0" applyFont="1" applyFill="1" applyBorder="1" applyAlignment="1">
      <alignment/>
    </xf>
    <xf numFmtId="37" fontId="3" fillId="0" borderId="10" xfId="0" applyNumberFormat="1" applyFont="1" applyFill="1" applyBorder="1" applyAlignment="1">
      <alignment/>
    </xf>
    <xf numFmtId="37" fontId="3" fillId="0" borderId="11" xfId="0" applyNumberFormat="1" applyFont="1" applyFill="1" applyBorder="1" applyAlignment="1">
      <alignment/>
    </xf>
    <xf numFmtId="0" fontId="3" fillId="0" borderId="0" xfId="0" applyFont="1" applyFill="1" applyBorder="1" applyAlignment="1">
      <alignment/>
    </xf>
    <xf numFmtId="37" fontId="3" fillId="0" borderId="13" xfId="0" applyNumberFormat="1" applyFont="1" applyFill="1" applyBorder="1" applyAlignment="1">
      <alignment/>
    </xf>
    <xf numFmtId="0" fontId="0" fillId="0" borderId="2" xfId="0" applyFill="1" applyBorder="1" applyAlignment="1">
      <alignment horizontal="center"/>
    </xf>
    <xf numFmtId="0" fontId="0" fillId="0" borderId="3" xfId="0" applyFill="1" applyBorder="1" applyAlignment="1">
      <alignment/>
    </xf>
    <xf numFmtId="38" fontId="3" fillId="0" borderId="3" xfId="0" applyNumberFormat="1" applyFont="1" applyFill="1" applyBorder="1" applyAlignment="1">
      <alignment/>
    </xf>
    <xf numFmtId="0" fontId="0" fillId="0" borderId="4" xfId="0" applyFill="1" applyBorder="1" applyAlignment="1">
      <alignment/>
    </xf>
    <xf numFmtId="0" fontId="3" fillId="2" borderId="14" xfId="0" applyFont="1" applyFill="1" applyBorder="1" applyAlignment="1" applyProtection="1">
      <alignment horizontal="center"/>
      <protection/>
    </xf>
    <xf numFmtId="0" fontId="3" fillId="2" borderId="15" xfId="0" applyFont="1" applyFill="1" applyBorder="1" applyAlignment="1" applyProtection="1">
      <alignment/>
      <protection/>
    </xf>
    <xf numFmtId="0" fontId="3" fillId="2" borderId="16" xfId="0" applyFont="1" applyFill="1" applyBorder="1" applyAlignment="1" applyProtection="1">
      <alignment/>
      <protection/>
    </xf>
    <xf numFmtId="0" fontId="4" fillId="2" borderId="1" xfId="0" applyFont="1" applyFill="1" applyBorder="1" applyAlignment="1" applyProtection="1">
      <alignment horizontal="center"/>
      <protection/>
    </xf>
    <xf numFmtId="0" fontId="4" fillId="2" borderId="0" xfId="0" applyFont="1" applyFill="1" applyBorder="1" applyAlignment="1" applyProtection="1">
      <alignment horizontal="left"/>
      <protection/>
    </xf>
    <xf numFmtId="0" fontId="3" fillId="2" borderId="0" xfId="0" applyFont="1" applyFill="1" applyBorder="1" applyAlignment="1" applyProtection="1">
      <alignment/>
      <protection/>
    </xf>
    <xf numFmtId="0" fontId="4" fillId="2" borderId="0" xfId="0" applyFont="1" applyFill="1" applyBorder="1" applyAlignment="1" applyProtection="1">
      <alignment/>
      <protection/>
    </xf>
    <xf numFmtId="0" fontId="8" fillId="2" borderId="5" xfId="0" applyFont="1" applyFill="1" applyBorder="1" applyAlignment="1" applyProtection="1">
      <alignment/>
      <protection/>
    </xf>
    <xf numFmtId="0" fontId="3" fillId="2" borderId="0" xfId="0" applyFont="1" applyFill="1" applyBorder="1" applyAlignment="1" applyProtection="1">
      <alignment horizontal="left"/>
      <protection/>
    </xf>
    <xf numFmtId="0" fontId="3" fillId="2" borderId="2"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xf>
    <xf numFmtId="0" fontId="4" fillId="0" borderId="1" xfId="0" applyFont="1" applyFill="1" applyBorder="1" applyAlignment="1">
      <alignment horizontal="center"/>
    </xf>
    <xf numFmtId="0" fontId="4" fillId="0" borderId="0" xfId="0" applyFont="1" applyFill="1" applyBorder="1" applyAlignment="1">
      <alignment horizontal="left"/>
    </xf>
    <xf numFmtId="0" fontId="3" fillId="0" borderId="0" xfId="0" applyFont="1" applyFill="1" applyBorder="1" applyAlignment="1">
      <alignment/>
    </xf>
    <xf numFmtId="0" fontId="3" fillId="0" borderId="5" xfId="0" applyFont="1" applyFill="1" applyBorder="1" applyAlignment="1">
      <alignment/>
    </xf>
    <xf numFmtId="37" fontId="9" fillId="0" borderId="0" xfId="0" applyNumberFormat="1" applyFont="1" applyFill="1" applyBorder="1" applyAlignment="1">
      <alignment/>
    </xf>
    <xf numFmtId="37" fontId="3" fillId="0" borderId="0" xfId="0" applyNumberFormat="1" applyFont="1" applyFill="1" applyBorder="1" applyAlignment="1">
      <alignment/>
    </xf>
    <xf numFmtId="37" fontId="4" fillId="2" borderId="12" xfId="0" applyNumberFormat="1" applyFont="1" applyFill="1" applyBorder="1" applyAlignment="1">
      <alignment horizontal="center"/>
    </xf>
    <xf numFmtId="37" fontId="3" fillId="0" borderId="6" xfId="0" applyNumberFormat="1" applyFont="1" applyFill="1" applyBorder="1" applyAlignment="1">
      <alignment/>
    </xf>
    <xf numFmtId="37" fontId="3" fillId="0" borderId="0" xfId="0" applyNumberFormat="1" applyFont="1" applyFill="1" applyBorder="1" applyAlignment="1">
      <alignment horizontal="center"/>
    </xf>
    <xf numFmtId="0" fontId="3" fillId="0" borderId="1" xfId="0" applyFont="1" applyFill="1" applyBorder="1" applyAlignment="1">
      <alignment horizontal="center"/>
    </xf>
    <xf numFmtId="37" fontId="4" fillId="2" borderId="10" xfId="0" applyNumberFormat="1" applyFont="1" applyFill="1" applyBorder="1" applyAlignment="1">
      <alignment horizontal="center"/>
    </xf>
    <xf numFmtId="0" fontId="5" fillId="2" borderId="10" xfId="0" applyFont="1" applyFill="1" applyBorder="1" applyAlignment="1">
      <alignment horizontal="center"/>
    </xf>
    <xf numFmtId="172" fontId="3" fillId="0" borderId="0" xfId="0" applyNumberFormat="1" applyFont="1" applyFill="1" applyBorder="1" applyAlignment="1">
      <alignment/>
    </xf>
    <xf numFmtId="37" fontId="4" fillId="2" borderId="10" xfId="0" applyNumberFormat="1" applyFont="1" applyFill="1" applyBorder="1" applyAlignment="1" quotePrefix="1">
      <alignment horizontal="center"/>
    </xf>
    <xf numFmtId="172" fontId="3" fillId="0" borderId="0" xfId="0" applyNumberFormat="1" applyFont="1" applyFill="1" applyBorder="1" applyAlignment="1">
      <alignment horizontal="center"/>
    </xf>
    <xf numFmtId="37" fontId="4" fillId="0" borderId="0" xfId="0" applyNumberFormat="1" applyFont="1" applyFill="1" applyBorder="1" applyAlignment="1">
      <alignment horizontal="center"/>
    </xf>
    <xf numFmtId="37" fontId="4" fillId="2" borderId="17" xfId="0" applyNumberFormat="1" applyFont="1" applyFill="1" applyBorder="1" applyAlignment="1">
      <alignment horizontal="center"/>
    </xf>
    <xf numFmtId="169" fontId="3" fillId="0" borderId="0" xfId="0" applyNumberFormat="1" applyFont="1" applyFill="1" applyBorder="1" applyAlignment="1">
      <alignment/>
    </xf>
    <xf numFmtId="169" fontId="3" fillId="0" borderId="6" xfId="0" applyNumberFormat="1" applyFont="1" applyFill="1" applyBorder="1" applyAlignment="1">
      <alignment/>
    </xf>
    <xf numFmtId="0" fontId="7" fillId="0" borderId="1" xfId="0" applyFont="1" applyFill="1" applyBorder="1" applyAlignment="1">
      <alignment horizontal="center"/>
    </xf>
    <xf numFmtId="0" fontId="4" fillId="0" borderId="0" xfId="0" applyFont="1" applyFill="1" applyBorder="1" applyAlignment="1">
      <alignment/>
    </xf>
    <xf numFmtId="37" fontId="10" fillId="0" borderId="0" xfId="0" applyNumberFormat="1" applyFont="1" applyFill="1" applyBorder="1" applyAlignment="1">
      <alignment horizontal="center"/>
    </xf>
    <xf numFmtId="169" fontId="3" fillId="0" borderId="12" xfId="0" applyNumberFormat="1" applyFont="1" applyFill="1" applyBorder="1" applyAlignment="1">
      <alignment/>
    </xf>
    <xf numFmtId="169" fontId="3" fillId="0" borderId="0" xfId="0" applyNumberFormat="1" applyFont="1" applyFill="1" applyBorder="1" applyAlignment="1">
      <alignment/>
    </xf>
    <xf numFmtId="169" fontId="3" fillId="0" borderId="6" xfId="0" applyNumberFormat="1" applyFont="1" applyFill="1" applyBorder="1" applyAlignment="1">
      <alignment/>
    </xf>
    <xf numFmtId="169" fontId="3" fillId="0" borderId="10" xfId="0" applyNumberFormat="1" applyFont="1" applyFill="1" applyBorder="1" applyAlignment="1">
      <alignment/>
    </xf>
    <xf numFmtId="169" fontId="3" fillId="0" borderId="11" xfId="0" applyNumberFormat="1" applyFont="1" applyFill="1" applyBorder="1" applyAlignment="1">
      <alignment/>
    </xf>
    <xf numFmtId="172" fontId="11" fillId="0" borderId="0" xfId="0" applyNumberFormat="1" applyFont="1" applyFill="1" applyBorder="1" applyAlignment="1">
      <alignment/>
    </xf>
    <xf numFmtId="169" fontId="3" fillId="0" borderId="18" xfId="0" applyNumberFormat="1" applyFont="1" applyFill="1" applyBorder="1" applyAlignment="1">
      <alignment/>
    </xf>
    <xf numFmtId="171" fontId="3" fillId="0" borderId="0" xfId="15" applyFont="1" applyFill="1" applyBorder="1" applyAlignment="1">
      <alignment/>
    </xf>
    <xf numFmtId="169" fontId="3" fillId="0" borderId="8" xfId="0" applyNumberFormat="1" applyFont="1" applyFill="1" applyBorder="1" applyAlignment="1">
      <alignment/>
    </xf>
    <xf numFmtId="169" fontId="4" fillId="0" borderId="19" xfId="0" applyNumberFormat="1" applyFont="1" applyFill="1" applyBorder="1" applyAlignment="1">
      <alignment/>
    </xf>
    <xf numFmtId="169" fontId="3" fillId="0" borderId="20" xfId="0" applyNumberFormat="1" applyFont="1" applyFill="1" applyBorder="1" applyAlignment="1">
      <alignment/>
    </xf>
    <xf numFmtId="2" fontId="3" fillId="0" borderId="3" xfId="0" applyNumberFormat="1" applyFont="1" applyFill="1" applyBorder="1" applyAlignment="1">
      <alignment horizontal="right"/>
    </xf>
    <xf numFmtId="1" fontId="3" fillId="0" borderId="0" xfId="0" applyNumberFormat="1" applyFont="1" applyFill="1" applyBorder="1" applyAlignment="1">
      <alignment horizontal="right"/>
    </xf>
    <xf numFmtId="1" fontId="3" fillId="0" borderId="6" xfId="0" applyNumberFormat="1" applyFont="1" applyFill="1" applyBorder="1" applyAlignment="1">
      <alignment horizontal="right"/>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xf>
    <xf numFmtId="37" fontId="3" fillId="0" borderId="3" xfId="0" applyNumberFormat="1" applyFont="1" applyFill="1" applyBorder="1" applyAlignment="1">
      <alignment/>
    </xf>
    <xf numFmtId="169" fontId="3" fillId="0" borderId="3" xfId="0" applyNumberFormat="1" applyFont="1" applyFill="1" applyBorder="1" applyAlignment="1">
      <alignment/>
    </xf>
    <xf numFmtId="172" fontId="3" fillId="0" borderId="3" xfId="0" applyNumberFormat="1" applyFont="1" applyFill="1" applyBorder="1" applyAlignment="1">
      <alignment/>
    </xf>
    <xf numFmtId="0" fontId="3" fillId="0" borderId="4" xfId="0" applyFont="1" applyFill="1" applyBorder="1" applyAlignment="1">
      <alignment/>
    </xf>
    <xf numFmtId="0" fontId="3" fillId="2" borderId="14" xfId="0" applyFont="1" applyFill="1" applyBorder="1" applyAlignment="1">
      <alignment horizontal="center"/>
    </xf>
    <xf numFmtId="169" fontId="3" fillId="2" borderId="15" xfId="0" applyNumberFormat="1" applyFont="1" applyFill="1" applyBorder="1" applyAlignment="1">
      <alignment/>
    </xf>
    <xf numFmtId="37" fontId="3" fillId="2" borderId="15" xfId="0" applyNumberFormat="1" applyFont="1" applyFill="1" applyBorder="1" applyAlignment="1">
      <alignment/>
    </xf>
    <xf numFmtId="172" fontId="3" fillId="2" borderId="15" xfId="0" applyNumberFormat="1" applyFont="1" applyFill="1" applyBorder="1" applyAlignment="1">
      <alignment/>
    </xf>
    <xf numFmtId="0" fontId="3" fillId="2" borderId="16" xfId="0" applyFont="1" applyFill="1" applyBorder="1" applyAlignment="1">
      <alignment/>
    </xf>
    <xf numFmtId="0" fontId="3" fillId="2" borderId="2" xfId="0" applyFont="1" applyFill="1" applyBorder="1" applyAlignment="1">
      <alignment horizontal="center"/>
    </xf>
    <xf numFmtId="0" fontId="4" fillId="2" borderId="3" xfId="0" applyFont="1" applyFill="1" applyBorder="1" applyAlignment="1">
      <alignment/>
    </xf>
    <xf numFmtId="0" fontId="3" fillId="2" borderId="3" xfId="0" applyFont="1" applyFill="1" applyBorder="1" applyAlignment="1">
      <alignment/>
    </xf>
    <xf numFmtId="37" fontId="3" fillId="2" borderId="3" xfId="0" applyNumberFormat="1" applyFont="1" applyFill="1" applyBorder="1" applyAlignment="1">
      <alignment/>
    </xf>
    <xf numFmtId="169" fontId="3" fillId="2" borderId="3" xfId="0" applyNumberFormat="1" applyFont="1" applyFill="1" applyBorder="1" applyAlignment="1">
      <alignment/>
    </xf>
    <xf numFmtId="172" fontId="3" fillId="2" borderId="3" xfId="0" applyNumberFormat="1" applyFont="1" applyFill="1" applyBorder="1" applyAlignment="1">
      <alignment/>
    </xf>
    <xf numFmtId="169" fontId="4" fillId="2" borderId="12" xfId="0" applyNumberFormat="1" applyFont="1" applyFill="1" applyBorder="1" applyAlignment="1">
      <alignment horizontal="center" wrapText="1"/>
    </xf>
    <xf numFmtId="169" fontId="13" fillId="2" borderId="10" xfId="0" applyNumberFormat="1" applyFont="1" applyFill="1" applyBorder="1" applyAlignment="1">
      <alignment horizontal="center" wrapText="1"/>
    </xf>
    <xf numFmtId="169" fontId="10" fillId="2" borderId="10" xfId="0" applyNumberFormat="1" applyFont="1" applyFill="1" applyBorder="1" applyAlignment="1">
      <alignment horizontal="center" wrapText="1"/>
    </xf>
    <xf numFmtId="169" fontId="4" fillId="2" borderId="10" xfId="0" applyNumberFormat="1" applyFont="1" applyFill="1" applyBorder="1" applyAlignment="1">
      <alignment horizontal="center" wrapText="1"/>
    </xf>
    <xf numFmtId="169" fontId="4" fillId="2" borderId="11" xfId="0" applyNumberFormat="1" applyFont="1" applyFill="1" applyBorder="1" applyAlignment="1">
      <alignment horizontal="center" wrapText="1"/>
    </xf>
    <xf numFmtId="0" fontId="4" fillId="0" borderId="0" xfId="0" applyFont="1" applyFill="1" applyBorder="1" applyAlignment="1" quotePrefix="1">
      <alignment/>
    </xf>
    <xf numFmtId="37" fontId="3" fillId="0" borderId="18" xfId="0" applyNumberFormat="1" applyFont="1" applyFill="1" applyBorder="1" applyAlignment="1">
      <alignment/>
    </xf>
    <xf numFmtId="173" fontId="0" fillId="0" borderId="0" xfId="0" applyNumberFormat="1" applyAlignment="1">
      <alignment/>
    </xf>
    <xf numFmtId="0" fontId="3" fillId="2" borderId="21" xfId="0" applyFont="1" applyFill="1" applyBorder="1" applyAlignment="1">
      <alignment horizontal="center"/>
    </xf>
    <xf numFmtId="37" fontId="3" fillId="2" borderId="22" xfId="0" applyNumberFormat="1" applyFont="1" applyFill="1" applyBorder="1" applyAlignment="1">
      <alignment/>
    </xf>
    <xf numFmtId="172" fontId="3" fillId="2" borderId="22" xfId="0" applyNumberFormat="1" applyFont="1" applyFill="1" applyBorder="1" applyAlignment="1">
      <alignment/>
    </xf>
    <xf numFmtId="0" fontId="3" fillId="2" borderId="23" xfId="0" applyFont="1" applyFill="1" applyBorder="1" applyAlignment="1">
      <alignment/>
    </xf>
    <xf numFmtId="0" fontId="0" fillId="0" borderId="24" xfId="0" applyFill="1" applyBorder="1" applyAlignment="1">
      <alignment/>
    </xf>
    <xf numFmtId="169" fontId="3" fillId="0" borderId="25" xfId="0" applyNumberFormat="1" applyFont="1" applyFill="1" applyBorder="1" applyAlignment="1">
      <alignment/>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2" fillId="0" borderId="0" xfId="0" applyFont="1" applyFill="1" applyBorder="1" applyAlignment="1">
      <alignment/>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3" fillId="0" borderId="27" xfId="0" applyFont="1" applyFill="1" applyBorder="1" applyAlignment="1">
      <alignment horizontal="center"/>
    </xf>
    <xf numFmtId="0" fontId="4" fillId="0" borderId="15" xfId="0" applyFont="1" applyFill="1" applyBorder="1" applyAlignment="1">
      <alignment/>
    </xf>
    <xf numFmtId="0" fontId="3" fillId="0" borderId="15" xfId="0" applyFont="1" applyFill="1" applyBorder="1" applyAlignment="1">
      <alignment/>
    </xf>
    <xf numFmtId="37" fontId="3" fillId="0" borderId="15" xfId="0" applyNumberFormat="1" applyFont="1" applyFill="1" applyBorder="1" applyAlignment="1">
      <alignment/>
    </xf>
    <xf numFmtId="169" fontId="3" fillId="0" borderId="15" xfId="0" applyNumberFormat="1" applyFont="1" applyFill="1" applyBorder="1" applyAlignment="1">
      <alignment/>
    </xf>
    <xf numFmtId="172" fontId="3" fillId="0" borderId="15" xfId="0" applyNumberFormat="1" applyFont="1" applyFill="1" applyBorder="1" applyAlignment="1">
      <alignment/>
    </xf>
    <xf numFmtId="0" fontId="3" fillId="0" borderId="16" xfId="0" applyFont="1" applyFill="1" applyBorder="1" applyAlignment="1">
      <alignment/>
    </xf>
    <xf numFmtId="0" fontId="4" fillId="0" borderId="28" xfId="0" applyFont="1" applyFill="1" applyBorder="1" applyAlignment="1">
      <alignment horizontal="center"/>
    </xf>
    <xf numFmtId="0" fontId="3" fillId="0" borderId="5" xfId="0" applyFont="1" applyFill="1" applyBorder="1" applyAlignment="1">
      <alignment/>
    </xf>
    <xf numFmtId="37" fontId="14" fillId="0" borderId="28" xfId="0" applyNumberFormat="1" applyFont="1" applyBorder="1" applyAlignment="1">
      <alignment vertical="top" wrapText="1"/>
    </xf>
    <xf numFmtId="0" fontId="0" fillId="0" borderId="0" xfId="0" applyBorder="1" applyAlignment="1">
      <alignment wrapText="1"/>
    </xf>
    <xf numFmtId="37" fontId="16" fillId="0" borderId="5" xfId="0" applyNumberFormat="1" applyFont="1" applyBorder="1" applyAlignment="1">
      <alignment/>
    </xf>
    <xf numFmtId="37" fontId="16" fillId="0" borderId="0" xfId="0" applyNumberFormat="1" applyFont="1" applyBorder="1" applyAlignment="1">
      <alignment/>
    </xf>
    <xf numFmtId="37" fontId="16" fillId="0" borderId="0" xfId="0" applyNumberFormat="1" applyFont="1" applyAlignment="1">
      <alignment/>
    </xf>
    <xf numFmtId="0" fontId="15" fillId="0" borderId="0" xfId="0" applyFont="1" applyBorder="1" applyAlignment="1">
      <alignment horizontal="justify"/>
    </xf>
    <xf numFmtId="0" fontId="0" fillId="0" borderId="0" xfId="0" applyBorder="1" applyAlignment="1">
      <alignment/>
    </xf>
    <xf numFmtId="0" fontId="17" fillId="0" borderId="0" xfId="0" applyFont="1" applyBorder="1" applyAlignment="1">
      <alignment/>
    </xf>
    <xf numFmtId="0" fontId="15" fillId="0" borderId="0" xfId="0" applyFont="1" applyBorder="1" applyAlignment="1">
      <alignment horizontal="right"/>
    </xf>
    <xf numFmtId="0" fontId="15" fillId="0" borderId="0" xfId="0" applyFont="1" applyBorder="1" applyAlignment="1">
      <alignment/>
    </xf>
    <xf numFmtId="3" fontId="15" fillId="0" borderId="0" xfId="0" applyNumberFormat="1" applyFont="1" applyBorder="1" applyAlignment="1">
      <alignment/>
    </xf>
    <xf numFmtId="3" fontId="15" fillId="0" borderId="8" xfId="0" applyNumberFormat="1" applyFont="1" applyBorder="1" applyAlignment="1">
      <alignment/>
    </xf>
    <xf numFmtId="37" fontId="18" fillId="0" borderId="28" xfId="0" applyNumberFormat="1" applyFont="1" applyBorder="1" applyAlignment="1">
      <alignment/>
    </xf>
    <xf numFmtId="37" fontId="18" fillId="0" borderId="0" xfId="0" applyNumberFormat="1" applyFont="1" applyBorder="1" applyAlignment="1">
      <alignment/>
    </xf>
    <xf numFmtId="37" fontId="16" fillId="0" borderId="28" xfId="0" applyNumberFormat="1" applyFont="1" applyBorder="1" applyAlignment="1">
      <alignment/>
    </xf>
    <xf numFmtId="37" fontId="16" fillId="0" borderId="0" xfId="0" applyNumberFormat="1" applyFont="1" applyAlignment="1">
      <alignment horizontal="center"/>
    </xf>
    <xf numFmtId="37" fontId="19" fillId="0" borderId="0" xfId="0" applyNumberFormat="1" applyFont="1" applyBorder="1" applyAlignment="1">
      <alignment/>
    </xf>
    <xf numFmtId="37" fontId="16" fillId="0" borderId="12" xfId="0" applyNumberFormat="1" applyFont="1" applyBorder="1" applyAlignment="1">
      <alignment/>
    </xf>
    <xf numFmtId="10" fontId="16" fillId="0" borderId="0" xfId="0" applyNumberFormat="1" applyFont="1" applyAlignment="1">
      <alignment/>
    </xf>
    <xf numFmtId="37" fontId="16" fillId="0" borderId="10" xfId="0" applyNumberFormat="1" applyFont="1" applyBorder="1" applyAlignment="1">
      <alignment/>
    </xf>
    <xf numFmtId="37" fontId="16" fillId="0" borderId="18" xfId="0" applyNumberFormat="1" applyFont="1" applyBorder="1" applyAlignment="1">
      <alignment/>
    </xf>
    <xf numFmtId="37" fontId="3" fillId="2" borderId="29" xfId="0" applyNumberFormat="1" applyFont="1" applyFill="1" applyBorder="1" applyAlignment="1">
      <alignment/>
    </xf>
    <xf numFmtId="37" fontId="4" fillId="2" borderId="20" xfId="0" applyNumberFormat="1" applyFont="1" applyFill="1" applyBorder="1" applyAlignment="1">
      <alignment horizontal="center"/>
    </xf>
    <xf numFmtId="169" fontId="3" fillId="2" borderId="20" xfId="0" applyNumberFormat="1" applyFont="1" applyFill="1" applyBorder="1" applyAlignment="1">
      <alignment/>
    </xf>
    <xf numFmtId="169" fontId="3" fillId="2" borderId="29" xfId="0" applyNumberFormat="1" applyFont="1" applyFill="1" applyBorder="1" applyAlignment="1">
      <alignment/>
    </xf>
    <xf numFmtId="37" fontId="4" fillId="2" borderId="30" xfId="0" applyNumberFormat="1" applyFont="1" applyFill="1" applyBorder="1" applyAlignment="1">
      <alignment horizontal="center"/>
    </xf>
    <xf numFmtId="37" fontId="3" fillId="2" borderId="6" xfId="0" applyNumberFormat="1" applyFont="1" applyFill="1" applyBorder="1" applyAlignment="1">
      <alignment/>
    </xf>
    <xf numFmtId="37" fontId="4" fillId="2" borderId="0" xfId="0" applyNumberFormat="1" applyFont="1" applyFill="1" applyBorder="1" applyAlignment="1">
      <alignment horizontal="center"/>
    </xf>
    <xf numFmtId="169" fontId="3" fillId="2" borderId="0" xfId="0" applyNumberFormat="1" applyFont="1" applyFill="1" applyBorder="1" applyAlignment="1">
      <alignment/>
    </xf>
    <xf numFmtId="169" fontId="3" fillId="2" borderId="6" xfId="0" applyNumberFormat="1" applyFont="1" applyFill="1" applyBorder="1" applyAlignment="1">
      <alignment/>
    </xf>
    <xf numFmtId="37" fontId="4" fillId="2" borderId="31" xfId="0" applyNumberFormat="1" applyFont="1" applyFill="1" applyBorder="1" applyAlignment="1">
      <alignment horizontal="center"/>
    </xf>
    <xf numFmtId="37" fontId="3" fillId="0" borderId="0" xfId="0" applyNumberFormat="1" applyFont="1" applyFill="1" applyBorder="1" applyAlignment="1">
      <alignment horizontal="center"/>
    </xf>
    <xf numFmtId="37" fontId="4" fillId="2" borderId="32" xfId="0" applyNumberFormat="1" applyFont="1" applyFill="1" applyBorder="1" applyAlignment="1">
      <alignment horizontal="center"/>
    </xf>
    <xf numFmtId="0" fontId="3" fillId="0" borderId="0" xfId="0" applyFont="1" applyFill="1" applyBorder="1" applyAlignment="1" quotePrefix="1">
      <alignment/>
    </xf>
    <xf numFmtId="37" fontId="3" fillId="0" borderId="29" xfId="0" applyNumberFormat="1" applyFont="1" applyFill="1" applyBorder="1" applyAlignment="1">
      <alignment/>
    </xf>
    <xf numFmtId="169" fontId="3" fillId="0" borderId="20" xfId="0" applyNumberFormat="1" applyFont="1" applyFill="1" applyBorder="1" applyAlignment="1">
      <alignment horizontal="center"/>
    </xf>
    <xf numFmtId="169" fontId="3" fillId="0" borderId="29" xfId="0" applyNumberFormat="1" applyFont="1" applyFill="1" applyBorder="1" applyAlignment="1">
      <alignment/>
    </xf>
    <xf numFmtId="37" fontId="3" fillId="0" borderId="31" xfId="0" applyNumberFormat="1" applyFont="1" applyFill="1" applyBorder="1" applyAlignment="1">
      <alignment/>
    </xf>
    <xf numFmtId="39" fontId="3" fillId="0" borderId="0" xfId="0" applyNumberFormat="1" applyFont="1" applyFill="1" applyBorder="1" applyAlignment="1">
      <alignment/>
    </xf>
    <xf numFmtId="169" fontId="3" fillId="0" borderId="0" xfId="0" applyNumberFormat="1" applyFont="1" applyFill="1" applyBorder="1" applyAlignment="1">
      <alignment horizontal="right"/>
    </xf>
    <xf numFmtId="169" fontId="3" fillId="0" borderId="6" xfId="0" applyNumberFormat="1" applyFont="1" applyFill="1" applyBorder="1" applyAlignment="1">
      <alignment horizontal="right"/>
    </xf>
    <xf numFmtId="37" fontId="3" fillId="0" borderId="31" xfId="0" applyNumberFormat="1" applyFont="1" applyFill="1" applyBorder="1" applyAlignment="1">
      <alignment horizontal="right"/>
    </xf>
    <xf numFmtId="37" fontId="3" fillId="0" borderId="33" xfId="0" applyNumberFormat="1" applyFont="1" applyFill="1" applyBorder="1" applyAlignment="1">
      <alignment/>
    </xf>
    <xf numFmtId="169" fontId="3" fillId="0" borderId="24" xfId="0" applyNumberFormat="1" applyFont="1" applyFill="1" applyBorder="1" applyAlignment="1">
      <alignment/>
    </xf>
    <xf numFmtId="169" fontId="3" fillId="0" borderId="33" xfId="0" applyNumberFormat="1" applyFont="1" applyFill="1" applyBorder="1" applyAlignment="1">
      <alignment/>
    </xf>
    <xf numFmtId="169" fontId="3" fillId="0" borderId="32" xfId="0" applyNumberFormat="1" applyFont="1" applyFill="1" applyBorder="1" applyAlignment="1">
      <alignment/>
    </xf>
    <xf numFmtId="0" fontId="3" fillId="0" borderId="0" xfId="0" applyFont="1" applyFill="1" applyBorder="1" applyAlignment="1">
      <alignment horizontal="justify" vertical="top"/>
    </xf>
    <xf numFmtId="0" fontId="20" fillId="0" borderId="0" xfId="0" applyFont="1" applyFill="1" applyBorder="1" applyAlignment="1">
      <alignment horizontal="justify" vertical="center"/>
    </xf>
    <xf numFmtId="37" fontId="16" fillId="0" borderId="0" xfId="0" applyNumberFormat="1" applyFont="1" applyBorder="1" applyAlignment="1">
      <alignment wrapText="1"/>
    </xf>
    <xf numFmtId="39" fontId="16" fillId="0" borderId="11" xfId="0" applyNumberFormat="1" applyFont="1" applyBorder="1" applyAlignment="1">
      <alignment/>
    </xf>
    <xf numFmtId="39" fontId="16" fillId="0" borderId="0" xfId="0" applyNumberFormat="1" applyFont="1" applyBorder="1" applyAlignment="1">
      <alignment/>
    </xf>
    <xf numFmtId="0" fontId="20" fillId="0" borderId="0" xfId="0" applyFont="1" applyFill="1" applyBorder="1" applyAlignment="1">
      <alignment horizontal="justify" vertical="top"/>
    </xf>
    <xf numFmtId="37" fontId="21" fillId="0" borderId="0" xfId="0" applyNumberFormat="1" applyFont="1" applyBorder="1" applyAlignment="1">
      <alignment/>
    </xf>
    <xf numFmtId="169" fontId="3" fillId="0" borderId="30" xfId="0" applyNumberFormat="1" applyFont="1" applyFill="1" applyBorder="1" applyAlignment="1">
      <alignment horizontal="center"/>
    </xf>
    <xf numFmtId="169" fontId="3" fillId="0" borderId="0" xfId="0" applyNumberFormat="1" applyFont="1" applyFill="1" applyBorder="1" applyAlignment="1">
      <alignment horizontal="center"/>
    </xf>
    <xf numFmtId="169" fontId="3" fillId="0" borderId="24" xfId="0" applyNumberFormat="1" applyFont="1" applyFill="1" applyBorder="1" applyAlignment="1">
      <alignment horizontal="center"/>
    </xf>
    <xf numFmtId="37" fontId="3" fillId="0" borderId="32" xfId="0" applyNumberFormat="1" applyFont="1" applyFill="1" applyBorder="1" applyAlignment="1">
      <alignment/>
    </xf>
    <xf numFmtId="169" fontId="3" fillId="2" borderId="7" xfId="0" applyNumberFormat="1" applyFont="1" applyFill="1" applyBorder="1" applyAlignment="1">
      <alignment/>
    </xf>
    <xf numFmtId="37" fontId="4" fillId="2" borderId="9" xfId="0" applyNumberFormat="1" applyFont="1" applyFill="1" applyBorder="1" applyAlignment="1">
      <alignment horizontal="center"/>
    </xf>
    <xf numFmtId="169" fontId="3" fillId="0" borderId="31" xfId="0" applyNumberFormat="1" applyFont="1" applyFill="1" applyBorder="1" applyAlignment="1">
      <alignment horizontal="center"/>
    </xf>
    <xf numFmtId="37" fontId="3" fillId="0" borderId="7" xfId="0" applyNumberFormat="1" applyFont="1" applyFill="1" applyBorder="1" applyAlignment="1">
      <alignment/>
    </xf>
    <xf numFmtId="37" fontId="3" fillId="0" borderId="9" xfId="0" applyNumberFormat="1" applyFont="1" applyFill="1" applyBorder="1" applyAlignment="1">
      <alignment/>
    </xf>
    <xf numFmtId="169" fontId="3" fillId="0" borderId="7" xfId="0" applyNumberFormat="1" applyFont="1" applyFill="1" applyBorder="1" applyAlignment="1">
      <alignment/>
    </xf>
    <xf numFmtId="37" fontId="3" fillId="0" borderId="31" xfId="0" applyNumberFormat="1" applyFont="1" applyFill="1" applyBorder="1" applyAlignment="1">
      <alignment horizontal="center"/>
    </xf>
    <xf numFmtId="169" fontId="3" fillId="0" borderId="32" xfId="0" applyNumberFormat="1" applyFont="1" applyFill="1" applyBorder="1" applyAlignment="1">
      <alignment horizontal="center"/>
    </xf>
    <xf numFmtId="0" fontId="3" fillId="0" borderId="0" xfId="0" applyFont="1" applyFill="1" applyBorder="1" applyAlignment="1">
      <alignment horizontal="justify" vertical="top" wrapText="1"/>
    </xf>
    <xf numFmtId="0" fontId="0" fillId="0" borderId="5" xfId="0" applyBorder="1" applyAlignment="1">
      <alignment wrapText="1"/>
    </xf>
    <xf numFmtId="37" fontId="18" fillId="0" borderId="0" xfId="0" applyNumberFormat="1" applyFont="1" applyAlignment="1">
      <alignment/>
    </xf>
    <xf numFmtId="37" fontId="21" fillId="0" borderId="0" xfId="0" applyNumberFormat="1" applyFont="1" applyAlignment="1">
      <alignment vertical="top" wrapText="1"/>
    </xf>
    <xf numFmtId="37" fontId="22" fillId="0" borderId="0" xfId="0" applyNumberFormat="1" applyFont="1" applyAlignment="1">
      <alignment horizontal="justify" vertical="top" wrapText="1"/>
    </xf>
    <xf numFmtId="37" fontId="21" fillId="0" borderId="0" xfId="0" applyNumberFormat="1" applyFont="1" applyAlignment="1">
      <alignment horizontal="justify"/>
    </xf>
    <xf numFmtId="0" fontId="23" fillId="0" borderId="0" xfId="0" applyFont="1" applyBorder="1" applyAlignment="1">
      <alignment/>
    </xf>
    <xf numFmtId="0" fontId="0" fillId="0" borderId="0" xfId="0" applyBorder="1" applyAlignment="1">
      <alignment/>
    </xf>
    <xf numFmtId="0" fontId="0" fillId="0" borderId="5" xfId="0" applyBorder="1" applyAlignment="1">
      <alignment/>
    </xf>
    <xf numFmtId="0" fontId="0" fillId="0" borderId="28" xfId="0" applyBorder="1" applyAlignment="1">
      <alignment/>
    </xf>
    <xf numFmtId="37" fontId="4" fillId="2" borderId="11" xfId="0" applyNumberFormat="1" applyFont="1" applyFill="1" applyBorder="1" applyAlignment="1">
      <alignment horizontal="center"/>
    </xf>
    <xf numFmtId="37" fontId="16" fillId="0" borderId="0" xfId="0" applyNumberFormat="1" applyFont="1" applyBorder="1" applyAlignment="1">
      <alignment wrapText="1" shrinkToFit="1"/>
    </xf>
    <xf numFmtId="174" fontId="16" fillId="0" borderId="0" xfId="0" applyNumberFormat="1" applyFont="1" applyBorder="1" applyAlignment="1">
      <alignment horizontal="center" wrapText="1" shrinkToFit="1"/>
    </xf>
    <xf numFmtId="37" fontId="16" fillId="0" borderId="0" xfId="0" applyNumberFormat="1" applyFont="1" applyBorder="1" applyAlignment="1">
      <alignment horizontal="center" wrapText="1" shrinkToFit="1"/>
    </xf>
    <xf numFmtId="0" fontId="0" fillId="0" borderId="34" xfId="0" applyBorder="1" applyAlignment="1">
      <alignment/>
    </xf>
    <xf numFmtId="37" fontId="16" fillId="0" borderId="3" xfId="0" applyNumberFormat="1" applyFont="1" applyBorder="1" applyAlignment="1">
      <alignment wrapText="1" shrinkToFit="1"/>
    </xf>
    <xf numFmtId="0" fontId="0" fillId="0" borderId="3" xfId="0" applyBorder="1" applyAlignment="1">
      <alignment/>
    </xf>
    <xf numFmtId="174" fontId="16" fillId="0" borderId="3" xfId="0" applyNumberFormat="1" applyFont="1" applyBorder="1" applyAlignment="1">
      <alignment horizontal="center" wrapText="1" shrinkToFit="1"/>
    </xf>
    <xf numFmtId="37" fontId="16" fillId="0" borderId="3" xfId="0" applyNumberFormat="1" applyFont="1" applyBorder="1" applyAlignment="1">
      <alignment horizontal="center" wrapText="1" shrinkToFit="1"/>
    </xf>
    <xf numFmtId="0" fontId="0" fillId="0" borderId="4" xfId="0" applyBorder="1" applyAlignment="1">
      <alignment/>
    </xf>
    <xf numFmtId="0" fontId="3" fillId="0" borderId="6" xfId="0" applyFont="1" applyFill="1" applyBorder="1" applyAlignment="1">
      <alignment horizontal="justify" vertical="top" wrapText="1"/>
    </xf>
    <xf numFmtId="0" fontId="3" fillId="0" borderId="0" xfId="0" applyFont="1" applyFill="1" applyBorder="1" applyAlignment="1">
      <alignment horizontal="justify" vertical="top" wrapText="1"/>
    </xf>
    <xf numFmtId="0" fontId="0" fillId="0" borderId="5" xfId="0" applyBorder="1" applyAlignment="1">
      <alignment wrapText="1"/>
    </xf>
    <xf numFmtId="0" fontId="6" fillId="2" borderId="12" xfId="0" applyFont="1" applyFill="1" applyBorder="1" applyAlignment="1">
      <alignment horizontal="center" wrapText="1"/>
    </xf>
    <xf numFmtId="0" fontId="0" fillId="2" borderId="10" xfId="0" applyFill="1" applyBorder="1" applyAlignment="1">
      <alignment horizontal="center" wrapText="1"/>
    </xf>
    <xf numFmtId="0" fontId="15" fillId="0" borderId="0" xfId="0" applyFont="1" applyBorder="1" applyAlignment="1">
      <alignment horizontal="justify" wrapText="1"/>
    </xf>
    <xf numFmtId="0" fontId="0" fillId="0" borderId="0" xfId="0" applyBorder="1" applyAlignment="1">
      <alignment wrapText="1"/>
    </xf>
    <xf numFmtId="0" fontId="15" fillId="0" borderId="0" xfId="0" applyFont="1" applyBorder="1" applyAlignment="1">
      <alignment horizontal="justify"/>
    </xf>
    <xf numFmtId="0" fontId="0" fillId="0" borderId="0" xfId="0" applyBorder="1" applyAlignment="1">
      <alignment/>
    </xf>
    <xf numFmtId="37" fontId="16" fillId="0" borderId="0" xfId="0" applyNumberFormat="1" applyFont="1" applyAlignment="1">
      <alignment horizontal="center"/>
    </xf>
    <xf numFmtId="0" fontId="3" fillId="0" borderId="0" xfId="0" applyFont="1" applyFill="1" applyBorder="1" applyAlignment="1">
      <alignment horizontal="justify" vertical="top"/>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2" fillId="2" borderId="1" xfId="0"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3" fillId="2" borderId="1" xfId="0" applyFont="1" applyFill="1" applyBorder="1" applyAlignment="1" applyProtection="1" quotePrefix="1">
      <alignment horizontal="center"/>
      <protection/>
    </xf>
    <xf numFmtId="0" fontId="3" fillId="2" borderId="0" xfId="0" applyFont="1" applyFill="1" applyBorder="1" applyAlignment="1" applyProtection="1" quotePrefix="1">
      <alignment horizontal="center"/>
      <protection/>
    </xf>
    <xf numFmtId="0" fontId="3" fillId="2" borderId="5" xfId="0" applyFont="1" applyFill="1" applyBorder="1" applyAlignment="1" applyProtection="1" quotePrefix="1">
      <alignment horizontal="center"/>
      <protection/>
    </xf>
    <xf numFmtId="0" fontId="3" fillId="2" borderId="1"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5" fillId="0" borderId="5" xfId="0" applyFont="1" applyBorder="1" applyAlignment="1">
      <alignment horizontal="justify" vertic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xf>
    <xf numFmtId="0" fontId="1" fillId="2" borderId="1" xfId="0" applyFont="1" applyFill="1" applyBorder="1" applyAlignment="1">
      <alignment horizontal="left"/>
    </xf>
    <xf numFmtId="0" fontId="0" fillId="2" borderId="0" xfId="0" applyFill="1" applyBorder="1" applyAlignment="1">
      <alignment/>
    </xf>
    <xf numFmtId="0" fontId="0" fillId="2" borderId="5" xfId="0" applyFill="1" applyBorder="1" applyAlignment="1">
      <alignment/>
    </xf>
    <xf numFmtId="0" fontId="1" fillId="2" borderId="15" xfId="0" applyFont="1" applyFill="1" applyBorder="1" applyAlignment="1">
      <alignment vertical="center" wrapText="1"/>
    </xf>
    <xf numFmtId="0" fontId="12" fillId="2" borderId="15" xfId="0" applyFont="1" applyFill="1" applyBorder="1" applyAlignment="1">
      <alignment vertical="center" wrapText="1"/>
    </xf>
    <xf numFmtId="0" fontId="1" fillId="2" borderId="22" xfId="0" applyFont="1" applyFill="1" applyBorder="1" applyAlignment="1">
      <alignment vertical="center" wrapText="1"/>
    </xf>
    <xf numFmtId="0" fontId="0" fillId="2" borderId="22" xfId="0" applyFill="1" applyBorder="1" applyAlignment="1">
      <alignment vertical="center" wrapText="1"/>
    </xf>
    <xf numFmtId="0" fontId="1" fillId="2" borderId="14" xfId="0" applyFont="1" applyFill="1" applyBorder="1" applyAlignment="1">
      <alignment horizontal="center" vertical="center" wrapText="1"/>
    </xf>
    <xf numFmtId="0" fontId="0" fillId="2" borderId="15"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24" xfId="0" applyFill="1" applyBorder="1" applyAlignment="1">
      <alignment horizontal="center" vertical="center"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ZLFQAJEJ\Accounts\KLSE2002\mdd'0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
      <sheetName val="000000"/>
      <sheetName val="100000"/>
      <sheetName val="200000"/>
      <sheetName val="300000"/>
      <sheetName val="400000"/>
      <sheetName val="500000"/>
      <sheetName val="2001 Bonus"/>
      <sheetName val="KLSE'1002"/>
      <sheetName val="KLSE'2Q02"/>
      <sheetName val="KLSE'3Q02"/>
      <sheetName val="KLSESUM"/>
      <sheetName val="Nestle"/>
      <sheetName val="CONSO'1201"/>
      <sheetName val="CONSO'0302"/>
      <sheetName val="CONSO'0602"/>
      <sheetName val="CONSO'0902"/>
      <sheetName val="NOTES'1201"/>
      <sheetName val="ECB'cash"/>
      <sheetName val="ECB"/>
      <sheetName val="CASH"/>
      <sheetName val="CASH_WK"/>
      <sheetName val="Myanmar"/>
      <sheetName val="SUZHOU"/>
      <sheetName val="ADJ"/>
    </sheetNames>
    <sheetDataSet>
      <sheetData sheetId="9">
        <row r="16">
          <cell r="F16">
            <v>60435</v>
          </cell>
          <cell r="H16">
            <v>120513</v>
          </cell>
        </row>
        <row r="17">
          <cell r="H17">
            <v>15</v>
          </cell>
        </row>
        <row r="18">
          <cell r="H18">
            <v>178</v>
          </cell>
        </row>
        <row r="23">
          <cell r="H23">
            <v>-1676</v>
          </cell>
        </row>
        <row r="26">
          <cell r="F26">
            <v>2486</v>
          </cell>
        </row>
        <row r="30">
          <cell r="H30">
            <v>5508</v>
          </cell>
        </row>
        <row r="33">
          <cell r="H33">
            <v>-1843</v>
          </cell>
        </row>
        <row r="34">
          <cell r="H34">
            <v>3665</v>
          </cell>
        </row>
        <row r="36">
          <cell r="H36">
            <v>291</v>
          </cell>
        </row>
        <row r="37">
          <cell r="H37">
            <v>3956</v>
          </cell>
        </row>
        <row r="69">
          <cell r="G69">
            <v>107261</v>
          </cell>
        </row>
        <row r="70">
          <cell r="G70">
            <v>2611</v>
          </cell>
        </row>
        <row r="71">
          <cell r="G71">
            <v>432</v>
          </cell>
        </row>
        <row r="75">
          <cell r="G75">
            <v>20947</v>
          </cell>
        </row>
        <row r="76">
          <cell r="G76">
            <v>39979</v>
          </cell>
        </row>
        <row r="77">
          <cell r="G77">
            <v>12131</v>
          </cell>
        </row>
        <row r="78">
          <cell r="G78">
            <v>5343</v>
          </cell>
        </row>
        <row r="79">
          <cell r="G79">
            <v>15954</v>
          </cell>
        </row>
        <row r="83">
          <cell r="G83">
            <v>24460</v>
          </cell>
        </row>
        <row r="84">
          <cell r="G84">
            <v>13927</v>
          </cell>
        </row>
        <row r="85">
          <cell r="G85">
            <v>20267</v>
          </cell>
        </row>
        <row r="86">
          <cell r="G86">
            <v>4615</v>
          </cell>
        </row>
        <row r="87">
          <cell r="G87">
            <v>200</v>
          </cell>
        </row>
        <row r="88">
          <cell r="G88">
            <v>1098</v>
          </cell>
        </row>
        <row r="95">
          <cell r="G95">
            <v>61006</v>
          </cell>
        </row>
        <row r="96">
          <cell r="G96">
            <v>659</v>
          </cell>
        </row>
        <row r="97">
          <cell r="G97">
            <v>526</v>
          </cell>
        </row>
        <row r="98">
          <cell r="G98">
            <v>40682</v>
          </cell>
        </row>
        <row r="100">
          <cell r="G100">
            <v>1282</v>
          </cell>
        </row>
        <row r="101">
          <cell r="G101">
            <v>34900</v>
          </cell>
        </row>
        <row r="102">
          <cell r="G102">
            <v>1035</v>
          </cell>
        </row>
        <row r="131">
          <cell r="F131">
            <v>1843</v>
          </cell>
        </row>
        <row r="145">
          <cell r="G145">
            <v>95</v>
          </cell>
        </row>
        <row r="146">
          <cell r="G146">
            <v>176</v>
          </cell>
        </row>
        <row r="147">
          <cell r="G147">
            <v>28</v>
          </cell>
        </row>
        <row r="196">
          <cell r="F196">
            <v>120038</v>
          </cell>
          <cell r="G196">
            <v>5531</v>
          </cell>
        </row>
        <row r="197">
          <cell r="F197">
            <v>475</v>
          </cell>
          <cell r="G197">
            <v>-23</v>
          </cell>
        </row>
        <row r="198">
          <cell r="F198">
            <v>120513</v>
          </cell>
          <cell r="G198">
            <v>5508</v>
          </cell>
        </row>
        <row r="201">
          <cell r="F201">
            <v>109844</v>
          </cell>
          <cell r="G201">
            <v>6327</v>
          </cell>
        </row>
        <row r="202">
          <cell r="F202">
            <v>5690</v>
          </cell>
          <cell r="G202">
            <v>-953</v>
          </cell>
        </row>
        <row r="203">
          <cell r="F203">
            <v>4979</v>
          </cell>
          <cell r="G203">
            <v>134</v>
          </cell>
        </row>
        <row r="204">
          <cell r="F204">
            <v>120513</v>
          </cell>
          <cell r="G204">
            <v>5508</v>
          </cell>
        </row>
      </sheetData>
      <sheetData sheetId="16">
        <row r="6">
          <cell r="C6">
            <v>854280</v>
          </cell>
          <cell r="E6">
            <v>8645242.579372</v>
          </cell>
          <cell r="K6">
            <v>8556786.799999999</v>
          </cell>
          <cell r="AG6">
            <v>178284210.379372</v>
          </cell>
        </row>
        <row r="7">
          <cell r="AG7">
            <v>21230</v>
          </cell>
        </row>
        <row r="8">
          <cell r="AG8">
            <v>200595</v>
          </cell>
        </row>
        <row r="9">
          <cell r="AG9">
            <v>50532</v>
          </cell>
        </row>
        <row r="10">
          <cell r="AG10">
            <v>181355</v>
          </cell>
        </row>
        <row r="11">
          <cell r="AG11">
            <v>223475</v>
          </cell>
        </row>
        <row r="12">
          <cell r="AG12">
            <v>3108065.1162</v>
          </cell>
        </row>
        <row r="14">
          <cell r="C14">
            <v>90982.95999999999</v>
          </cell>
          <cell r="E14">
            <v>-1636820.6967840001</v>
          </cell>
          <cell r="K14">
            <v>-93001.2</v>
          </cell>
          <cell r="AG14">
            <v>5083733.959136001</v>
          </cell>
        </row>
        <row r="16">
          <cell r="AG16">
            <v>-2766147.3815964805</v>
          </cell>
        </row>
        <row r="26">
          <cell r="AG26">
            <v>635813.2862716268</v>
          </cell>
        </row>
        <row r="48">
          <cell r="AG48">
            <v>105909653.390638</v>
          </cell>
        </row>
        <row r="51">
          <cell r="AG51">
            <v>368382</v>
          </cell>
        </row>
        <row r="53">
          <cell r="AG53">
            <v>1719766</v>
          </cell>
        </row>
        <row r="59">
          <cell r="AG59">
            <v>19400264.316656</v>
          </cell>
        </row>
        <row r="60">
          <cell r="AG60">
            <v>36774385.654428</v>
          </cell>
        </row>
        <row r="61">
          <cell r="AG61">
            <v>11558447.632848</v>
          </cell>
        </row>
        <row r="64">
          <cell r="AG64">
            <v>0</v>
          </cell>
        </row>
        <row r="65">
          <cell r="AG65">
            <v>7343000</v>
          </cell>
        </row>
        <row r="66">
          <cell r="AG66">
            <v>13271184.378902</v>
          </cell>
        </row>
        <row r="73">
          <cell r="AG73">
            <v>19447816.389458004</v>
          </cell>
        </row>
        <row r="74">
          <cell r="AG74">
            <v>16672469.681575999</v>
          </cell>
        </row>
        <row r="79">
          <cell r="F79">
            <v>1799330</v>
          </cell>
          <cell r="AG79">
            <v>16026330</v>
          </cell>
        </row>
        <row r="81">
          <cell r="AG81">
            <v>1776031.3815964805</v>
          </cell>
        </row>
        <row r="82">
          <cell r="AG82">
            <v>20000</v>
          </cell>
        </row>
        <row r="96">
          <cell r="AG96">
            <v>61399001.94168614</v>
          </cell>
        </row>
        <row r="98">
          <cell r="AG98">
            <v>785540</v>
          </cell>
        </row>
        <row r="99">
          <cell r="AG99">
            <v>526455</v>
          </cell>
        </row>
        <row r="100">
          <cell r="AG100">
            <v>4270554.12</v>
          </cell>
        </row>
        <row r="101">
          <cell r="AG101">
            <v>38047551.06483048</v>
          </cell>
        </row>
        <row r="104">
          <cell r="AG104">
            <v>646332.8088368296</v>
          </cell>
        </row>
        <row r="106">
          <cell r="AG106">
            <v>1387000</v>
          </cell>
        </row>
        <row r="107">
          <cell r="AG107">
            <v>30000000</v>
          </cell>
        </row>
        <row r="108">
          <cell r="AG108">
            <v>5340000</v>
          </cell>
        </row>
      </sheetData>
      <sheetData sheetId="21">
        <row r="67">
          <cell r="O67">
            <v>6764098.25</v>
          </cell>
        </row>
        <row r="75">
          <cell r="N75">
            <v>181355</v>
          </cell>
        </row>
        <row r="76">
          <cell r="N76">
            <v>-1182473.75</v>
          </cell>
        </row>
        <row r="78">
          <cell r="N78">
            <v>109817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R292"/>
  <sheetViews>
    <sheetView workbookViewId="0" topLeftCell="C280">
      <selection activeCell="I289" sqref="I289"/>
    </sheetView>
  </sheetViews>
  <sheetFormatPr defaultColWidth="9.140625" defaultRowHeight="12.75"/>
  <cols>
    <col min="1" max="1" width="5.140625" style="0" customWidth="1"/>
    <col min="2" max="2" width="40.421875" style="0" customWidth="1"/>
    <col min="3" max="3" width="1.57421875" style="0" customWidth="1"/>
    <col min="4" max="4" width="13.8515625" style="0" customWidth="1"/>
    <col min="5" max="5" width="1.421875" style="0" customWidth="1"/>
    <col min="6" max="6" width="14.28125" style="0" customWidth="1"/>
    <col min="7" max="7" width="1.28515625" style="0" customWidth="1"/>
    <col min="8" max="8" width="0.85546875" style="0" customWidth="1"/>
    <col min="9" max="9" width="14.00390625" style="0" customWidth="1"/>
    <col min="10" max="10" width="0.85546875" style="0" customWidth="1"/>
    <col min="11" max="11" width="13.00390625" style="0" customWidth="1"/>
    <col min="12" max="12" width="1.28515625" style="0" customWidth="1"/>
    <col min="13" max="14" width="0" style="205" hidden="1" customWidth="1"/>
    <col min="15" max="15" width="12.7109375" style="0" hidden="1" customWidth="1"/>
    <col min="16" max="18" width="0" style="0" hidden="1" customWidth="1"/>
  </cols>
  <sheetData>
    <row r="1" spans="1:14" ht="15.75">
      <c r="A1" s="229" t="s">
        <v>0</v>
      </c>
      <c r="B1" s="230"/>
      <c r="C1" s="230"/>
      <c r="D1" s="230"/>
      <c r="E1" s="230"/>
      <c r="F1" s="230"/>
      <c r="G1" s="230"/>
      <c r="H1" s="230"/>
      <c r="I1" s="230"/>
      <c r="J1" s="230"/>
      <c r="K1" s="230"/>
      <c r="L1" s="231"/>
      <c r="M1" s="1"/>
      <c r="N1" s="1"/>
    </row>
    <row r="2" spans="1:14" ht="20.25">
      <c r="A2" s="232" t="s">
        <v>1</v>
      </c>
      <c r="B2" s="233"/>
      <c r="C2" s="233"/>
      <c r="D2" s="233"/>
      <c r="E2" s="233"/>
      <c r="F2" s="233"/>
      <c r="G2" s="233"/>
      <c r="H2" s="233"/>
      <c r="I2" s="233"/>
      <c r="J2" s="233"/>
      <c r="K2" s="233"/>
      <c r="L2" s="234"/>
      <c r="M2" s="1"/>
      <c r="N2" s="1"/>
    </row>
    <row r="3" spans="1:14" ht="12.75">
      <c r="A3" s="235" t="s">
        <v>2</v>
      </c>
      <c r="B3" s="236"/>
      <c r="C3" s="236"/>
      <c r="D3" s="236"/>
      <c r="E3" s="236"/>
      <c r="F3" s="236"/>
      <c r="G3" s="236"/>
      <c r="H3" s="236"/>
      <c r="I3" s="236"/>
      <c r="J3" s="236"/>
      <c r="K3" s="236"/>
      <c r="L3" s="237"/>
      <c r="M3" s="1"/>
      <c r="N3" s="1"/>
    </row>
    <row r="4" spans="1:14" ht="12.75">
      <c r="A4" s="238" t="s">
        <v>3</v>
      </c>
      <c r="B4" s="239"/>
      <c r="C4" s="239"/>
      <c r="D4" s="239"/>
      <c r="E4" s="239"/>
      <c r="F4" s="239"/>
      <c r="G4" s="239"/>
      <c r="H4" s="239"/>
      <c r="I4" s="239"/>
      <c r="J4" s="239"/>
      <c r="K4" s="239"/>
      <c r="L4" s="240"/>
      <c r="M4" s="1"/>
      <c r="N4" s="1"/>
    </row>
    <row r="5" spans="1:14" ht="13.5" thickBot="1">
      <c r="A5" s="3"/>
      <c r="B5" s="4"/>
      <c r="C5" s="4"/>
      <c r="D5" s="4"/>
      <c r="E5" s="4"/>
      <c r="F5" s="4"/>
      <c r="G5" s="4"/>
      <c r="H5" s="4"/>
      <c r="I5" s="4"/>
      <c r="J5" s="4"/>
      <c r="K5" s="4"/>
      <c r="L5" s="5"/>
      <c r="M5" s="1"/>
      <c r="N5" s="1"/>
    </row>
    <row r="6" spans="1:14" ht="40.5" customHeight="1" thickBot="1">
      <c r="A6" s="6"/>
      <c r="B6" s="241" t="s">
        <v>4</v>
      </c>
      <c r="C6" s="242"/>
      <c r="D6" s="242"/>
      <c r="E6" s="242"/>
      <c r="F6" s="242"/>
      <c r="G6" s="242"/>
      <c r="H6" s="242"/>
      <c r="I6" s="242"/>
      <c r="J6" s="242"/>
      <c r="K6" s="242"/>
      <c r="L6" s="243"/>
      <c r="M6" s="1"/>
      <c r="N6" s="1"/>
    </row>
    <row r="7" spans="1:14" ht="22.5" customHeight="1" thickBot="1">
      <c r="A7" s="244" t="s">
        <v>5</v>
      </c>
      <c r="B7" s="245"/>
      <c r="C7" s="245"/>
      <c r="D7" s="245"/>
      <c r="E7" s="245"/>
      <c r="F7" s="245"/>
      <c r="G7" s="245"/>
      <c r="H7" s="245"/>
      <c r="I7" s="245"/>
      <c r="J7" s="245"/>
      <c r="K7" s="245"/>
      <c r="L7" s="246"/>
      <c r="M7" s="1"/>
      <c r="N7" s="1"/>
    </row>
    <row r="8" spans="1:14" ht="16.5" thickBot="1">
      <c r="A8" s="7"/>
      <c r="B8" s="8"/>
      <c r="C8" s="8"/>
      <c r="D8" s="8"/>
      <c r="E8" s="8"/>
      <c r="F8" s="8"/>
      <c r="G8" s="8"/>
      <c r="H8" s="8"/>
      <c r="I8" s="8"/>
      <c r="J8" s="8"/>
      <c r="K8" s="8"/>
      <c r="L8" s="9"/>
      <c r="M8" s="1"/>
      <c r="N8" s="1"/>
    </row>
    <row r="9" spans="1:14" ht="25.5" customHeight="1" thickBot="1">
      <c r="A9" s="244" t="s">
        <v>6</v>
      </c>
      <c r="B9" s="247"/>
      <c r="C9" s="247"/>
      <c r="D9" s="247"/>
      <c r="E9" s="247"/>
      <c r="F9" s="247"/>
      <c r="G9" s="247"/>
      <c r="H9" s="247"/>
      <c r="I9" s="247"/>
      <c r="J9" s="247"/>
      <c r="K9" s="247"/>
      <c r="L9" s="248"/>
      <c r="M9" s="1"/>
      <c r="N9" s="1"/>
    </row>
    <row r="10" spans="1:14" ht="12.75">
      <c r="A10" s="6"/>
      <c r="B10" s="10"/>
      <c r="C10" s="11"/>
      <c r="D10" s="12"/>
      <c r="E10" s="12"/>
      <c r="F10" s="12"/>
      <c r="G10" s="12"/>
      <c r="H10" s="13"/>
      <c r="I10" s="12"/>
      <c r="J10" s="12"/>
      <c r="K10" s="12"/>
      <c r="L10" s="14"/>
      <c r="M10" s="1"/>
      <c r="N10" s="1"/>
    </row>
    <row r="11" spans="1:14" ht="12.75">
      <c r="A11" s="6"/>
      <c r="B11" s="10"/>
      <c r="C11" s="11"/>
      <c r="D11" s="15" t="s">
        <v>7</v>
      </c>
      <c r="E11" s="16"/>
      <c r="F11" s="17"/>
      <c r="G11" s="12"/>
      <c r="H11" s="13"/>
      <c r="I11" s="15" t="s">
        <v>8</v>
      </c>
      <c r="J11" s="16"/>
      <c r="K11" s="17"/>
      <c r="L11" s="14"/>
      <c r="M11" s="1"/>
      <c r="N11" s="1"/>
    </row>
    <row r="12" spans="1:14" ht="12.75">
      <c r="A12" s="6"/>
      <c r="B12" s="1"/>
      <c r="C12" s="1"/>
      <c r="D12" s="18">
        <v>2002</v>
      </c>
      <c r="E12" s="19"/>
      <c r="F12" s="18">
        <v>2001</v>
      </c>
      <c r="G12" s="19"/>
      <c r="H12" s="20"/>
      <c r="I12" s="18">
        <v>2002</v>
      </c>
      <c r="J12" s="19"/>
      <c r="K12" s="18">
        <v>2001</v>
      </c>
      <c r="L12" s="21"/>
      <c r="M12" s="1"/>
      <c r="N12" s="1"/>
    </row>
    <row r="13" spans="1:14" ht="12.75">
      <c r="A13" s="6"/>
      <c r="B13" s="1"/>
      <c r="C13" s="1"/>
      <c r="D13" s="22" t="s">
        <v>9</v>
      </c>
      <c r="E13" s="19"/>
      <c r="F13" s="22" t="s">
        <v>9</v>
      </c>
      <c r="G13" s="19"/>
      <c r="H13" s="20"/>
      <c r="I13" s="22" t="s">
        <v>9</v>
      </c>
      <c r="J13" s="19"/>
      <c r="K13" s="22" t="s">
        <v>9</v>
      </c>
      <c r="L13" s="21"/>
      <c r="M13" s="1"/>
      <c r="N13" s="1"/>
    </row>
    <row r="14" spans="1:14" ht="12.75">
      <c r="A14" s="6"/>
      <c r="B14" s="1"/>
      <c r="C14" s="1"/>
      <c r="D14" s="23"/>
      <c r="E14" s="23"/>
      <c r="F14" s="23"/>
      <c r="G14" s="23"/>
      <c r="H14" s="24"/>
      <c r="I14" s="23"/>
      <c r="J14" s="23"/>
      <c r="K14" s="23"/>
      <c r="L14" s="21"/>
      <c r="M14" s="1"/>
      <c r="N14" s="1"/>
    </row>
    <row r="15" spans="1:14" ht="12.75">
      <c r="A15" s="6"/>
      <c r="B15" s="25" t="s">
        <v>10</v>
      </c>
      <c r="C15" s="1"/>
      <c r="D15" s="26">
        <f>I15-'[1]KLSE''2Q02'!H16</f>
        <v>57771</v>
      </c>
      <c r="E15" s="27"/>
      <c r="F15" s="26">
        <v>59282</v>
      </c>
      <c r="G15" s="27"/>
      <c r="H15" s="28"/>
      <c r="I15" s="26">
        <f>+(ROUND('[1]CONSO''0902'!AG6,-3)/1000)</f>
        <v>178284</v>
      </c>
      <c r="J15" s="27"/>
      <c r="K15" s="26">
        <v>171887</v>
      </c>
      <c r="L15" s="29"/>
      <c r="M15" s="1"/>
      <c r="N15" s="1"/>
    </row>
    <row r="16" spans="1:14" ht="12.75">
      <c r="A16" s="6"/>
      <c r="B16" s="30" t="s">
        <v>11</v>
      </c>
      <c r="C16" s="1"/>
      <c r="D16" s="31">
        <f>D15-D19-D17</f>
        <v>56853</v>
      </c>
      <c r="E16" s="27"/>
      <c r="F16" s="31">
        <f>F15-F19-F17</f>
        <v>53117</v>
      </c>
      <c r="G16" s="27"/>
      <c r="H16" s="28"/>
      <c r="I16" s="31">
        <f>I15-I19-I17</f>
        <v>170221</v>
      </c>
      <c r="J16" s="27"/>
      <c r="K16" s="31">
        <f>K15-K19-K17</f>
        <v>157923</v>
      </c>
      <c r="L16" s="29"/>
      <c r="M16" s="1"/>
      <c r="N16" s="1"/>
    </row>
    <row r="17" spans="1:14" ht="12.75">
      <c r="A17" s="6"/>
      <c r="B17" s="30" t="s">
        <v>12</v>
      </c>
      <c r="C17" s="1"/>
      <c r="D17" s="32">
        <f>I17-'[1]KLSE''2Q02'!H18</f>
        <v>96</v>
      </c>
      <c r="E17" s="27"/>
      <c r="F17" s="32" t="s">
        <v>0</v>
      </c>
      <c r="G17" s="27"/>
      <c r="H17" s="28"/>
      <c r="I17" s="32">
        <f>+(ROUND('[1]CONSO'0902'!AG9,-3)/1000)+(ROUND('[1]CONSO'0902'!AG11,-3)/1000)</f>
        <v>274</v>
      </c>
      <c r="J17" s="27"/>
      <c r="K17" s="32" t="s">
        <v>0</v>
      </c>
      <c r="L17" s="29"/>
      <c r="M17" s="1"/>
      <c r="N17" s="1"/>
    </row>
    <row r="18" spans="1:14" ht="12.75">
      <c r="A18" s="6"/>
      <c r="B18" s="30"/>
      <c r="C18" s="1"/>
      <c r="D18" s="31"/>
      <c r="E18" s="27"/>
      <c r="F18" s="31"/>
      <c r="G18" s="27"/>
      <c r="H18" s="28"/>
      <c r="I18" s="31"/>
      <c r="J18" s="27"/>
      <c r="K18" s="31"/>
      <c r="L18" s="29"/>
      <c r="M18" s="1"/>
      <c r="N18" s="1"/>
    </row>
    <row r="19" spans="1:14" ht="12.75">
      <c r="A19" s="6"/>
      <c r="B19" s="25" t="s">
        <v>13</v>
      </c>
      <c r="C19" s="1"/>
      <c r="D19" s="31">
        <f>D24-D20-D21-D22</f>
        <v>822</v>
      </c>
      <c r="E19" s="27"/>
      <c r="F19" s="31">
        <f>F24-F20-F21-F22</f>
        <v>6165</v>
      </c>
      <c r="G19" s="27"/>
      <c r="H19" s="28"/>
      <c r="I19" s="31">
        <f>I24-I20-I21-I22</f>
        <v>7789</v>
      </c>
      <c r="J19" s="27"/>
      <c r="K19" s="31">
        <f>K24-K20-K21-K22</f>
        <v>13964</v>
      </c>
      <c r="L19" s="29"/>
      <c r="M19" s="1"/>
      <c r="N19" s="1"/>
    </row>
    <row r="20" spans="1:14" ht="12.75">
      <c r="A20" s="6"/>
      <c r="B20" s="30" t="s">
        <v>14</v>
      </c>
      <c r="C20" s="1"/>
      <c r="D20" s="31">
        <f>I20-'[1]KLSE''2Q02'!H23</f>
        <v>-1432</v>
      </c>
      <c r="E20" s="27"/>
      <c r="F20" s="31">
        <v>-707</v>
      </c>
      <c r="G20" s="27"/>
      <c r="H20" s="28"/>
      <c r="I20" s="31">
        <f>-(ROUND('[1]CONSO''0902'!AG12,-3)/1000)</f>
        <v>-3108</v>
      </c>
      <c r="J20" s="27"/>
      <c r="K20" s="31">
        <v>-2145</v>
      </c>
      <c r="L20" s="29"/>
      <c r="M20" s="1"/>
      <c r="N20" s="1"/>
    </row>
    <row r="21" spans="1:14" ht="12.75">
      <c r="A21" s="6"/>
      <c r="B21" s="30" t="s">
        <v>15</v>
      </c>
      <c r="C21" s="1"/>
      <c r="D21" s="31">
        <f>I21-'[1]KLSE''2Q02'!H17</f>
        <v>186</v>
      </c>
      <c r="E21" s="27"/>
      <c r="F21" s="31">
        <v>21</v>
      </c>
      <c r="G21" s="27"/>
      <c r="H21" s="28"/>
      <c r="I21" s="31">
        <f>+(ROUND('[1]CONSO''0902'!AG8,-3)/1000)</f>
        <v>201</v>
      </c>
      <c r="J21" s="27"/>
      <c r="K21" s="31">
        <v>61</v>
      </c>
      <c r="L21" s="29"/>
      <c r="M21" s="1"/>
      <c r="N21" s="1"/>
    </row>
    <row r="22" spans="1:14" ht="12.75">
      <c r="A22" s="6"/>
      <c r="B22" s="30" t="s">
        <v>16</v>
      </c>
      <c r="C22" s="1"/>
      <c r="D22" s="32"/>
      <c r="E22" s="27"/>
      <c r="F22" s="32"/>
      <c r="G22" s="27"/>
      <c r="H22" s="28"/>
      <c r="I22" s="32">
        <f>+(ROUND('[1]CONSO'0902'!AG7,-3)/1000)+(ROUND('[1]CONSO'0902'!AG10,-3)/1000)</f>
        <v>202</v>
      </c>
      <c r="J22" s="27"/>
      <c r="K22" s="32"/>
      <c r="L22" s="29"/>
      <c r="M22" s="1"/>
      <c r="N22" s="1"/>
    </row>
    <row r="23" spans="1:14" ht="12.75">
      <c r="A23" s="6"/>
      <c r="B23" s="30"/>
      <c r="C23" s="1"/>
      <c r="D23" s="31"/>
      <c r="E23" s="27"/>
      <c r="F23" s="31"/>
      <c r="G23" s="27"/>
      <c r="H23" s="28"/>
      <c r="I23" s="31"/>
      <c r="J23" s="27"/>
      <c r="K23" s="31"/>
      <c r="L23" s="29"/>
      <c r="M23" s="1"/>
      <c r="N23" s="1"/>
    </row>
    <row r="24" spans="1:14" ht="12.75">
      <c r="A24" s="6"/>
      <c r="B24" s="25" t="s">
        <v>17</v>
      </c>
      <c r="C24" s="1"/>
      <c r="D24" s="31">
        <f>I24-'[1]KLSE''2Q02'!H30</f>
        <v>-424</v>
      </c>
      <c r="E24" s="27"/>
      <c r="F24" s="31">
        <v>5479</v>
      </c>
      <c r="G24" s="27"/>
      <c r="H24" s="28"/>
      <c r="I24" s="31">
        <f>+(ROUND('[1]CONSO''0902'!AG14,-3)/1000)</f>
        <v>5084</v>
      </c>
      <c r="J24" s="27"/>
      <c r="K24" s="31">
        <v>11880</v>
      </c>
      <c r="L24" s="29"/>
      <c r="M24" s="1"/>
      <c r="N24" s="1"/>
    </row>
    <row r="25" spans="1:14" ht="12.75">
      <c r="A25" s="6"/>
      <c r="B25" s="30" t="s">
        <v>18</v>
      </c>
      <c r="C25" s="1"/>
      <c r="D25" s="31">
        <f>I25-'[1]KLSE''2Q02'!H33</f>
        <v>-923</v>
      </c>
      <c r="E25" s="27"/>
      <c r="F25" s="31">
        <v>-1407</v>
      </c>
      <c r="G25" s="27"/>
      <c r="H25" s="28"/>
      <c r="I25" s="31">
        <f>+(ROUND('[1]CONSO''0902'!AG16,-3)/1000)</f>
        <v>-2766</v>
      </c>
      <c r="J25" s="27"/>
      <c r="K25" s="31">
        <v>-3437</v>
      </c>
      <c r="L25" s="29"/>
      <c r="M25" s="1"/>
      <c r="N25" s="1"/>
    </row>
    <row r="26" spans="1:14" ht="12.75">
      <c r="A26" s="6"/>
      <c r="B26" s="30"/>
      <c r="C26" s="1"/>
      <c r="D26" s="26"/>
      <c r="E26" s="27"/>
      <c r="F26" s="26"/>
      <c r="G26" s="27"/>
      <c r="H26" s="28"/>
      <c r="I26" s="26"/>
      <c r="J26" s="27"/>
      <c r="K26" s="26"/>
      <c r="L26" s="29"/>
      <c r="M26" s="1"/>
      <c r="N26" s="1"/>
    </row>
    <row r="27" spans="1:14" ht="12.75">
      <c r="A27" s="6"/>
      <c r="B27" s="25" t="s">
        <v>19</v>
      </c>
      <c r="C27" s="1"/>
      <c r="D27" s="31">
        <f>I27-'[1]KLSE''2Q02'!H34</f>
        <v>-1347</v>
      </c>
      <c r="E27" s="27"/>
      <c r="F27" s="31">
        <f>F24+F25</f>
        <v>4072</v>
      </c>
      <c r="G27" s="27"/>
      <c r="H27" s="28"/>
      <c r="I27" s="31">
        <f>I24+I25</f>
        <v>2318</v>
      </c>
      <c r="J27" s="27"/>
      <c r="K27" s="31">
        <f>K24+K25</f>
        <v>8443</v>
      </c>
      <c r="L27" s="29"/>
      <c r="M27" s="1"/>
      <c r="N27" s="1"/>
    </row>
    <row r="28" spans="1:14" ht="12.75">
      <c r="A28" s="6"/>
      <c r="B28" s="33" t="s">
        <v>20</v>
      </c>
      <c r="C28" s="1"/>
      <c r="D28" s="32">
        <f>I28-'[1]KLSE''2Q02'!H36</f>
        <v>345</v>
      </c>
      <c r="E28" s="27"/>
      <c r="F28" s="32">
        <v>-156</v>
      </c>
      <c r="G28" s="27"/>
      <c r="H28" s="28"/>
      <c r="I28" s="32">
        <f>+(ROUND('[1]CONSO''0902'!AG26,-3)/1000)</f>
        <v>636</v>
      </c>
      <c r="J28" s="27"/>
      <c r="K28" s="32">
        <v>364</v>
      </c>
      <c r="L28" s="29"/>
      <c r="M28" s="1"/>
      <c r="N28" s="1"/>
    </row>
    <row r="29" spans="1:14" ht="12.75">
      <c r="A29" s="6"/>
      <c r="B29" s="1"/>
      <c r="C29" s="1"/>
      <c r="D29" s="31"/>
      <c r="E29" s="27"/>
      <c r="F29" s="31"/>
      <c r="G29" s="27"/>
      <c r="H29" s="28"/>
      <c r="I29" s="31"/>
      <c r="J29" s="27"/>
      <c r="K29" s="31"/>
      <c r="L29" s="29"/>
      <c r="M29" s="1"/>
      <c r="N29" s="1"/>
    </row>
    <row r="30" spans="1:14" ht="13.5" thickBot="1">
      <c r="A30" s="6"/>
      <c r="B30" s="25" t="s">
        <v>21</v>
      </c>
      <c r="C30" s="1"/>
      <c r="D30" s="34">
        <f>I30-'[1]KLSE''2Q02'!H37</f>
        <v>-1002</v>
      </c>
      <c r="E30" s="27"/>
      <c r="F30" s="34">
        <f>SUM(F27:F28)</f>
        <v>3916</v>
      </c>
      <c r="G30" s="27"/>
      <c r="H30" s="28"/>
      <c r="I30" s="34">
        <f>SUM(I27:I28)</f>
        <v>2954</v>
      </c>
      <c r="J30" s="27"/>
      <c r="K30" s="34">
        <f>SUM(K27:K28)</f>
        <v>8807</v>
      </c>
      <c r="L30" s="29"/>
      <c r="M30" s="1"/>
      <c r="N30" s="1"/>
    </row>
    <row r="31" spans="1:14" ht="13.5" thickTop="1">
      <c r="A31" s="6"/>
      <c r="B31" s="25"/>
      <c r="C31" s="1"/>
      <c r="D31" s="27"/>
      <c r="E31" s="27"/>
      <c r="F31" s="27"/>
      <c r="G31" s="27"/>
      <c r="H31" s="27"/>
      <c r="I31" s="27"/>
      <c r="J31" s="27"/>
      <c r="K31" s="27"/>
      <c r="L31" s="29"/>
      <c r="M31" s="1"/>
      <c r="N31" s="1"/>
    </row>
    <row r="32" spans="1:14" ht="12.75">
      <c r="A32" s="6"/>
      <c r="B32" s="25" t="s">
        <v>185</v>
      </c>
      <c r="C32" s="1"/>
      <c r="D32" s="27"/>
      <c r="E32" s="27"/>
      <c r="F32" s="27"/>
      <c r="G32" s="27"/>
      <c r="H32" s="27"/>
      <c r="I32" s="27"/>
      <c r="J32" s="27"/>
      <c r="K32" s="27"/>
      <c r="L32" s="29"/>
      <c r="M32" s="1"/>
      <c r="N32" s="1"/>
    </row>
    <row r="33" spans="1:14" ht="12.75">
      <c r="A33" s="6"/>
      <c r="B33" s="25" t="s">
        <v>180</v>
      </c>
      <c r="C33" s="1"/>
      <c r="D33" s="27"/>
      <c r="E33" s="27"/>
      <c r="F33" s="27"/>
      <c r="G33" s="27"/>
      <c r="H33" s="27"/>
      <c r="I33" s="27"/>
      <c r="J33" s="27"/>
      <c r="K33" s="27"/>
      <c r="L33" s="29"/>
      <c r="M33" s="1"/>
      <c r="N33" s="1"/>
    </row>
    <row r="34" spans="1:14" ht="12.75">
      <c r="A34" s="6"/>
      <c r="B34" s="25"/>
      <c r="C34" s="1"/>
      <c r="D34" s="27"/>
      <c r="E34" s="27"/>
      <c r="F34" s="27"/>
      <c r="G34" s="27"/>
      <c r="H34" s="27"/>
      <c r="I34" s="27"/>
      <c r="J34" s="27"/>
      <c r="K34" s="27"/>
      <c r="L34" s="29"/>
      <c r="M34" s="1"/>
      <c r="N34" s="1"/>
    </row>
    <row r="35" spans="1:14" ht="13.5" thickBot="1">
      <c r="A35" s="35"/>
      <c r="B35" s="36"/>
      <c r="C35" s="36"/>
      <c r="D35" s="37"/>
      <c r="E35" s="37"/>
      <c r="F35" s="37"/>
      <c r="G35" s="37"/>
      <c r="H35" s="37"/>
      <c r="I35" s="37"/>
      <c r="J35" s="37"/>
      <c r="K35" s="37"/>
      <c r="L35" s="38"/>
      <c r="M35" s="1"/>
      <c r="N35" s="1"/>
    </row>
    <row r="36" spans="1:14" ht="6" customHeight="1">
      <c r="A36" s="39"/>
      <c r="B36" s="40"/>
      <c r="C36" s="40"/>
      <c r="D36" s="40"/>
      <c r="E36" s="40"/>
      <c r="F36" s="40"/>
      <c r="G36" s="40"/>
      <c r="H36" s="40"/>
      <c r="I36" s="40"/>
      <c r="J36" s="40"/>
      <c r="K36" s="40"/>
      <c r="L36" s="41"/>
      <c r="M36" s="1"/>
      <c r="N36" s="1"/>
    </row>
    <row r="37" spans="1:14" ht="4.5" customHeight="1">
      <c r="A37" s="42"/>
      <c r="B37" s="43"/>
      <c r="C37" s="44"/>
      <c r="D37" s="45"/>
      <c r="E37" s="45"/>
      <c r="F37" s="45"/>
      <c r="G37" s="45"/>
      <c r="H37" s="45"/>
      <c r="I37" s="45"/>
      <c r="J37" s="45"/>
      <c r="K37" s="45"/>
      <c r="L37" s="46"/>
      <c r="M37" s="1"/>
      <c r="N37" s="1"/>
    </row>
    <row r="38" spans="1:14" ht="15.75">
      <c r="A38" s="249" t="s">
        <v>22</v>
      </c>
      <c r="B38" s="250"/>
      <c r="C38" s="250"/>
      <c r="D38" s="250"/>
      <c r="E38" s="250"/>
      <c r="F38" s="250"/>
      <c r="G38" s="250"/>
      <c r="H38" s="250"/>
      <c r="I38" s="250"/>
      <c r="J38" s="250"/>
      <c r="K38" s="250"/>
      <c r="L38" s="251"/>
      <c r="M38" s="1"/>
      <c r="N38" s="1"/>
    </row>
    <row r="39" spans="1:14" ht="4.5" customHeight="1">
      <c r="A39" s="2"/>
      <c r="B39" s="47"/>
      <c r="C39" s="44"/>
      <c r="D39" s="44"/>
      <c r="E39" s="44"/>
      <c r="F39" s="44"/>
      <c r="G39" s="44"/>
      <c r="H39" s="44"/>
      <c r="I39" s="44"/>
      <c r="J39" s="44"/>
      <c r="K39" s="44"/>
      <c r="L39" s="46"/>
      <c r="M39" s="1"/>
      <c r="N39" s="1"/>
    </row>
    <row r="40" spans="1:14" ht="60" customHeight="1" thickBot="1">
      <c r="A40" s="48"/>
      <c r="B40" s="49"/>
      <c r="C40" s="49"/>
      <c r="D40" s="49"/>
      <c r="E40" s="49"/>
      <c r="F40" s="49"/>
      <c r="G40" s="49"/>
      <c r="H40" s="49"/>
      <c r="I40" s="49"/>
      <c r="J40" s="49"/>
      <c r="K40" s="49"/>
      <c r="L40" s="50"/>
      <c r="M40" s="1"/>
      <c r="N40" s="1"/>
    </row>
    <row r="41" spans="1:14" ht="12.75">
      <c r="A41" s="51"/>
      <c r="B41" s="52"/>
      <c r="C41" s="53"/>
      <c r="D41" s="53"/>
      <c r="E41" s="53"/>
      <c r="F41" s="53"/>
      <c r="G41" s="53"/>
      <c r="H41" s="53"/>
      <c r="I41" s="53"/>
      <c r="J41" s="53"/>
      <c r="K41" s="53"/>
      <c r="L41" s="54"/>
      <c r="M41" s="1"/>
      <c r="N41" s="1"/>
    </row>
    <row r="42" spans="1:14" ht="12.75">
      <c r="A42" s="51"/>
      <c r="B42" s="52"/>
      <c r="C42" s="53"/>
      <c r="D42" s="53"/>
      <c r="E42" s="53"/>
      <c r="F42" s="53"/>
      <c r="G42" s="53"/>
      <c r="H42" s="53"/>
      <c r="I42" s="53"/>
      <c r="J42" s="53"/>
      <c r="K42" s="53"/>
      <c r="L42" s="54"/>
      <c r="M42" s="1"/>
      <c r="N42" s="1"/>
    </row>
    <row r="43" spans="1:14" ht="12.75">
      <c r="A43" s="51"/>
      <c r="B43" s="1"/>
      <c r="C43" s="33"/>
      <c r="D43" s="55"/>
      <c r="E43" s="27"/>
      <c r="F43" s="27"/>
      <c r="G43" s="27"/>
      <c r="H43" s="27"/>
      <c r="I43" s="27"/>
      <c r="J43" s="27"/>
      <c r="K43" s="56"/>
      <c r="L43" s="54"/>
      <c r="M43" s="1"/>
      <c r="N43" s="1"/>
    </row>
    <row r="44" spans="1:14" ht="12.75">
      <c r="A44" s="6"/>
      <c r="B44" s="53"/>
      <c r="C44" s="53"/>
      <c r="D44" s="55"/>
      <c r="E44" s="56"/>
      <c r="F44" s="57" t="s">
        <v>23</v>
      </c>
      <c r="G44" s="56"/>
      <c r="H44" s="58"/>
      <c r="I44" s="57" t="s">
        <v>24</v>
      </c>
      <c r="J44" s="59"/>
      <c r="K44" s="56"/>
      <c r="L44" s="54"/>
      <c r="M44" s="1"/>
      <c r="N44" s="1"/>
    </row>
    <row r="45" spans="1:14" ht="12.75">
      <c r="A45" s="60"/>
      <c r="B45" s="53"/>
      <c r="C45" s="53"/>
      <c r="D45" s="55"/>
      <c r="E45" s="56"/>
      <c r="F45" s="61" t="s">
        <v>25</v>
      </c>
      <c r="G45" s="56"/>
      <c r="H45" s="58"/>
      <c r="I45" s="62" t="s">
        <v>26</v>
      </c>
      <c r="J45" s="59"/>
      <c r="K45" s="56"/>
      <c r="L45" s="54"/>
      <c r="M45" s="1"/>
      <c r="N45" s="1"/>
    </row>
    <row r="46" spans="1:14" ht="12.75">
      <c r="A46" s="60"/>
      <c r="B46" s="53"/>
      <c r="C46" s="53"/>
      <c r="D46" s="55"/>
      <c r="E46" s="56"/>
      <c r="F46" s="61" t="s">
        <v>27</v>
      </c>
      <c r="G46" s="56"/>
      <c r="H46" s="58"/>
      <c r="I46" s="61" t="s">
        <v>28</v>
      </c>
      <c r="J46" s="59"/>
      <c r="K46" s="63" t="s">
        <v>29</v>
      </c>
      <c r="L46" s="54"/>
      <c r="M46" s="1"/>
      <c r="N46" s="1"/>
    </row>
    <row r="47" spans="1:14" ht="12.75">
      <c r="A47" s="60"/>
      <c r="B47" s="53"/>
      <c r="C47" s="53"/>
      <c r="D47" s="55"/>
      <c r="E47" s="56"/>
      <c r="F47" s="64" t="s">
        <v>30</v>
      </c>
      <c r="G47" s="56"/>
      <c r="H47" s="58"/>
      <c r="I47" s="64" t="s">
        <v>31</v>
      </c>
      <c r="J47" s="59"/>
      <c r="K47" s="65" t="s">
        <v>32</v>
      </c>
      <c r="L47" s="54"/>
      <c r="M47" s="1"/>
      <c r="N47" s="1"/>
    </row>
    <row r="48" spans="1:14" ht="13.5" thickBot="1">
      <c r="A48" s="60"/>
      <c r="B48" s="53"/>
      <c r="C48" s="53"/>
      <c r="D48" s="66"/>
      <c r="E48" s="56"/>
      <c r="F48" s="67" t="s">
        <v>9</v>
      </c>
      <c r="G48" s="56"/>
      <c r="H48" s="58"/>
      <c r="I48" s="67" t="s">
        <v>9</v>
      </c>
      <c r="J48" s="59"/>
      <c r="K48" s="63"/>
      <c r="L48" s="54"/>
      <c r="M48" s="1"/>
      <c r="N48" s="1"/>
    </row>
    <row r="49" spans="1:14" ht="12.75">
      <c r="A49" s="60"/>
      <c r="B49" s="53"/>
      <c r="C49" s="53"/>
      <c r="D49" s="66"/>
      <c r="E49" s="56"/>
      <c r="F49" s="68"/>
      <c r="G49" s="68"/>
      <c r="H49" s="69"/>
      <c r="I49" s="68"/>
      <c r="J49" s="56"/>
      <c r="K49" s="63"/>
      <c r="L49" s="54"/>
      <c r="M49" s="1"/>
      <c r="N49" s="1"/>
    </row>
    <row r="50" spans="1:14" ht="12.75">
      <c r="A50" s="70"/>
      <c r="B50" s="71" t="s">
        <v>33</v>
      </c>
      <c r="C50" s="33"/>
      <c r="D50" s="72"/>
      <c r="E50" s="27"/>
      <c r="F50" s="73">
        <f>+(ROUND('[1]CONSO''0902'!AG48,-3)/1000)</f>
        <v>105910</v>
      </c>
      <c r="G50" s="74"/>
      <c r="H50" s="75"/>
      <c r="I50" s="73">
        <f>'[1]KLSE''2Q02'!G69-1</f>
        <v>107260</v>
      </c>
      <c r="J50" s="27"/>
      <c r="K50" s="63">
        <v>6032</v>
      </c>
      <c r="L50" s="54"/>
      <c r="M50" s="1"/>
      <c r="N50" s="1"/>
    </row>
    <row r="51" spans="1:14" ht="12.75">
      <c r="A51" s="70"/>
      <c r="B51" s="33"/>
      <c r="C51" s="33"/>
      <c r="D51" s="72"/>
      <c r="E51" s="27"/>
      <c r="F51" s="76"/>
      <c r="G51" s="74"/>
      <c r="H51" s="75"/>
      <c r="I51" s="76"/>
      <c r="J51" s="27"/>
      <c r="K51" s="63"/>
      <c r="L51" s="54"/>
      <c r="M51" s="1"/>
      <c r="N51" s="1"/>
    </row>
    <row r="52" spans="1:14" ht="12.75">
      <c r="A52" s="70"/>
      <c r="B52" s="71" t="s">
        <v>34</v>
      </c>
      <c r="C52" s="33"/>
      <c r="D52" s="72"/>
      <c r="E52" s="27"/>
      <c r="F52" s="76">
        <f>+(ROUND('[1]CONSO''0902'!AG53,-3)/1000)</f>
        <v>1720</v>
      </c>
      <c r="G52" s="74"/>
      <c r="H52" s="75"/>
      <c r="I52" s="76">
        <f>'[1]KLSE''2Q02'!G70</f>
        <v>2611</v>
      </c>
      <c r="J52" s="27"/>
      <c r="K52" s="63"/>
      <c r="L52" s="54"/>
      <c r="M52" s="1"/>
      <c r="N52" s="1"/>
    </row>
    <row r="53" spans="1:14" ht="12.75">
      <c r="A53" s="70"/>
      <c r="B53" s="33"/>
      <c r="C53" s="33"/>
      <c r="D53" s="72"/>
      <c r="E53" s="27"/>
      <c r="F53" s="76"/>
      <c r="G53" s="74"/>
      <c r="H53" s="75"/>
      <c r="I53" s="76"/>
      <c r="J53" s="27"/>
      <c r="K53" s="63"/>
      <c r="L53" s="54"/>
      <c r="M53" s="1"/>
      <c r="N53" s="1"/>
    </row>
    <row r="54" spans="1:14" ht="12.75">
      <c r="A54" s="70"/>
      <c r="B54" s="71" t="s">
        <v>35</v>
      </c>
      <c r="C54" s="33"/>
      <c r="D54" s="72"/>
      <c r="E54" s="27"/>
      <c r="F54" s="77">
        <f>+(ROUND('[1]CONSO''0902'!AG51,-3)/1000)</f>
        <v>368</v>
      </c>
      <c r="G54" s="74"/>
      <c r="H54" s="75"/>
      <c r="I54" s="77">
        <f>'[1]KLSE''2Q02'!G71</f>
        <v>432</v>
      </c>
      <c r="J54" s="27"/>
      <c r="K54" s="78">
        <v>-6052.847149999987</v>
      </c>
      <c r="L54" s="54"/>
      <c r="M54" s="1"/>
      <c r="N54" s="1"/>
    </row>
    <row r="55" spans="1:14" ht="12.75">
      <c r="A55" s="70"/>
      <c r="B55" s="33"/>
      <c r="C55" s="33"/>
      <c r="D55" s="72"/>
      <c r="E55" s="27"/>
      <c r="F55" s="79">
        <f>SUM(F50:F54)</f>
        <v>107998</v>
      </c>
      <c r="G55" s="74"/>
      <c r="H55" s="75"/>
      <c r="I55" s="79">
        <f>SUM(I50:I54)</f>
        <v>110303</v>
      </c>
      <c r="J55" s="27"/>
      <c r="K55" s="63"/>
      <c r="L55" s="54"/>
      <c r="M55" s="1"/>
      <c r="N55" s="1"/>
    </row>
    <row r="56" spans="1:14" ht="12.75">
      <c r="A56" s="70"/>
      <c r="B56" s="71" t="s">
        <v>36</v>
      </c>
      <c r="C56" s="33"/>
      <c r="D56" s="72"/>
      <c r="E56" s="27"/>
      <c r="F56" s="74"/>
      <c r="G56" s="74"/>
      <c r="H56" s="75"/>
      <c r="I56" s="74"/>
      <c r="J56" s="27"/>
      <c r="K56" s="63"/>
      <c r="L56" s="54"/>
      <c r="M56" s="1"/>
      <c r="N56" s="1"/>
    </row>
    <row r="57" spans="1:14" ht="12.75">
      <c r="A57" s="70"/>
      <c r="B57" s="33" t="s">
        <v>37</v>
      </c>
      <c r="C57" s="33"/>
      <c r="D57" s="72"/>
      <c r="E57" s="56"/>
      <c r="F57" s="73">
        <f>+(ROUND('[1]CONSO''0902'!AG59,-3)/1000)</f>
        <v>19400</v>
      </c>
      <c r="G57" s="74"/>
      <c r="H57" s="75"/>
      <c r="I57" s="73">
        <f>'[1]KLSE''2Q02'!G75</f>
        <v>20947</v>
      </c>
      <c r="J57" s="27"/>
      <c r="K57" s="78">
        <v>52984.38195000001</v>
      </c>
      <c r="L57" s="54"/>
      <c r="M57" s="1"/>
      <c r="N57" s="1"/>
    </row>
    <row r="58" spans="1:14" ht="12.75">
      <c r="A58" s="70"/>
      <c r="B58" s="33" t="s">
        <v>38</v>
      </c>
      <c r="C58" s="33"/>
      <c r="D58" s="72"/>
      <c r="E58" s="56"/>
      <c r="F58" s="76">
        <f>+(ROUND('[1]CONSO'0902'!AG60,-3)/1000)++(ROUND('[1]CONSO'0902'!AG61,-3)/1000)</f>
        <v>48332</v>
      </c>
      <c r="G58" s="74"/>
      <c r="H58" s="75"/>
      <c r="I58" s="76">
        <f>'[1]KLSE'2Q02'!G76+'[1]KLSE'2Q02'!G77</f>
        <v>52110</v>
      </c>
      <c r="J58" s="27"/>
      <c r="K58" s="78">
        <v>-40715.87823000003</v>
      </c>
      <c r="L58" s="54"/>
      <c r="M58" s="1"/>
      <c r="N58" s="1"/>
    </row>
    <row r="59" spans="1:14" ht="12.75">
      <c r="A59" s="70"/>
      <c r="B59" s="33" t="s">
        <v>39</v>
      </c>
      <c r="C59" s="33"/>
      <c r="D59" s="72"/>
      <c r="E59" s="56"/>
      <c r="F59" s="77">
        <f>+(ROUND('[1]CONSO'0902'!AG65,-3)/1000)+(ROUND('[1]CONSO'0902'!AG66,-3)/1000)</f>
        <v>20614</v>
      </c>
      <c r="G59" s="74"/>
      <c r="H59" s="75"/>
      <c r="I59" s="77">
        <f>'[1]KLSE'2Q02'!G78+'[1]KLSE'2Q02'!G79</f>
        <v>21297</v>
      </c>
      <c r="J59" s="27"/>
      <c r="K59" s="78"/>
      <c r="L59" s="54"/>
      <c r="M59" s="74">
        <f>F59-I59</f>
        <v>-683</v>
      </c>
      <c r="N59" s="74"/>
    </row>
    <row r="60" spans="1:14" ht="12.75">
      <c r="A60" s="70"/>
      <c r="B60" s="71"/>
      <c r="C60" s="33"/>
      <c r="D60" s="72"/>
      <c r="E60" s="56"/>
      <c r="F60" s="79">
        <f>SUM(F57:F59)</f>
        <v>88346</v>
      </c>
      <c r="G60" s="74"/>
      <c r="H60" s="75"/>
      <c r="I60" s="79">
        <f>SUM(I57:I59)</f>
        <v>94354</v>
      </c>
      <c r="J60" s="27"/>
      <c r="K60" s="63"/>
      <c r="L60" s="54"/>
      <c r="M60" s="1"/>
      <c r="N60" s="1"/>
    </row>
    <row r="61" spans="1:14" ht="12.75">
      <c r="A61" s="70"/>
      <c r="B61" s="33"/>
      <c r="C61" s="33"/>
      <c r="D61" s="72"/>
      <c r="E61" s="27"/>
      <c r="F61" s="74"/>
      <c r="G61" s="74"/>
      <c r="H61" s="75"/>
      <c r="I61" s="74"/>
      <c r="J61" s="27"/>
      <c r="K61" s="80"/>
      <c r="L61" s="54"/>
      <c r="M61" s="1"/>
      <c r="N61" s="1"/>
    </row>
    <row r="62" spans="1:14" ht="12.75">
      <c r="A62" s="70"/>
      <c r="B62" s="71" t="s">
        <v>40</v>
      </c>
      <c r="C62" s="33"/>
      <c r="D62" s="72"/>
      <c r="E62" s="27"/>
      <c r="F62" s="74"/>
      <c r="G62" s="74"/>
      <c r="H62" s="75"/>
      <c r="I62" s="74"/>
      <c r="J62" s="27"/>
      <c r="K62" s="63"/>
      <c r="L62" s="54"/>
      <c r="M62" s="1"/>
      <c r="N62" s="1"/>
    </row>
    <row r="63" spans="1:14" ht="12.75">
      <c r="A63" s="70"/>
      <c r="B63" s="33" t="s">
        <v>41</v>
      </c>
      <c r="C63" s="33"/>
      <c r="D63" s="72"/>
      <c r="E63" s="56"/>
      <c r="F63" s="73">
        <f>+(ROUND('[1]CONSO''0902'!AG73,-3)/1000)+(ROUND('[1]CONSO''0902'!AG74,-3)/1000)+(ROUND('[1]CONSO''0902'!AG82,-3)/1000)</f>
        <v>36140</v>
      </c>
      <c r="G63" s="74"/>
      <c r="H63" s="75"/>
      <c r="I63" s="73">
        <f>'[1]KLSE''2Q02'!G83+'[1]KLSE''2Q02'!G84+'[1]KLSE''2Q02'!G87</f>
        <v>38587</v>
      </c>
      <c r="J63" s="27"/>
      <c r="K63" s="78">
        <v>-44373.50414999999</v>
      </c>
      <c r="L63" s="54"/>
      <c r="M63" s="1"/>
      <c r="N63" s="1"/>
    </row>
    <row r="64" spans="1:14" ht="12.75">
      <c r="A64" s="70"/>
      <c r="B64" s="33" t="s">
        <v>42</v>
      </c>
      <c r="C64" s="33"/>
      <c r="D64" s="72"/>
      <c r="E64" s="56"/>
      <c r="F64" s="76">
        <f>+(ROUND('[1]CONSO''0902'!AG79,-3)/1000)</f>
        <v>16026</v>
      </c>
      <c r="G64" s="74"/>
      <c r="H64" s="75"/>
      <c r="I64" s="76">
        <f>'[1]KLSE''2Q02'!G85</f>
        <v>20267</v>
      </c>
      <c r="J64" s="27"/>
      <c r="K64" s="78">
        <v>103224</v>
      </c>
      <c r="L64" s="54"/>
      <c r="M64" s="74">
        <f>F64-I64</f>
        <v>-4241</v>
      </c>
      <c r="N64" s="74"/>
    </row>
    <row r="65" spans="1:14" ht="12.75">
      <c r="A65" s="70"/>
      <c r="B65" s="33" t="s">
        <v>43</v>
      </c>
      <c r="C65" s="33"/>
      <c r="D65" s="72"/>
      <c r="E65" s="56"/>
      <c r="F65" s="76">
        <f>+(ROUND('[1]CONSO''0902'!AG81,-3)/1000)</f>
        <v>1776</v>
      </c>
      <c r="G65" s="74"/>
      <c r="H65" s="75"/>
      <c r="I65" s="76">
        <f>'[1]KLSE''2Q02'!G86</f>
        <v>4615</v>
      </c>
      <c r="J65" s="27"/>
      <c r="K65" s="78">
        <v>-11406</v>
      </c>
      <c r="L65" s="54"/>
      <c r="M65" s="1"/>
      <c r="N65" s="1"/>
    </row>
    <row r="66" spans="1:14" ht="12.75">
      <c r="A66" s="70"/>
      <c r="B66" s="33" t="s">
        <v>44</v>
      </c>
      <c r="C66" s="33"/>
      <c r="D66" s="72"/>
      <c r="E66" s="56"/>
      <c r="F66" s="76"/>
      <c r="G66" s="74"/>
      <c r="H66" s="75"/>
      <c r="I66" s="76">
        <f>'[1]KLSE''2Q02'!G88</f>
        <v>1098</v>
      </c>
      <c r="J66" s="27"/>
      <c r="K66" s="78"/>
      <c r="L66" s="54"/>
      <c r="M66" s="74">
        <f>F66-I66</f>
        <v>-1098</v>
      </c>
      <c r="N66" s="74"/>
    </row>
    <row r="67" spans="1:14" ht="12.75">
      <c r="A67" s="70"/>
      <c r="B67" s="71"/>
      <c r="C67" s="33"/>
      <c r="D67" s="72"/>
      <c r="E67" s="27"/>
      <c r="F67" s="79">
        <f>SUM(F63:F66)</f>
        <v>53942</v>
      </c>
      <c r="G67" s="74"/>
      <c r="H67" s="75"/>
      <c r="I67" s="79">
        <f>SUM(I63:I66)</f>
        <v>64567</v>
      </c>
      <c r="J67" s="27"/>
      <c r="K67" s="63"/>
      <c r="L67" s="54"/>
      <c r="M67" s="1"/>
      <c r="N67" s="1"/>
    </row>
    <row r="68" spans="1:14" ht="12.75">
      <c r="A68" s="70"/>
      <c r="B68" s="71" t="s">
        <v>45</v>
      </c>
      <c r="C68" s="33"/>
      <c r="D68" s="72"/>
      <c r="E68" s="27"/>
      <c r="F68" s="81">
        <f>F60-F67</f>
        <v>34404</v>
      </c>
      <c r="G68" s="74"/>
      <c r="H68" s="75"/>
      <c r="I68" s="81">
        <f>I60-I67</f>
        <v>29787</v>
      </c>
      <c r="J68" s="27"/>
      <c r="K68" s="63"/>
      <c r="L68" s="54"/>
      <c r="M68" s="1"/>
      <c r="N68" s="1"/>
    </row>
    <row r="69" spans="1:14" ht="13.5" thickBot="1">
      <c r="A69" s="70"/>
      <c r="B69" s="71"/>
      <c r="C69" s="33"/>
      <c r="D69" s="72"/>
      <c r="E69" s="27"/>
      <c r="F69" s="82">
        <f>F55+F68</f>
        <v>142402</v>
      </c>
      <c r="G69" s="74"/>
      <c r="H69" s="75"/>
      <c r="I69" s="82">
        <f>I55+I68</f>
        <v>140090</v>
      </c>
      <c r="J69" s="27"/>
      <c r="K69" s="63"/>
      <c r="L69" s="54"/>
      <c r="M69" s="1"/>
      <c r="N69" s="1"/>
    </row>
    <row r="70" spans="1:14" ht="13.5" thickTop="1">
      <c r="A70" s="70"/>
      <c r="B70" s="71"/>
      <c r="C70" s="33"/>
      <c r="D70" s="72"/>
      <c r="E70" s="27"/>
      <c r="F70" s="74"/>
      <c r="G70" s="74"/>
      <c r="H70" s="75"/>
      <c r="I70" s="74"/>
      <c r="J70" s="27"/>
      <c r="K70" s="63"/>
      <c r="L70" s="54"/>
      <c r="M70" s="1"/>
      <c r="N70" s="1"/>
    </row>
    <row r="71" spans="1:14" ht="12.75">
      <c r="A71" s="70"/>
      <c r="B71" s="71" t="s">
        <v>46</v>
      </c>
      <c r="C71" s="33"/>
      <c r="D71" s="72"/>
      <c r="E71" s="27"/>
      <c r="F71" s="74"/>
      <c r="G71" s="74"/>
      <c r="H71" s="75"/>
      <c r="I71" s="74"/>
      <c r="J71" s="27"/>
      <c r="K71" s="63"/>
      <c r="L71" s="54"/>
      <c r="M71" s="1"/>
      <c r="N71" s="1"/>
    </row>
    <row r="72" spans="1:14" ht="12.75">
      <c r="A72" s="70"/>
      <c r="B72" s="71" t="s">
        <v>47</v>
      </c>
      <c r="C72" s="33"/>
      <c r="D72" s="72"/>
      <c r="E72" s="27"/>
      <c r="F72" s="74"/>
      <c r="G72" s="74"/>
      <c r="H72" s="75"/>
      <c r="I72" s="74"/>
      <c r="J72" s="27"/>
      <c r="K72" s="63"/>
      <c r="L72" s="54"/>
      <c r="M72" s="1"/>
      <c r="N72" s="1"/>
    </row>
    <row r="73" spans="1:14" ht="12.75">
      <c r="A73" s="70"/>
      <c r="B73" s="33" t="s">
        <v>48</v>
      </c>
      <c r="C73" s="33"/>
      <c r="D73" s="72"/>
      <c r="E73" s="27"/>
      <c r="F73" s="73">
        <f>+(ROUND('[1]CONSO''0902'!AG96,-3)/1000)</f>
        <v>61399</v>
      </c>
      <c r="G73" s="74"/>
      <c r="H73" s="75"/>
      <c r="I73" s="73">
        <f>'[1]KLSE''2Q02'!G95</f>
        <v>61006</v>
      </c>
      <c r="J73" s="27"/>
      <c r="K73" s="63"/>
      <c r="L73" s="54"/>
      <c r="M73" s="1"/>
      <c r="N73" s="1"/>
    </row>
    <row r="74" spans="1:14" ht="12.75">
      <c r="A74" s="70"/>
      <c r="B74" s="33" t="s">
        <v>49</v>
      </c>
      <c r="C74" s="33"/>
      <c r="D74" s="72"/>
      <c r="E74" s="27"/>
      <c r="F74" s="76">
        <f>+(ROUND(SUM('[1]CONSO''0902'!AG98:AG101),-3)/1000)</f>
        <v>43630</v>
      </c>
      <c r="G74" s="74"/>
      <c r="H74" s="75"/>
      <c r="I74" s="76">
        <f>SUM('[1]KLSE''2Q02'!G96:G98)</f>
        <v>41867</v>
      </c>
      <c r="J74" s="27"/>
      <c r="K74" s="63"/>
      <c r="L74" s="54"/>
      <c r="M74" s="1"/>
      <c r="N74" s="1"/>
    </row>
    <row r="75" spans="1:14" ht="12.75">
      <c r="A75" s="70"/>
      <c r="B75" s="71"/>
      <c r="C75" s="33"/>
      <c r="D75" s="72"/>
      <c r="E75" s="27"/>
      <c r="F75" s="83">
        <f>SUM(F73:F74)</f>
        <v>105029</v>
      </c>
      <c r="G75" s="74"/>
      <c r="H75" s="75"/>
      <c r="I75" s="83">
        <f>SUM(I73:I74)</f>
        <v>102873</v>
      </c>
      <c r="J75" s="27"/>
      <c r="K75" s="63"/>
      <c r="L75" s="54"/>
      <c r="M75" s="1"/>
      <c r="N75" s="1"/>
    </row>
    <row r="76" spans="1:14" ht="12.75">
      <c r="A76" s="70"/>
      <c r="B76" s="71" t="s">
        <v>50</v>
      </c>
      <c r="C76" s="33"/>
      <c r="D76" s="72"/>
      <c r="E76" s="27"/>
      <c r="F76" s="74">
        <f>+(ROUND('[1]CONSO''0902'!AG104,-3)/1000)</f>
        <v>646</v>
      </c>
      <c r="G76" s="74"/>
      <c r="H76" s="75"/>
      <c r="I76" s="74">
        <f>'[1]KLSE''2Q02'!G100</f>
        <v>1282</v>
      </c>
      <c r="J76" s="27"/>
      <c r="K76" s="63"/>
      <c r="L76" s="54"/>
      <c r="M76" s="1"/>
      <c r="N76" s="1"/>
    </row>
    <row r="77" spans="1:14" ht="12.75">
      <c r="A77" s="70"/>
      <c r="B77" s="71" t="s">
        <v>51</v>
      </c>
      <c r="C77" s="33"/>
      <c r="D77" s="72"/>
      <c r="E77" s="27"/>
      <c r="F77" s="74">
        <f>+(ROUND(SUM('[1]CONSO''0902'!AG106:AG108),-3)/1000)</f>
        <v>36727</v>
      </c>
      <c r="G77" s="74"/>
      <c r="H77" s="75"/>
      <c r="I77" s="74">
        <f>'[1]KLSE'2Q02'!G102+'[1]KLSE'2Q02'!G101</f>
        <v>35935</v>
      </c>
      <c r="J77" s="27"/>
      <c r="K77" s="63">
        <v>4742</v>
      </c>
      <c r="L77" s="54"/>
      <c r="M77" s="74" t="s">
        <v>0</v>
      </c>
      <c r="N77" s="74"/>
    </row>
    <row r="78" spans="1:14" ht="12.75">
      <c r="A78" s="70"/>
      <c r="B78" s="33" t="s">
        <v>0</v>
      </c>
      <c r="C78" s="33"/>
      <c r="D78" s="72"/>
      <c r="E78" s="27"/>
      <c r="F78" s="74" t="s">
        <v>0</v>
      </c>
      <c r="G78" s="74"/>
      <c r="H78" s="75"/>
      <c r="I78" s="74" t="s">
        <v>0</v>
      </c>
      <c r="J78" s="27"/>
      <c r="K78" s="63"/>
      <c r="L78" s="54"/>
      <c r="M78" s="74">
        <f>F78-I78</f>
        <v>0</v>
      </c>
      <c r="N78" s="74"/>
    </row>
    <row r="79" spans="1:14" ht="13.5" thickBot="1">
      <c r="A79" s="70"/>
      <c r="B79" s="1"/>
      <c r="C79" s="33"/>
      <c r="D79" s="72"/>
      <c r="E79" s="27"/>
      <c r="F79" s="82">
        <f>SUM(F75:F78)</f>
        <v>142402</v>
      </c>
      <c r="G79" s="74"/>
      <c r="H79" s="75"/>
      <c r="I79" s="82">
        <f>SUM(I75:I78)</f>
        <v>140090</v>
      </c>
      <c r="J79" s="27"/>
      <c r="K79" s="80"/>
      <c r="L79" s="54"/>
      <c r="M79" s="1"/>
      <c r="N79" s="1"/>
    </row>
    <row r="80" spans="1:14" ht="13.5" thickTop="1">
      <c r="A80" s="70"/>
      <c r="B80" s="33"/>
      <c r="C80" s="33"/>
      <c r="D80" s="27"/>
      <c r="E80" s="27"/>
      <c r="F80" s="74"/>
      <c r="G80" s="74"/>
      <c r="H80" s="75"/>
      <c r="I80" s="74"/>
      <c r="J80" s="27"/>
      <c r="K80" s="63"/>
      <c r="L80" s="54"/>
      <c r="M80" s="1"/>
      <c r="N80" s="1"/>
    </row>
    <row r="81" spans="1:14" ht="13.5" thickBot="1">
      <c r="A81" s="70"/>
      <c r="B81" s="71" t="s">
        <v>52</v>
      </c>
      <c r="C81" s="33"/>
      <c r="D81" s="27"/>
      <c r="E81" s="27"/>
      <c r="F81" s="84">
        <f>(F75-F54)/F73</f>
        <v>1.7046043095164416</v>
      </c>
      <c r="G81" s="85"/>
      <c r="H81" s="86"/>
      <c r="I81" s="84">
        <f>(I75-I54)/I73</f>
        <v>1.6791954889682983</v>
      </c>
      <c r="J81" s="27"/>
      <c r="K81" s="63"/>
      <c r="L81" s="54"/>
      <c r="M81" s="1"/>
      <c r="N81" s="1"/>
    </row>
    <row r="82" spans="1:14" ht="12.75">
      <c r="A82" s="87"/>
      <c r="B82" s="33"/>
      <c r="C82" s="33"/>
      <c r="D82" s="27"/>
      <c r="E82" s="27"/>
      <c r="F82" s="74"/>
      <c r="G82" s="74"/>
      <c r="H82" s="74"/>
      <c r="I82" s="74"/>
      <c r="J82" s="27"/>
      <c r="K82" s="63"/>
      <c r="L82" s="54"/>
      <c r="M82" s="1"/>
      <c r="N82" s="1"/>
    </row>
    <row r="83" spans="1:14" ht="12.75">
      <c r="A83" s="87"/>
      <c r="B83" s="33" t="s">
        <v>186</v>
      </c>
      <c r="C83" s="33"/>
      <c r="D83" s="27"/>
      <c r="E83" s="27"/>
      <c r="F83" s="74"/>
      <c r="G83" s="74"/>
      <c r="H83" s="74"/>
      <c r="I83" s="74"/>
      <c r="J83" s="27"/>
      <c r="K83" s="63"/>
      <c r="L83" s="54"/>
      <c r="M83" s="1"/>
      <c r="N83" s="1"/>
    </row>
    <row r="84" spans="1:14" ht="12.75">
      <c r="A84" s="87"/>
      <c r="B84" s="33" t="s">
        <v>180</v>
      </c>
      <c r="C84" s="33"/>
      <c r="D84" s="27"/>
      <c r="E84" s="27"/>
      <c r="F84" s="74"/>
      <c r="G84" s="74"/>
      <c r="H84" s="74"/>
      <c r="I84" s="74"/>
      <c r="J84" s="27"/>
      <c r="K84" s="63"/>
      <c r="L84" s="54"/>
      <c r="M84" s="1"/>
      <c r="N84" s="1"/>
    </row>
    <row r="85" spans="1:14" ht="12.75">
      <c r="A85" s="87"/>
      <c r="B85" s="33"/>
      <c r="C85" s="33"/>
      <c r="D85" s="27"/>
      <c r="E85" s="27"/>
      <c r="F85" s="74"/>
      <c r="G85" s="74"/>
      <c r="H85" s="74"/>
      <c r="I85" s="74"/>
      <c r="J85" s="27"/>
      <c r="K85" s="63"/>
      <c r="L85" s="54"/>
      <c r="M85" s="1"/>
      <c r="N85" s="1"/>
    </row>
    <row r="86" spans="1:14" ht="13.5" thickBot="1">
      <c r="A86" s="88"/>
      <c r="B86" s="89"/>
      <c r="C86" s="89"/>
      <c r="D86" s="90"/>
      <c r="E86" s="90"/>
      <c r="F86" s="91"/>
      <c r="G86" s="91"/>
      <c r="H86" s="91"/>
      <c r="I86" s="91"/>
      <c r="J86" s="90"/>
      <c r="K86" s="92"/>
      <c r="L86" s="93"/>
      <c r="M86" s="1"/>
      <c r="N86" s="1"/>
    </row>
    <row r="87" spans="1:14" ht="23.25" customHeight="1">
      <c r="A87" s="94"/>
      <c r="B87" s="252" t="s">
        <v>53</v>
      </c>
      <c r="C87" s="253"/>
      <c r="D87" s="253"/>
      <c r="E87" s="253"/>
      <c r="F87" s="253"/>
      <c r="G87" s="95"/>
      <c r="H87" s="95"/>
      <c r="I87" s="95"/>
      <c r="J87" s="96"/>
      <c r="K87" s="97"/>
      <c r="L87" s="98"/>
      <c r="M87" s="1"/>
      <c r="N87" s="1"/>
    </row>
    <row r="88" spans="1:14" ht="3.75" customHeight="1" thickBot="1">
      <c r="A88" s="99"/>
      <c r="B88" s="100"/>
      <c r="C88" s="101"/>
      <c r="D88" s="102"/>
      <c r="E88" s="102"/>
      <c r="F88" s="103"/>
      <c r="G88" s="103"/>
      <c r="H88" s="103"/>
      <c r="I88" s="103"/>
      <c r="J88" s="102"/>
      <c r="K88" s="104"/>
      <c r="L88" s="50"/>
      <c r="M88" s="1"/>
      <c r="N88" s="1"/>
    </row>
    <row r="89" spans="1:14" ht="12.75">
      <c r="A89" s="87"/>
      <c r="B89" s="71"/>
      <c r="C89" s="33"/>
      <c r="D89" s="27"/>
      <c r="E89" s="27"/>
      <c r="F89" s="74"/>
      <c r="G89" s="74"/>
      <c r="H89" s="74"/>
      <c r="I89" s="74"/>
      <c r="J89" s="27"/>
      <c r="K89" s="63"/>
      <c r="L89" s="54"/>
      <c r="M89" s="1"/>
      <c r="N89" s="1"/>
    </row>
    <row r="90" spans="1:14" ht="36">
      <c r="A90" s="87"/>
      <c r="B90" s="33"/>
      <c r="C90" s="33"/>
      <c r="D90" s="105" t="s">
        <v>54</v>
      </c>
      <c r="E90" s="27"/>
      <c r="F90" s="105" t="s">
        <v>55</v>
      </c>
      <c r="G90" s="74"/>
      <c r="H90" s="74"/>
      <c r="I90" s="105" t="s">
        <v>56</v>
      </c>
      <c r="J90" s="27"/>
      <c r="K90" s="105" t="s">
        <v>57</v>
      </c>
      <c r="L90" s="54"/>
      <c r="M90" s="1"/>
      <c r="N90" s="1"/>
    </row>
    <row r="91" spans="1:14" ht="36">
      <c r="A91" s="87"/>
      <c r="B91" s="33"/>
      <c r="C91" s="33"/>
      <c r="D91" s="106" t="s">
        <v>0</v>
      </c>
      <c r="E91" s="27"/>
      <c r="F91" s="107" t="s">
        <v>58</v>
      </c>
      <c r="G91" s="74"/>
      <c r="H91" s="74"/>
      <c r="I91" s="107" t="s">
        <v>59</v>
      </c>
      <c r="J91" s="27"/>
      <c r="K91" s="108"/>
      <c r="L91" s="54"/>
      <c r="M91" s="1"/>
      <c r="N91" s="1"/>
    </row>
    <row r="92" spans="1:14" ht="12.75">
      <c r="A92" s="87"/>
      <c r="B92" s="33"/>
      <c r="C92" s="33"/>
      <c r="D92" s="109"/>
      <c r="E92" s="27"/>
      <c r="F92" s="109"/>
      <c r="G92" s="74"/>
      <c r="H92" s="74"/>
      <c r="I92" s="109"/>
      <c r="J92" s="27"/>
      <c r="K92" s="109"/>
      <c r="L92" s="54"/>
      <c r="M92" s="1"/>
      <c r="N92" s="1"/>
    </row>
    <row r="93" spans="1:14" ht="12.75">
      <c r="A93" s="87"/>
      <c r="B93" s="71" t="s">
        <v>60</v>
      </c>
      <c r="C93" s="33"/>
      <c r="D93" s="73"/>
      <c r="E93" s="27"/>
      <c r="F93" s="73"/>
      <c r="G93" s="74"/>
      <c r="H93" s="74"/>
      <c r="I93" s="73"/>
      <c r="K93" s="73"/>
      <c r="L93" s="54"/>
      <c r="M93" s="1"/>
      <c r="N93" s="1"/>
    </row>
    <row r="94" spans="1:14" ht="12.75">
      <c r="A94" s="87"/>
      <c r="B94" s="110" t="s">
        <v>61</v>
      </c>
      <c r="C94" s="33"/>
      <c r="D94" s="76">
        <f>61006</f>
        <v>61006</v>
      </c>
      <c r="E94" s="27"/>
      <c r="F94" s="76">
        <f>659+526</f>
        <v>1185</v>
      </c>
      <c r="G94" s="74"/>
      <c r="H94" s="74"/>
      <c r="I94" s="76">
        <v>39364</v>
      </c>
      <c r="J94" s="27"/>
      <c r="K94" s="76">
        <f aca="true" t="shared" si="0" ref="K94:K100">SUM(D94:I94)</f>
        <v>101555</v>
      </c>
      <c r="L94" s="54"/>
      <c r="M94" s="1"/>
      <c r="N94" s="1"/>
    </row>
    <row r="95" spans="1:14" ht="12.75">
      <c r="A95" s="87"/>
      <c r="B95" s="110" t="s">
        <v>62</v>
      </c>
      <c r="C95" s="33"/>
      <c r="D95" s="77"/>
      <c r="E95" s="27"/>
      <c r="F95" s="77"/>
      <c r="G95" s="74"/>
      <c r="H95" s="74"/>
      <c r="I95" s="77">
        <f>I142</f>
        <v>1318</v>
      </c>
      <c r="J95" s="27"/>
      <c r="K95" s="77">
        <f t="shared" si="0"/>
        <v>1318</v>
      </c>
      <c r="L95" s="54"/>
      <c r="M95" s="1"/>
      <c r="N95" s="1"/>
    </row>
    <row r="96" spans="1:14" ht="12.75">
      <c r="A96" s="87"/>
      <c r="B96" s="110" t="s">
        <v>63</v>
      </c>
      <c r="C96" s="33"/>
      <c r="D96" s="76">
        <f>SUM(D94:D95)</f>
        <v>61006</v>
      </c>
      <c r="E96" s="27"/>
      <c r="F96" s="76">
        <f>SUM(F94:F95)</f>
        <v>1185</v>
      </c>
      <c r="G96" s="74"/>
      <c r="H96" s="74"/>
      <c r="I96" s="76">
        <f>SUM(I94:I95)</f>
        <v>40682</v>
      </c>
      <c r="J96" s="27"/>
      <c r="K96" s="31">
        <f t="shared" si="0"/>
        <v>102873</v>
      </c>
      <c r="L96" s="54"/>
      <c r="M96" s="1"/>
      <c r="N96" s="1"/>
    </row>
    <row r="97" spans="1:14" ht="12.75">
      <c r="A97" s="87"/>
      <c r="B97" s="71" t="s">
        <v>21</v>
      </c>
      <c r="C97" s="33"/>
      <c r="D97" s="76" t="s">
        <v>0</v>
      </c>
      <c r="E97" s="27"/>
      <c r="F97" s="76" t="s">
        <v>0</v>
      </c>
      <c r="G97" s="74"/>
      <c r="H97" s="74"/>
      <c r="I97" s="76">
        <f>I30</f>
        <v>2954</v>
      </c>
      <c r="J97" s="27"/>
      <c r="K97" s="31">
        <f t="shared" si="0"/>
        <v>2954</v>
      </c>
      <c r="L97" s="54"/>
      <c r="M97" s="1"/>
      <c r="N97" s="1"/>
    </row>
    <row r="98" spans="1:14" ht="12.75">
      <c r="A98" s="87"/>
      <c r="B98" s="71" t="s">
        <v>64</v>
      </c>
      <c r="C98" s="33"/>
      <c r="D98" s="76">
        <v>393</v>
      </c>
      <c r="E98" s="27"/>
      <c r="F98" s="76">
        <v>126</v>
      </c>
      <c r="G98" s="74"/>
      <c r="H98" s="74"/>
      <c r="I98" s="76"/>
      <c r="J98" s="27"/>
      <c r="K98" s="31">
        <f t="shared" si="0"/>
        <v>519</v>
      </c>
      <c r="L98" s="54"/>
      <c r="M98" s="1"/>
      <c r="N98" s="1"/>
    </row>
    <row r="99" spans="1:14" ht="12.75">
      <c r="A99" s="87"/>
      <c r="B99" s="71" t="s">
        <v>65</v>
      </c>
      <c r="C99" s="33"/>
      <c r="D99" s="76"/>
      <c r="E99" s="27"/>
      <c r="F99" s="76"/>
      <c r="G99" s="74"/>
      <c r="H99" s="74"/>
      <c r="I99" s="76"/>
      <c r="J99" s="27"/>
      <c r="K99" s="31">
        <f t="shared" si="0"/>
        <v>0</v>
      </c>
      <c r="L99" s="54"/>
      <c r="M99" s="1"/>
      <c r="N99" s="1"/>
    </row>
    <row r="100" spans="1:14" ht="12.75">
      <c r="A100" s="87"/>
      <c r="B100" s="33" t="s">
        <v>66</v>
      </c>
      <c r="C100" s="33"/>
      <c r="D100" s="76"/>
      <c r="E100" s="27"/>
      <c r="F100" s="76"/>
      <c r="G100" s="74"/>
      <c r="H100" s="74"/>
      <c r="I100" s="76">
        <f>-F290</f>
        <v>-1318</v>
      </c>
      <c r="J100" s="27"/>
      <c r="K100" s="31">
        <f t="shared" si="0"/>
        <v>-1318</v>
      </c>
      <c r="L100" s="54"/>
      <c r="M100" s="1"/>
      <c r="N100" s="1"/>
    </row>
    <row r="101" spans="1:14" ht="12.75">
      <c r="A101" s="87"/>
      <c r="B101" s="33" t="s">
        <v>0</v>
      </c>
      <c r="C101" s="33"/>
      <c r="D101" s="76"/>
      <c r="E101" s="27"/>
      <c r="F101" s="76"/>
      <c r="G101" s="74"/>
      <c r="H101" s="74"/>
      <c r="I101" s="76"/>
      <c r="J101" s="27"/>
      <c r="K101" s="31"/>
      <c r="L101" s="54"/>
      <c r="M101" s="1"/>
      <c r="N101" s="1"/>
    </row>
    <row r="102" spans="1:15" ht="12.75">
      <c r="A102" s="87"/>
      <c r="B102" s="71" t="s">
        <v>67</v>
      </c>
      <c r="C102" s="33"/>
      <c r="D102" s="79">
        <f>SUM(D96:D101)</f>
        <v>61399</v>
      </c>
      <c r="E102" s="27"/>
      <c r="F102" s="79">
        <f>SUM(F96:F101)</f>
        <v>1311</v>
      </c>
      <c r="G102" s="74"/>
      <c r="H102" s="74"/>
      <c r="I102" s="79">
        <f>SUM(I96:I101)</f>
        <v>42318</v>
      </c>
      <c r="J102" s="27"/>
      <c r="K102" s="111">
        <f>SUM(K96:K101)</f>
        <v>105028</v>
      </c>
      <c r="L102" s="54"/>
      <c r="M102" s="1"/>
      <c r="N102" s="1"/>
      <c r="O102" s="112"/>
    </row>
    <row r="103" spans="1:14" ht="12.75">
      <c r="A103" s="87"/>
      <c r="B103" s="33"/>
      <c r="C103" s="33"/>
      <c r="D103" s="27"/>
      <c r="E103" s="27"/>
      <c r="F103" s="74"/>
      <c r="G103" s="74"/>
      <c r="H103" s="74"/>
      <c r="I103" s="74"/>
      <c r="J103" s="27"/>
      <c r="K103" s="63"/>
      <c r="L103" s="54"/>
      <c r="M103" s="1"/>
      <c r="N103" s="1"/>
    </row>
    <row r="104" spans="1:14" ht="12.75">
      <c r="A104" s="87"/>
      <c r="B104" s="33" t="s">
        <v>181</v>
      </c>
      <c r="C104" s="33"/>
      <c r="D104" s="27"/>
      <c r="E104" s="27"/>
      <c r="F104" s="74"/>
      <c r="G104" s="74"/>
      <c r="H104" s="74"/>
      <c r="I104" s="74"/>
      <c r="J104" s="27"/>
      <c r="K104" s="63"/>
      <c r="L104" s="54"/>
      <c r="M104" s="1"/>
      <c r="N104" s="1"/>
    </row>
    <row r="105" spans="1:14" ht="12.75">
      <c r="A105" s="87"/>
      <c r="B105" s="33" t="s">
        <v>180</v>
      </c>
      <c r="C105" s="33"/>
      <c r="D105" s="27"/>
      <c r="E105" s="27"/>
      <c r="F105" s="74"/>
      <c r="G105" s="74"/>
      <c r="H105" s="74"/>
      <c r="I105" s="74"/>
      <c r="J105" s="27"/>
      <c r="K105" s="63"/>
      <c r="L105" s="54"/>
      <c r="M105" s="1"/>
      <c r="N105" s="1"/>
    </row>
    <row r="106" spans="1:14" ht="13.5" thickBot="1">
      <c r="A106" s="88"/>
      <c r="B106" s="36"/>
      <c r="C106" s="89"/>
      <c r="D106" s="90"/>
      <c r="E106" s="90"/>
      <c r="F106" s="91"/>
      <c r="G106" s="91"/>
      <c r="H106" s="91"/>
      <c r="I106" s="91"/>
      <c r="J106" s="90"/>
      <c r="K106" s="92"/>
      <c r="L106" s="93"/>
      <c r="M106" s="1"/>
      <c r="N106" s="1"/>
    </row>
    <row r="107" spans="1:14" ht="35.25" customHeight="1" thickBot="1">
      <c r="A107" s="113"/>
      <c r="B107" s="254" t="s">
        <v>68</v>
      </c>
      <c r="C107" s="255"/>
      <c r="D107" s="255"/>
      <c r="E107" s="255"/>
      <c r="F107" s="255"/>
      <c r="G107" s="255"/>
      <c r="H107" s="255"/>
      <c r="I107" s="255"/>
      <c r="J107" s="114"/>
      <c r="K107" s="115"/>
      <c r="L107" s="116"/>
      <c r="M107" s="1"/>
      <c r="N107" s="1"/>
    </row>
    <row r="108" spans="1:14" ht="12.75">
      <c r="A108" s="87"/>
      <c r="B108" s="71"/>
      <c r="C108" s="33"/>
      <c r="D108" s="27"/>
      <c r="E108" s="27"/>
      <c r="F108" s="74"/>
      <c r="G108" s="74"/>
      <c r="H108" s="74"/>
      <c r="I108" s="74"/>
      <c r="J108" s="27"/>
      <c r="K108" s="63"/>
      <c r="L108" s="54"/>
      <c r="M108" s="1"/>
      <c r="N108" s="1"/>
    </row>
    <row r="109" spans="1:14" ht="12.75">
      <c r="A109" s="87"/>
      <c r="B109" s="33"/>
      <c r="C109" s="33"/>
      <c r="D109" s="27"/>
      <c r="E109" s="27"/>
      <c r="F109" s="74"/>
      <c r="G109" s="74"/>
      <c r="H109" s="74"/>
      <c r="I109" s="57" t="s">
        <v>23</v>
      </c>
      <c r="J109" s="27"/>
      <c r="K109" s="1"/>
      <c r="L109" s="54"/>
      <c r="M109" s="1"/>
      <c r="N109" s="1"/>
    </row>
    <row r="110" spans="1:14" ht="12.75">
      <c r="A110" s="87"/>
      <c r="B110" s="33"/>
      <c r="C110" s="33"/>
      <c r="D110" s="27"/>
      <c r="E110" s="27"/>
      <c r="F110" s="74"/>
      <c r="G110" s="74"/>
      <c r="H110" s="74"/>
      <c r="I110" s="61" t="s">
        <v>27</v>
      </c>
      <c r="J110" s="27"/>
      <c r="K110" s="1"/>
      <c r="L110" s="54"/>
      <c r="M110" s="1"/>
      <c r="N110" s="1"/>
    </row>
    <row r="111" spans="1:14" ht="12.75">
      <c r="A111" s="87"/>
      <c r="B111" s="33"/>
      <c r="C111" s="33"/>
      <c r="D111" s="27"/>
      <c r="E111" s="27"/>
      <c r="F111" s="74"/>
      <c r="G111" s="74"/>
      <c r="H111" s="74"/>
      <c r="I111" s="64" t="s">
        <v>30</v>
      </c>
      <c r="J111" s="27"/>
      <c r="K111" s="1"/>
      <c r="L111" s="54"/>
      <c r="M111" s="1"/>
      <c r="N111" s="1"/>
    </row>
    <row r="112" spans="1:14" ht="13.5" thickBot="1">
      <c r="A112" s="87"/>
      <c r="B112" s="33"/>
      <c r="C112" s="33"/>
      <c r="D112" s="27"/>
      <c r="E112" s="27"/>
      <c r="F112" s="74"/>
      <c r="G112" s="74"/>
      <c r="H112" s="74"/>
      <c r="I112" s="67" t="s">
        <v>9</v>
      </c>
      <c r="J112" s="27"/>
      <c r="K112" s="1"/>
      <c r="L112" s="54"/>
      <c r="M112" s="1"/>
      <c r="N112" s="1"/>
    </row>
    <row r="113" spans="1:14" ht="12.75">
      <c r="A113" s="87"/>
      <c r="B113" s="1"/>
      <c r="C113" s="33"/>
      <c r="D113" s="27"/>
      <c r="E113" s="27"/>
      <c r="F113" s="74"/>
      <c r="G113" s="74"/>
      <c r="H113" s="74"/>
      <c r="I113" s="74"/>
      <c r="J113" s="27"/>
      <c r="K113" s="1"/>
      <c r="L113" s="54"/>
      <c r="M113" s="1"/>
      <c r="N113" s="1"/>
    </row>
    <row r="114" spans="1:14" ht="12.75">
      <c r="A114" s="87"/>
      <c r="B114" s="1"/>
      <c r="C114" s="1"/>
      <c r="D114" s="1"/>
      <c r="E114" s="1"/>
      <c r="F114" s="1"/>
      <c r="G114" s="1"/>
      <c r="H114" s="1"/>
      <c r="I114" s="117"/>
      <c r="J114" s="1"/>
      <c r="K114" s="1"/>
      <c r="L114" s="54"/>
      <c r="M114" s="1"/>
      <c r="N114" s="1"/>
    </row>
    <row r="115" spans="1:14" ht="12.75">
      <c r="A115" s="87"/>
      <c r="B115" s="1"/>
      <c r="C115" s="33"/>
      <c r="D115" s="27"/>
      <c r="E115" s="27"/>
      <c r="F115" s="74"/>
      <c r="G115" s="74"/>
      <c r="H115" s="74"/>
      <c r="I115" s="76"/>
      <c r="J115" s="27"/>
      <c r="K115" s="1"/>
      <c r="L115" s="54"/>
      <c r="M115" s="1"/>
      <c r="N115" s="1"/>
    </row>
    <row r="116" spans="1:14" ht="12.75">
      <c r="A116" s="87"/>
      <c r="B116" s="71" t="s">
        <v>69</v>
      </c>
      <c r="C116" s="33"/>
      <c r="D116" s="27"/>
      <c r="E116" s="27"/>
      <c r="F116" s="74"/>
      <c r="G116" s="74"/>
      <c r="H116" s="74"/>
      <c r="I116" s="76">
        <f>I124-I122-I121-I118</f>
        <v>13165</v>
      </c>
      <c r="J116" s="27"/>
      <c r="K116" s="1"/>
      <c r="L116" s="54"/>
      <c r="M116" s="1"/>
      <c r="N116" s="1"/>
    </row>
    <row r="117" spans="1:14" ht="12.75">
      <c r="A117" s="87"/>
      <c r="B117" s="33"/>
      <c r="C117" s="33"/>
      <c r="D117" s="27"/>
      <c r="E117" s="27"/>
      <c r="F117" s="74"/>
      <c r="G117" s="74"/>
      <c r="H117" s="74"/>
      <c r="I117" s="76"/>
      <c r="J117" s="27"/>
      <c r="K117" s="1"/>
      <c r="L117" s="54"/>
      <c r="M117" s="1"/>
      <c r="N117" s="1"/>
    </row>
    <row r="118" spans="1:14" ht="12.75">
      <c r="A118" s="87"/>
      <c r="B118" s="71" t="s">
        <v>70</v>
      </c>
      <c r="C118" s="33"/>
      <c r="D118" s="27"/>
      <c r="E118" s="27"/>
      <c r="F118" s="74"/>
      <c r="G118" s="74"/>
      <c r="H118" s="74"/>
      <c r="I118" s="76">
        <f>-(ROUND('[1]CASH_WK'!O67,-3)/1000)</f>
        <v>-6764</v>
      </c>
      <c r="J118" s="27"/>
      <c r="K118" s="1"/>
      <c r="L118" s="54"/>
      <c r="M118" s="1"/>
      <c r="N118" s="1"/>
    </row>
    <row r="119" spans="1:14" ht="12.75">
      <c r="A119" s="87"/>
      <c r="B119" s="33"/>
      <c r="C119" s="33"/>
      <c r="D119" s="27"/>
      <c r="E119" s="27"/>
      <c r="F119" s="74"/>
      <c r="G119" s="74"/>
      <c r="H119" s="74"/>
      <c r="I119" s="76"/>
      <c r="J119" s="27"/>
      <c r="K119" s="1"/>
      <c r="L119" s="54"/>
      <c r="M119" s="1"/>
      <c r="N119" s="1"/>
    </row>
    <row r="120" spans="1:14" ht="12.75">
      <c r="A120" s="87"/>
      <c r="B120" s="71" t="s">
        <v>71</v>
      </c>
      <c r="C120" s="33"/>
      <c r="D120" s="27"/>
      <c r="E120" s="27"/>
      <c r="F120" s="74"/>
      <c r="G120" s="74"/>
      <c r="H120" s="74"/>
      <c r="I120" s="76"/>
      <c r="J120" s="27"/>
      <c r="K120" s="1"/>
      <c r="L120" s="54"/>
      <c r="M120" s="1"/>
      <c r="N120" s="1"/>
    </row>
    <row r="121" spans="1:14" ht="12.75">
      <c r="A121" s="87"/>
      <c r="B121" s="33" t="s">
        <v>72</v>
      </c>
      <c r="C121" s="33"/>
      <c r="D121" s="27"/>
      <c r="E121" s="27"/>
      <c r="F121" s="74"/>
      <c r="G121" s="74"/>
      <c r="H121" s="74"/>
      <c r="I121" s="76">
        <f>M64+M78</f>
        <v>-4241</v>
      </c>
      <c r="J121" s="27"/>
      <c r="K121" s="1"/>
      <c r="L121" s="54"/>
      <c r="M121" s="1"/>
      <c r="N121" s="1"/>
    </row>
    <row r="122" spans="1:14" ht="12.75">
      <c r="A122" s="87"/>
      <c r="B122" s="33" t="s">
        <v>73</v>
      </c>
      <c r="C122" s="33"/>
      <c r="D122" s="27"/>
      <c r="E122" s="27"/>
      <c r="F122" s="74"/>
      <c r="G122" s="74"/>
      <c r="H122" s="74"/>
      <c r="I122" s="76">
        <f>-F290-K292</f>
        <v>-2416</v>
      </c>
      <c r="J122" s="27"/>
      <c r="K122" s="1"/>
      <c r="L122" s="54"/>
      <c r="M122" s="1"/>
      <c r="N122" s="1"/>
    </row>
    <row r="123" spans="1:14" ht="12.75">
      <c r="A123" s="87"/>
      <c r="B123" s="33"/>
      <c r="C123" s="33"/>
      <c r="D123" s="27"/>
      <c r="E123" s="27"/>
      <c r="F123" s="74"/>
      <c r="G123" s="74"/>
      <c r="H123" s="74"/>
      <c r="I123" s="77"/>
      <c r="J123" s="27"/>
      <c r="K123" s="1"/>
      <c r="L123" s="54"/>
      <c r="M123" s="1"/>
      <c r="N123" s="1"/>
    </row>
    <row r="124" spans="1:14" ht="12.75">
      <c r="A124" s="87"/>
      <c r="B124" s="71" t="s">
        <v>74</v>
      </c>
      <c r="C124" s="33"/>
      <c r="D124" s="27"/>
      <c r="E124" s="27"/>
      <c r="F124" s="74"/>
      <c r="G124" s="74"/>
      <c r="H124" s="74"/>
      <c r="I124" s="76">
        <f>I126-I125</f>
        <v>-256</v>
      </c>
      <c r="J124" s="27"/>
      <c r="K124" s="1"/>
      <c r="L124" s="54"/>
      <c r="M124" s="1"/>
      <c r="N124" s="1"/>
    </row>
    <row r="125" spans="1:14" ht="12.75">
      <c r="A125" s="87"/>
      <c r="B125" s="71" t="s">
        <v>75</v>
      </c>
      <c r="C125" s="33"/>
      <c r="D125" s="27"/>
      <c r="E125" s="27"/>
      <c r="F125" s="74"/>
      <c r="G125" s="74"/>
      <c r="H125" s="74"/>
      <c r="I125" s="76">
        <v>19221</v>
      </c>
      <c r="J125" s="27"/>
      <c r="K125" s="1"/>
      <c r="L125" s="54"/>
      <c r="M125" s="1"/>
      <c r="N125" s="1"/>
    </row>
    <row r="126" spans="1:14" ht="13.5" thickBot="1">
      <c r="A126" s="87"/>
      <c r="B126" s="71" t="s">
        <v>76</v>
      </c>
      <c r="C126" s="33"/>
      <c r="D126" s="27"/>
      <c r="E126" s="27"/>
      <c r="F126" s="74"/>
      <c r="G126" s="74"/>
      <c r="H126" s="74"/>
      <c r="I126" s="118">
        <f>F59-1649</f>
        <v>18965</v>
      </c>
      <c r="J126" s="27"/>
      <c r="K126" s="1"/>
      <c r="L126" s="54"/>
      <c r="M126" s="1"/>
      <c r="N126" s="1"/>
    </row>
    <row r="127" spans="1:14" ht="13.5" thickTop="1">
      <c r="A127" s="87"/>
      <c r="B127" s="33"/>
      <c r="C127" s="33"/>
      <c r="D127" s="27"/>
      <c r="E127" s="27"/>
      <c r="F127" s="74"/>
      <c r="G127" s="74"/>
      <c r="H127" s="74"/>
      <c r="I127" s="74"/>
      <c r="J127" s="27"/>
      <c r="K127" s="1"/>
      <c r="L127" s="54"/>
      <c r="M127" s="1"/>
      <c r="N127" s="1"/>
    </row>
    <row r="128" spans="1:14" ht="12.75">
      <c r="A128" s="87"/>
      <c r="B128" s="33" t="s">
        <v>182</v>
      </c>
      <c r="C128" s="33"/>
      <c r="D128" s="27"/>
      <c r="E128" s="27"/>
      <c r="F128" s="74"/>
      <c r="G128" s="74"/>
      <c r="H128" s="74"/>
      <c r="I128" s="74"/>
      <c r="J128" s="27"/>
      <c r="K128" s="1"/>
      <c r="L128" s="54"/>
      <c r="M128" s="1"/>
      <c r="N128" s="1"/>
    </row>
    <row r="129" spans="1:14" ht="12.75">
      <c r="A129" s="87"/>
      <c r="B129" s="33" t="s">
        <v>180</v>
      </c>
      <c r="C129" s="33"/>
      <c r="D129" s="27"/>
      <c r="E129" s="27"/>
      <c r="F129" s="74"/>
      <c r="G129" s="74"/>
      <c r="H129" s="74"/>
      <c r="I129" s="74"/>
      <c r="J129" s="27"/>
      <c r="K129" s="1"/>
      <c r="L129" s="54"/>
      <c r="M129" s="1"/>
      <c r="N129" s="1"/>
    </row>
    <row r="130" spans="1:14" ht="13.5" thickBot="1">
      <c r="A130" s="88"/>
      <c r="B130" s="89"/>
      <c r="C130" s="89"/>
      <c r="D130" s="90"/>
      <c r="E130" s="90"/>
      <c r="F130" s="91"/>
      <c r="G130" s="91"/>
      <c r="H130" s="91"/>
      <c r="I130" s="91"/>
      <c r="J130" s="90"/>
      <c r="K130" s="92"/>
      <c r="L130" s="93"/>
      <c r="M130" s="1"/>
      <c r="N130" s="1"/>
    </row>
    <row r="131" spans="1:14" ht="15.75">
      <c r="A131" s="256" t="s">
        <v>77</v>
      </c>
      <c r="B131" s="257"/>
      <c r="C131" s="257"/>
      <c r="D131" s="257"/>
      <c r="E131" s="119"/>
      <c r="F131" s="119"/>
      <c r="G131" s="119"/>
      <c r="H131" s="119"/>
      <c r="I131" s="119"/>
      <c r="J131" s="119"/>
      <c r="K131" s="119"/>
      <c r="L131" s="120"/>
      <c r="M131" s="121"/>
      <c r="N131" s="121"/>
    </row>
    <row r="132" spans="1:14" ht="16.5" thickBot="1">
      <c r="A132" s="258"/>
      <c r="B132" s="259"/>
      <c r="C132" s="259"/>
      <c r="D132" s="259"/>
      <c r="E132" s="122"/>
      <c r="F132" s="122"/>
      <c r="G132" s="122"/>
      <c r="H132" s="122"/>
      <c r="I132" s="122"/>
      <c r="J132" s="122"/>
      <c r="K132" s="122"/>
      <c r="L132" s="123"/>
      <c r="M132" s="121"/>
      <c r="N132" s="121"/>
    </row>
    <row r="133" spans="1:14" ht="15">
      <c r="A133" s="124"/>
      <c r="B133" s="125" t="s">
        <v>78</v>
      </c>
      <c r="C133" s="126"/>
      <c r="D133" s="127"/>
      <c r="E133" s="127"/>
      <c r="F133" s="128"/>
      <c r="G133" s="128"/>
      <c r="H133" s="128"/>
      <c r="I133" s="128"/>
      <c r="J133" s="127"/>
      <c r="K133" s="129"/>
      <c r="L133" s="130"/>
      <c r="M133" s="121"/>
      <c r="N133" s="121"/>
    </row>
    <row r="134" spans="1:14" ht="15">
      <c r="A134" s="131">
        <v>1</v>
      </c>
      <c r="B134" s="71" t="s">
        <v>79</v>
      </c>
      <c r="C134" s="33"/>
      <c r="D134" s="27"/>
      <c r="E134" s="27"/>
      <c r="F134" s="74"/>
      <c r="G134" s="74"/>
      <c r="H134" s="74"/>
      <c r="I134" s="74"/>
      <c r="J134" s="27"/>
      <c r="K134" s="27"/>
      <c r="L134" s="132"/>
      <c r="M134" s="121"/>
      <c r="N134" s="121"/>
    </row>
    <row r="135" spans="1:14" s="137" customFormat="1" ht="36" customHeight="1">
      <c r="A135" s="133"/>
      <c r="B135" s="223" t="s">
        <v>80</v>
      </c>
      <c r="C135" s="223"/>
      <c r="D135" s="223"/>
      <c r="E135" s="223"/>
      <c r="F135" s="223"/>
      <c r="G135" s="223"/>
      <c r="H135" s="223"/>
      <c r="I135" s="223"/>
      <c r="J135" s="224"/>
      <c r="K135" s="224"/>
      <c r="L135" s="135"/>
      <c r="M135" s="136"/>
      <c r="N135" s="136"/>
    </row>
    <row r="136" spans="1:14" s="137" customFormat="1" ht="2.25" customHeight="1">
      <c r="A136" s="133"/>
      <c r="B136" s="225"/>
      <c r="C136" s="225"/>
      <c r="D136" s="225"/>
      <c r="E136" s="225"/>
      <c r="F136" s="225"/>
      <c r="G136" s="225"/>
      <c r="H136" s="225"/>
      <c r="I136" s="225"/>
      <c r="J136" s="136"/>
      <c r="K136" s="136"/>
      <c r="L136" s="135"/>
      <c r="M136" s="136"/>
      <c r="N136" s="136"/>
    </row>
    <row r="137" spans="1:14" s="137" customFormat="1" ht="25.5" customHeight="1">
      <c r="A137" s="133"/>
      <c r="B137" s="223" t="s">
        <v>81</v>
      </c>
      <c r="C137" s="223"/>
      <c r="D137" s="223"/>
      <c r="E137" s="223"/>
      <c r="F137" s="223"/>
      <c r="G137" s="223"/>
      <c r="H137" s="223"/>
      <c r="I137" s="223"/>
      <c r="J137" s="224"/>
      <c r="K137" s="224"/>
      <c r="L137" s="135"/>
      <c r="M137" s="136"/>
      <c r="N137" s="136"/>
    </row>
    <row r="138" spans="1:14" s="137" customFormat="1" ht="3" customHeight="1">
      <c r="A138" s="133"/>
      <c r="B138" s="138"/>
      <c r="C138" s="139"/>
      <c r="D138" s="139"/>
      <c r="E138" s="139"/>
      <c r="F138" s="139"/>
      <c r="G138" s="139"/>
      <c r="H138" s="139"/>
      <c r="I138" s="139"/>
      <c r="J138" s="136"/>
      <c r="K138" s="136"/>
      <c r="L138" s="135"/>
      <c r="M138" s="136"/>
      <c r="N138" s="136"/>
    </row>
    <row r="139" spans="1:14" s="137" customFormat="1" ht="72.75" customHeight="1">
      <c r="A139" s="133"/>
      <c r="B139" s="223" t="s">
        <v>82</v>
      </c>
      <c r="C139" s="224"/>
      <c r="D139" s="224"/>
      <c r="E139" s="224"/>
      <c r="F139" s="224"/>
      <c r="G139" s="224"/>
      <c r="H139" s="224"/>
      <c r="I139" s="224"/>
      <c r="J139" s="224"/>
      <c r="K139" s="224"/>
      <c r="L139" s="135"/>
      <c r="M139" s="136"/>
      <c r="N139" s="136"/>
    </row>
    <row r="140" spans="1:14" s="137" customFormat="1" ht="15" customHeight="1">
      <c r="A140" s="133"/>
      <c r="B140" s="140" t="s">
        <v>83</v>
      </c>
      <c r="C140" s="139"/>
      <c r="D140" s="139"/>
      <c r="E140" s="139"/>
      <c r="F140" s="139"/>
      <c r="G140" s="139"/>
      <c r="H140" s="136"/>
      <c r="I140" s="141" t="s">
        <v>9</v>
      </c>
      <c r="J140" s="136"/>
      <c r="K140" s="136"/>
      <c r="L140" s="135"/>
      <c r="M140" s="136"/>
      <c r="N140" s="136"/>
    </row>
    <row r="141" spans="1:14" s="137" customFormat="1" ht="15" customHeight="1">
      <c r="A141" s="133"/>
      <c r="B141" s="142" t="s">
        <v>84</v>
      </c>
      <c r="C141" s="139"/>
      <c r="D141" s="139"/>
      <c r="E141" s="139"/>
      <c r="F141" s="139"/>
      <c r="G141" s="139"/>
      <c r="H141" s="143">
        <v>39364</v>
      </c>
      <c r="I141" s="143">
        <v>39364</v>
      </c>
      <c r="J141" s="136"/>
      <c r="K141" s="136"/>
      <c r="L141" s="135"/>
      <c r="M141" s="136"/>
      <c r="N141" s="136"/>
    </row>
    <row r="142" spans="1:14" s="137" customFormat="1" ht="15" customHeight="1">
      <c r="A142" s="133"/>
      <c r="B142" s="142" t="s">
        <v>85</v>
      </c>
      <c r="C142" s="139"/>
      <c r="D142" s="139"/>
      <c r="E142" s="139"/>
      <c r="F142" s="139"/>
      <c r="G142" s="139"/>
      <c r="H142" s="136"/>
      <c r="I142" s="143">
        <v>1318</v>
      </c>
      <c r="J142" s="136"/>
      <c r="K142" s="136"/>
      <c r="L142" s="135"/>
      <c r="M142" s="136"/>
      <c r="N142" s="136"/>
    </row>
    <row r="143" spans="1:14" s="137" customFormat="1" ht="15" customHeight="1">
      <c r="A143" s="133"/>
      <c r="B143" s="142" t="s">
        <v>86</v>
      </c>
      <c r="C143" s="139"/>
      <c r="D143" s="139"/>
      <c r="E143" s="139"/>
      <c r="F143" s="139"/>
      <c r="G143" s="139"/>
      <c r="H143" s="136"/>
      <c r="I143" s="144">
        <f>SUM(I141:I142)</f>
        <v>40682</v>
      </c>
      <c r="J143" s="136"/>
      <c r="K143" s="136"/>
      <c r="L143" s="135"/>
      <c r="M143" s="136"/>
      <c r="N143" s="136"/>
    </row>
    <row r="144" spans="1:14" s="137" customFormat="1" ht="15" customHeight="1">
      <c r="A144" s="133"/>
      <c r="B144" s="138"/>
      <c r="C144" s="139"/>
      <c r="D144" s="139"/>
      <c r="E144" s="139"/>
      <c r="F144" s="139"/>
      <c r="G144" s="139"/>
      <c r="H144" s="136"/>
      <c r="I144" s="139"/>
      <c r="J144" s="136"/>
      <c r="K144" s="136"/>
      <c r="L144" s="135"/>
      <c r="M144" s="136"/>
      <c r="N144" s="136"/>
    </row>
    <row r="145" spans="1:14" s="137" customFormat="1" ht="26.25" customHeight="1">
      <c r="A145" s="133"/>
      <c r="B145" s="225" t="s">
        <v>87</v>
      </c>
      <c r="C145" s="226"/>
      <c r="D145" s="226"/>
      <c r="E145" s="226"/>
      <c r="F145" s="226"/>
      <c r="G145" s="226"/>
      <c r="H145" s="226"/>
      <c r="I145" s="226"/>
      <c r="J145" s="136"/>
      <c r="K145" s="136"/>
      <c r="L145" s="135"/>
      <c r="M145" s="136"/>
      <c r="N145" s="136"/>
    </row>
    <row r="146" spans="1:14" s="137" customFormat="1" ht="26.25" customHeight="1">
      <c r="A146" s="133"/>
      <c r="B146" s="138"/>
      <c r="C146" s="139"/>
      <c r="D146" s="139"/>
      <c r="E146" s="139"/>
      <c r="F146" s="139"/>
      <c r="G146" s="139"/>
      <c r="H146" s="139"/>
      <c r="I146" s="139"/>
      <c r="J146" s="136"/>
      <c r="K146" s="136"/>
      <c r="L146" s="135"/>
      <c r="M146" s="136"/>
      <c r="N146" s="136"/>
    </row>
    <row r="147" spans="1:14" s="137" customFormat="1" ht="15" customHeight="1">
      <c r="A147" s="145">
        <v>2</v>
      </c>
      <c r="B147" s="146" t="s">
        <v>88</v>
      </c>
      <c r="C147" s="139"/>
      <c r="D147" s="139"/>
      <c r="E147" s="139"/>
      <c r="F147" s="139"/>
      <c r="G147" s="139"/>
      <c r="H147" s="139"/>
      <c r="I147" s="139"/>
      <c r="J147" s="136"/>
      <c r="K147" s="136"/>
      <c r="L147" s="135"/>
      <c r="M147" s="136"/>
      <c r="N147" s="136"/>
    </row>
    <row r="148" spans="1:14" s="137" customFormat="1" ht="18.75" customHeight="1">
      <c r="A148" s="147"/>
      <c r="B148" s="136"/>
      <c r="C148" s="136"/>
      <c r="D148" s="15" t="s">
        <v>7</v>
      </c>
      <c r="E148" s="16"/>
      <c r="F148" s="17"/>
      <c r="G148" s="12"/>
      <c r="H148" s="12"/>
      <c r="I148" s="15" t="s">
        <v>8</v>
      </c>
      <c r="J148" s="16"/>
      <c r="K148" s="17"/>
      <c r="L148" s="135"/>
      <c r="M148" s="136"/>
      <c r="N148" s="136"/>
    </row>
    <row r="149" spans="1:14" s="137" customFormat="1" ht="18.75" customHeight="1">
      <c r="A149" s="145"/>
      <c r="B149" s="146"/>
      <c r="C149" s="136"/>
      <c r="D149" s="18">
        <v>2002</v>
      </c>
      <c r="E149" s="19"/>
      <c r="F149" s="18">
        <v>2001</v>
      </c>
      <c r="G149" s="19"/>
      <c r="H149" s="19"/>
      <c r="I149" s="18">
        <v>2002</v>
      </c>
      <c r="J149" s="19"/>
      <c r="K149" s="18">
        <v>2001</v>
      </c>
      <c r="L149" s="135"/>
      <c r="M149" s="136"/>
      <c r="N149" s="136"/>
    </row>
    <row r="150" spans="1:18" s="137" customFormat="1" ht="18.75" customHeight="1">
      <c r="A150" s="145"/>
      <c r="B150" s="136"/>
      <c r="C150" s="136"/>
      <c r="D150" s="22" t="s">
        <v>9</v>
      </c>
      <c r="E150" s="19"/>
      <c r="F150" s="22" t="s">
        <v>9</v>
      </c>
      <c r="G150" s="19"/>
      <c r="H150" s="19"/>
      <c r="I150" s="22" t="s">
        <v>9</v>
      </c>
      <c r="J150" s="19"/>
      <c r="K150" s="22" t="s">
        <v>9</v>
      </c>
      <c r="L150" s="135"/>
      <c r="M150" s="136"/>
      <c r="N150" s="136"/>
      <c r="O150" s="227" t="s">
        <v>89</v>
      </c>
      <c r="P150" s="227"/>
      <c r="Q150" s="227"/>
      <c r="R150" s="227"/>
    </row>
    <row r="151" spans="1:18" s="137" customFormat="1" ht="18.75" customHeight="1">
      <c r="A151" s="145"/>
      <c r="B151" s="146" t="s">
        <v>90</v>
      </c>
      <c r="C151" s="136"/>
      <c r="D151" s="23"/>
      <c r="E151" s="23"/>
      <c r="F151" s="23"/>
      <c r="G151" s="23"/>
      <c r="H151" s="23"/>
      <c r="I151" s="23"/>
      <c r="J151" s="23"/>
      <c r="K151" s="23"/>
      <c r="L151" s="135"/>
      <c r="M151" s="136"/>
      <c r="N151" s="136"/>
      <c r="O151" s="227" t="s">
        <v>91</v>
      </c>
      <c r="P151" s="227"/>
      <c r="Q151" s="227" t="s">
        <v>92</v>
      </c>
      <c r="R151" s="227"/>
    </row>
    <row r="152" spans="1:18" s="137" customFormat="1" ht="18.75" customHeight="1">
      <c r="A152" s="145"/>
      <c r="B152" s="149" t="s">
        <v>93</v>
      </c>
      <c r="C152" s="136"/>
      <c r="D152" s="136"/>
      <c r="E152" s="136"/>
      <c r="F152" s="136"/>
      <c r="G152" s="136"/>
      <c r="H152" s="136"/>
      <c r="I152" s="136"/>
      <c r="J152" s="136"/>
      <c r="K152" s="136"/>
      <c r="L152" s="135"/>
      <c r="M152" s="136"/>
      <c r="N152" s="136"/>
      <c r="O152" s="148" t="s">
        <v>94</v>
      </c>
      <c r="P152" s="148" t="s">
        <v>95</v>
      </c>
      <c r="Q152" s="148" t="s">
        <v>94</v>
      </c>
      <c r="R152" s="148" t="s">
        <v>95</v>
      </c>
    </row>
    <row r="153" spans="1:18" s="137" customFormat="1" ht="18.75" customHeight="1">
      <c r="A153" s="145"/>
      <c r="B153" s="136" t="s">
        <v>96</v>
      </c>
      <c r="C153" s="136"/>
      <c r="D153" s="150">
        <f>I153-'[1]KLSE''2Q02'!F196</f>
        <v>57392</v>
      </c>
      <c r="E153" s="136"/>
      <c r="F153" s="150">
        <f>K153-112418</f>
        <v>59121</v>
      </c>
      <c r="G153" s="136"/>
      <c r="H153" s="136"/>
      <c r="I153" s="150">
        <f>I155-I154</f>
        <v>177430</v>
      </c>
      <c r="J153" s="136"/>
      <c r="K153" s="150">
        <v>171539</v>
      </c>
      <c r="L153" s="135"/>
      <c r="M153" s="136"/>
      <c r="N153" s="136"/>
      <c r="Q153" s="151"/>
      <c r="R153" s="151"/>
    </row>
    <row r="154" spans="1:18" s="137" customFormat="1" ht="18.75" customHeight="1">
      <c r="A154" s="145"/>
      <c r="B154" s="136" t="s">
        <v>97</v>
      </c>
      <c r="C154" s="136"/>
      <c r="D154" s="152">
        <f>I154-'[1]KLSE''2Q02'!F197</f>
        <v>379</v>
      </c>
      <c r="E154" s="136"/>
      <c r="F154" s="152">
        <f>K154-187</f>
        <v>161</v>
      </c>
      <c r="G154" s="136"/>
      <c r="H154" s="136"/>
      <c r="I154" s="152">
        <f>+(ROUND('[1]CONSO''0902'!C6,-3)/1000)</f>
        <v>854</v>
      </c>
      <c r="J154" s="136"/>
      <c r="K154" s="152">
        <v>348</v>
      </c>
      <c r="L154" s="135"/>
      <c r="M154" s="136"/>
      <c r="N154" s="136" t="s">
        <v>98</v>
      </c>
      <c r="O154" s="137">
        <f>D155-F155</f>
        <v>-1511</v>
      </c>
      <c r="P154" s="137">
        <f>I155-K155</f>
        <v>6397</v>
      </c>
      <c r="Q154" s="151">
        <f>O154/F155</f>
        <v>-0.025488343848048312</v>
      </c>
      <c r="R154" s="151">
        <f>P154/K155</f>
        <v>0.03721631071576094</v>
      </c>
    </row>
    <row r="155" spans="1:18" s="137" customFormat="1" ht="18.75" customHeight="1">
      <c r="A155" s="145"/>
      <c r="B155" s="146"/>
      <c r="C155" s="136"/>
      <c r="D155" s="153">
        <f>I155-'[1]KLSE''2Q02'!F198</f>
        <v>57771</v>
      </c>
      <c r="E155" s="136"/>
      <c r="F155" s="153">
        <f>SUM(F153:F154)</f>
        <v>59282</v>
      </c>
      <c r="G155" s="136"/>
      <c r="H155" s="136"/>
      <c r="I155" s="153">
        <f>+(ROUND('[1]CONSO''0902'!AG6,-3)/1000)</f>
        <v>178284</v>
      </c>
      <c r="J155" s="136"/>
      <c r="K155" s="153">
        <f>SUM(K153:K154)</f>
        <v>171887</v>
      </c>
      <c r="L155" s="135"/>
      <c r="M155" s="136"/>
      <c r="N155" s="136" t="s">
        <v>99</v>
      </c>
      <c r="O155" s="137">
        <f>D165-F165</f>
        <v>-5903</v>
      </c>
      <c r="P155" s="137">
        <f>I165-K165</f>
        <v>-6796</v>
      </c>
      <c r="Q155" s="151">
        <f>O155/F165</f>
        <v>-1.077386384376711</v>
      </c>
      <c r="R155" s="151">
        <f>P155/K165</f>
        <v>-0.572053872053872</v>
      </c>
    </row>
    <row r="156" spans="1:13" s="137" customFormat="1" ht="18.75" customHeight="1">
      <c r="A156" s="145"/>
      <c r="B156" s="149" t="s">
        <v>100</v>
      </c>
      <c r="C156" s="136"/>
      <c r="D156" s="136"/>
      <c r="E156" s="136"/>
      <c r="F156" s="136"/>
      <c r="G156" s="136"/>
      <c r="H156" s="136"/>
      <c r="I156" s="136"/>
      <c r="J156" s="136"/>
      <c r="K156" s="136"/>
      <c r="L156" s="135"/>
      <c r="M156" s="136"/>
    </row>
    <row r="157" spans="1:18" s="137" customFormat="1" ht="18.75" customHeight="1">
      <c r="A157" s="145"/>
      <c r="B157" s="136" t="s">
        <v>101</v>
      </c>
      <c r="C157" s="136"/>
      <c r="D157" s="150">
        <f>I157-'[1]KLSE''2Q02'!F201</f>
        <v>51238</v>
      </c>
      <c r="E157" s="136"/>
      <c r="F157" s="150">
        <f>K157-102476</f>
        <v>53539</v>
      </c>
      <c r="G157" s="136"/>
      <c r="H157" s="136"/>
      <c r="I157" s="150">
        <f>I160-I159-I158</f>
        <v>161082</v>
      </c>
      <c r="J157" s="136"/>
      <c r="K157" s="150">
        <v>156015</v>
      </c>
      <c r="L157" s="135"/>
      <c r="M157" s="136"/>
      <c r="N157" s="136"/>
      <c r="O157" s="227" t="s">
        <v>102</v>
      </c>
      <c r="P157" s="227"/>
      <c r="Q157" s="227"/>
      <c r="R157" s="227"/>
    </row>
    <row r="158" spans="1:18" s="137" customFormat="1" ht="18.75" customHeight="1">
      <c r="A158" s="145"/>
      <c r="B158" s="136" t="s">
        <v>103</v>
      </c>
      <c r="C158" s="136"/>
      <c r="D158" s="152">
        <f>I158-'[1]KLSE''2Q02'!F202</f>
        <v>2955</v>
      </c>
      <c r="E158" s="136"/>
      <c r="F158" s="152">
        <f>K158-6859</f>
        <v>3995</v>
      </c>
      <c r="G158" s="136"/>
      <c r="H158" s="136"/>
      <c r="I158" s="152">
        <f>+(ROUND('[1]CONSO''0902'!E6,-3)/1000)</f>
        <v>8645</v>
      </c>
      <c r="J158" s="136"/>
      <c r="K158" s="152">
        <v>10854</v>
      </c>
      <c r="L158" s="135"/>
      <c r="M158" s="136"/>
      <c r="N158" s="136"/>
      <c r="O158" s="227" t="s">
        <v>91</v>
      </c>
      <c r="P158" s="227"/>
      <c r="Q158" s="227" t="s">
        <v>92</v>
      </c>
      <c r="R158" s="227"/>
    </row>
    <row r="159" spans="1:18" s="137" customFormat="1" ht="18.75" customHeight="1">
      <c r="A159" s="145"/>
      <c r="B159" s="136" t="s">
        <v>104</v>
      </c>
      <c r="C159" s="136"/>
      <c r="D159" s="152">
        <f>I159-'[1]KLSE''2Q02'!F203</f>
        <v>3578</v>
      </c>
      <c r="E159" s="136"/>
      <c r="F159" s="152">
        <f>K159-3270</f>
        <v>1748</v>
      </c>
      <c r="G159" s="136"/>
      <c r="H159" s="136"/>
      <c r="I159" s="152">
        <f>+(ROUND('[1]CONSO''0902'!K6,-3)/1000)</f>
        <v>8557</v>
      </c>
      <c r="J159" s="136"/>
      <c r="K159" s="152">
        <v>5018</v>
      </c>
      <c r="L159" s="135"/>
      <c r="M159" s="136"/>
      <c r="N159" s="136"/>
      <c r="O159" s="148" t="s">
        <v>94</v>
      </c>
      <c r="P159" s="148" t="s">
        <v>95</v>
      </c>
      <c r="Q159" s="148" t="s">
        <v>94</v>
      </c>
      <c r="R159" s="148" t="s">
        <v>95</v>
      </c>
    </row>
    <row r="160" spans="1:17" s="137" customFormat="1" ht="18.75" customHeight="1">
      <c r="A160" s="145"/>
      <c r="B160" s="136"/>
      <c r="C160" s="136"/>
      <c r="D160" s="153">
        <f>I160-'[1]KLSE''2Q02'!F204</f>
        <v>57771</v>
      </c>
      <c r="E160" s="136"/>
      <c r="F160" s="153">
        <f>SUM(F157:F159)</f>
        <v>59282</v>
      </c>
      <c r="G160" s="136"/>
      <c r="H160" s="136"/>
      <c r="I160" s="153">
        <f>+(ROUND('[1]CONSO''0902'!AG6,-3)/1000)</f>
        <v>178284</v>
      </c>
      <c r="J160" s="136"/>
      <c r="K160" s="153">
        <f>SUM(K157:K159)</f>
        <v>171887</v>
      </c>
      <c r="L160" s="135"/>
      <c r="M160" s="136"/>
      <c r="N160" s="136" t="s">
        <v>98</v>
      </c>
      <c r="O160" s="137">
        <f>D155-'[1]KLSE''2Q02'!F16</f>
        <v>-2664</v>
      </c>
      <c r="Q160" s="151">
        <f>O160/'[1]KLSE''2Q02'!F16</f>
        <v>-0.04408041697691735</v>
      </c>
    </row>
    <row r="161" spans="1:17" s="137" customFormat="1" ht="18.75" customHeight="1">
      <c r="A161" s="145"/>
      <c r="B161" s="146" t="s">
        <v>105</v>
      </c>
      <c r="C161" s="136"/>
      <c r="D161" s="23"/>
      <c r="E161" s="23"/>
      <c r="F161" s="23"/>
      <c r="G161" s="23"/>
      <c r="H161" s="23"/>
      <c r="I161" s="23"/>
      <c r="J161" s="23"/>
      <c r="K161" s="23"/>
      <c r="L161" s="135"/>
      <c r="M161" s="136"/>
      <c r="N161" s="136" t="s">
        <v>99</v>
      </c>
      <c r="O161" s="137">
        <f>D165-'[1]KLSE''2Q02'!F26</f>
        <v>-2910</v>
      </c>
      <c r="Q161" s="151">
        <f>O161/'[1]KLSE''2Q02'!F26</f>
        <v>-1.170555108608206</v>
      </c>
    </row>
    <row r="162" spans="1:14" s="137" customFormat="1" ht="18.75" customHeight="1">
      <c r="A162" s="145"/>
      <c r="B162" s="149" t="s">
        <v>93</v>
      </c>
      <c r="C162" s="136"/>
      <c r="D162" s="136"/>
      <c r="E162" s="136"/>
      <c r="F162" s="136"/>
      <c r="G162" s="136"/>
      <c r="H162" s="136"/>
      <c r="I162" s="136"/>
      <c r="J162" s="136"/>
      <c r="K162" s="136"/>
      <c r="L162" s="135"/>
      <c r="M162" s="136"/>
      <c r="N162" s="136"/>
    </row>
    <row r="163" spans="1:14" s="137" customFormat="1" ht="18.75" customHeight="1">
      <c r="A163" s="145"/>
      <c r="B163" s="136" t="s">
        <v>96</v>
      </c>
      <c r="C163" s="136"/>
      <c r="D163" s="150">
        <f>I163-'[1]KLSE''2Q02'!G196</f>
        <v>-538</v>
      </c>
      <c r="E163" s="136"/>
      <c r="F163" s="150">
        <f>K163-6675</f>
        <v>5564</v>
      </c>
      <c r="G163" s="136"/>
      <c r="H163" s="136"/>
      <c r="I163" s="150">
        <f>I165-I164</f>
        <v>4993</v>
      </c>
      <c r="J163" s="136"/>
      <c r="K163" s="150">
        <v>12239</v>
      </c>
      <c r="L163" s="135"/>
      <c r="M163" s="136"/>
      <c r="N163" s="136"/>
    </row>
    <row r="164" spans="1:14" s="137" customFormat="1" ht="18.75" customHeight="1">
      <c r="A164" s="145"/>
      <c r="B164" s="136" t="s">
        <v>97</v>
      </c>
      <c r="C164" s="136"/>
      <c r="D164" s="152">
        <f>I164-'[1]KLSE''2Q02'!G197</f>
        <v>114</v>
      </c>
      <c r="E164" s="136"/>
      <c r="F164" s="152">
        <f>K164--274</f>
        <v>-85</v>
      </c>
      <c r="G164" s="136"/>
      <c r="H164" s="136"/>
      <c r="I164" s="152">
        <f>+(ROUND('[1]CONSO''0902'!C14,-3)/1000)</f>
        <v>91</v>
      </c>
      <c r="J164" s="136"/>
      <c r="K164" s="152">
        <v>-359</v>
      </c>
      <c r="L164" s="135"/>
      <c r="M164" s="136"/>
      <c r="N164" s="136"/>
    </row>
    <row r="165" spans="1:14" s="137" customFormat="1" ht="18.75" customHeight="1">
      <c r="A165" s="145"/>
      <c r="B165" s="146"/>
      <c r="C165" s="136"/>
      <c r="D165" s="153">
        <f>I165-'[1]KLSE''2Q02'!G198</f>
        <v>-424</v>
      </c>
      <c r="E165" s="136"/>
      <c r="F165" s="153">
        <f>SUM(F163:F164)</f>
        <v>5479</v>
      </c>
      <c r="G165" s="136"/>
      <c r="H165" s="136"/>
      <c r="I165" s="153">
        <f>+(ROUND('[1]CONSO''0902'!AG14,-3)/1000)</f>
        <v>5084</v>
      </c>
      <c r="J165" s="136"/>
      <c r="K165" s="153">
        <f>SUM(K163:K164)</f>
        <v>11880</v>
      </c>
      <c r="L165" s="135"/>
      <c r="M165" s="136"/>
      <c r="N165" s="136"/>
    </row>
    <row r="166" spans="1:14" s="137" customFormat="1" ht="18.75" customHeight="1">
      <c r="A166" s="145"/>
      <c r="B166" s="149" t="s">
        <v>100</v>
      </c>
      <c r="C166" s="136"/>
      <c r="D166" s="136"/>
      <c r="E166" s="136"/>
      <c r="F166" s="136"/>
      <c r="G166" s="136"/>
      <c r="H166" s="136"/>
      <c r="I166" s="136"/>
      <c r="J166" s="136"/>
      <c r="K166" s="136"/>
      <c r="L166" s="135"/>
      <c r="M166" s="136"/>
      <c r="N166" s="136"/>
    </row>
    <row r="167" spans="1:14" s="137" customFormat="1" ht="18.75" customHeight="1">
      <c r="A167" s="145"/>
      <c r="B167" s="136" t="s">
        <v>101</v>
      </c>
      <c r="C167" s="136"/>
      <c r="D167" s="150">
        <f>I167-'[1]KLSE''2Q02'!G201</f>
        <v>2031</v>
      </c>
      <c r="E167" s="136"/>
      <c r="F167" s="150">
        <f>K167-7764</f>
        <v>5135</v>
      </c>
      <c r="G167" s="136"/>
      <c r="H167" s="136"/>
      <c r="I167" s="150">
        <f>I170-I168-I168</f>
        <v>8358</v>
      </c>
      <c r="J167" s="136"/>
      <c r="K167" s="150">
        <v>12899</v>
      </c>
      <c r="L167" s="135"/>
      <c r="M167" s="136"/>
      <c r="N167" s="136"/>
    </row>
    <row r="168" spans="1:14" s="137" customFormat="1" ht="18.75" customHeight="1">
      <c r="A168" s="145"/>
      <c r="B168" s="136" t="s">
        <v>103</v>
      </c>
      <c r="C168" s="136"/>
      <c r="D168" s="152">
        <f>I168-'[1]KLSE''2Q02'!G202</f>
        <v>-684</v>
      </c>
      <c r="E168" s="136"/>
      <c r="F168" s="152">
        <f>K168--911</f>
        <v>222</v>
      </c>
      <c r="G168" s="136"/>
      <c r="H168" s="136"/>
      <c r="I168" s="152">
        <f>+(ROUND('[1]CONSO''0902'!E14,-3)/1000)</f>
        <v>-1637</v>
      </c>
      <c r="J168" s="136"/>
      <c r="K168" s="152">
        <v>-689</v>
      </c>
      <c r="L168" s="135"/>
      <c r="M168" s="136"/>
      <c r="N168" s="136"/>
    </row>
    <row r="169" spans="1:14" s="137" customFormat="1" ht="18.75" customHeight="1">
      <c r="A169" s="145"/>
      <c r="B169" s="136" t="s">
        <v>104</v>
      </c>
      <c r="C169" s="136"/>
      <c r="D169" s="152">
        <f>I169-'[1]KLSE''2Q02'!G203</f>
        <v>-227</v>
      </c>
      <c r="E169" s="136"/>
      <c r="F169" s="152">
        <f>K169--452</f>
        <v>122</v>
      </c>
      <c r="G169" s="136"/>
      <c r="H169" s="136"/>
      <c r="I169" s="152">
        <f>+(ROUND('[1]CONSO''0902'!K14,-3)/1000)</f>
        <v>-93</v>
      </c>
      <c r="J169" s="136"/>
      <c r="K169" s="152">
        <v>-330</v>
      </c>
      <c r="L169" s="135"/>
      <c r="M169" s="136"/>
      <c r="N169" s="136"/>
    </row>
    <row r="170" spans="1:14" s="137" customFormat="1" ht="18.75" customHeight="1">
      <c r="A170" s="133"/>
      <c r="B170" s="136"/>
      <c r="C170" s="136"/>
      <c r="D170" s="153">
        <f>I170-'[1]KLSE''2Q02'!G204</f>
        <v>-424</v>
      </c>
      <c r="E170" s="136"/>
      <c r="F170" s="153">
        <f>SUM(F167:F169)</f>
        <v>5479</v>
      </c>
      <c r="G170" s="136"/>
      <c r="H170" s="136"/>
      <c r="I170" s="153">
        <f>+(ROUND('[1]CONSO''0902'!AG14,-3)/1000)</f>
        <v>5084</v>
      </c>
      <c r="J170" s="136"/>
      <c r="K170" s="153">
        <f>SUM(K167:K169)</f>
        <v>11880</v>
      </c>
      <c r="L170" s="135"/>
      <c r="M170" s="136"/>
      <c r="N170" s="136"/>
    </row>
    <row r="171" spans="1:14" s="137" customFormat="1" ht="18.75" customHeight="1">
      <c r="A171" s="133"/>
      <c r="B171" s="136"/>
      <c r="C171" s="136"/>
      <c r="D171" s="136"/>
      <c r="E171" s="136"/>
      <c r="F171" s="136"/>
      <c r="G171" s="136"/>
      <c r="H171" s="136"/>
      <c r="I171" s="136"/>
      <c r="J171" s="136"/>
      <c r="K171" s="136"/>
      <c r="L171" s="135"/>
      <c r="M171" s="136"/>
      <c r="N171" s="136"/>
    </row>
    <row r="172" spans="1:14" s="137" customFormat="1" ht="15">
      <c r="A172" s="145">
        <v>3</v>
      </c>
      <c r="B172" s="146" t="s">
        <v>43</v>
      </c>
      <c r="C172" s="136"/>
      <c r="D172" s="136"/>
      <c r="E172" s="136"/>
      <c r="F172" s="136"/>
      <c r="G172" s="136"/>
      <c r="H172" s="136"/>
      <c r="I172" s="136"/>
      <c r="J172" s="136"/>
      <c r="K172" s="136"/>
      <c r="L172" s="135"/>
      <c r="M172" s="136"/>
      <c r="N172" s="136"/>
    </row>
    <row r="173" spans="1:14" s="137" customFormat="1" ht="15">
      <c r="A173" s="145"/>
      <c r="B173" s="146"/>
      <c r="C173" s="136"/>
      <c r="D173" s="136"/>
      <c r="E173" s="136"/>
      <c r="F173" s="136"/>
      <c r="G173" s="136"/>
      <c r="H173" s="136"/>
      <c r="I173" s="136"/>
      <c r="J173" s="136"/>
      <c r="K173" s="136"/>
      <c r="L173" s="135"/>
      <c r="M173" s="136"/>
      <c r="N173" s="136"/>
    </row>
    <row r="174" spans="1:14" ht="15">
      <c r="A174" s="131"/>
      <c r="B174" s="33"/>
      <c r="C174" s="33"/>
      <c r="D174" s="27"/>
      <c r="E174" s="154"/>
      <c r="F174" s="155" t="s">
        <v>106</v>
      </c>
      <c r="G174" s="156"/>
      <c r="H174" s="157"/>
      <c r="I174" s="158" t="s">
        <v>107</v>
      </c>
      <c r="J174" s="27"/>
      <c r="K174" s="27"/>
      <c r="L174" s="132"/>
      <c r="M174" s="121"/>
      <c r="N174" s="121"/>
    </row>
    <row r="175" spans="1:14" ht="15">
      <c r="A175" s="131"/>
      <c r="B175" s="33"/>
      <c r="C175" s="33"/>
      <c r="D175" s="27"/>
      <c r="E175" s="159"/>
      <c r="F175" s="160" t="s">
        <v>108</v>
      </c>
      <c r="G175" s="161"/>
      <c r="H175" s="162"/>
      <c r="I175" s="163" t="s">
        <v>109</v>
      </c>
      <c r="J175" s="164"/>
      <c r="K175" s="27"/>
      <c r="L175" s="132"/>
      <c r="M175" s="121"/>
      <c r="N175" s="121"/>
    </row>
    <row r="176" spans="1:14" ht="15">
      <c r="A176" s="131"/>
      <c r="B176" s="33"/>
      <c r="C176" s="33"/>
      <c r="D176" s="27"/>
      <c r="E176" s="159"/>
      <c r="F176" s="160" t="s">
        <v>9</v>
      </c>
      <c r="G176" s="161"/>
      <c r="H176" s="162"/>
      <c r="I176" s="165" t="s">
        <v>9</v>
      </c>
      <c r="J176" s="164"/>
      <c r="K176" s="27"/>
      <c r="L176" s="132"/>
      <c r="M176" s="121"/>
      <c r="N176" s="121"/>
    </row>
    <row r="177" spans="1:14" ht="15">
      <c r="A177" s="131"/>
      <c r="B177" s="166" t="s">
        <v>110</v>
      </c>
      <c r="C177" s="33"/>
      <c r="D177" s="27"/>
      <c r="E177" s="167"/>
      <c r="F177" s="168">
        <f>I177-'[1]KLSE''2Q02'!F131</f>
        <v>923</v>
      </c>
      <c r="G177" s="83"/>
      <c r="H177" s="169"/>
      <c r="I177" s="170">
        <f>-(ROUND('[1]CONSO''0902'!AG16,-3)/1000)</f>
        <v>2766</v>
      </c>
      <c r="J177" s="27"/>
      <c r="K177" s="171"/>
      <c r="L177" s="132"/>
      <c r="M177" s="121"/>
      <c r="N177" s="121"/>
    </row>
    <row r="178" spans="1:14" ht="15">
      <c r="A178" s="131"/>
      <c r="B178" s="166" t="s">
        <v>111</v>
      </c>
      <c r="C178" s="33"/>
      <c r="D178" s="27"/>
      <c r="E178" s="28"/>
      <c r="F178" s="172" t="s">
        <v>112</v>
      </c>
      <c r="G178" s="172"/>
      <c r="H178" s="173"/>
      <c r="I178" s="174" t="s">
        <v>112</v>
      </c>
      <c r="J178" s="27"/>
      <c r="K178" s="171"/>
      <c r="L178" s="132"/>
      <c r="M178" s="121"/>
      <c r="N178" s="121"/>
    </row>
    <row r="179" spans="1:14" ht="15">
      <c r="A179" s="131"/>
      <c r="B179" s="33"/>
      <c r="C179" s="33"/>
      <c r="D179" s="27"/>
      <c r="E179" s="175"/>
      <c r="F179" s="176"/>
      <c r="G179" s="176"/>
      <c r="H179" s="177"/>
      <c r="I179" s="178"/>
      <c r="J179" s="27"/>
      <c r="K179" s="27"/>
      <c r="L179" s="132"/>
      <c r="M179" s="121"/>
      <c r="N179" s="121"/>
    </row>
    <row r="180" spans="1:14" ht="24.75" customHeight="1">
      <c r="A180" s="131"/>
      <c r="B180" s="228" t="s">
        <v>113</v>
      </c>
      <c r="C180" s="228"/>
      <c r="D180" s="228"/>
      <c r="E180" s="228"/>
      <c r="F180" s="228"/>
      <c r="G180" s="228"/>
      <c r="H180" s="228"/>
      <c r="I180" s="228"/>
      <c r="J180" s="228"/>
      <c r="K180" s="228"/>
      <c r="L180" s="132"/>
      <c r="M180" s="121"/>
      <c r="N180" s="121"/>
    </row>
    <row r="181" spans="1:14" ht="15" customHeight="1">
      <c r="A181" s="131"/>
      <c r="B181" s="179"/>
      <c r="C181" s="179"/>
      <c r="D181" s="179"/>
      <c r="E181" s="179"/>
      <c r="F181" s="179"/>
      <c r="G181" s="179"/>
      <c r="H181" s="179"/>
      <c r="I181" s="179"/>
      <c r="J181" s="179"/>
      <c r="K181" s="179"/>
      <c r="L181" s="132"/>
      <c r="M181" s="121"/>
      <c r="N181" s="121"/>
    </row>
    <row r="182" spans="1:14" s="137" customFormat="1" ht="15">
      <c r="A182" s="145">
        <v>4</v>
      </c>
      <c r="B182" s="146" t="s">
        <v>114</v>
      </c>
      <c r="C182" s="136"/>
      <c r="D182" s="136"/>
      <c r="E182" s="136"/>
      <c r="F182" s="136"/>
      <c r="G182" s="136"/>
      <c r="H182" s="136"/>
      <c r="I182" s="136"/>
      <c r="J182" s="136"/>
      <c r="K182" s="136"/>
      <c r="L182" s="135"/>
      <c r="M182" s="136"/>
      <c r="N182" s="136"/>
    </row>
    <row r="183" spans="1:14" s="137" customFormat="1" ht="15">
      <c r="A183" s="145"/>
      <c r="B183" s="146"/>
      <c r="C183" s="136"/>
      <c r="D183" s="15" t="s">
        <v>7</v>
      </c>
      <c r="E183" s="16"/>
      <c r="F183" s="17"/>
      <c r="G183" s="12"/>
      <c r="H183" s="12"/>
      <c r="I183" s="15" t="s">
        <v>8</v>
      </c>
      <c r="J183" s="16"/>
      <c r="K183" s="17"/>
      <c r="L183" s="135"/>
      <c r="M183" s="136"/>
      <c r="N183" s="136"/>
    </row>
    <row r="184" spans="1:14" s="137" customFormat="1" ht="15">
      <c r="A184" s="145"/>
      <c r="B184" s="146"/>
      <c r="C184" s="136"/>
      <c r="D184" s="18">
        <v>2002</v>
      </c>
      <c r="E184" s="19"/>
      <c r="F184" s="18">
        <v>2001</v>
      </c>
      <c r="G184" s="19"/>
      <c r="H184" s="19"/>
      <c r="I184" s="18">
        <v>2002</v>
      </c>
      <c r="J184" s="19"/>
      <c r="K184" s="18">
        <v>2001</v>
      </c>
      <c r="L184" s="135"/>
      <c r="M184" s="136"/>
      <c r="N184" s="136"/>
    </row>
    <row r="185" spans="1:14" s="137" customFormat="1" ht="15">
      <c r="A185" s="145"/>
      <c r="B185" s="146"/>
      <c r="C185" s="136"/>
      <c r="D185" s="22"/>
      <c r="E185" s="19"/>
      <c r="F185" s="22"/>
      <c r="G185" s="19"/>
      <c r="H185" s="19"/>
      <c r="I185" s="22"/>
      <c r="J185" s="19"/>
      <c r="K185" s="22"/>
      <c r="L185" s="135"/>
      <c r="M185" s="136"/>
      <c r="N185" s="136"/>
    </row>
    <row r="186" spans="1:14" s="137" customFormat="1" ht="15">
      <c r="A186" s="145"/>
      <c r="B186" s="180" t="s">
        <v>115</v>
      </c>
      <c r="C186" s="136"/>
      <c r="D186" s="136"/>
      <c r="E186" s="136"/>
      <c r="F186" s="136"/>
      <c r="G186" s="136"/>
      <c r="H186" s="136"/>
      <c r="I186" s="136"/>
      <c r="J186" s="136"/>
      <c r="K186" s="136"/>
      <c r="L186" s="135"/>
      <c r="M186" s="136"/>
      <c r="N186" s="136"/>
    </row>
    <row r="187" spans="1:14" s="137" customFormat="1" ht="15">
      <c r="A187" s="145"/>
      <c r="B187" s="136" t="s">
        <v>116</v>
      </c>
      <c r="C187" s="136"/>
      <c r="D187" s="150">
        <f>D30</f>
        <v>-1002</v>
      </c>
      <c r="E187" s="136"/>
      <c r="F187" s="150">
        <f>F30</f>
        <v>3916</v>
      </c>
      <c r="G187" s="136"/>
      <c r="H187" s="136"/>
      <c r="I187" s="150">
        <f>I30</f>
        <v>2954</v>
      </c>
      <c r="J187" s="136"/>
      <c r="K187" s="150">
        <f>K30</f>
        <v>8807</v>
      </c>
      <c r="L187" s="135"/>
      <c r="M187" s="136"/>
      <c r="N187" s="136"/>
    </row>
    <row r="188" spans="1:14" s="137" customFormat="1" ht="27.75">
      <c r="A188" s="145"/>
      <c r="B188" s="181" t="s">
        <v>117</v>
      </c>
      <c r="C188" s="136"/>
      <c r="D188" s="152">
        <f>F73</f>
        <v>61399</v>
      </c>
      <c r="E188" s="136"/>
      <c r="F188" s="152">
        <v>60990</v>
      </c>
      <c r="G188" s="136"/>
      <c r="H188" s="136"/>
      <c r="I188" s="152">
        <f>D188</f>
        <v>61399</v>
      </c>
      <c r="J188" s="136"/>
      <c r="K188" s="152">
        <f>F188</f>
        <v>60990</v>
      </c>
      <c r="L188" s="135"/>
      <c r="M188" s="136"/>
      <c r="N188" s="136"/>
    </row>
    <row r="189" spans="1:14" s="137" customFormat="1" ht="15">
      <c r="A189" s="145"/>
      <c r="B189" s="136" t="s">
        <v>118</v>
      </c>
      <c r="C189" s="136"/>
      <c r="D189" s="182">
        <f>D187/D188*100</f>
        <v>-1.6319484030684541</v>
      </c>
      <c r="E189" s="183"/>
      <c r="F189" s="182">
        <f>F187/F188*100</f>
        <v>6.420724708968684</v>
      </c>
      <c r="G189" s="183"/>
      <c r="H189" s="183"/>
      <c r="I189" s="182">
        <f>I187/I188*100</f>
        <v>4.811153276111988</v>
      </c>
      <c r="J189" s="183"/>
      <c r="K189" s="182">
        <f>K187/K188*100</f>
        <v>14.440072142974259</v>
      </c>
      <c r="L189" s="135"/>
      <c r="M189" s="136"/>
      <c r="N189" s="136"/>
    </row>
    <row r="190" spans="1:14" s="137" customFormat="1" ht="15">
      <c r="A190" s="145"/>
      <c r="B190" s="136"/>
      <c r="C190" s="136"/>
      <c r="D190" s="136"/>
      <c r="E190" s="136"/>
      <c r="F190" s="136"/>
      <c r="G190" s="136"/>
      <c r="H190" s="136"/>
      <c r="I190" s="136"/>
      <c r="J190" s="136"/>
      <c r="K190" s="136"/>
      <c r="L190" s="135"/>
      <c r="M190" s="136"/>
      <c r="N190" s="136"/>
    </row>
    <row r="191" spans="1:14" ht="18.75" customHeight="1">
      <c r="A191" s="131"/>
      <c r="B191" s="184" t="s">
        <v>119</v>
      </c>
      <c r="C191" s="179"/>
      <c r="D191" s="179"/>
      <c r="E191" s="179"/>
      <c r="F191" s="179"/>
      <c r="G191" s="179"/>
      <c r="H191" s="179"/>
      <c r="I191" s="179"/>
      <c r="J191" s="179"/>
      <c r="K191" s="179"/>
      <c r="L191" s="132"/>
      <c r="M191" s="121"/>
      <c r="N191" s="121"/>
    </row>
    <row r="192" spans="1:14" ht="27" customHeight="1">
      <c r="A192" s="131"/>
      <c r="B192" s="228" t="s">
        <v>120</v>
      </c>
      <c r="C192" s="228"/>
      <c r="D192" s="228"/>
      <c r="E192" s="228"/>
      <c r="F192" s="228"/>
      <c r="G192" s="228"/>
      <c r="H192" s="228"/>
      <c r="I192" s="228"/>
      <c r="J192" s="228"/>
      <c r="K192" s="228"/>
      <c r="L192" s="132"/>
      <c r="M192" s="121"/>
      <c r="N192" s="121"/>
    </row>
    <row r="193" spans="1:14" s="137" customFormat="1" ht="15">
      <c r="A193" s="145"/>
      <c r="B193" s="136"/>
      <c r="C193" s="136"/>
      <c r="D193" s="136"/>
      <c r="E193" s="136"/>
      <c r="F193" s="136"/>
      <c r="G193" s="136"/>
      <c r="H193" s="136"/>
      <c r="I193" s="136"/>
      <c r="J193" s="136"/>
      <c r="K193" s="136"/>
      <c r="L193" s="135"/>
      <c r="M193" s="136"/>
      <c r="N193" s="136"/>
    </row>
    <row r="194" spans="1:14" s="137" customFormat="1" ht="15">
      <c r="A194" s="145">
        <v>5</v>
      </c>
      <c r="B194" s="146" t="s">
        <v>121</v>
      </c>
      <c r="C194" s="136"/>
      <c r="D194" s="136"/>
      <c r="E194" s="136"/>
      <c r="F194" s="136"/>
      <c r="G194" s="136"/>
      <c r="H194" s="136"/>
      <c r="I194" s="136"/>
      <c r="J194" s="136"/>
      <c r="K194" s="136"/>
      <c r="L194" s="135"/>
      <c r="M194" s="136"/>
      <c r="N194" s="136"/>
    </row>
    <row r="195" spans="1:14" s="137" customFormat="1" ht="15">
      <c r="A195" s="145"/>
      <c r="B195" s="146"/>
      <c r="C195" s="136"/>
      <c r="D195" s="136"/>
      <c r="E195" s="136"/>
      <c r="F195" s="136"/>
      <c r="G195" s="136"/>
      <c r="H195" s="136"/>
      <c r="I195" s="136"/>
      <c r="J195" s="136"/>
      <c r="K195" s="136"/>
      <c r="L195" s="135"/>
      <c r="M195" s="136"/>
      <c r="N195" s="136"/>
    </row>
    <row r="196" spans="1:14" s="137" customFormat="1" ht="25.5" customHeight="1">
      <c r="A196" s="145"/>
      <c r="B196" s="228" t="s">
        <v>122</v>
      </c>
      <c r="C196" s="228"/>
      <c r="D196" s="228"/>
      <c r="E196" s="228"/>
      <c r="F196" s="228"/>
      <c r="G196" s="228"/>
      <c r="H196" s="228"/>
      <c r="I196" s="228"/>
      <c r="J196" s="228"/>
      <c r="K196" s="228"/>
      <c r="L196" s="135"/>
      <c r="M196" s="136"/>
      <c r="N196" s="136"/>
    </row>
    <row r="197" spans="1:14" s="137" customFormat="1" ht="15">
      <c r="A197" s="145"/>
      <c r="B197" s="146"/>
      <c r="C197" s="136"/>
      <c r="D197" s="136"/>
      <c r="E197" s="136"/>
      <c r="F197" s="136"/>
      <c r="G197" s="136"/>
      <c r="H197" s="136"/>
      <c r="I197" s="136"/>
      <c r="J197" s="136"/>
      <c r="K197" s="136"/>
      <c r="L197" s="135"/>
      <c r="M197" s="136"/>
      <c r="N197" s="136"/>
    </row>
    <row r="198" spans="1:14" s="137" customFormat="1" ht="16.5">
      <c r="A198" s="145">
        <v>6</v>
      </c>
      <c r="B198" s="146" t="s">
        <v>123</v>
      </c>
      <c r="C198" s="185"/>
      <c r="D198" s="185"/>
      <c r="E198" s="185"/>
      <c r="F198" s="185"/>
      <c r="G198" s="136"/>
      <c r="H198" s="136"/>
      <c r="I198" s="136"/>
      <c r="J198" s="136"/>
      <c r="K198" s="136"/>
      <c r="L198" s="135"/>
      <c r="M198" s="136"/>
      <c r="N198" s="136"/>
    </row>
    <row r="199" spans="1:14" s="137" customFormat="1" ht="16.5">
      <c r="A199" s="145"/>
      <c r="B199" s="146"/>
      <c r="C199" s="185"/>
      <c r="D199" s="185"/>
      <c r="E199" s="154"/>
      <c r="F199" s="155" t="s">
        <v>124</v>
      </c>
      <c r="G199" s="156"/>
      <c r="H199" s="157"/>
      <c r="I199" s="158" t="s">
        <v>107</v>
      </c>
      <c r="J199" s="136"/>
      <c r="K199" s="136"/>
      <c r="L199" s="135"/>
      <c r="M199" s="136"/>
      <c r="N199" s="136"/>
    </row>
    <row r="200" spans="1:14" s="137" customFormat="1" ht="16.5">
      <c r="A200" s="145"/>
      <c r="B200" s="146"/>
      <c r="C200" s="185"/>
      <c r="D200" s="185"/>
      <c r="E200" s="159"/>
      <c r="F200" s="160" t="s">
        <v>125</v>
      </c>
      <c r="G200" s="161"/>
      <c r="H200" s="162"/>
      <c r="I200" s="163" t="s">
        <v>109</v>
      </c>
      <c r="J200" s="136"/>
      <c r="K200" s="136"/>
      <c r="L200" s="135"/>
      <c r="M200" s="136"/>
      <c r="N200" s="136"/>
    </row>
    <row r="201" spans="1:14" s="137" customFormat="1" ht="16.5">
      <c r="A201" s="145"/>
      <c r="B201" s="146"/>
      <c r="C201" s="185"/>
      <c r="D201" s="185"/>
      <c r="E201" s="159"/>
      <c r="F201" s="160" t="s">
        <v>9</v>
      </c>
      <c r="G201" s="161"/>
      <c r="H201" s="162"/>
      <c r="I201" s="163" t="s">
        <v>9</v>
      </c>
      <c r="J201" s="136"/>
      <c r="K201" s="136"/>
      <c r="L201" s="135"/>
      <c r="M201" s="136"/>
      <c r="N201" s="136"/>
    </row>
    <row r="202" spans="1:14" s="137" customFormat="1" ht="16.5">
      <c r="A202" s="145"/>
      <c r="B202" s="149" t="s">
        <v>126</v>
      </c>
      <c r="C202" s="185"/>
      <c r="D202" s="185"/>
      <c r="E202" s="167"/>
      <c r="F202" s="168"/>
      <c r="G202" s="83"/>
      <c r="H202" s="169"/>
      <c r="I202" s="186"/>
      <c r="J202" s="136"/>
      <c r="K202" s="136"/>
      <c r="L202" s="135"/>
      <c r="M202" s="136"/>
      <c r="N202" s="136"/>
    </row>
    <row r="203" spans="1:14" s="137" customFormat="1" ht="16.5">
      <c r="A203" s="145"/>
      <c r="B203" s="136" t="s">
        <v>127</v>
      </c>
      <c r="C203" s="185"/>
      <c r="D203" s="185"/>
      <c r="E203" s="28"/>
      <c r="F203" s="187">
        <f>I203-'[1]KLSE''2Q02'!G145</f>
        <v>15</v>
      </c>
      <c r="G203" s="74"/>
      <c r="H203" s="75"/>
      <c r="I203" s="170">
        <f>(ROUND('[1]CASH_WK'!N78,-3)/1000)</f>
        <v>110</v>
      </c>
      <c r="J203" s="136"/>
      <c r="K203" s="136"/>
      <c r="L203" s="135"/>
      <c r="M203" s="136"/>
      <c r="N203" s="136"/>
    </row>
    <row r="204" spans="1:14" s="137" customFormat="1" ht="16.5">
      <c r="A204" s="145"/>
      <c r="B204" s="136" t="s">
        <v>128</v>
      </c>
      <c r="C204" s="185"/>
      <c r="D204" s="185"/>
      <c r="E204" s="28"/>
      <c r="F204" s="187">
        <f>I204-'[1]KLSE''2Q02'!G146</f>
        <v>1006</v>
      </c>
      <c r="G204" s="74"/>
      <c r="H204" s="75"/>
      <c r="I204" s="170">
        <f>-(ROUND('[1]CASH_WK'!N76,-3)/1000)</f>
        <v>1182</v>
      </c>
      <c r="J204" s="136"/>
      <c r="K204" s="136"/>
      <c r="L204" s="135"/>
      <c r="M204" s="136"/>
      <c r="N204" s="136"/>
    </row>
    <row r="205" spans="1:14" s="137" customFormat="1" ht="15.75">
      <c r="A205" s="147"/>
      <c r="B205" s="136" t="s">
        <v>129</v>
      </c>
      <c r="C205" s="185"/>
      <c r="D205" s="185"/>
      <c r="E205" s="175"/>
      <c r="F205" s="188">
        <f>I205-'[1]KLSE''2Q02'!G147</f>
        <v>153</v>
      </c>
      <c r="G205" s="176"/>
      <c r="H205" s="177"/>
      <c r="I205" s="189">
        <f>(ROUND('[1]CASH_WK'!N75,-3)/1000)</f>
        <v>181</v>
      </c>
      <c r="J205" s="136"/>
      <c r="K205" s="136"/>
      <c r="L205" s="135"/>
      <c r="M205" s="136"/>
      <c r="N205" s="136"/>
    </row>
    <row r="206" spans="1:14" s="137" customFormat="1" ht="15.75">
      <c r="A206" s="147"/>
      <c r="B206" s="136"/>
      <c r="C206" s="185"/>
      <c r="D206" s="185"/>
      <c r="E206" s="185"/>
      <c r="F206" s="136"/>
      <c r="G206" s="136"/>
      <c r="H206" s="136"/>
      <c r="I206" s="136"/>
      <c r="J206" s="136"/>
      <c r="K206" s="136"/>
      <c r="L206" s="135"/>
      <c r="M206" s="136"/>
      <c r="N206" s="136"/>
    </row>
    <row r="207" spans="1:14" s="137" customFormat="1" ht="15.75">
      <c r="A207" s="147"/>
      <c r="B207" s="136"/>
      <c r="C207" s="185"/>
      <c r="D207" s="185"/>
      <c r="E207" s="185"/>
      <c r="F207" s="136"/>
      <c r="G207" s="136"/>
      <c r="H207" s="136"/>
      <c r="I207" s="136"/>
      <c r="J207" s="136"/>
      <c r="K207" s="136"/>
      <c r="L207" s="135"/>
      <c r="M207" s="136"/>
      <c r="N207" s="136"/>
    </row>
    <row r="208" spans="1:14" s="137" customFormat="1" ht="16.5">
      <c r="A208" s="147"/>
      <c r="B208" s="149" t="s">
        <v>130</v>
      </c>
      <c r="C208" s="185"/>
      <c r="D208" s="185"/>
      <c r="E208" s="185"/>
      <c r="F208" s="136"/>
      <c r="G208" s="136"/>
      <c r="H208" s="190"/>
      <c r="I208" s="191" t="s">
        <v>9</v>
      </c>
      <c r="J208" s="136"/>
      <c r="K208" s="136"/>
      <c r="L208" s="135"/>
      <c r="M208" s="136"/>
      <c r="N208" s="136"/>
    </row>
    <row r="209" spans="1:14" s="137" customFormat="1" ht="15.75">
      <c r="A209" s="147"/>
      <c r="B209" s="136" t="s">
        <v>131</v>
      </c>
      <c r="C209" s="185"/>
      <c r="D209" s="185"/>
      <c r="E209" s="185"/>
      <c r="F209" s="136"/>
      <c r="G209" s="136"/>
      <c r="H209" s="169"/>
      <c r="I209" s="186">
        <f>1720</f>
        <v>1720</v>
      </c>
      <c r="J209" s="136"/>
      <c r="K209" s="136"/>
      <c r="L209" s="135"/>
      <c r="M209" s="136"/>
      <c r="N209" s="136"/>
    </row>
    <row r="210" spans="1:14" s="137" customFormat="1" ht="15.75">
      <c r="A210" s="147"/>
      <c r="B210" s="136" t="s">
        <v>132</v>
      </c>
      <c r="C210" s="185"/>
      <c r="D210" s="185"/>
      <c r="E210" s="185"/>
      <c r="F210" s="136"/>
      <c r="G210" s="136"/>
      <c r="H210" s="75"/>
      <c r="I210" s="192">
        <v>1720</v>
      </c>
      <c r="J210" s="136"/>
      <c r="K210" s="136"/>
      <c r="L210" s="135"/>
      <c r="M210" s="136"/>
      <c r="N210" s="136"/>
    </row>
    <row r="211" spans="1:14" s="137" customFormat="1" ht="15.75">
      <c r="A211" s="147"/>
      <c r="B211" s="136" t="s">
        <v>133</v>
      </c>
      <c r="C211" s="185"/>
      <c r="D211" s="185"/>
      <c r="E211" s="185"/>
      <c r="F211" s="136"/>
      <c r="G211" s="136"/>
      <c r="H211" s="177"/>
      <c r="I211" s="178">
        <v>1483</v>
      </c>
      <c r="J211" s="136"/>
      <c r="K211" s="136"/>
      <c r="L211" s="135"/>
      <c r="M211" s="136"/>
      <c r="N211" s="136"/>
    </row>
    <row r="212" spans="1:14" s="137" customFormat="1" ht="15.75">
      <c r="A212" s="147"/>
      <c r="B212" s="136"/>
      <c r="C212" s="185"/>
      <c r="D212" s="185"/>
      <c r="E212" s="185"/>
      <c r="F212" s="136"/>
      <c r="G212" s="136"/>
      <c r="H212" s="74"/>
      <c r="I212" s="74"/>
      <c r="J212" s="136"/>
      <c r="K212" s="136"/>
      <c r="L212" s="135"/>
      <c r="M212" s="136"/>
      <c r="N212" s="136"/>
    </row>
    <row r="213" spans="1:14" s="137" customFormat="1" ht="15.75">
      <c r="A213" s="147"/>
      <c r="B213" s="136"/>
      <c r="C213" s="185"/>
      <c r="D213" s="185"/>
      <c r="E213" s="136"/>
      <c r="F213" s="136"/>
      <c r="G213" s="136"/>
      <c r="H213" s="136"/>
      <c r="I213" s="136"/>
      <c r="J213" s="136"/>
      <c r="K213" s="136"/>
      <c r="L213" s="135"/>
      <c r="M213" s="136"/>
      <c r="N213" s="136"/>
    </row>
    <row r="214" spans="1:14" s="137" customFormat="1" ht="15">
      <c r="A214" s="145">
        <v>7</v>
      </c>
      <c r="B214" s="146" t="s">
        <v>134</v>
      </c>
      <c r="C214" s="136"/>
      <c r="D214" s="136"/>
      <c r="E214" s="136"/>
      <c r="F214" s="136"/>
      <c r="G214" s="136"/>
      <c r="H214" s="136"/>
      <c r="I214" s="136"/>
      <c r="J214" s="136"/>
      <c r="K214" s="136"/>
      <c r="L214" s="135"/>
      <c r="M214" s="136"/>
      <c r="N214" s="136"/>
    </row>
    <row r="215" spans="1:14" s="137" customFormat="1" ht="15">
      <c r="A215" s="145"/>
      <c r="B215" s="146"/>
      <c r="C215" s="136"/>
      <c r="D215" s="136" t="s">
        <v>135</v>
      </c>
      <c r="E215" s="136"/>
      <c r="F215" s="136"/>
      <c r="G215" s="136"/>
      <c r="H215" s="136"/>
      <c r="I215" s="136"/>
      <c r="J215" s="136"/>
      <c r="K215" s="136"/>
      <c r="L215" s="135"/>
      <c r="M215" s="136"/>
      <c r="N215" s="136"/>
    </row>
    <row r="216" spans="1:14" s="137" customFormat="1" ht="15">
      <c r="A216" s="145"/>
      <c r="B216" s="228" t="s">
        <v>136</v>
      </c>
      <c r="C216" s="228"/>
      <c r="D216" s="228"/>
      <c r="E216" s="228"/>
      <c r="F216" s="228"/>
      <c r="G216" s="228"/>
      <c r="H216" s="228"/>
      <c r="I216" s="228"/>
      <c r="J216" s="228"/>
      <c r="K216" s="228"/>
      <c r="L216" s="135"/>
      <c r="M216" s="136"/>
      <c r="N216" s="136"/>
    </row>
    <row r="217" spans="1:14" s="137" customFormat="1" ht="16.5">
      <c r="A217" s="145"/>
      <c r="B217" s="136"/>
      <c r="C217" s="185"/>
      <c r="D217" s="185"/>
      <c r="E217" s="185"/>
      <c r="F217" s="136"/>
      <c r="G217" s="136"/>
      <c r="H217" s="136"/>
      <c r="I217" s="136"/>
      <c r="J217" s="136"/>
      <c r="K217" s="136"/>
      <c r="L217" s="135"/>
      <c r="M217" s="136"/>
      <c r="N217" s="136"/>
    </row>
    <row r="218" spans="1:14" s="137" customFormat="1" ht="15">
      <c r="A218" s="145">
        <v>8</v>
      </c>
      <c r="B218" s="146" t="s">
        <v>137</v>
      </c>
      <c r="C218" s="136"/>
      <c r="D218" s="136"/>
      <c r="E218" s="136"/>
      <c r="F218" s="136"/>
      <c r="G218" s="136"/>
      <c r="H218" s="136"/>
      <c r="I218" s="136"/>
      <c r="J218" s="136"/>
      <c r="K218" s="136"/>
      <c r="L218" s="135"/>
      <c r="M218" s="136"/>
      <c r="N218" s="136"/>
    </row>
    <row r="219" spans="1:14" s="137" customFormat="1" ht="15">
      <c r="A219" s="145"/>
      <c r="B219" s="146"/>
      <c r="C219" s="136"/>
      <c r="D219" s="136"/>
      <c r="E219" s="136"/>
      <c r="F219" s="136"/>
      <c r="G219" s="136"/>
      <c r="H219" s="136"/>
      <c r="I219" s="136"/>
      <c r="J219" s="136"/>
      <c r="K219" s="136"/>
      <c r="L219" s="135"/>
      <c r="M219" s="136"/>
      <c r="N219" s="136"/>
    </row>
    <row r="220" spans="1:14" s="137" customFormat="1" ht="24" customHeight="1">
      <c r="A220" s="145"/>
      <c r="B220" s="228" t="s">
        <v>138</v>
      </c>
      <c r="C220" s="228"/>
      <c r="D220" s="228"/>
      <c r="E220" s="228"/>
      <c r="F220" s="228"/>
      <c r="G220" s="228"/>
      <c r="H220" s="228"/>
      <c r="I220" s="228"/>
      <c r="J220" s="136"/>
      <c r="K220" s="136"/>
      <c r="L220" s="135"/>
      <c r="M220" s="136"/>
      <c r="N220" s="136"/>
    </row>
    <row r="221" spans="1:14" s="137" customFormat="1" ht="15">
      <c r="A221" s="145"/>
      <c r="B221" s="146"/>
      <c r="C221" s="136"/>
      <c r="D221" s="136"/>
      <c r="E221" s="154"/>
      <c r="F221" s="155" t="s">
        <v>139</v>
      </c>
      <c r="G221" s="156"/>
      <c r="H221" s="157"/>
      <c r="I221" s="158" t="s">
        <v>140</v>
      </c>
      <c r="J221" s="136"/>
      <c r="K221" s="136"/>
      <c r="L221" s="135"/>
      <c r="M221" s="136"/>
      <c r="N221" s="136"/>
    </row>
    <row r="222" spans="1:14" s="137" customFormat="1" ht="15">
      <c r="A222" s="145"/>
      <c r="B222" s="146"/>
      <c r="C222" s="136"/>
      <c r="D222" s="136"/>
      <c r="E222" s="159"/>
      <c r="F222" s="160" t="s">
        <v>9</v>
      </c>
      <c r="G222" s="161"/>
      <c r="H222" s="162"/>
      <c r="I222" s="163" t="s">
        <v>9</v>
      </c>
      <c r="J222" s="136"/>
      <c r="K222" s="136"/>
      <c r="L222" s="135"/>
      <c r="M222" s="136"/>
      <c r="N222" s="136"/>
    </row>
    <row r="223" spans="1:14" s="137" customFormat="1" ht="15">
      <c r="A223" s="145"/>
      <c r="B223" s="136"/>
      <c r="C223" s="136"/>
      <c r="D223" s="136"/>
      <c r="E223" s="167"/>
      <c r="F223" s="186"/>
      <c r="G223" s="83"/>
      <c r="H223" s="169"/>
      <c r="I223" s="186"/>
      <c r="J223" s="136"/>
      <c r="K223" s="136"/>
      <c r="L223" s="135"/>
      <c r="M223" s="136"/>
      <c r="N223" s="136"/>
    </row>
    <row r="224" spans="1:14" s="137" customFormat="1" ht="15">
      <c r="A224" s="145"/>
      <c r="B224" s="136" t="s">
        <v>141</v>
      </c>
      <c r="C224" s="136"/>
      <c r="D224" s="136"/>
      <c r="E224" s="28"/>
      <c r="F224" s="170">
        <f>F226-F225</f>
        <v>14227</v>
      </c>
      <c r="G224" s="74"/>
      <c r="H224" s="75"/>
      <c r="I224" s="170">
        <f>I226-I225</f>
        <v>35340</v>
      </c>
      <c r="J224" s="136"/>
      <c r="K224" s="136"/>
      <c r="L224" s="135"/>
      <c r="M224" s="136"/>
      <c r="N224" s="136"/>
    </row>
    <row r="225" spans="1:14" s="137" customFormat="1" ht="15">
      <c r="A225" s="145"/>
      <c r="B225" s="136" t="s">
        <v>142</v>
      </c>
      <c r="C225" s="136"/>
      <c r="D225" s="136"/>
      <c r="E225" s="28"/>
      <c r="F225" s="170">
        <f>(ROUND('[1]CONSO''0902'!F79,-3)/1000)</f>
        <v>1799</v>
      </c>
      <c r="G225" s="74"/>
      <c r="H225" s="75"/>
      <c r="I225" s="170">
        <f>-(ROUND('[1]CONSO''0902'!AG64,-3)/1000)</f>
        <v>0</v>
      </c>
      <c r="J225" s="136"/>
      <c r="K225" s="136"/>
      <c r="L225" s="135"/>
      <c r="M225" s="136"/>
      <c r="N225" s="136"/>
    </row>
    <row r="226" spans="1:14" s="137" customFormat="1" ht="15">
      <c r="A226" s="145"/>
      <c r="B226" s="136"/>
      <c r="C226" s="136"/>
      <c r="D226" s="136"/>
      <c r="E226" s="193"/>
      <c r="F226" s="194">
        <f>(ROUND('[1]CONSO''0902'!AG79,-3)/1000)</f>
        <v>16026</v>
      </c>
      <c r="G226" s="81"/>
      <c r="H226" s="195"/>
      <c r="I226" s="194">
        <f>(ROUND('[1]CONSO'0902'!AG107+'[1]CONSO'0902'!AG108,-3)/1000)</f>
        <v>35340</v>
      </c>
      <c r="J226" s="136"/>
      <c r="K226" s="136"/>
      <c r="L226" s="135"/>
      <c r="M226" s="136"/>
      <c r="N226" s="136"/>
    </row>
    <row r="227" spans="1:14" s="137" customFormat="1" ht="15">
      <c r="A227" s="145"/>
      <c r="B227" s="136"/>
      <c r="C227" s="136"/>
      <c r="D227" s="136"/>
      <c r="E227" s="27"/>
      <c r="F227" s="27"/>
      <c r="G227" s="74"/>
      <c r="H227" s="74"/>
      <c r="I227" s="27"/>
      <c r="J227" s="136"/>
      <c r="K227" s="136"/>
      <c r="L227" s="135"/>
      <c r="M227" s="136"/>
      <c r="N227" s="136"/>
    </row>
    <row r="228" spans="1:14" s="137" customFormat="1" ht="15">
      <c r="A228" s="145"/>
      <c r="B228" s="228" t="s">
        <v>143</v>
      </c>
      <c r="C228" s="228"/>
      <c r="D228" s="228"/>
      <c r="E228" s="228"/>
      <c r="F228" s="228"/>
      <c r="G228" s="228"/>
      <c r="H228" s="228"/>
      <c r="I228" s="228"/>
      <c r="J228" s="226"/>
      <c r="K228" s="226"/>
      <c r="L228" s="135"/>
      <c r="M228" s="136"/>
      <c r="N228" s="136"/>
    </row>
    <row r="229" spans="1:14" s="137" customFormat="1" ht="16.5">
      <c r="A229" s="145"/>
      <c r="B229" s="136"/>
      <c r="C229" s="185"/>
      <c r="D229" s="185"/>
      <c r="E229" s="136"/>
      <c r="F229" s="136"/>
      <c r="G229" s="136"/>
      <c r="H229" s="136"/>
      <c r="I229" s="136"/>
      <c r="J229" s="136"/>
      <c r="K229" s="136"/>
      <c r="L229" s="135"/>
      <c r="M229" s="136"/>
      <c r="N229" s="136"/>
    </row>
    <row r="230" spans="1:14" s="137" customFormat="1" ht="16.5">
      <c r="A230" s="145">
        <v>9</v>
      </c>
      <c r="B230" s="146" t="s">
        <v>144</v>
      </c>
      <c r="C230" s="185"/>
      <c r="D230" s="185"/>
      <c r="E230" s="136"/>
      <c r="F230" s="136"/>
      <c r="G230" s="136"/>
      <c r="H230" s="136"/>
      <c r="I230" s="136"/>
      <c r="J230" s="136"/>
      <c r="K230" s="136"/>
      <c r="L230" s="135"/>
      <c r="M230" s="136"/>
      <c r="N230" s="136"/>
    </row>
    <row r="231" spans="1:14" s="137" customFormat="1" ht="38.25" customHeight="1">
      <c r="A231" s="145"/>
      <c r="B231" s="228" t="s">
        <v>145</v>
      </c>
      <c r="C231" s="228"/>
      <c r="D231" s="228"/>
      <c r="E231" s="228"/>
      <c r="F231" s="228"/>
      <c r="G231" s="228"/>
      <c r="H231" s="228"/>
      <c r="I231" s="228"/>
      <c r="J231" s="226"/>
      <c r="K231" s="226"/>
      <c r="L231" s="135"/>
      <c r="M231" s="136"/>
      <c r="N231" s="136"/>
    </row>
    <row r="232" spans="1:14" s="137" customFormat="1" ht="6" customHeight="1">
      <c r="A232" s="145"/>
      <c r="B232" s="179"/>
      <c r="C232" s="179"/>
      <c r="D232" s="179"/>
      <c r="E232" s="179"/>
      <c r="F232" s="179"/>
      <c r="G232" s="179"/>
      <c r="H232" s="179"/>
      <c r="I232" s="179"/>
      <c r="J232" s="136"/>
      <c r="K232" s="136"/>
      <c r="L232" s="135"/>
      <c r="M232" s="136"/>
      <c r="N232" s="136"/>
    </row>
    <row r="233" spans="1:14" s="137" customFormat="1" ht="26.25" customHeight="1">
      <c r="A233" s="145"/>
      <c r="B233" s="228" t="s">
        <v>146</v>
      </c>
      <c r="C233" s="228"/>
      <c r="D233" s="228"/>
      <c r="E233" s="228"/>
      <c r="F233" s="228"/>
      <c r="G233" s="228"/>
      <c r="H233" s="228"/>
      <c r="I233" s="228"/>
      <c r="J233" s="226"/>
      <c r="K233" s="226"/>
      <c r="L233" s="135"/>
      <c r="M233" s="136"/>
      <c r="N233" s="136"/>
    </row>
    <row r="234" spans="1:14" s="137" customFormat="1" ht="9.75" customHeight="1">
      <c r="A234" s="145"/>
      <c r="B234" s="179"/>
      <c r="C234" s="179"/>
      <c r="D234" s="179"/>
      <c r="E234" s="179"/>
      <c r="F234" s="179"/>
      <c r="G234" s="179"/>
      <c r="H234" s="179"/>
      <c r="I234" s="179"/>
      <c r="J234" s="136"/>
      <c r="K234" s="136"/>
      <c r="L234" s="135"/>
      <c r="M234" s="136"/>
      <c r="N234" s="136"/>
    </row>
    <row r="235" spans="1:14" s="137" customFormat="1" ht="15">
      <c r="A235" s="145">
        <v>10</v>
      </c>
      <c r="B235" s="146" t="s">
        <v>147</v>
      </c>
      <c r="C235" s="136"/>
      <c r="D235" s="136"/>
      <c r="E235" s="136"/>
      <c r="F235" s="136"/>
      <c r="G235" s="136"/>
      <c r="H235" s="136"/>
      <c r="I235" s="136"/>
      <c r="J235" s="136"/>
      <c r="K235" s="136"/>
      <c r="L235" s="135"/>
      <c r="M235" s="136"/>
      <c r="N235" s="136"/>
    </row>
    <row r="236" spans="1:14" s="137" customFormat="1" ht="15">
      <c r="A236" s="145"/>
      <c r="B236" s="146"/>
      <c r="C236" s="136"/>
      <c r="D236" s="136"/>
      <c r="E236" s="136"/>
      <c r="F236" s="136"/>
      <c r="G236" s="136"/>
      <c r="H236" s="136"/>
      <c r="I236" s="136"/>
      <c r="J236" s="136"/>
      <c r="K236" s="136"/>
      <c r="L236" s="135"/>
      <c r="M236" s="136"/>
      <c r="N236" s="136"/>
    </row>
    <row r="237" spans="1:14" s="137" customFormat="1" ht="20.25" customHeight="1">
      <c r="A237" s="145"/>
      <c r="B237" s="228" t="s">
        <v>148</v>
      </c>
      <c r="C237" s="228"/>
      <c r="D237" s="228"/>
      <c r="E237" s="228"/>
      <c r="F237" s="228"/>
      <c r="G237" s="228"/>
      <c r="H237" s="228"/>
      <c r="I237" s="228"/>
      <c r="J237" s="226"/>
      <c r="K237" s="226"/>
      <c r="L237" s="135"/>
      <c r="M237" s="136"/>
      <c r="N237" s="136"/>
    </row>
    <row r="238" spans="1:14" s="137" customFormat="1" ht="15" customHeight="1">
      <c r="A238" s="145"/>
      <c r="B238" s="179"/>
      <c r="C238" s="179"/>
      <c r="D238" s="179"/>
      <c r="E238" s="179"/>
      <c r="F238" s="179"/>
      <c r="G238" s="179"/>
      <c r="H238" s="179"/>
      <c r="I238" s="179"/>
      <c r="J238" s="136"/>
      <c r="K238" s="136"/>
      <c r="L238" s="135"/>
      <c r="M238" s="136"/>
      <c r="N238" s="136"/>
    </row>
    <row r="239" spans="1:14" s="137" customFormat="1" ht="16.5">
      <c r="A239" s="145">
        <v>11</v>
      </c>
      <c r="B239" s="146" t="s">
        <v>149</v>
      </c>
      <c r="C239" s="185"/>
      <c r="D239" s="185"/>
      <c r="E239" s="136"/>
      <c r="F239" s="136"/>
      <c r="G239" s="136"/>
      <c r="H239" s="136"/>
      <c r="I239" s="136"/>
      <c r="J239" s="136"/>
      <c r="K239" s="136"/>
      <c r="L239" s="135"/>
      <c r="M239" s="136"/>
      <c r="N239" s="136"/>
    </row>
    <row r="240" spans="1:14" s="137" customFormat="1" ht="16.5">
      <c r="A240" s="145"/>
      <c r="B240" s="146"/>
      <c r="C240" s="185"/>
      <c r="D240" s="185"/>
      <c r="E240" s="136"/>
      <c r="F240" s="136"/>
      <c r="G240" s="136"/>
      <c r="H240" s="136"/>
      <c r="I240" s="136"/>
      <c r="J240" s="136"/>
      <c r="K240" s="136"/>
      <c r="L240" s="135"/>
      <c r="M240" s="136"/>
      <c r="N240" s="136"/>
    </row>
    <row r="241" spans="1:14" s="137" customFormat="1" ht="15" customHeight="1">
      <c r="A241" s="145"/>
      <c r="B241" s="228" t="s">
        <v>150</v>
      </c>
      <c r="C241" s="228"/>
      <c r="D241" s="228"/>
      <c r="E241" s="228"/>
      <c r="F241" s="228"/>
      <c r="G241" s="228"/>
      <c r="H241" s="228"/>
      <c r="I241" s="228"/>
      <c r="J241" s="226"/>
      <c r="K241" s="226"/>
      <c r="L241" s="135"/>
      <c r="M241" s="136"/>
      <c r="N241" s="136"/>
    </row>
    <row r="242" spans="1:14" s="137" customFormat="1" ht="15">
      <c r="A242" s="145"/>
      <c r="B242" s="179"/>
      <c r="C242" s="179"/>
      <c r="D242" s="179"/>
      <c r="E242" s="179"/>
      <c r="F242" s="179"/>
      <c r="G242" s="179"/>
      <c r="H242" s="179"/>
      <c r="I242" s="179"/>
      <c r="J242" s="136"/>
      <c r="K242" s="136"/>
      <c r="L242" s="135"/>
      <c r="M242" s="136"/>
      <c r="N242" s="136"/>
    </row>
    <row r="243" spans="1:14" s="137" customFormat="1" ht="15">
      <c r="A243" s="145"/>
      <c r="B243" s="179"/>
      <c r="C243" s="179"/>
      <c r="D243" s="179"/>
      <c r="E243" s="179"/>
      <c r="F243" s="179"/>
      <c r="G243" s="179"/>
      <c r="H243" s="190"/>
      <c r="I243" s="191" t="s">
        <v>9</v>
      </c>
      <c r="J243" s="136"/>
      <c r="K243" s="136"/>
      <c r="L243" s="135"/>
      <c r="M243" s="136"/>
      <c r="N243" s="136"/>
    </row>
    <row r="244" spans="1:14" s="137" customFormat="1" ht="15">
      <c r="A244" s="145"/>
      <c r="B244" s="179"/>
      <c r="C244" s="179"/>
      <c r="D244" s="179"/>
      <c r="E244" s="179"/>
      <c r="F244" s="179"/>
      <c r="G244" s="179"/>
      <c r="H244" s="169"/>
      <c r="I244" s="186"/>
      <c r="J244" s="136"/>
      <c r="K244" s="136"/>
      <c r="L244" s="135"/>
      <c r="M244" s="136"/>
      <c r="N244" s="136"/>
    </row>
    <row r="245" spans="1:14" s="137" customFormat="1" ht="15">
      <c r="A245" s="145"/>
      <c r="B245" s="179" t="s">
        <v>151</v>
      </c>
      <c r="C245" s="179"/>
      <c r="D245" s="179"/>
      <c r="E245" s="179"/>
      <c r="F245" s="179"/>
      <c r="G245" s="179"/>
      <c r="H245" s="75"/>
      <c r="I245" s="196">
        <v>12650</v>
      </c>
      <c r="J245" s="136"/>
      <c r="K245" s="136"/>
      <c r="L245" s="135"/>
      <c r="M245" s="136"/>
      <c r="N245" s="136"/>
    </row>
    <row r="246" spans="1:14" s="137" customFormat="1" ht="15">
      <c r="A246" s="145"/>
      <c r="B246" s="179" t="s">
        <v>152</v>
      </c>
      <c r="C246" s="179"/>
      <c r="D246" s="179"/>
      <c r="E246" s="179"/>
      <c r="F246" s="179"/>
      <c r="G246" s="179"/>
      <c r="H246" s="177"/>
      <c r="I246" s="197" t="s">
        <v>112</v>
      </c>
      <c r="J246" s="136"/>
      <c r="K246" s="136"/>
      <c r="L246" s="135"/>
      <c r="M246" s="136"/>
      <c r="N246" s="136"/>
    </row>
    <row r="247" spans="1:14" s="137" customFormat="1" ht="15">
      <c r="A247" s="145"/>
      <c r="B247" s="179"/>
      <c r="C247" s="179"/>
      <c r="D247" s="179"/>
      <c r="E247" s="179"/>
      <c r="F247" s="179"/>
      <c r="G247" s="179"/>
      <c r="H247" s="179"/>
      <c r="I247" s="179"/>
      <c r="J247" s="136"/>
      <c r="K247" s="136"/>
      <c r="L247" s="135"/>
      <c r="M247" s="136"/>
      <c r="N247" s="136"/>
    </row>
    <row r="248" spans="1:14" s="137" customFormat="1" ht="15">
      <c r="A248" s="145">
        <v>12</v>
      </c>
      <c r="B248" s="146" t="s">
        <v>153</v>
      </c>
      <c r="C248" s="136"/>
      <c r="D248" s="136"/>
      <c r="E248" s="136"/>
      <c r="F248" s="136"/>
      <c r="G248" s="136"/>
      <c r="H248" s="136"/>
      <c r="I248" s="136"/>
      <c r="J248" s="136"/>
      <c r="K248" s="136"/>
      <c r="L248" s="135"/>
      <c r="M248" s="136"/>
      <c r="N248" s="136"/>
    </row>
    <row r="249" spans="1:14" s="137" customFormat="1" ht="15">
      <c r="A249" s="145"/>
      <c r="B249" s="146"/>
      <c r="C249" s="136"/>
      <c r="D249" s="136"/>
      <c r="E249" s="136"/>
      <c r="F249" s="136"/>
      <c r="G249" s="136"/>
      <c r="H249" s="136"/>
      <c r="I249" s="136"/>
      <c r="J249" s="136"/>
      <c r="K249" s="136"/>
      <c r="L249" s="135"/>
      <c r="M249" s="136"/>
      <c r="N249" s="136"/>
    </row>
    <row r="250" spans="1:14" s="137" customFormat="1" ht="24.75" customHeight="1">
      <c r="A250" s="145"/>
      <c r="B250" s="228" t="s">
        <v>154</v>
      </c>
      <c r="C250" s="228"/>
      <c r="D250" s="228"/>
      <c r="E250" s="228"/>
      <c r="F250" s="228"/>
      <c r="G250" s="228"/>
      <c r="H250" s="228"/>
      <c r="I250" s="228"/>
      <c r="J250" s="226"/>
      <c r="K250" s="226"/>
      <c r="L250" s="135"/>
      <c r="M250" s="136"/>
      <c r="N250" s="136"/>
    </row>
    <row r="251" spans="1:14" s="137" customFormat="1" ht="12.75" customHeight="1">
      <c r="A251" s="145"/>
      <c r="B251" s="179"/>
      <c r="C251" s="179"/>
      <c r="D251" s="179"/>
      <c r="E251" s="179"/>
      <c r="F251" s="179"/>
      <c r="G251" s="179"/>
      <c r="H251" s="179"/>
      <c r="I251" s="179"/>
      <c r="J251" s="136"/>
      <c r="K251" s="136"/>
      <c r="L251" s="135"/>
      <c r="M251" s="136"/>
      <c r="N251" s="136"/>
    </row>
    <row r="252" spans="1:14" s="137" customFormat="1" ht="15">
      <c r="A252" s="145">
        <v>13</v>
      </c>
      <c r="B252" s="146" t="s">
        <v>155</v>
      </c>
      <c r="C252" s="146"/>
      <c r="D252" s="146"/>
      <c r="E252" s="146"/>
      <c r="F252" s="146"/>
      <c r="G252" s="146"/>
      <c r="H252" s="146"/>
      <c r="I252" s="146"/>
      <c r="J252" s="146"/>
      <c r="K252" s="146"/>
      <c r="L252" s="135"/>
      <c r="M252" s="136"/>
      <c r="N252" s="136"/>
    </row>
    <row r="253" spans="1:14" s="137" customFormat="1" ht="6.75" customHeight="1">
      <c r="A253" s="145"/>
      <c r="B253" s="146"/>
      <c r="C253" s="146"/>
      <c r="D253" s="146"/>
      <c r="E253" s="146"/>
      <c r="F253" s="146"/>
      <c r="G253" s="146"/>
      <c r="H253" s="146"/>
      <c r="I253" s="146"/>
      <c r="J253" s="146"/>
      <c r="K253" s="146"/>
      <c r="L253" s="135"/>
      <c r="M253" s="136"/>
      <c r="N253" s="136"/>
    </row>
    <row r="254" spans="1:14" s="137" customFormat="1" ht="15.75" customHeight="1">
      <c r="A254" s="145"/>
      <c r="B254" s="218" t="s">
        <v>156</v>
      </c>
      <c r="C254" s="219"/>
      <c r="D254" s="219"/>
      <c r="E254" s="219"/>
      <c r="F254" s="219"/>
      <c r="G254" s="219"/>
      <c r="H254" s="219"/>
      <c r="I254" s="219"/>
      <c r="J254" s="224"/>
      <c r="K254" s="224"/>
      <c r="L254" s="220"/>
      <c r="M254" s="136"/>
      <c r="N254" s="136"/>
    </row>
    <row r="255" spans="1:14" s="137" customFormat="1" ht="15.75" customHeight="1">
      <c r="A255" s="145"/>
      <c r="B255" s="198"/>
      <c r="C255" s="198"/>
      <c r="D255" s="198"/>
      <c r="E255" s="198"/>
      <c r="F255" s="198"/>
      <c r="G255" s="198"/>
      <c r="H255" s="198"/>
      <c r="I255" s="198"/>
      <c r="J255" s="134"/>
      <c r="K255" s="134"/>
      <c r="L255" s="199"/>
      <c r="M255" s="136"/>
      <c r="N255" s="136"/>
    </row>
    <row r="256" spans="1:14" s="137" customFormat="1" ht="15">
      <c r="A256" s="145">
        <v>14</v>
      </c>
      <c r="B256" s="146" t="s">
        <v>157</v>
      </c>
      <c r="C256" s="136"/>
      <c r="D256" s="136"/>
      <c r="E256" s="136"/>
      <c r="F256" s="136"/>
      <c r="G256" s="136"/>
      <c r="H256" s="136"/>
      <c r="I256" s="136"/>
      <c r="J256" s="136"/>
      <c r="K256" s="136"/>
      <c r="L256" s="135"/>
      <c r="M256" s="136"/>
      <c r="N256" s="136"/>
    </row>
    <row r="257" spans="1:14" s="137" customFormat="1" ht="15">
      <c r="A257" s="145"/>
      <c r="B257" s="71" t="s">
        <v>158</v>
      </c>
      <c r="C257" s="136"/>
      <c r="D257" s="136"/>
      <c r="E257" s="136"/>
      <c r="F257" s="136"/>
      <c r="G257" s="136"/>
      <c r="H257" s="136"/>
      <c r="I257" s="136"/>
      <c r="J257" s="136"/>
      <c r="K257" s="136"/>
      <c r="L257" s="135"/>
      <c r="M257" s="136"/>
      <c r="N257" s="136"/>
    </row>
    <row r="258" spans="1:14" s="137" customFormat="1" ht="77.25" customHeight="1">
      <c r="A258" s="145"/>
      <c r="B258" s="228" t="s">
        <v>159</v>
      </c>
      <c r="C258" s="228"/>
      <c r="D258" s="228"/>
      <c r="E258" s="228"/>
      <c r="F258" s="228"/>
      <c r="G258" s="228"/>
      <c r="H258" s="228"/>
      <c r="I258" s="228"/>
      <c r="J258" s="226"/>
      <c r="K258" s="226"/>
      <c r="L258" s="135"/>
      <c r="M258" s="136"/>
      <c r="N258" s="136"/>
    </row>
    <row r="259" spans="1:14" s="137" customFormat="1" ht="3" customHeight="1">
      <c r="A259" s="145"/>
      <c r="B259" s="228"/>
      <c r="C259" s="228"/>
      <c r="D259" s="228"/>
      <c r="E259" s="228"/>
      <c r="F259" s="228"/>
      <c r="G259" s="228"/>
      <c r="H259" s="228"/>
      <c r="I259" s="228"/>
      <c r="J259" s="136"/>
      <c r="K259" s="136"/>
      <c r="L259" s="135"/>
      <c r="M259" s="136"/>
      <c r="N259" s="136"/>
    </row>
    <row r="260" spans="1:14" s="137" customFormat="1" ht="87.75" customHeight="1">
      <c r="A260" s="145"/>
      <c r="B260" s="228" t="s">
        <v>160</v>
      </c>
      <c r="C260" s="228"/>
      <c r="D260" s="228"/>
      <c r="E260" s="228"/>
      <c r="F260" s="228"/>
      <c r="G260" s="228"/>
      <c r="H260" s="228"/>
      <c r="I260" s="228"/>
      <c r="J260" s="226"/>
      <c r="K260" s="226"/>
      <c r="L260" s="135"/>
      <c r="M260" s="136"/>
      <c r="N260" s="136"/>
    </row>
    <row r="261" spans="1:14" s="137" customFormat="1" ht="15">
      <c r="A261" s="145"/>
      <c r="B261" s="71" t="s">
        <v>161</v>
      </c>
      <c r="C261" s="136"/>
      <c r="D261" s="136"/>
      <c r="E261" s="136"/>
      <c r="F261" s="136"/>
      <c r="G261" s="136"/>
      <c r="H261" s="136"/>
      <c r="I261" s="136"/>
      <c r="J261" s="136"/>
      <c r="K261" s="136"/>
      <c r="L261" s="135"/>
      <c r="M261" s="136"/>
      <c r="N261" s="136"/>
    </row>
    <row r="262" spans="1:14" s="137" customFormat="1" ht="37.5" customHeight="1">
      <c r="A262" s="145"/>
      <c r="B262" s="228" t="s">
        <v>162</v>
      </c>
      <c r="C262" s="228"/>
      <c r="D262" s="228"/>
      <c r="E262" s="228"/>
      <c r="F262" s="228"/>
      <c r="G262" s="228"/>
      <c r="H262" s="228"/>
      <c r="I262" s="228"/>
      <c r="J262" s="226"/>
      <c r="K262" s="226"/>
      <c r="L262" s="135"/>
      <c r="M262" s="136"/>
      <c r="N262" s="136"/>
    </row>
    <row r="263" spans="1:14" s="137" customFormat="1" ht="2.25" customHeight="1">
      <c r="A263" s="145"/>
      <c r="B263" s="179"/>
      <c r="C263" s="179"/>
      <c r="D263" s="179"/>
      <c r="E263" s="179"/>
      <c r="F263" s="179"/>
      <c r="G263" s="179"/>
      <c r="H263" s="179"/>
      <c r="I263" s="179"/>
      <c r="J263" s="136"/>
      <c r="K263" s="136"/>
      <c r="L263" s="135"/>
      <c r="M263" s="136"/>
      <c r="N263" s="136"/>
    </row>
    <row r="264" spans="1:14" s="137" customFormat="1" ht="41.25" customHeight="1">
      <c r="A264" s="145"/>
      <c r="B264" s="228" t="s">
        <v>163</v>
      </c>
      <c r="C264" s="228"/>
      <c r="D264" s="228"/>
      <c r="E264" s="228"/>
      <c r="F264" s="228"/>
      <c r="G264" s="228"/>
      <c r="H264" s="228"/>
      <c r="I264" s="228"/>
      <c r="J264" s="226"/>
      <c r="K264" s="226"/>
      <c r="L264" s="135"/>
      <c r="M264" s="136"/>
      <c r="N264" s="136"/>
    </row>
    <row r="265" spans="1:14" s="137" customFormat="1" ht="15">
      <c r="A265" s="145"/>
      <c r="B265" s="179"/>
      <c r="C265" s="179"/>
      <c r="D265" s="179"/>
      <c r="E265" s="179"/>
      <c r="F265" s="179"/>
      <c r="G265" s="179"/>
      <c r="H265" s="179"/>
      <c r="I265" s="179"/>
      <c r="J265" s="136"/>
      <c r="K265" s="136"/>
      <c r="L265" s="135"/>
      <c r="M265" s="136"/>
      <c r="N265" s="136"/>
    </row>
    <row r="266" spans="1:14" s="137" customFormat="1" ht="15">
      <c r="A266" s="145">
        <v>15</v>
      </c>
      <c r="B266" s="71" t="s">
        <v>164</v>
      </c>
      <c r="C266" s="179"/>
      <c r="D266" s="179"/>
      <c r="E266" s="179"/>
      <c r="F266" s="179"/>
      <c r="G266" s="179"/>
      <c r="H266" s="179"/>
      <c r="I266" s="179"/>
      <c r="J266" s="136"/>
      <c r="K266" s="136"/>
      <c r="L266" s="135"/>
      <c r="M266" s="136"/>
      <c r="N266" s="136"/>
    </row>
    <row r="267" spans="1:14" s="137" customFormat="1" ht="15">
      <c r="A267" s="145"/>
      <c r="B267" s="228" t="s">
        <v>165</v>
      </c>
      <c r="C267" s="228"/>
      <c r="D267" s="228"/>
      <c r="E267" s="228"/>
      <c r="F267" s="228"/>
      <c r="G267" s="228"/>
      <c r="H267" s="228"/>
      <c r="I267" s="228"/>
      <c r="J267" s="226"/>
      <c r="K267" s="226"/>
      <c r="L267" s="135"/>
      <c r="M267" s="136"/>
      <c r="N267" s="136"/>
    </row>
    <row r="268" spans="1:14" s="137" customFormat="1" ht="15">
      <c r="A268" s="145"/>
      <c r="B268" s="179"/>
      <c r="C268" s="179"/>
      <c r="D268" s="179"/>
      <c r="E268" s="179"/>
      <c r="F268" s="179"/>
      <c r="G268" s="179"/>
      <c r="H268" s="179"/>
      <c r="I268" s="179"/>
      <c r="J268" s="136"/>
      <c r="K268" s="136"/>
      <c r="L268" s="135"/>
      <c r="M268" s="136"/>
      <c r="N268" s="136"/>
    </row>
    <row r="269" spans="1:14" s="137" customFormat="1" ht="15">
      <c r="A269" s="145">
        <v>16</v>
      </c>
      <c r="B269" s="71" t="s">
        <v>166</v>
      </c>
      <c r="C269" s="179"/>
      <c r="D269" s="179"/>
      <c r="E269" s="179"/>
      <c r="F269" s="179"/>
      <c r="G269" s="179"/>
      <c r="H269" s="179"/>
      <c r="I269" s="179"/>
      <c r="J269" s="136"/>
      <c r="K269" s="136"/>
      <c r="L269" s="135"/>
      <c r="M269" s="136"/>
      <c r="N269" s="136"/>
    </row>
    <row r="270" spans="1:14" s="137" customFormat="1" ht="15">
      <c r="A270" s="145"/>
      <c r="B270" s="228" t="s">
        <v>167</v>
      </c>
      <c r="C270" s="228"/>
      <c r="D270" s="228"/>
      <c r="E270" s="228"/>
      <c r="F270" s="228"/>
      <c r="G270" s="228"/>
      <c r="H270" s="228"/>
      <c r="I270" s="228"/>
      <c r="J270" s="226"/>
      <c r="K270" s="226"/>
      <c r="L270" s="135"/>
      <c r="M270" s="136"/>
      <c r="N270" s="136"/>
    </row>
    <row r="271" spans="1:14" s="137" customFormat="1" ht="15">
      <c r="A271" s="145"/>
      <c r="B271" s="179"/>
      <c r="C271" s="179"/>
      <c r="D271" s="179"/>
      <c r="E271" s="179"/>
      <c r="F271" s="179"/>
      <c r="G271" s="179"/>
      <c r="H271" s="179"/>
      <c r="I271" s="179"/>
      <c r="J271" s="139"/>
      <c r="K271" s="139"/>
      <c r="L271" s="135"/>
      <c r="M271" s="136"/>
      <c r="N271" s="136"/>
    </row>
    <row r="272" spans="1:14" s="137" customFormat="1" ht="15.75">
      <c r="A272" s="145">
        <v>17</v>
      </c>
      <c r="B272" s="200" t="s">
        <v>168</v>
      </c>
      <c r="C272" s="201"/>
      <c r="D272" s="201"/>
      <c r="E272" s="201"/>
      <c r="F272" s="201"/>
      <c r="G272" s="201"/>
      <c r="H272" s="201"/>
      <c r="I272" s="201"/>
      <c r="J272" s="139"/>
      <c r="K272" s="139"/>
      <c r="L272" s="135"/>
      <c r="M272" s="136"/>
      <c r="N272" s="136"/>
    </row>
    <row r="273" spans="1:14" s="137" customFormat="1" ht="16.5" customHeight="1">
      <c r="A273" s="145"/>
      <c r="B273" s="228" t="s">
        <v>169</v>
      </c>
      <c r="C273" s="228"/>
      <c r="D273" s="228"/>
      <c r="E273" s="228"/>
      <c r="F273" s="228"/>
      <c r="G273" s="228"/>
      <c r="H273" s="228"/>
      <c r="I273" s="228"/>
      <c r="J273" s="226"/>
      <c r="K273" s="226"/>
      <c r="L273" s="135"/>
      <c r="M273" s="136"/>
      <c r="N273" s="136"/>
    </row>
    <row r="274" spans="1:14" s="137" customFormat="1" ht="16.5">
      <c r="A274" s="145"/>
      <c r="B274" s="202"/>
      <c r="C274" s="203"/>
      <c r="D274" s="203"/>
      <c r="E274" s="203"/>
      <c r="F274" s="203"/>
      <c r="G274" s="203"/>
      <c r="H274" s="203"/>
      <c r="I274" s="203"/>
      <c r="J274" s="136"/>
      <c r="K274" s="136"/>
      <c r="L274" s="135"/>
      <c r="M274" s="136"/>
      <c r="N274" s="136"/>
    </row>
    <row r="275" spans="1:14" s="137" customFormat="1" ht="15">
      <c r="A275" s="145">
        <v>18</v>
      </c>
      <c r="B275" s="146" t="s">
        <v>170</v>
      </c>
      <c r="C275" s="136"/>
      <c r="D275" s="136"/>
      <c r="E275" s="136"/>
      <c r="F275" s="136"/>
      <c r="G275" s="136"/>
      <c r="H275" s="136"/>
      <c r="I275" s="136"/>
      <c r="J275" s="136"/>
      <c r="K275" s="136"/>
      <c r="L275" s="135"/>
      <c r="M275" s="136"/>
      <c r="N275" s="136"/>
    </row>
    <row r="276" spans="1:14" s="137" customFormat="1" ht="15">
      <c r="A276" s="145"/>
      <c r="B276" s="146"/>
      <c r="C276" s="136"/>
      <c r="D276" s="136"/>
      <c r="E276" s="136"/>
      <c r="F276" s="136"/>
      <c r="G276" s="136"/>
      <c r="H276" s="136"/>
      <c r="I276" s="136"/>
      <c r="J276" s="136"/>
      <c r="K276" s="136"/>
      <c r="L276" s="135"/>
      <c r="M276" s="136"/>
      <c r="N276" s="136"/>
    </row>
    <row r="277" spans="1:14" s="137" customFormat="1" ht="28.5" customHeight="1">
      <c r="A277" s="145"/>
      <c r="B277" s="228" t="s">
        <v>171</v>
      </c>
      <c r="C277" s="228"/>
      <c r="D277" s="228"/>
      <c r="E277" s="228"/>
      <c r="F277" s="228"/>
      <c r="G277" s="228"/>
      <c r="H277" s="228"/>
      <c r="I277" s="228"/>
      <c r="J277" s="226"/>
      <c r="K277" s="226"/>
      <c r="L277" s="135"/>
      <c r="M277" s="136"/>
      <c r="N277" s="136"/>
    </row>
    <row r="278" spans="1:14" s="137" customFormat="1" ht="15">
      <c r="A278" s="145"/>
      <c r="B278" s="228" t="s">
        <v>172</v>
      </c>
      <c r="C278" s="228"/>
      <c r="D278" s="228"/>
      <c r="E278" s="228"/>
      <c r="F278" s="228"/>
      <c r="G278" s="228"/>
      <c r="H278" s="228"/>
      <c r="I278" s="228"/>
      <c r="J278" s="226"/>
      <c r="K278" s="226"/>
      <c r="L278" s="135"/>
      <c r="M278" s="136"/>
      <c r="N278" s="136"/>
    </row>
    <row r="279" spans="1:14" s="137" customFormat="1" ht="15">
      <c r="A279" s="145"/>
      <c r="B279" s="204"/>
      <c r="C279" s="179"/>
      <c r="D279" s="179"/>
      <c r="E279" s="179"/>
      <c r="F279" s="179"/>
      <c r="G279" s="179"/>
      <c r="H279" s="179"/>
      <c r="I279" s="179"/>
      <c r="J279" s="136"/>
      <c r="K279" s="136"/>
      <c r="L279" s="135"/>
      <c r="M279" s="136"/>
      <c r="N279" s="136"/>
    </row>
    <row r="280" spans="1:14" s="137" customFormat="1" ht="15">
      <c r="A280" s="145">
        <v>19</v>
      </c>
      <c r="B280" s="146" t="s">
        <v>173</v>
      </c>
      <c r="C280" s="136"/>
      <c r="D280" s="136"/>
      <c r="E280" s="136"/>
      <c r="F280" s="136"/>
      <c r="G280" s="136"/>
      <c r="H280" s="136"/>
      <c r="I280" s="136"/>
      <c r="J280" s="136"/>
      <c r="K280" s="136"/>
      <c r="L280" s="135"/>
      <c r="M280" s="136"/>
      <c r="N280" s="136"/>
    </row>
    <row r="281" spans="1:14" s="137" customFormat="1" ht="15">
      <c r="A281" s="145"/>
      <c r="B281" s="146"/>
      <c r="C281" s="136"/>
      <c r="D281" s="136"/>
      <c r="E281" s="136"/>
      <c r="F281" s="136"/>
      <c r="G281" s="136"/>
      <c r="H281" s="136"/>
      <c r="I281" s="136"/>
      <c r="J281" s="136"/>
      <c r="K281" s="136"/>
      <c r="L281" s="135"/>
      <c r="M281" s="136"/>
      <c r="N281" s="136"/>
    </row>
    <row r="282" spans="1:14" s="137" customFormat="1" ht="15" customHeight="1">
      <c r="A282" s="145"/>
      <c r="B282" s="228" t="s">
        <v>174</v>
      </c>
      <c r="C282" s="228"/>
      <c r="D282" s="228"/>
      <c r="E282" s="228"/>
      <c r="F282" s="228"/>
      <c r="G282" s="228"/>
      <c r="H282" s="228"/>
      <c r="I282" s="228"/>
      <c r="J282" s="226"/>
      <c r="K282" s="226"/>
      <c r="L282" s="135"/>
      <c r="M282" s="136"/>
      <c r="N282" s="136"/>
    </row>
    <row r="283" spans="1:12" ht="15">
      <c r="A283" s="145"/>
      <c r="B283" s="136"/>
      <c r="C283" s="205"/>
      <c r="D283" s="205"/>
      <c r="E283" s="205"/>
      <c r="F283" s="205"/>
      <c r="G283" s="205"/>
      <c r="H283" s="205"/>
      <c r="I283" s="205"/>
      <c r="J283" s="205"/>
      <c r="K283" s="205"/>
      <c r="L283" s="206"/>
    </row>
    <row r="284" spans="1:12" ht="15">
      <c r="A284" s="145">
        <v>20</v>
      </c>
      <c r="B284" s="146" t="s">
        <v>175</v>
      </c>
      <c r="C284" s="205"/>
      <c r="D284" s="205"/>
      <c r="E284" s="205"/>
      <c r="F284" s="205"/>
      <c r="G284" s="205"/>
      <c r="H284" s="205"/>
      <c r="I284" s="205"/>
      <c r="J284" s="205"/>
      <c r="K284" s="205"/>
      <c r="L284" s="206"/>
    </row>
    <row r="285" spans="1:12" ht="12.75">
      <c r="A285" s="207"/>
      <c r="B285" s="205"/>
      <c r="C285" s="205"/>
      <c r="D285" s="15" t="s">
        <v>176</v>
      </c>
      <c r="E285" s="16"/>
      <c r="F285" s="17"/>
      <c r="G285" s="12"/>
      <c r="H285" s="12"/>
      <c r="I285" s="15" t="s">
        <v>177</v>
      </c>
      <c r="J285" s="16"/>
      <c r="K285" s="17"/>
      <c r="L285" s="206"/>
    </row>
    <row r="286" spans="1:12" ht="15" customHeight="1">
      <c r="A286" s="207"/>
      <c r="B286" s="205"/>
      <c r="C286" s="205"/>
      <c r="D286" s="221" t="s">
        <v>178</v>
      </c>
      <c r="E286" s="19"/>
      <c r="F286" s="221" t="s">
        <v>179</v>
      </c>
      <c r="G286" s="19"/>
      <c r="H286" s="19"/>
      <c r="I286" s="221" t="s">
        <v>178</v>
      </c>
      <c r="J286" s="19"/>
      <c r="K286" s="221" t="s">
        <v>179</v>
      </c>
      <c r="L286" s="206"/>
    </row>
    <row r="287" spans="1:12" ht="23.25" customHeight="1">
      <c r="A287" s="207"/>
      <c r="B287" s="205"/>
      <c r="C287" s="205"/>
      <c r="D287" s="222"/>
      <c r="E287" s="19"/>
      <c r="F287" s="222"/>
      <c r="G287" s="19"/>
      <c r="H287" s="19"/>
      <c r="I287" s="222"/>
      <c r="J287" s="19"/>
      <c r="K287" s="222"/>
      <c r="L287" s="206"/>
    </row>
    <row r="288" spans="1:12" ht="12.75">
      <c r="A288" s="207"/>
      <c r="B288" s="205"/>
      <c r="C288" s="205"/>
      <c r="D288" s="208" t="s">
        <v>92</v>
      </c>
      <c r="E288" s="205"/>
      <c r="F288" s="208" t="s">
        <v>9</v>
      </c>
      <c r="G288" s="205"/>
      <c r="H288" s="205"/>
      <c r="I288" s="208" t="s">
        <v>92</v>
      </c>
      <c r="J288" s="205"/>
      <c r="K288" s="208" t="s">
        <v>9</v>
      </c>
      <c r="L288" s="206"/>
    </row>
    <row r="289" spans="1:12" ht="12.75">
      <c r="A289" s="207"/>
      <c r="B289" s="205"/>
      <c r="C289" s="205"/>
      <c r="D289" s="205"/>
      <c r="E289" s="205"/>
      <c r="F289" s="205"/>
      <c r="G289" s="205"/>
      <c r="H289" s="205"/>
      <c r="I289" s="205"/>
      <c r="J289" s="205"/>
      <c r="K289" s="205"/>
      <c r="L289" s="206"/>
    </row>
    <row r="290" spans="1:12" ht="40.5">
      <c r="A290" s="207"/>
      <c r="B290" s="209" t="s">
        <v>183</v>
      </c>
      <c r="C290" s="205"/>
      <c r="D290" s="210">
        <v>3</v>
      </c>
      <c r="E290" s="205"/>
      <c r="F290" s="211">
        <v>1318</v>
      </c>
      <c r="G290" s="205"/>
      <c r="H290" s="205"/>
      <c r="I290" s="210">
        <v>3</v>
      </c>
      <c r="J290" s="205"/>
      <c r="K290" s="211">
        <v>1317</v>
      </c>
      <c r="L290" s="206"/>
    </row>
    <row r="291" spans="1:12" ht="12.75">
      <c r="A291" s="207"/>
      <c r="B291" s="205"/>
      <c r="C291" s="205"/>
      <c r="D291" s="205"/>
      <c r="E291" s="205"/>
      <c r="F291" s="205"/>
      <c r="G291" s="205"/>
      <c r="H291" s="205"/>
      <c r="I291" s="205"/>
      <c r="J291" s="205"/>
      <c r="K291" s="205"/>
      <c r="L291" s="206"/>
    </row>
    <row r="292" spans="1:12" ht="27.75" thickBot="1">
      <c r="A292" s="212"/>
      <c r="B292" s="213" t="s">
        <v>184</v>
      </c>
      <c r="C292" s="214"/>
      <c r="D292" s="215">
        <v>2.5</v>
      </c>
      <c r="E292" s="214"/>
      <c r="F292" s="216">
        <f>0.025*F73*0.72</f>
        <v>1105.182</v>
      </c>
      <c r="G292" s="214"/>
      <c r="H292" s="214"/>
      <c r="I292" s="215">
        <v>2.5</v>
      </c>
      <c r="J292" s="214"/>
      <c r="K292" s="216">
        <v>1098</v>
      </c>
      <c r="L292" s="217"/>
    </row>
  </sheetData>
  <mergeCells count="49">
    <mergeCell ref="B282:K282"/>
    <mergeCell ref="D286:D287"/>
    <mergeCell ref="F286:F287"/>
    <mergeCell ref="I286:I287"/>
    <mergeCell ref="K286:K287"/>
    <mergeCell ref="B270:K270"/>
    <mergeCell ref="B273:K273"/>
    <mergeCell ref="B277:K277"/>
    <mergeCell ref="B278:K278"/>
    <mergeCell ref="B260:K260"/>
    <mergeCell ref="B262:K262"/>
    <mergeCell ref="B264:K264"/>
    <mergeCell ref="B267:K267"/>
    <mergeCell ref="B250:K250"/>
    <mergeCell ref="B254:L254"/>
    <mergeCell ref="B258:K258"/>
    <mergeCell ref="B259:I259"/>
    <mergeCell ref="B231:K231"/>
    <mergeCell ref="B233:K233"/>
    <mergeCell ref="B237:K237"/>
    <mergeCell ref="B241:K241"/>
    <mergeCell ref="B196:K196"/>
    <mergeCell ref="B216:K216"/>
    <mergeCell ref="B220:I220"/>
    <mergeCell ref="B228:K228"/>
    <mergeCell ref="O158:P158"/>
    <mergeCell ref="Q158:R158"/>
    <mergeCell ref="B180:K180"/>
    <mergeCell ref="B192:K192"/>
    <mergeCell ref="O150:R150"/>
    <mergeCell ref="O151:P151"/>
    <mergeCell ref="Q151:R151"/>
    <mergeCell ref="O157:R157"/>
    <mergeCell ref="B136:I136"/>
    <mergeCell ref="B137:K137"/>
    <mergeCell ref="B139:K139"/>
    <mergeCell ref="B145:I145"/>
    <mergeCell ref="B87:F87"/>
    <mergeCell ref="B107:I107"/>
    <mergeCell ref="A131:D132"/>
    <mergeCell ref="B135:K135"/>
    <mergeCell ref="B6:L6"/>
    <mergeCell ref="A7:L7"/>
    <mergeCell ref="A9:L9"/>
    <mergeCell ref="A38:L38"/>
    <mergeCell ref="A1:L1"/>
    <mergeCell ref="A2:L2"/>
    <mergeCell ref="A3:L3"/>
    <mergeCell ref="A4:L4"/>
  </mergeCells>
  <printOptions/>
  <pageMargins left="0.75" right="0.75" top="1" bottom="1" header="0.5" footer="0.5"/>
  <pageSetup horizontalDpi="300" verticalDpi="300" orientation="portrait" paperSize="9" scale="80" r:id="rId1"/>
  <rowBreaks count="6" manualBreakCount="6">
    <brk id="34" max="255" man="1"/>
    <brk id="85" max="255" man="1"/>
    <brk id="105" max="255" man="1"/>
    <brk id="129" max="255" man="1"/>
    <brk id="171" max="255" man="1"/>
    <brk id="217" max="255" man="1"/>
  </rowBreaks>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Mamee-Double Decker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 Sim</dc:creator>
  <cp:keywords/>
  <dc:description/>
  <cp:lastModifiedBy>PC007</cp:lastModifiedBy>
  <cp:lastPrinted>2002-11-28T07:57:47Z</cp:lastPrinted>
  <dcterms:created xsi:type="dcterms:W3CDTF">2002-11-28T01:45:32Z</dcterms:created>
  <dcterms:modified xsi:type="dcterms:W3CDTF">2002-11-28T08:50:29Z</dcterms:modified>
  <cp:category/>
  <cp:version/>
  <cp:contentType/>
  <cp:contentStatus/>
</cp:coreProperties>
</file>