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'Sheet1'!$A$80:$L$135</definedName>
  </definedNames>
  <calcPr fullCalcOnLoad="1"/>
</workbook>
</file>

<file path=xl/sharedStrings.xml><?xml version="1.0" encoding="utf-8"?>
<sst xmlns="http://schemas.openxmlformats.org/spreadsheetml/2006/main" count="394" uniqueCount="210">
  <si>
    <t xml:space="preserve">   MENTIGA </t>
  </si>
  <si>
    <t xml:space="preserve">      CORPORATION  BERHAD</t>
  </si>
  <si>
    <t xml:space="preserve">              (Company No: 10289-K)</t>
  </si>
  <si>
    <t>INDIVIDUAL QUARTER</t>
  </si>
  <si>
    <t>CUMULATIVE QUARTER</t>
  </si>
  <si>
    <t>LESONG  FOREST  PRODUCTS  SDN.  BHD.</t>
  </si>
  <si>
    <t xml:space="preserve">Current </t>
  </si>
  <si>
    <t>Preceding Year</t>
  </si>
  <si>
    <t>Current</t>
  </si>
  <si>
    <t>Year</t>
  </si>
  <si>
    <t>Corresponding</t>
  </si>
  <si>
    <t>Current Year</t>
  </si>
  <si>
    <t>Quarter</t>
  </si>
  <si>
    <t>Todate</t>
  </si>
  <si>
    <t>Period</t>
  </si>
  <si>
    <t>Current Year Quarter</t>
  </si>
  <si>
    <t>Current Year To Date</t>
  </si>
  <si>
    <t>SELAT BERSATU SDN. BHD.</t>
  </si>
  <si>
    <t>31/12/1999</t>
  </si>
  <si>
    <t>v</t>
  </si>
  <si>
    <t>3rd Quarter of 1999</t>
  </si>
  <si>
    <t>RM'000</t>
  </si>
  <si>
    <t>INCOME  STATEMENT</t>
  </si>
  <si>
    <t>MCB</t>
  </si>
  <si>
    <t>LFP</t>
  </si>
  <si>
    <t>MPSB</t>
  </si>
  <si>
    <t>MPMSB</t>
  </si>
  <si>
    <t>SBSB</t>
  </si>
  <si>
    <t>GROUP</t>
  </si>
  <si>
    <t>Minority Interest</t>
  </si>
  <si>
    <t>RM '000</t>
  </si>
  <si>
    <t>(a)</t>
  </si>
  <si>
    <t>Turnover</t>
  </si>
  <si>
    <t>N/A</t>
  </si>
  <si>
    <t>Minority</t>
  </si>
  <si>
    <t>Total</t>
  </si>
  <si>
    <t>(b)</t>
  </si>
  <si>
    <t>Investment income</t>
  </si>
  <si>
    <t>Percentage of interest</t>
  </si>
  <si>
    <t>56.00 %</t>
  </si>
  <si>
    <t xml:space="preserve">(c) </t>
  </si>
  <si>
    <t>Other income including interest income</t>
  </si>
  <si>
    <t>A.</t>
  </si>
  <si>
    <t>Share Capital</t>
  </si>
  <si>
    <t>Operating Profit/(loss) before interest on borrowings,</t>
  </si>
  <si>
    <t>B.</t>
  </si>
  <si>
    <t xml:space="preserve">Accu. Loss after taxation </t>
  </si>
  <si>
    <t>depreciation and amortisation, exceptonal items,</t>
  </si>
  <si>
    <t>income tax, minority interests and extraordinary items</t>
  </si>
  <si>
    <t>C.</t>
  </si>
  <si>
    <t xml:space="preserve">Exchange gain(loss) - </t>
  </si>
  <si>
    <t>Interest on borrowings</t>
  </si>
  <si>
    <t>D.</t>
  </si>
  <si>
    <t>B + C</t>
  </si>
  <si>
    <t>Depreciation and amortisation</t>
  </si>
  <si>
    <t>Depreciation and amortisation (goodwill)</t>
  </si>
  <si>
    <t>E.</t>
  </si>
  <si>
    <t>A + D</t>
  </si>
  <si>
    <t>(d)</t>
  </si>
  <si>
    <t>Exceptional items</t>
  </si>
  <si>
    <t>F.</t>
  </si>
  <si>
    <t>Minority Interest in PTRJ</t>
  </si>
  <si>
    <t>(e)</t>
  </si>
  <si>
    <t>Operationg profit/(loss) after interest on borrowings,</t>
  </si>
  <si>
    <t>Operating profit/(loss) after interest on borrowings,</t>
  </si>
  <si>
    <t>G.</t>
  </si>
  <si>
    <t>E + F</t>
  </si>
  <si>
    <t xml:space="preserve">  --&gt; Group Balance Sheet</t>
  </si>
  <si>
    <t>depreciation and amortisation and exceptional items but</t>
  </si>
  <si>
    <t>before income tax, minority interests and extraordinary items</t>
  </si>
  <si>
    <t>(f)</t>
  </si>
  <si>
    <t>Share in the results of associated companies</t>
  </si>
  <si>
    <t>(g)</t>
  </si>
  <si>
    <t>Profit/(loss) before taxation, minority</t>
  </si>
  <si>
    <t>interests and extraordinary items</t>
  </si>
  <si>
    <t>SBSB P &amp; L</t>
  </si>
  <si>
    <t>(h)</t>
  </si>
  <si>
    <t>Taxation</t>
  </si>
  <si>
    <t xml:space="preserve">  --&gt; Group P&amp;L</t>
  </si>
  <si>
    <t>(I)</t>
  </si>
  <si>
    <t>(i)  Profit/(loss) after taxation</t>
  </si>
  <si>
    <t>Less:</t>
  </si>
  <si>
    <t xml:space="preserve">       before deducting minority interests</t>
  </si>
  <si>
    <t>1st Half 1999</t>
  </si>
  <si>
    <t>(ii)  Less minority interests</t>
  </si>
  <si>
    <t>(j)</t>
  </si>
  <si>
    <t xml:space="preserve">Profit/(loss) after taxation </t>
  </si>
  <si>
    <t>3rd Q 1999</t>
  </si>
  <si>
    <t>attributable to members of the company</t>
  </si>
  <si>
    <t>(k)</t>
  </si>
  <si>
    <t>(I)  Extraordinary items</t>
  </si>
  <si>
    <t>(ii)  Less minority interest</t>
  </si>
  <si>
    <t>(ii)  Less minority interes</t>
  </si>
  <si>
    <t>(iii) Extraordinary items attributable to</t>
  </si>
  <si>
    <t xml:space="preserve">      members of the company</t>
  </si>
  <si>
    <t>(l)</t>
  </si>
  <si>
    <t>Profit/(loss) after taxation and extraordinary</t>
  </si>
  <si>
    <t>itmes attributable to members of the company</t>
  </si>
  <si>
    <t>Earnings per share based on 2(j) above after deducting</t>
  </si>
  <si>
    <t>deducting any provision for preference dividends, if any:-</t>
  </si>
  <si>
    <t>Basic (based on 37,500,000</t>
  </si>
  <si>
    <t>Basic (based on……………………</t>
  </si>
  <si>
    <t>ordinary shares) (sen)</t>
  </si>
  <si>
    <t>(ii)</t>
  </si>
  <si>
    <t>Fully diluted (based on 37,500,000</t>
  </si>
  <si>
    <t>Fully diluted (based on…………….</t>
  </si>
  <si>
    <t xml:space="preserve">       MENTIGA </t>
  </si>
  <si>
    <t xml:space="preserve">       CORPORATION  BERHAD</t>
  </si>
  <si>
    <t xml:space="preserve">                (Company No: 10289-K)</t>
  </si>
  <si>
    <t xml:space="preserve">As At </t>
  </si>
  <si>
    <t>31/12/1998</t>
  </si>
  <si>
    <t>BALANCE SHEET</t>
  </si>
  <si>
    <t>TOTAL</t>
  </si>
  <si>
    <t>Fixed Assets</t>
  </si>
  <si>
    <t>Investment in Associated Companies</t>
  </si>
  <si>
    <t>Investment in Associated Companies (Subsidiary companies)</t>
  </si>
  <si>
    <t>Long Term Investments</t>
  </si>
  <si>
    <t>Intangible Assets - Goodwill</t>
  </si>
  <si>
    <t>Intangible Assets</t>
  </si>
  <si>
    <t>Current Assets</t>
  </si>
  <si>
    <t>Stocks</t>
  </si>
  <si>
    <t>Trade Debtors</t>
  </si>
  <si>
    <t>Short Term Investments</t>
  </si>
  <si>
    <t>Cash</t>
  </si>
  <si>
    <t>Other Debtors &amp; Prepayments</t>
  </si>
  <si>
    <t>Others - provide details, if material               1)</t>
  </si>
  <si>
    <t>Due from holding company</t>
  </si>
  <si>
    <t>Current Liabitlties</t>
  </si>
  <si>
    <t>Short Term Borrowings</t>
  </si>
  <si>
    <t>Trade Creditors</t>
  </si>
  <si>
    <t>Other Creditors</t>
  </si>
  <si>
    <t>Provision for Taxation</t>
  </si>
  <si>
    <t>Others - Bank Overdrafts</t>
  </si>
  <si>
    <t>Others - Bank overdraft</t>
  </si>
  <si>
    <t>Due to holding company</t>
  </si>
  <si>
    <t>Net Current Assets or Current Liabilities</t>
  </si>
  <si>
    <t>Shareholders Funds</t>
  </si>
  <si>
    <t>`</t>
  </si>
  <si>
    <t>Reserves</t>
  </si>
  <si>
    <t>Share Premium</t>
  </si>
  <si>
    <t>Revaluation Reserve</t>
  </si>
  <si>
    <t>Capital Reserve</t>
  </si>
  <si>
    <t>Statutory Reserve</t>
  </si>
  <si>
    <t>Retained Profit</t>
  </si>
  <si>
    <t>Exchange Fluctuation Reserve</t>
  </si>
  <si>
    <t>Others</t>
  </si>
  <si>
    <t>Minority Interests</t>
  </si>
  <si>
    <t>Long Term Borrowings</t>
  </si>
  <si>
    <t>Other Long Term Liabilities</t>
  </si>
  <si>
    <t>Net tangible assets per share (sen)</t>
  </si>
  <si>
    <t>Profit(Loss) atrtributable to shareholders</t>
  </si>
  <si>
    <t xml:space="preserve">                   1)   Deposits &amp; prepayments</t>
  </si>
  <si>
    <t>Unapp. Profit(Acc.Loss) b/f</t>
  </si>
  <si>
    <t>Unapp. Profit(Acc.Loss) c/f</t>
  </si>
  <si>
    <t>V</t>
  </si>
  <si>
    <t>Group</t>
  </si>
  <si>
    <t>Goodwill arising from consolidation</t>
  </si>
  <si>
    <t>Stock and stores</t>
  </si>
  <si>
    <t>Contract WIP</t>
  </si>
  <si>
    <t>Acquired Lesong Forest Products Sdn. Bhd. in 1994</t>
  </si>
  <si>
    <t>Approved by Shareholder on 28th Feb 1994</t>
  </si>
  <si>
    <t>Other Debtors, Deposits</t>
  </si>
  <si>
    <t>For purpose of ascertaining pre-acquired profit and loss</t>
  </si>
  <si>
    <t xml:space="preserve">Fixed Deposits </t>
  </si>
  <si>
    <t>Assume acquisition effexcted on 1st Jan 1994</t>
  </si>
  <si>
    <t>Cash &amp; Bank balancs</t>
  </si>
  <si>
    <t>Owing by holding company</t>
  </si>
  <si>
    <t>Goodwill arrived as follow:</t>
  </si>
  <si>
    <t>Owing by inter com</t>
  </si>
  <si>
    <t>RM</t>
  </si>
  <si>
    <t>8481-8000</t>
  </si>
  <si>
    <t>Purchase consideration</t>
  </si>
  <si>
    <t>Professional fees</t>
  </si>
  <si>
    <t>Current liabilities</t>
  </si>
  <si>
    <t>Trade creditors</t>
  </si>
  <si>
    <t>Other creditors &amp; Accruals</t>
  </si>
  <si>
    <t>HP creditors</t>
  </si>
  <si>
    <t>Amount owing to directors</t>
  </si>
  <si>
    <t>Accumulated loss</t>
  </si>
  <si>
    <t>Bank Overdrafts</t>
  </si>
  <si>
    <t>Short term borrowings</t>
  </si>
  <si>
    <t>Divident payable</t>
  </si>
  <si>
    <t>A</t>
  </si>
  <si>
    <t>Owing to related companies</t>
  </si>
  <si>
    <t>Owing to holding company</t>
  </si>
  <si>
    <t>Amortisation over 25 years</t>
  </si>
  <si>
    <t>(A/25)</t>
  </si>
  <si>
    <t>Goodwill on consolidation of LFP's a/c</t>
  </si>
  <si>
    <t>Amortisation b/f  1.1.1999</t>
  </si>
  <si>
    <t>Goodwill as at 31.12.1999</t>
  </si>
  <si>
    <t>B</t>
  </si>
  <si>
    <t>Loss after taxation -</t>
  </si>
  <si>
    <t>C</t>
  </si>
  <si>
    <t>D</t>
  </si>
  <si>
    <t>E</t>
  </si>
  <si>
    <t>F</t>
  </si>
  <si>
    <t>G</t>
  </si>
  <si>
    <t xml:space="preserve">  --&gt; Balance Sheet</t>
  </si>
  <si>
    <t>1H 1999</t>
  </si>
  <si>
    <t>3Q 1999</t>
  </si>
  <si>
    <t>4Q 1999</t>
  </si>
  <si>
    <t>Shareholders fund</t>
  </si>
  <si>
    <t xml:space="preserve">  - goodwill</t>
  </si>
  <si>
    <t>CONSOLIDATED INCOME STATEMENT(UNAUDITED)</t>
  </si>
  <si>
    <t>UNAUDITED CONSOLIDATED BALANCE SHEET</t>
  </si>
  <si>
    <t>31 Dec 1998</t>
  </si>
  <si>
    <t>31 Dec 1999</t>
  </si>
  <si>
    <t>3 Quarters todate</t>
  </si>
  <si>
    <t>on</t>
  </si>
  <si>
    <t>consolidation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</si>
</sst>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_);[Red]\(0\)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??_);_(@_)"/>
    <numFmt numFmtId="169" formatCode="_(* #,##0_);_(* \(#,##0\);_(* &quot;-&quot;??_);_(@_)"/>
    <numFmt numFmtId="170" formatCode="0;[Red]0"/>
    <numFmt numFmtId="171" formatCode="0.0"/>
    <numFmt numFmtId="172" formatCode="0.0_);\(0.0\)"/>
    <numFmt numFmtId="173" formatCode="0_);\(0\)"/>
    <numFmt numFmtId="174" formatCode="0.0%"/>
  </numFmts>
  <fonts count="15">
    <font>
      <sz val="10"/>
      <name val="Arial"/>
      <family val="0"/>
    </font>
    <font>
      <b/>
      <i/>
      <sz val="24"/>
      <name val="Century Gothic"/>
      <family val="2"/>
    </font>
    <font>
      <b/>
      <sz val="10"/>
      <name val="Century Gothic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u val="single"/>
      <sz val="10"/>
      <name val="Arial"/>
      <family val="2"/>
    </font>
    <font>
      <sz val="10"/>
      <name val="Gill Sans"/>
      <family val="2"/>
    </font>
    <font>
      <sz val="10"/>
      <name val="Lucida Console"/>
      <family val="3"/>
    </font>
    <font>
      <b/>
      <u val="single"/>
      <sz val="10"/>
      <name val="Arial Narrow"/>
      <family val="2"/>
    </font>
    <font>
      <b/>
      <i/>
      <sz val="18"/>
      <name val="Century Gothic"/>
      <family val="2"/>
    </font>
    <font>
      <u val="single"/>
      <sz val="10"/>
      <name val="Arial"/>
      <family val="2"/>
    </font>
    <font>
      <u val="single"/>
      <sz val="10"/>
      <name val="Lucida Console"/>
      <family val="3"/>
    </font>
    <font>
      <b/>
      <u val="single"/>
      <sz val="12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37" fontId="5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7" fillId="0" borderId="0" xfId="0" applyNumberFormat="1" applyFont="1" applyAlignment="1">
      <alignment/>
    </xf>
    <xf numFmtId="37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169" fontId="0" fillId="0" borderId="0" xfId="15" applyNumberFormat="1" applyAlignment="1">
      <alignment/>
    </xf>
    <xf numFmtId="169" fontId="5" fillId="0" borderId="0" xfId="0" applyNumberFormat="1" applyFont="1" applyAlignment="1">
      <alignment horizontal="center"/>
    </xf>
    <xf numFmtId="169" fontId="5" fillId="0" borderId="0" xfId="15" applyNumberFormat="1" applyFont="1" applyAlignment="1">
      <alignment/>
    </xf>
    <xf numFmtId="172" fontId="5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0" fontId="8" fillId="0" borderId="0" xfId="0" applyFont="1" applyAlignment="1">
      <alignment/>
    </xf>
    <xf numFmtId="37" fontId="8" fillId="0" borderId="1" xfId="0" applyNumberFormat="1" applyFont="1" applyBorder="1" applyAlignment="1">
      <alignment/>
    </xf>
    <xf numFmtId="37" fontId="8" fillId="0" borderId="2" xfId="0" applyNumberFormat="1" applyFont="1" applyBorder="1" applyAlignment="1">
      <alignment/>
    </xf>
    <xf numFmtId="37" fontId="8" fillId="0" borderId="3" xfId="0" applyNumberFormat="1" applyFont="1" applyBorder="1" applyAlignment="1">
      <alignment/>
    </xf>
    <xf numFmtId="37" fontId="8" fillId="0" borderId="4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37" fontId="8" fillId="0" borderId="5" xfId="0" applyNumberFormat="1" applyFont="1" applyBorder="1" applyAlignment="1">
      <alignment/>
    </xf>
    <xf numFmtId="37" fontId="8" fillId="0" borderId="6" xfId="0" applyNumberFormat="1" applyFont="1" applyBorder="1" applyAlignment="1">
      <alignment/>
    </xf>
    <xf numFmtId="37" fontId="8" fillId="0" borderId="7" xfId="0" applyNumberFormat="1" applyFont="1" applyBorder="1" applyAlignment="1">
      <alignment/>
    </xf>
    <xf numFmtId="37" fontId="8" fillId="0" borderId="8" xfId="0" applyNumberFormat="1" applyFont="1" applyBorder="1" applyAlignment="1">
      <alignment/>
    </xf>
    <xf numFmtId="0" fontId="6" fillId="0" borderId="0" xfId="0" applyFont="1" applyAlignment="1">
      <alignment/>
    </xf>
    <xf numFmtId="37" fontId="8" fillId="0" borderId="9" xfId="0" applyNumberFormat="1" applyFont="1" applyBorder="1" applyAlignment="1">
      <alignment/>
    </xf>
    <xf numFmtId="0" fontId="0" fillId="0" borderId="0" xfId="0" applyAlignment="1">
      <alignment horizontal="center"/>
    </xf>
    <xf numFmtId="3" fontId="5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69" fontId="0" fillId="0" borderId="0" xfId="15" applyNumberFormat="1" applyFont="1" applyAlignment="1">
      <alignment/>
    </xf>
    <xf numFmtId="168" fontId="5" fillId="0" borderId="0" xfId="15" applyNumberFormat="1" applyFont="1" applyAlignment="1">
      <alignment/>
    </xf>
    <xf numFmtId="0" fontId="0" fillId="0" borderId="7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5" fillId="0" borderId="0" xfId="15" applyNumberFormat="1" applyFont="1" applyAlignment="1">
      <alignment/>
    </xf>
    <xf numFmtId="169" fontId="5" fillId="0" borderId="0" xfId="15" applyNumberFormat="1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 quotePrefix="1">
      <alignment/>
    </xf>
    <xf numFmtId="37" fontId="0" fillId="0" borderId="0" xfId="0" applyNumberFormat="1" applyFont="1" applyAlignment="1">
      <alignment/>
    </xf>
    <xf numFmtId="37" fontId="0" fillId="0" borderId="1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37" fontId="0" fillId="0" borderId="3" xfId="0" applyNumberFormat="1" applyFont="1" applyBorder="1" applyAlignment="1">
      <alignment/>
    </xf>
    <xf numFmtId="37" fontId="0" fillId="0" borderId="4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5" xfId="0" applyNumberFormat="1" applyFont="1" applyBorder="1" applyAlignment="1">
      <alignment/>
    </xf>
    <xf numFmtId="37" fontId="0" fillId="0" borderId="6" xfId="0" applyNumberFormat="1" applyFont="1" applyBorder="1" applyAlignment="1">
      <alignment/>
    </xf>
    <xf numFmtId="37" fontId="0" fillId="0" borderId="7" xfId="0" applyNumberFormat="1" applyFont="1" applyBorder="1" applyAlignment="1">
      <alignment/>
    </xf>
    <xf numFmtId="37" fontId="0" fillId="0" borderId="8" xfId="0" applyNumberFormat="1" applyFont="1" applyBorder="1" applyAlignment="1">
      <alignment/>
    </xf>
    <xf numFmtId="37" fontId="12" fillId="0" borderId="0" xfId="0" applyNumberFormat="1" applyFont="1" applyAlignment="1">
      <alignment horizontal="center"/>
    </xf>
    <xf numFmtId="37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37" fontId="0" fillId="0" borderId="10" xfId="0" applyNumberFormat="1" applyFont="1" applyBorder="1" applyAlignment="1">
      <alignment/>
    </xf>
    <xf numFmtId="37" fontId="0" fillId="0" borderId="0" xfId="0" applyNumberFormat="1" applyFont="1" applyAlignment="1">
      <alignment horizontal="left"/>
    </xf>
    <xf numFmtId="0" fontId="6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7" xfId="0" applyNumberFormat="1" applyBorder="1" applyAlignment="1">
      <alignment/>
    </xf>
    <xf numFmtId="37" fontId="0" fillId="0" borderId="11" xfId="0" applyNumberFormat="1" applyBorder="1" applyAlignment="1">
      <alignment/>
    </xf>
    <xf numFmtId="37" fontId="0" fillId="0" borderId="12" xfId="0" applyNumberFormat="1" applyBorder="1" applyAlignment="1">
      <alignment/>
    </xf>
    <xf numFmtId="37" fontId="0" fillId="0" borderId="13" xfId="0" applyNumberFormat="1" applyBorder="1" applyAlignment="1">
      <alignment/>
    </xf>
    <xf numFmtId="37" fontId="0" fillId="0" borderId="14" xfId="0" applyNumberFormat="1" applyBorder="1" applyAlignment="1">
      <alignment/>
    </xf>
    <xf numFmtId="0" fontId="5" fillId="0" borderId="0" xfId="0" applyFont="1" applyAlignment="1" quotePrefix="1">
      <alignment horizontal="right"/>
    </xf>
    <xf numFmtId="3" fontId="0" fillId="0" borderId="0" xfId="0" applyNumberFormat="1" applyAlignment="1">
      <alignment horizontal="right"/>
    </xf>
    <xf numFmtId="37" fontId="0" fillId="0" borderId="15" xfId="0" applyNumberFormat="1" applyBorder="1" applyAlignment="1">
      <alignment/>
    </xf>
    <xf numFmtId="0" fontId="14" fillId="0" borderId="0" xfId="0" applyFont="1" applyAlignment="1">
      <alignment/>
    </xf>
    <xf numFmtId="37" fontId="0" fillId="0" borderId="0" xfId="0" applyNumberForma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37" fontId="5" fillId="0" borderId="7" xfId="0" applyNumberFormat="1" applyFont="1" applyBorder="1" applyAlignment="1">
      <alignment/>
    </xf>
    <xf numFmtId="39" fontId="5" fillId="0" borderId="0" xfId="0" applyNumberFormat="1" applyFont="1" applyAlignment="1">
      <alignment/>
    </xf>
    <xf numFmtId="37" fontId="0" fillId="0" borderId="0" xfId="15" applyNumberFormat="1" applyAlignment="1">
      <alignment/>
    </xf>
    <xf numFmtId="37" fontId="0" fillId="0" borderId="0" xfId="15" applyNumberFormat="1" applyAlignment="1">
      <alignment horizontal="right"/>
    </xf>
    <xf numFmtId="37" fontId="8" fillId="0" borderId="0" xfId="15" applyNumberFormat="1" applyFont="1" applyAlignment="1">
      <alignment/>
    </xf>
    <xf numFmtId="37" fontId="8" fillId="0" borderId="0" xfId="19" applyNumberFormat="1" applyFont="1" applyAlignment="1">
      <alignment/>
    </xf>
    <xf numFmtId="37" fontId="0" fillId="0" borderId="0" xfId="0" applyNumberFormat="1" applyAlignment="1" quotePrefix="1">
      <alignment horizontal="center"/>
    </xf>
    <xf numFmtId="37" fontId="0" fillId="0" borderId="0" xfId="0" applyNumberFormat="1" applyAlignment="1">
      <alignment horizontal="center"/>
    </xf>
    <xf numFmtId="37" fontId="8" fillId="0" borderId="0" xfId="0" applyNumberFormat="1" applyFont="1" applyAlignment="1">
      <alignment horizontal="right"/>
    </xf>
    <xf numFmtId="37" fontId="8" fillId="0" borderId="16" xfId="0" applyNumberFormat="1" applyFont="1" applyBorder="1" applyAlignment="1">
      <alignment/>
    </xf>
    <xf numFmtId="37" fontId="8" fillId="0" borderId="17" xfId="0" applyNumberFormat="1" applyFont="1" applyBorder="1" applyAlignment="1">
      <alignment/>
    </xf>
    <xf numFmtId="37" fontId="5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1</xdr:row>
      <xdr:rowOff>104775</xdr:rowOff>
    </xdr:from>
    <xdr:to>
      <xdr:col>5</xdr:col>
      <xdr:colOff>514350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66700"/>
          <a:ext cx="6000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762000</xdr:colOff>
      <xdr:row>75</xdr:row>
      <xdr:rowOff>76200</xdr:rowOff>
    </xdr:from>
    <xdr:to>
      <xdr:col>5</xdr:col>
      <xdr:colOff>590550</xdr:colOff>
      <xdr:row>80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1220450"/>
          <a:ext cx="600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BL301"/>
  <sheetViews>
    <sheetView tabSelected="1" workbookViewId="0" topLeftCell="L94">
      <selection activeCell="Z116" sqref="Z116"/>
    </sheetView>
  </sheetViews>
  <sheetFormatPr defaultColWidth="9.140625" defaultRowHeight="12.75"/>
  <cols>
    <col min="1" max="1" width="3.7109375" style="0" customWidth="1"/>
    <col min="2" max="2" width="3.421875" style="0" customWidth="1"/>
    <col min="3" max="3" width="3.57421875" style="0" customWidth="1"/>
    <col min="4" max="5" width="11.57421875" style="0" customWidth="1"/>
    <col min="6" max="6" width="14.00390625" style="0" customWidth="1"/>
    <col min="7" max="7" width="11.57421875" style="0" customWidth="1"/>
    <col min="8" max="8" width="2.28125" style="0" customWidth="1"/>
    <col min="9" max="9" width="11.00390625" style="0" customWidth="1"/>
    <col min="10" max="10" width="2.28125" style="0" customWidth="1"/>
    <col min="11" max="11" width="10.57421875" style="0" customWidth="1"/>
    <col min="12" max="12" width="2.28125" style="0" customWidth="1"/>
    <col min="13" max="15" width="11.00390625" style="0" customWidth="1"/>
    <col min="16" max="16" width="4.57421875" style="0" customWidth="1"/>
    <col min="17" max="17" width="19.8515625" style="0" customWidth="1"/>
    <col min="18" max="18" width="28.8515625" style="0" customWidth="1"/>
    <col min="19" max="19" width="11.57421875" style="0" hidden="1" customWidth="1"/>
    <col min="20" max="20" width="12.00390625" style="0" hidden="1" customWidth="1"/>
    <col min="21" max="21" width="11.57421875" style="0" hidden="1" customWidth="1"/>
    <col min="22" max="22" width="11.28125" style="0" hidden="1" customWidth="1"/>
    <col min="23" max="23" width="12.28125" style="0" hidden="1" customWidth="1"/>
    <col min="24" max="24" width="8.421875" style="0" hidden="1" customWidth="1"/>
    <col min="25" max="25" width="14.140625" style="0" hidden="1" customWidth="1"/>
    <col min="26" max="26" width="5.57421875" style="0" customWidth="1"/>
    <col min="27" max="27" width="10.140625" style="0" customWidth="1"/>
    <col min="32" max="32" width="12.421875" style="0" customWidth="1"/>
    <col min="33" max="34" width="14.57421875" style="0" customWidth="1"/>
    <col min="35" max="39" width="10.7109375" style="0" customWidth="1"/>
    <col min="40" max="40" width="12.00390625" style="0" customWidth="1"/>
    <col min="41" max="41" width="10.7109375" style="0" customWidth="1"/>
    <col min="42" max="42" width="14.57421875" style="0" customWidth="1"/>
    <col min="44" max="44" width="16.00390625" style="0" customWidth="1"/>
    <col min="45" max="45" width="13.7109375" style="0" customWidth="1"/>
    <col min="46" max="46" width="19.421875" style="0" customWidth="1"/>
    <col min="47" max="47" width="16.28125" style="0" customWidth="1"/>
    <col min="48" max="48" width="14.57421875" style="0" customWidth="1"/>
    <col min="49" max="49" width="2.8515625" style="0" customWidth="1"/>
    <col min="50" max="50" width="15.00390625" style="0" customWidth="1"/>
    <col min="60" max="60" width="10.57421875" style="0" customWidth="1"/>
  </cols>
  <sheetData>
    <row r="8" ht="25.5" customHeight="1">
      <c r="E8" s="1" t="s">
        <v>0</v>
      </c>
    </row>
    <row r="9" ht="12.75">
      <c r="E9" s="2" t="s">
        <v>1</v>
      </c>
    </row>
    <row r="10" ht="12.75">
      <c r="E10" s="3" t="s">
        <v>2</v>
      </c>
    </row>
    <row r="11" ht="12.75">
      <c r="V11">
        <f>350-302</f>
        <v>48</v>
      </c>
    </row>
    <row r="12" ht="12.75">
      <c r="A12" s="4" t="s">
        <v>203</v>
      </c>
    </row>
    <row r="13" ht="6" customHeight="1"/>
    <row r="14" spans="7:56" ht="12.75">
      <c r="G14" s="62" t="s">
        <v>3</v>
      </c>
      <c r="H14" s="62"/>
      <c r="I14" s="62"/>
      <c r="K14" s="76" t="s">
        <v>4</v>
      </c>
      <c r="L14" s="76"/>
      <c r="M14" s="76"/>
      <c r="N14" s="62"/>
      <c r="O14" s="62"/>
      <c r="BD14" s="32" t="s">
        <v>5</v>
      </c>
    </row>
    <row r="15" spans="7:15" ht="12.75">
      <c r="G15" s="7" t="s">
        <v>6</v>
      </c>
      <c r="I15" s="7" t="s">
        <v>7</v>
      </c>
      <c r="J15" s="6"/>
      <c r="K15" s="7" t="s">
        <v>8</v>
      </c>
      <c r="L15" s="6"/>
      <c r="M15" s="7" t="s">
        <v>7</v>
      </c>
      <c r="N15" s="7"/>
      <c r="O15" s="7"/>
    </row>
    <row r="16" spans="7:62" ht="12.75">
      <c r="G16" s="7" t="s">
        <v>9</v>
      </c>
      <c r="I16" s="7" t="s">
        <v>10</v>
      </c>
      <c r="J16" s="6"/>
      <c r="K16" s="7" t="s">
        <v>9</v>
      </c>
      <c r="L16" s="6"/>
      <c r="M16" s="7" t="s">
        <v>10</v>
      </c>
      <c r="N16" s="7"/>
      <c r="O16" s="7"/>
      <c r="BH16" t="s">
        <v>11</v>
      </c>
      <c r="BJ16" t="s">
        <v>11</v>
      </c>
    </row>
    <row r="17" spans="7:62" ht="12.75">
      <c r="G17" s="7" t="s">
        <v>12</v>
      </c>
      <c r="I17" s="7" t="s">
        <v>12</v>
      </c>
      <c r="J17" s="6"/>
      <c r="K17" s="7" t="s">
        <v>13</v>
      </c>
      <c r="L17" s="6"/>
      <c r="M17" s="7" t="s">
        <v>14</v>
      </c>
      <c r="N17" s="7"/>
      <c r="O17" s="7"/>
      <c r="T17" t="s">
        <v>15</v>
      </c>
      <c r="AB17" t="s">
        <v>16</v>
      </c>
      <c r="AJ17" t="s">
        <v>207</v>
      </c>
      <c r="AS17" s="4" t="s">
        <v>17</v>
      </c>
      <c r="BH17" t="s">
        <v>12</v>
      </c>
      <c r="BJ17" t="s">
        <v>13</v>
      </c>
    </row>
    <row r="18" spans="7:62" ht="12.75">
      <c r="G18" s="8" t="s">
        <v>18</v>
      </c>
      <c r="I18" s="8" t="s">
        <v>110</v>
      </c>
      <c r="J18" s="6"/>
      <c r="K18" s="8" t="s">
        <v>18</v>
      </c>
      <c r="L18" s="6"/>
      <c r="M18" s="8" t="s">
        <v>110</v>
      </c>
      <c r="N18" s="8"/>
      <c r="O18" s="8"/>
      <c r="S18" s="34" t="s">
        <v>19</v>
      </c>
      <c r="T18" s="34" t="s">
        <v>19</v>
      </c>
      <c r="U18" s="34" t="s">
        <v>19</v>
      </c>
      <c r="V18" s="34" t="s">
        <v>19</v>
      </c>
      <c r="AF18" s="34" t="s">
        <v>208</v>
      </c>
      <c r="AN18" s="34" t="s">
        <v>208</v>
      </c>
      <c r="AS18" s="32" t="s">
        <v>20</v>
      </c>
      <c r="BH18" s="46" t="s">
        <v>18</v>
      </c>
      <c r="BJ18" s="46" t="s">
        <v>18</v>
      </c>
    </row>
    <row r="19" spans="7:62" ht="13.5">
      <c r="G19" s="7" t="s">
        <v>21</v>
      </c>
      <c r="I19" s="7" t="s">
        <v>21</v>
      </c>
      <c r="J19" s="6"/>
      <c r="K19" s="7" t="s">
        <v>21</v>
      </c>
      <c r="L19" s="6"/>
      <c r="M19" s="7" t="s">
        <v>21</v>
      </c>
      <c r="N19" s="7"/>
      <c r="O19" s="7"/>
      <c r="Q19" s="32" t="s">
        <v>22</v>
      </c>
      <c r="S19" s="42" t="s">
        <v>23</v>
      </c>
      <c r="T19" s="42" t="s">
        <v>24</v>
      </c>
      <c r="U19" s="42" t="s">
        <v>25</v>
      </c>
      <c r="V19" s="42" t="s">
        <v>26</v>
      </c>
      <c r="W19" s="42" t="s">
        <v>27</v>
      </c>
      <c r="X19" s="42"/>
      <c r="Y19" s="42" t="s">
        <v>28</v>
      </c>
      <c r="AA19" s="42" t="s">
        <v>23</v>
      </c>
      <c r="AB19" s="42" t="s">
        <v>24</v>
      </c>
      <c r="AC19" s="42" t="s">
        <v>25</v>
      </c>
      <c r="AD19" s="42" t="s">
        <v>26</v>
      </c>
      <c r="AE19" s="42" t="s">
        <v>27</v>
      </c>
      <c r="AF19" s="42" t="s">
        <v>209</v>
      </c>
      <c r="AG19" s="42" t="s">
        <v>35</v>
      </c>
      <c r="AI19" s="42" t="s">
        <v>23</v>
      </c>
      <c r="AJ19" s="42" t="s">
        <v>24</v>
      </c>
      <c r="AK19" s="42" t="s">
        <v>25</v>
      </c>
      <c r="AL19" s="42" t="s">
        <v>26</v>
      </c>
      <c r="AM19" s="42" t="s">
        <v>27</v>
      </c>
      <c r="AN19" s="42" t="s">
        <v>209</v>
      </c>
      <c r="AO19" s="42" t="s">
        <v>35</v>
      </c>
      <c r="AR19" s="21"/>
      <c r="AS19" s="21" t="s">
        <v>29</v>
      </c>
      <c r="AT19" s="21"/>
      <c r="AU19" s="21"/>
      <c r="AV19" s="21"/>
      <c r="AW19" s="21"/>
      <c r="AX19" s="21"/>
      <c r="BB19" s="32" t="s">
        <v>22</v>
      </c>
      <c r="BH19" s="34" t="s">
        <v>30</v>
      </c>
      <c r="BJ19" s="34" t="s">
        <v>30</v>
      </c>
    </row>
    <row r="20" spans="44:50" ht="7.5" customHeight="1">
      <c r="AR20" s="21"/>
      <c r="AS20" s="21"/>
      <c r="AT20" s="21"/>
      <c r="AU20" s="21"/>
      <c r="AV20" s="21"/>
      <c r="AW20" s="21"/>
      <c r="AX20" s="21"/>
    </row>
    <row r="21" spans="1:62" ht="13.5">
      <c r="A21" s="6">
        <v>1</v>
      </c>
      <c r="B21" s="6" t="s">
        <v>31</v>
      </c>
      <c r="C21" s="6" t="s">
        <v>32</v>
      </c>
      <c r="D21" s="6"/>
      <c r="E21" s="6"/>
      <c r="G21" s="18">
        <f>+Y21</f>
        <v>11849</v>
      </c>
      <c r="I21" s="7" t="s">
        <v>33</v>
      </c>
      <c r="K21" s="44">
        <f>25462+13909+11849</f>
        <v>51220</v>
      </c>
      <c r="M21" s="35">
        <v>65608</v>
      </c>
      <c r="N21" s="35"/>
      <c r="O21" s="35">
        <v>39370</v>
      </c>
      <c r="Q21" s="6" t="s">
        <v>32</v>
      </c>
      <c r="R21" s="6"/>
      <c r="S21" s="79">
        <v>11429</v>
      </c>
      <c r="T21" s="13">
        <v>38</v>
      </c>
      <c r="U21" s="13">
        <v>382</v>
      </c>
      <c r="V21" s="13">
        <v>0</v>
      </c>
      <c r="W21" s="13">
        <v>0</v>
      </c>
      <c r="X21" s="13"/>
      <c r="Y21" s="13">
        <f>SUM(S21:W21)</f>
        <v>11849</v>
      </c>
      <c r="AA21" s="13">
        <f>+AI21+S21</f>
        <v>48864</v>
      </c>
      <c r="AB21" s="13">
        <f>+AJ21+T21</f>
        <v>107</v>
      </c>
      <c r="AC21" s="13">
        <f>+AK21+U21</f>
        <v>1430</v>
      </c>
      <c r="AD21" s="13">
        <f>+AL21+V21</f>
        <v>818</v>
      </c>
      <c r="AE21" s="13">
        <f>+AM21+W21</f>
        <v>0</v>
      </c>
      <c r="AF21" s="13"/>
      <c r="AG21" s="13">
        <f>SUM(AA21:AE21)</f>
        <v>51219</v>
      </c>
      <c r="AH21" s="13"/>
      <c r="AI21" s="13">
        <v>37435</v>
      </c>
      <c r="AJ21" s="13">
        <v>69</v>
      </c>
      <c r="AK21" s="13">
        <v>1048</v>
      </c>
      <c r="AL21" s="13">
        <v>818</v>
      </c>
      <c r="AM21" s="13">
        <v>0</v>
      </c>
      <c r="AN21" s="13"/>
      <c r="AO21" s="13">
        <f>SUM(AI21:AM21)</f>
        <v>39370</v>
      </c>
      <c r="AP21" s="13"/>
      <c r="AQ21" s="13"/>
      <c r="AR21" s="21"/>
      <c r="AS21" s="21"/>
      <c r="AT21" s="21"/>
      <c r="AU21" s="21" t="s">
        <v>23</v>
      </c>
      <c r="AV21" s="21" t="s">
        <v>34</v>
      </c>
      <c r="AW21" s="21"/>
      <c r="AX21" s="21" t="s">
        <v>35</v>
      </c>
      <c r="AY21" s="13"/>
      <c r="AZ21" s="13"/>
      <c r="BA21" s="13"/>
      <c r="BB21" s="12" t="s">
        <v>32</v>
      </c>
      <c r="BC21" s="12"/>
      <c r="BD21" s="13"/>
      <c r="BE21" s="13"/>
      <c r="BF21" s="13"/>
      <c r="BG21" s="13"/>
      <c r="BH21" s="13">
        <v>38</v>
      </c>
      <c r="BI21" s="13"/>
      <c r="BJ21" s="13">
        <v>106</v>
      </c>
    </row>
    <row r="22" spans="1:62" ht="7.5" customHeight="1">
      <c r="A22" s="6"/>
      <c r="B22" s="6"/>
      <c r="C22" s="6"/>
      <c r="D22" s="6"/>
      <c r="E22" s="6"/>
      <c r="K22" s="45"/>
      <c r="M22" s="45"/>
      <c r="N22" s="45"/>
      <c r="O22" s="45"/>
      <c r="Q22" s="6"/>
      <c r="R22" s="6"/>
      <c r="S22" s="13"/>
      <c r="T22" s="13"/>
      <c r="U22" s="13"/>
      <c r="V22" s="13"/>
      <c r="W22" s="13"/>
      <c r="X22" s="13"/>
      <c r="Y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21"/>
      <c r="AS22" s="21"/>
      <c r="AT22" s="21"/>
      <c r="AU22" s="21"/>
      <c r="AV22" s="21"/>
      <c r="AW22" s="21"/>
      <c r="AX22" s="21"/>
      <c r="AY22" s="13"/>
      <c r="AZ22" s="13"/>
      <c r="BA22" s="13"/>
      <c r="BB22" s="12"/>
      <c r="BC22" s="12"/>
      <c r="BD22" s="13"/>
      <c r="BE22" s="13"/>
      <c r="BF22" s="13"/>
      <c r="BG22" s="13"/>
      <c r="BH22" s="13"/>
      <c r="BI22" s="13"/>
      <c r="BJ22" s="13"/>
    </row>
    <row r="23" spans="1:62" ht="13.5">
      <c r="A23" s="6"/>
      <c r="B23" s="6" t="s">
        <v>36</v>
      </c>
      <c r="C23" s="6" t="s">
        <v>37</v>
      </c>
      <c r="D23" s="6"/>
      <c r="E23" s="6"/>
      <c r="G23" s="18">
        <f>SUM(S23:W23)</f>
        <v>0</v>
      </c>
      <c r="I23" s="7" t="s">
        <v>33</v>
      </c>
      <c r="K23" s="35">
        <v>2000</v>
      </c>
      <c r="M23" s="75">
        <v>0</v>
      </c>
      <c r="N23" s="75"/>
      <c r="O23" s="75">
        <v>2000</v>
      </c>
      <c r="Q23" s="6" t="s">
        <v>37</v>
      </c>
      <c r="R23" s="6"/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/>
      <c r="Y23" s="13">
        <f>SUM(S23:W23)</f>
        <v>0</v>
      </c>
      <c r="AA23" s="13">
        <v>2000</v>
      </c>
      <c r="AB23" s="13">
        <v>0</v>
      </c>
      <c r="AC23" s="13">
        <v>0</v>
      </c>
      <c r="AD23" s="13">
        <v>0</v>
      </c>
      <c r="AE23" s="13">
        <v>0</v>
      </c>
      <c r="AF23" s="13"/>
      <c r="AG23" s="13">
        <f>SUM(AA23:AE23)</f>
        <v>2000</v>
      </c>
      <c r="AH23" s="13"/>
      <c r="AI23" s="13">
        <v>2000</v>
      </c>
      <c r="AJ23" s="13">
        <v>0</v>
      </c>
      <c r="AK23" s="13">
        <v>0</v>
      </c>
      <c r="AL23" s="13">
        <v>0</v>
      </c>
      <c r="AM23" s="13">
        <v>0</v>
      </c>
      <c r="AN23" s="13"/>
      <c r="AO23" s="13">
        <f>SUM(AI23:AM23)</f>
        <v>2000</v>
      </c>
      <c r="AP23" s="13"/>
      <c r="AQ23" s="13"/>
      <c r="AR23" s="21" t="s">
        <v>38</v>
      </c>
      <c r="AS23" s="21"/>
      <c r="AT23" s="21"/>
      <c r="AU23" s="81" t="s">
        <v>39</v>
      </c>
      <c r="AV23" s="82">
        <v>0.44</v>
      </c>
      <c r="AW23" s="21"/>
      <c r="AX23" s="21">
        <v>1</v>
      </c>
      <c r="AY23" s="13"/>
      <c r="AZ23" s="13"/>
      <c r="BA23" s="13"/>
      <c r="BB23" s="12" t="s">
        <v>37</v>
      </c>
      <c r="BC23" s="12"/>
      <c r="BD23" s="13"/>
      <c r="BE23" s="13"/>
      <c r="BF23" s="13"/>
      <c r="BG23" s="13"/>
      <c r="BH23" s="13">
        <v>0</v>
      </c>
      <c r="BI23" s="13"/>
      <c r="BJ23" s="13">
        <v>0</v>
      </c>
    </row>
    <row r="24" spans="1:62" ht="7.5" customHeight="1">
      <c r="A24" s="6"/>
      <c r="B24" s="6"/>
      <c r="C24" s="6"/>
      <c r="D24" s="6"/>
      <c r="E24" s="6"/>
      <c r="K24" s="45"/>
      <c r="M24" s="45"/>
      <c r="N24" s="45"/>
      <c r="O24" s="45"/>
      <c r="Q24" s="6"/>
      <c r="R24" s="6"/>
      <c r="S24" s="13"/>
      <c r="T24" s="13"/>
      <c r="U24" s="13"/>
      <c r="V24" s="13"/>
      <c r="W24" s="13"/>
      <c r="X24" s="13"/>
      <c r="Y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21"/>
      <c r="AS24" s="21"/>
      <c r="AT24" s="21"/>
      <c r="AU24" s="21"/>
      <c r="AV24" s="21"/>
      <c r="AW24" s="21"/>
      <c r="AX24" s="21"/>
      <c r="AY24" s="13"/>
      <c r="AZ24" s="13"/>
      <c r="BA24" s="13"/>
      <c r="BB24" s="12"/>
      <c r="BC24" s="12"/>
      <c r="BD24" s="13"/>
      <c r="BE24" s="13"/>
      <c r="BF24" s="13"/>
      <c r="BG24" s="13"/>
      <c r="BH24" s="13"/>
      <c r="BI24" s="13"/>
      <c r="BJ24" s="13"/>
    </row>
    <row r="25" spans="1:62" ht="13.5">
      <c r="A25" s="6"/>
      <c r="B25" s="5" t="s">
        <v>40</v>
      </c>
      <c r="C25" s="6" t="s">
        <v>41</v>
      </c>
      <c r="D25" s="6"/>
      <c r="E25" s="6"/>
      <c r="G25" s="18">
        <f>+Y25</f>
        <v>70</v>
      </c>
      <c r="I25" s="7" t="s">
        <v>33</v>
      </c>
      <c r="K25" s="44">
        <f>70+1046+48</f>
        <v>1164</v>
      </c>
      <c r="M25" s="75">
        <v>0</v>
      </c>
      <c r="N25" s="75"/>
      <c r="O25" s="75">
        <v>1094</v>
      </c>
      <c r="Q25" s="6" t="s">
        <v>41</v>
      </c>
      <c r="R25" s="6"/>
      <c r="S25" s="13">
        <v>69</v>
      </c>
      <c r="T25" s="13">
        <v>0</v>
      </c>
      <c r="U25" s="13">
        <v>0</v>
      </c>
      <c r="V25" s="13">
        <v>1</v>
      </c>
      <c r="W25" s="13">
        <v>0</v>
      </c>
      <c r="X25" s="13"/>
      <c r="Y25" s="13">
        <f>SUM(S25:W25)</f>
        <v>70</v>
      </c>
      <c r="AA25" s="13">
        <v>1125</v>
      </c>
      <c r="AB25" s="13">
        <v>0</v>
      </c>
      <c r="AC25" s="13">
        <v>24</v>
      </c>
      <c r="AD25" s="13">
        <v>15</v>
      </c>
      <c r="AE25" s="13">
        <v>0</v>
      </c>
      <c r="AF25" s="13"/>
      <c r="AG25" s="13">
        <f>SUM(AA25:AE25)</f>
        <v>1164</v>
      </c>
      <c r="AH25" s="13"/>
      <c r="AI25" s="13">
        <v>1055</v>
      </c>
      <c r="AJ25" s="13">
        <v>0</v>
      </c>
      <c r="AK25" s="13">
        <v>24</v>
      </c>
      <c r="AL25" s="13">
        <v>15</v>
      </c>
      <c r="AM25" s="13">
        <v>0</v>
      </c>
      <c r="AN25" s="13"/>
      <c r="AO25" s="13">
        <f>SUM(AI25:AM25)</f>
        <v>1094</v>
      </c>
      <c r="AP25" s="13"/>
      <c r="AQ25" s="83" t="s">
        <v>42</v>
      </c>
      <c r="AR25" s="21" t="s">
        <v>43</v>
      </c>
      <c r="AS25" s="21"/>
      <c r="AT25" s="21"/>
      <c r="AU25" s="21">
        <v>5600000</v>
      </c>
      <c r="AV25" s="21">
        <v>4400002</v>
      </c>
      <c r="AW25" s="21"/>
      <c r="AX25" s="21">
        <v>10000002</v>
      </c>
      <c r="AY25" s="13"/>
      <c r="AZ25" s="13"/>
      <c r="BA25" s="13"/>
      <c r="BB25" s="12" t="s">
        <v>41</v>
      </c>
      <c r="BC25" s="12"/>
      <c r="BD25" s="13"/>
      <c r="BE25" s="13"/>
      <c r="BF25" s="13"/>
      <c r="BG25" s="13"/>
      <c r="BH25" s="13">
        <v>0</v>
      </c>
      <c r="BI25" s="13"/>
      <c r="BJ25" s="13">
        <v>0</v>
      </c>
    </row>
    <row r="26" spans="1:62" ht="7.5" customHeight="1">
      <c r="A26" s="6"/>
      <c r="B26" s="6"/>
      <c r="C26" s="6"/>
      <c r="D26" s="6"/>
      <c r="E26" s="6"/>
      <c r="K26" s="45"/>
      <c r="Q26" s="6"/>
      <c r="R26" s="6"/>
      <c r="S26" s="13"/>
      <c r="T26" s="13"/>
      <c r="U26" s="13"/>
      <c r="V26" s="13"/>
      <c r="W26" s="13"/>
      <c r="X26" s="13"/>
      <c r="Y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21"/>
      <c r="AS26" s="21"/>
      <c r="AT26" s="21"/>
      <c r="AU26" s="21"/>
      <c r="AV26" s="21"/>
      <c r="AW26" s="21"/>
      <c r="AX26" s="21"/>
      <c r="AY26" s="13"/>
      <c r="AZ26" s="13"/>
      <c r="BA26" s="13"/>
      <c r="BB26" s="12"/>
      <c r="BC26" s="12"/>
      <c r="BD26" s="13"/>
      <c r="BE26" s="13"/>
      <c r="BF26" s="13"/>
      <c r="BG26" s="13"/>
      <c r="BH26" s="13"/>
      <c r="BI26" s="13"/>
      <c r="BJ26" s="13"/>
    </row>
    <row r="27" spans="1:64" ht="13.5">
      <c r="A27" s="6">
        <v>2</v>
      </c>
      <c r="B27" s="6" t="s">
        <v>31</v>
      </c>
      <c r="C27" s="6" t="s">
        <v>44</v>
      </c>
      <c r="D27" s="6"/>
      <c r="E27" s="6"/>
      <c r="G27" s="18">
        <f>+Y27</f>
        <v>-23204</v>
      </c>
      <c r="I27" s="7" t="s">
        <v>33</v>
      </c>
      <c r="K27" s="19">
        <f>+AG27</f>
        <v>-24045</v>
      </c>
      <c r="M27" s="15">
        <v>-7750</v>
      </c>
      <c r="N27" s="15"/>
      <c r="O27" s="15">
        <v>-1696</v>
      </c>
      <c r="Q27" s="6" t="s">
        <v>44</v>
      </c>
      <c r="R27" s="6"/>
      <c r="S27" s="80">
        <f>-17666-3632</f>
        <v>-21298</v>
      </c>
      <c r="T27" s="79">
        <f>-102+37</f>
        <v>-65</v>
      </c>
      <c r="U27" s="13">
        <v>91</v>
      </c>
      <c r="V27" s="13">
        <v>-111</v>
      </c>
      <c r="W27" s="13">
        <v>-1821</v>
      </c>
      <c r="X27" s="13"/>
      <c r="Y27" s="13">
        <f>SUM(S27:W27)</f>
        <v>-23204</v>
      </c>
      <c r="AA27" s="13">
        <f>+AI27+S27+855</f>
        <v>-19966</v>
      </c>
      <c r="AB27" s="13">
        <f>+AJ27+T27</f>
        <v>-119</v>
      </c>
      <c r="AC27" s="13">
        <f>+AK27+U27</f>
        <v>523</v>
      </c>
      <c r="AD27" s="13">
        <f>+AL27+V27</f>
        <v>319</v>
      </c>
      <c r="AE27" s="13">
        <f>+AM27+W27</f>
        <v>-4802</v>
      </c>
      <c r="AF27" s="13"/>
      <c r="AG27" s="13">
        <f>SUM(AA27:AE27)</f>
        <v>-24045</v>
      </c>
      <c r="AH27" s="13"/>
      <c r="AI27" s="13">
        <v>477</v>
      </c>
      <c r="AJ27" s="13">
        <v>-54</v>
      </c>
      <c r="AK27" s="13">
        <v>432</v>
      </c>
      <c r="AL27" s="13">
        <v>430</v>
      </c>
      <c r="AM27" s="13">
        <v>-2981</v>
      </c>
      <c r="AN27" s="13"/>
      <c r="AO27" s="13">
        <f>SUM(AI27:AM27)</f>
        <v>-1696</v>
      </c>
      <c r="AP27" s="13"/>
      <c r="AQ27" s="84" t="s">
        <v>45</v>
      </c>
      <c r="AR27" s="21" t="s">
        <v>46</v>
      </c>
      <c r="AS27" s="21"/>
      <c r="AT27" s="21">
        <v>-11328350</v>
      </c>
      <c r="AU27" s="23">
        <f>AX27*AU23</f>
        <v>-6343876.000000001</v>
      </c>
      <c r="AV27" s="24">
        <f>AX27-AU27</f>
        <v>-4984473.999999999</v>
      </c>
      <c r="AW27" s="24"/>
      <c r="AX27" s="25">
        <f>+AT27</f>
        <v>-11328350</v>
      </c>
      <c r="AY27" s="13"/>
      <c r="AZ27" s="13"/>
      <c r="BA27" s="13"/>
      <c r="BB27" s="12" t="s">
        <v>44</v>
      </c>
      <c r="BC27" s="12"/>
      <c r="BD27" s="13"/>
      <c r="BE27" s="13"/>
      <c r="BF27" s="13"/>
      <c r="BG27" s="13"/>
      <c r="BH27" s="79">
        <f>-102+37</f>
        <v>-65</v>
      </c>
      <c r="BI27" s="13"/>
      <c r="BJ27" s="13">
        <v>-119</v>
      </c>
      <c r="BL27">
        <f>269437-149708</f>
        <v>119729</v>
      </c>
    </row>
    <row r="28" spans="1:62" ht="13.5">
      <c r="A28" s="6"/>
      <c r="B28" s="6"/>
      <c r="C28" s="6" t="s">
        <v>47</v>
      </c>
      <c r="D28" s="6"/>
      <c r="E28" s="6"/>
      <c r="M28" s="45"/>
      <c r="N28" s="45"/>
      <c r="O28" s="45"/>
      <c r="Q28" s="6" t="s">
        <v>47</v>
      </c>
      <c r="R28" s="6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84"/>
      <c r="AR28" s="21"/>
      <c r="AS28" s="21"/>
      <c r="AT28" s="21"/>
      <c r="AU28" s="26"/>
      <c r="AV28" s="27"/>
      <c r="AW28" s="27"/>
      <c r="AX28" s="28"/>
      <c r="AY28" s="13"/>
      <c r="AZ28" s="13"/>
      <c r="BA28" s="13"/>
      <c r="BB28" s="12" t="s">
        <v>47</v>
      </c>
      <c r="BC28" s="12"/>
      <c r="BD28" s="13"/>
      <c r="BE28" s="13"/>
      <c r="BF28" s="13"/>
      <c r="BG28" s="13"/>
      <c r="BH28" s="13"/>
      <c r="BI28" s="13"/>
      <c r="BJ28" s="13"/>
    </row>
    <row r="29" spans="1:62" ht="13.5">
      <c r="A29" s="6"/>
      <c r="B29" s="6"/>
      <c r="C29" s="6" t="s">
        <v>48</v>
      </c>
      <c r="D29" s="6"/>
      <c r="E29" s="6"/>
      <c r="M29" s="45"/>
      <c r="N29" s="45"/>
      <c r="O29" s="45"/>
      <c r="Q29" s="6" t="s">
        <v>48</v>
      </c>
      <c r="R29" s="6"/>
      <c r="S29" s="13"/>
      <c r="T29" s="13"/>
      <c r="U29" s="13"/>
      <c r="V29" s="13"/>
      <c r="W29" s="13"/>
      <c r="X29" s="13"/>
      <c r="Y29" s="13"/>
      <c r="AA29" s="13"/>
      <c r="AB29" s="13"/>
      <c r="AC29" s="13"/>
      <c r="AD29" s="13"/>
      <c r="AE29" s="13"/>
      <c r="AF29" s="13"/>
      <c r="AG29" s="13"/>
      <c r="AH29" s="13"/>
      <c r="AP29" s="13"/>
      <c r="AQ29" s="84" t="s">
        <v>49</v>
      </c>
      <c r="AR29" s="21" t="s">
        <v>50</v>
      </c>
      <c r="AS29" s="21"/>
      <c r="AT29" s="21">
        <v>-105949</v>
      </c>
      <c r="AU29" s="29">
        <f>AX29*AU23</f>
        <v>-59331.44</v>
      </c>
      <c r="AV29" s="30">
        <f>AX29-AU29</f>
        <v>-46617.56</v>
      </c>
      <c r="AW29" s="30"/>
      <c r="AX29" s="31">
        <v>-105949</v>
      </c>
      <c r="AY29" s="13"/>
      <c r="AZ29" s="13"/>
      <c r="BA29" s="13"/>
      <c r="BB29" s="12" t="s">
        <v>48</v>
      </c>
      <c r="BC29" s="12"/>
      <c r="BD29" s="13"/>
      <c r="BE29" s="13"/>
      <c r="BF29" s="13"/>
      <c r="BG29" s="13"/>
      <c r="BH29" s="13"/>
      <c r="BI29" s="13"/>
      <c r="BJ29" s="13"/>
    </row>
    <row r="30" spans="1:62" ht="7.5" customHeight="1">
      <c r="A30" s="6"/>
      <c r="B30" s="6"/>
      <c r="C30" s="6"/>
      <c r="D30" s="6"/>
      <c r="E30" s="6"/>
      <c r="M30" s="45"/>
      <c r="N30" s="45"/>
      <c r="O30" s="45"/>
      <c r="Q30" s="6"/>
      <c r="R30" s="6"/>
      <c r="S30" s="13"/>
      <c r="T30" s="13"/>
      <c r="U30" s="13"/>
      <c r="V30" s="13"/>
      <c r="W30" s="13"/>
      <c r="X30" s="13"/>
      <c r="Y30" s="13"/>
      <c r="AA30" s="13"/>
      <c r="AB30" s="13"/>
      <c r="AC30" s="13"/>
      <c r="AD30" s="13"/>
      <c r="AE30" s="13"/>
      <c r="AF30" s="13"/>
      <c r="AG30" s="13"/>
      <c r="AH30" s="13"/>
      <c r="AP30" s="13"/>
      <c r="AQ30" s="13"/>
      <c r="AR30" s="21"/>
      <c r="AS30" s="21"/>
      <c r="AT30" s="21"/>
      <c r="AU30" s="21"/>
      <c r="AV30" s="21"/>
      <c r="AW30" s="21"/>
      <c r="AX30" s="21"/>
      <c r="AY30" s="13"/>
      <c r="AZ30" s="13"/>
      <c r="BA30" s="13"/>
      <c r="BB30" s="12"/>
      <c r="BC30" s="12"/>
      <c r="BD30" s="13"/>
      <c r="BE30" s="13"/>
      <c r="BF30" s="13"/>
      <c r="BG30" s="13"/>
      <c r="BH30" s="13"/>
      <c r="BI30" s="13"/>
      <c r="BJ30" s="13"/>
    </row>
    <row r="31" spans="1:62" ht="13.5">
      <c r="A31" s="6"/>
      <c r="B31" s="6" t="s">
        <v>36</v>
      </c>
      <c r="C31" s="6" t="s">
        <v>51</v>
      </c>
      <c r="D31" s="6"/>
      <c r="E31" s="6"/>
      <c r="G31" s="18">
        <f>+Y31</f>
        <v>-1927</v>
      </c>
      <c r="I31" s="7" t="s">
        <v>33</v>
      </c>
      <c r="K31" s="19">
        <f>+AG31</f>
        <v>-5873</v>
      </c>
      <c r="M31" s="15">
        <v>-9075</v>
      </c>
      <c r="N31" s="15"/>
      <c r="O31" s="15">
        <v>-3946</v>
      </c>
      <c r="Q31" s="6" t="s">
        <v>51</v>
      </c>
      <c r="R31" s="6"/>
      <c r="S31" s="13">
        <v>-1470</v>
      </c>
      <c r="T31" s="13">
        <v>0</v>
      </c>
      <c r="U31" s="13">
        <v>-4</v>
      </c>
      <c r="V31" s="13">
        <v>0</v>
      </c>
      <c r="W31" s="13">
        <v>-453</v>
      </c>
      <c r="X31" s="13"/>
      <c r="Y31" s="13">
        <f>SUM(S31:W31)</f>
        <v>-1927</v>
      </c>
      <c r="AA31" s="13">
        <f>+S31+AI31</f>
        <v>-3845</v>
      </c>
      <c r="AB31" s="13">
        <v>0</v>
      </c>
      <c r="AC31" s="13">
        <f>+U31+AK31</f>
        <v>-65</v>
      </c>
      <c r="AD31" s="13">
        <f>+V31+AL31</f>
        <v>0</v>
      </c>
      <c r="AE31" s="13">
        <f>+W31+AM31</f>
        <v>-1963</v>
      </c>
      <c r="AF31" s="13"/>
      <c r="AG31" s="13">
        <f>SUM(AA31:AE31)</f>
        <v>-5873</v>
      </c>
      <c r="AH31" s="13"/>
      <c r="AI31" s="13">
        <v>-2375</v>
      </c>
      <c r="AJ31" s="13">
        <v>0</v>
      </c>
      <c r="AK31" s="13">
        <v>-61</v>
      </c>
      <c r="AL31" s="13">
        <v>0</v>
      </c>
      <c r="AM31" s="13">
        <v>-1510</v>
      </c>
      <c r="AN31" s="13"/>
      <c r="AO31" s="13">
        <f>SUM(AI31:AM31)</f>
        <v>-3946</v>
      </c>
      <c r="AP31" s="13"/>
      <c r="AQ31" s="84" t="s">
        <v>52</v>
      </c>
      <c r="AR31" s="21" t="s">
        <v>53</v>
      </c>
      <c r="AS31" s="21"/>
      <c r="AT31" s="21"/>
      <c r="AU31" s="21">
        <f>+AU27+AU29</f>
        <v>-6403207.440000001</v>
      </c>
      <c r="AV31" s="21">
        <f>+AV27+AV29</f>
        <v>-5031091.559999999</v>
      </c>
      <c r="AW31" s="21"/>
      <c r="AX31" s="21">
        <f>+AX27+AX29</f>
        <v>-11434299</v>
      </c>
      <c r="AY31" s="13"/>
      <c r="AZ31" s="13"/>
      <c r="BA31" s="13"/>
      <c r="BB31" s="12" t="s">
        <v>51</v>
      </c>
      <c r="BC31" s="12"/>
      <c r="BD31" s="13"/>
      <c r="BE31" s="13"/>
      <c r="BF31" s="13"/>
      <c r="BG31" s="13"/>
      <c r="BH31" s="13">
        <v>0</v>
      </c>
      <c r="BI31" s="13"/>
      <c r="BJ31" s="13">
        <v>0</v>
      </c>
    </row>
    <row r="32" spans="1:62" ht="7.5" customHeight="1">
      <c r="A32" s="6"/>
      <c r="B32" s="6"/>
      <c r="C32" s="6"/>
      <c r="D32" s="6"/>
      <c r="E32" s="6"/>
      <c r="M32" s="74"/>
      <c r="N32" s="74"/>
      <c r="O32" s="74"/>
      <c r="Q32" s="6"/>
      <c r="R32" s="6"/>
      <c r="S32" s="13"/>
      <c r="T32" s="13"/>
      <c r="U32" s="13"/>
      <c r="V32" s="13"/>
      <c r="W32" s="13"/>
      <c r="X32" s="13"/>
      <c r="Y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84"/>
      <c r="AR32" s="21"/>
      <c r="AS32" s="21"/>
      <c r="AT32" s="21"/>
      <c r="AU32" s="30"/>
      <c r="AV32" s="30"/>
      <c r="AW32" s="21"/>
      <c r="AX32" s="30"/>
      <c r="AY32" s="13"/>
      <c r="AZ32" s="13"/>
      <c r="BA32" s="13"/>
      <c r="BB32" s="12"/>
      <c r="BC32" s="12"/>
      <c r="BD32" s="13"/>
      <c r="BE32" s="13"/>
      <c r="BF32" s="13"/>
      <c r="BG32" s="13"/>
      <c r="BH32" s="13"/>
      <c r="BI32" s="13"/>
      <c r="BJ32" s="13"/>
    </row>
    <row r="33" spans="1:62" ht="13.5">
      <c r="A33" s="6"/>
      <c r="B33" s="5" t="s">
        <v>40</v>
      </c>
      <c r="C33" s="6" t="s">
        <v>54</v>
      </c>
      <c r="D33" s="6"/>
      <c r="E33" s="6"/>
      <c r="G33" s="18">
        <f>+Y33</f>
        <v>-603</v>
      </c>
      <c r="I33" s="7" t="s">
        <v>33</v>
      </c>
      <c r="K33" s="19">
        <f>+AG33</f>
        <v>-3908</v>
      </c>
      <c r="M33" s="15">
        <f>-2388-1393</f>
        <v>-3781</v>
      </c>
      <c r="N33" s="15"/>
      <c r="O33" s="15">
        <v>-3189</v>
      </c>
      <c r="Q33" s="6" t="s">
        <v>55</v>
      </c>
      <c r="R33" s="6"/>
      <c r="S33" s="13">
        <v>-479</v>
      </c>
      <c r="T33" s="13">
        <v>-37</v>
      </c>
      <c r="U33" s="13">
        <v>-50</v>
      </c>
      <c r="V33" s="13">
        <v>-18</v>
      </c>
      <c r="W33" s="13">
        <v>-19</v>
      </c>
      <c r="X33" s="13"/>
      <c r="Y33" s="13">
        <f>SUM(S33:W33)</f>
        <v>-603</v>
      </c>
      <c r="AA33" s="13">
        <f>+S33+AI33</f>
        <v>-1891</v>
      </c>
      <c r="AB33" s="13">
        <f>+T33+AJ33</f>
        <v>-150</v>
      </c>
      <c r="AC33" s="13">
        <f>+U33+AK33</f>
        <v>-559</v>
      </c>
      <c r="AD33" s="13">
        <f>+V33+AL33</f>
        <v>-71</v>
      </c>
      <c r="AE33" s="13">
        <f>+W33+AM33</f>
        <v>-77</v>
      </c>
      <c r="AF33" s="13">
        <v>-1160</v>
      </c>
      <c r="AG33" s="13">
        <f>SUM(AA33:AF33)</f>
        <v>-3908</v>
      </c>
      <c r="AH33" s="13"/>
      <c r="AI33" s="13">
        <v>-1412</v>
      </c>
      <c r="AJ33" s="13">
        <v>-113</v>
      </c>
      <c r="AK33" s="13">
        <v>-509</v>
      </c>
      <c r="AL33" s="13">
        <v>-53</v>
      </c>
      <c r="AM33" s="13">
        <v>-58</v>
      </c>
      <c r="AN33" s="13">
        <v>-1044</v>
      </c>
      <c r="AO33" s="13">
        <f>SUM(AI33:AM33)-1044</f>
        <v>-3189</v>
      </c>
      <c r="AP33" s="13"/>
      <c r="AQ33" s="84" t="s">
        <v>56</v>
      </c>
      <c r="AR33" s="21" t="s">
        <v>57</v>
      </c>
      <c r="AS33" s="21"/>
      <c r="AT33" s="21"/>
      <c r="AU33" s="21">
        <f>+AU25+AU31</f>
        <v>-803207.4400000013</v>
      </c>
      <c r="AV33" s="21">
        <f>+AV25+AV31</f>
        <v>-631089.5599999987</v>
      </c>
      <c r="AW33" s="21"/>
      <c r="AX33" s="21">
        <f>+AX25+AX31</f>
        <v>-1434297</v>
      </c>
      <c r="AY33" s="13"/>
      <c r="AZ33" s="13"/>
      <c r="BA33" s="13"/>
      <c r="BB33" s="12" t="s">
        <v>55</v>
      </c>
      <c r="BC33" s="12"/>
      <c r="BD33" s="13"/>
      <c r="BE33" s="13"/>
      <c r="BF33" s="13"/>
      <c r="BG33" s="13"/>
      <c r="BH33" s="13">
        <v>-37</v>
      </c>
      <c r="BI33" s="13"/>
      <c r="BJ33" s="13">
        <v>-150</v>
      </c>
    </row>
    <row r="34" spans="1:62" ht="7.5" customHeight="1">
      <c r="A34" s="6"/>
      <c r="B34" s="6"/>
      <c r="C34" s="6"/>
      <c r="D34" s="6"/>
      <c r="E34" s="6"/>
      <c r="I34" s="7"/>
      <c r="M34" s="15"/>
      <c r="N34" s="15"/>
      <c r="O34" s="15"/>
      <c r="Q34" s="6"/>
      <c r="R34" s="6"/>
      <c r="S34" s="13"/>
      <c r="T34" s="13"/>
      <c r="U34" s="13"/>
      <c r="V34" s="13"/>
      <c r="W34" s="13"/>
      <c r="X34" s="13"/>
      <c r="Y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84"/>
      <c r="AR34" s="21"/>
      <c r="AS34" s="21"/>
      <c r="AT34" s="21"/>
      <c r="AU34" s="21"/>
      <c r="AV34" s="21"/>
      <c r="AW34" s="21"/>
      <c r="AX34" s="21"/>
      <c r="AY34" s="13"/>
      <c r="AZ34" s="13"/>
      <c r="BA34" s="13"/>
      <c r="BB34" s="12"/>
      <c r="BC34" s="12"/>
      <c r="BD34" s="13"/>
      <c r="BE34" s="13"/>
      <c r="BF34" s="13"/>
      <c r="BG34" s="13"/>
      <c r="BH34" s="13"/>
      <c r="BI34" s="13"/>
      <c r="BJ34" s="13"/>
    </row>
    <row r="35" spans="1:62" ht="13.5">
      <c r="A35" s="6"/>
      <c r="B35" s="6" t="s">
        <v>58</v>
      </c>
      <c r="C35" s="6" t="s">
        <v>59</v>
      </c>
      <c r="D35" s="6"/>
      <c r="E35" s="6"/>
      <c r="G35" s="35">
        <v>0</v>
      </c>
      <c r="I35" s="7" t="s">
        <v>33</v>
      </c>
      <c r="K35" s="35">
        <v>0</v>
      </c>
      <c r="M35" s="15">
        <v>0</v>
      </c>
      <c r="N35" s="15"/>
      <c r="O35" s="15">
        <v>0</v>
      </c>
      <c r="Q35" s="6" t="s">
        <v>59</v>
      </c>
      <c r="R35" s="6"/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/>
      <c r="Y35" s="13">
        <f>SUM(S35:W35)</f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/>
      <c r="AG35" s="13">
        <f>SUM(AA35:AE35)</f>
        <v>0</v>
      </c>
      <c r="AH35" s="13"/>
      <c r="AI35" s="13"/>
      <c r="AJ35" s="13"/>
      <c r="AK35" s="13"/>
      <c r="AL35" s="13"/>
      <c r="AM35" s="13"/>
      <c r="AN35" s="13"/>
      <c r="AO35" s="13">
        <f>SUM(AI35:AM35)</f>
        <v>0</v>
      </c>
      <c r="AP35" s="13"/>
      <c r="AQ35" s="84" t="s">
        <v>60</v>
      </c>
      <c r="AR35" s="21" t="s">
        <v>61</v>
      </c>
      <c r="AS35" s="21"/>
      <c r="AT35" s="21"/>
      <c r="AU35" s="21"/>
      <c r="AV35" s="21">
        <v>110234</v>
      </c>
      <c r="AW35" s="21"/>
      <c r="AX35" s="21"/>
      <c r="AY35" s="13"/>
      <c r="AZ35" s="13"/>
      <c r="BA35" s="13"/>
      <c r="BB35" s="12" t="s">
        <v>59</v>
      </c>
      <c r="BC35" s="12"/>
      <c r="BD35" s="13"/>
      <c r="BE35" s="13"/>
      <c r="BF35" s="13"/>
      <c r="BG35" s="13"/>
      <c r="BH35" s="13">
        <v>0</v>
      </c>
      <c r="BI35" s="13"/>
      <c r="BJ35" s="13">
        <v>0</v>
      </c>
    </row>
    <row r="36" spans="1:62" ht="7.5" customHeight="1">
      <c r="A36" s="6"/>
      <c r="B36" s="6"/>
      <c r="C36" s="6"/>
      <c r="D36" s="6"/>
      <c r="E36" s="6"/>
      <c r="M36" s="74"/>
      <c r="N36" s="74"/>
      <c r="O36" s="74"/>
      <c r="Q36" s="6"/>
      <c r="R36" s="6"/>
      <c r="S36" s="13"/>
      <c r="T36" s="13"/>
      <c r="U36" s="13"/>
      <c r="V36" s="13"/>
      <c r="W36" s="13"/>
      <c r="X36" s="13"/>
      <c r="Y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21"/>
      <c r="AS36" s="21"/>
      <c r="AT36" s="21"/>
      <c r="AU36" s="21"/>
      <c r="AV36" s="30"/>
      <c r="AW36" s="21"/>
      <c r="AX36" s="21"/>
      <c r="AY36" s="13"/>
      <c r="AZ36" s="13"/>
      <c r="BA36" s="13"/>
      <c r="BB36" s="12"/>
      <c r="BC36" s="12"/>
      <c r="BD36" s="13"/>
      <c r="BE36" s="13"/>
      <c r="BF36" s="13"/>
      <c r="BG36" s="13"/>
      <c r="BH36" s="13"/>
      <c r="BI36" s="13"/>
      <c r="BJ36" s="13"/>
    </row>
    <row r="37" spans="1:62" ht="14.25" thickBot="1">
      <c r="A37" s="6"/>
      <c r="B37" s="6" t="s">
        <v>62</v>
      </c>
      <c r="C37" s="6" t="s">
        <v>63</v>
      </c>
      <c r="D37" s="6"/>
      <c r="E37" s="6"/>
      <c r="G37" s="18">
        <f>+Y37</f>
        <v>-25734</v>
      </c>
      <c r="I37" s="7" t="s">
        <v>33</v>
      </c>
      <c r="K37" s="19">
        <f>+AG37</f>
        <v>-33826</v>
      </c>
      <c r="M37" s="15">
        <v>-20606</v>
      </c>
      <c r="N37" s="15"/>
      <c r="O37" s="15">
        <v>-8831</v>
      </c>
      <c r="Q37" s="6" t="s">
        <v>64</v>
      </c>
      <c r="R37" s="6"/>
      <c r="S37" s="13">
        <f>+S27+S31+S33</f>
        <v>-23247</v>
      </c>
      <c r="T37" s="13">
        <v>-102</v>
      </c>
      <c r="U37" s="13">
        <v>37</v>
      </c>
      <c r="V37" s="13">
        <v>-129</v>
      </c>
      <c r="W37" s="13">
        <f>+W27+W31+W33</f>
        <v>-2293</v>
      </c>
      <c r="X37" s="13"/>
      <c r="Y37" s="13">
        <f>SUM(S37:W37)</f>
        <v>-25734</v>
      </c>
      <c r="AA37" s="13">
        <f>+AA27+AA31+AA33</f>
        <v>-25702</v>
      </c>
      <c r="AB37" s="13">
        <f>+AB27+AB31+AB33</f>
        <v>-269</v>
      </c>
      <c r="AC37" s="13">
        <f>+AC27+AC31+AC33</f>
        <v>-101</v>
      </c>
      <c r="AD37" s="13">
        <f>+AD27+AD31+AD33</f>
        <v>248</v>
      </c>
      <c r="AE37" s="13">
        <f>+AE27+AE31+AE33</f>
        <v>-6842</v>
      </c>
      <c r="AF37" s="13"/>
      <c r="AG37" s="13">
        <f>+AG27+AG31+AG33</f>
        <v>-33826</v>
      </c>
      <c r="AH37" s="13"/>
      <c r="AI37" s="13">
        <f>+AI27+AI31+AI33</f>
        <v>-3310</v>
      </c>
      <c r="AJ37" s="13">
        <f>+AJ27+AJ31+AJ33</f>
        <v>-167</v>
      </c>
      <c r="AK37" s="13">
        <f>+AK27+AK31+AK33</f>
        <v>-138</v>
      </c>
      <c r="AL37" s="13">
        <f>+AL27+AL31+AL33</f>
        <v>377</v>
      </c>
      <c r="AM37" s="13">
        <f>+AM27+AM31+AM33</f>
        <v>-4549</v>
      </c>
      <c r="AN37" s="13"/>
      <c r="AO37" s="13">
        <f>+AO27+AO31+AO33</f>
        <v>-8831</v>
      </c>
      <c r="AP37" s="13"/>
      <c r="AQ37" s="84" t="s">
        <v>65</v>
      </c>
      <c r="AR37" s="21" t="s">
        <v>66</v>
      </c>
      <c r="AS37" s="21"/>
      <c r="AT37" s="21"/>
      <c r="AU37" s="21"/>
      <c r="AV37" s="33">
        <f>+AV33+AV35</f>
        <v>-520855.55999999866</v>
      </c>
      <c r="AW37" s="21" t="s">
        <v>67</v>
      </c>
      <c r="AX37" s="21"/>
      <c r="AY37" s="13"/>
      <c r="AZ37" s="13"/>
      <c r="BA37" s="13"/>
      <c r="BB37" s="12" t="s">
        <v>63</v>
      </c>
      <c r="BC37" s="12"/>
      <c r="BD37" s="13"/>
      <c r="BE37" s="13"/>
      <c r="BF37" s="13"/>
      <c r="BG37" s="13"/>
      <c r="BH37" s="13">
        <v>-102</v>
      </c>
      <c r="BI37" s="13"/>
      <c r="BJ37" s="13">
        <v>-269</v>
      </c>
    </row>
    <row r="38" spans="1:62" ht="14.25" thickTop="1">
      <c r="A38" s="6"/>
      <c r="B38" s="6"/>
      <c r="C38" s="6" t="s">
        <v>68</v>
      </c>
      <c r="D38" s="6"/>
      <c r="E38" s="6"/>
      <c r="M38" s="74"/>
      <c r="N38" s="74"/>
      <c r="O38" s="74"/>
      <c r="Q38" s="6" t="s">
        <v>68</v>
      </c>
      <c r="R38" s="6"/>
      <c r="S38" s="13"/>
      <c r="T38" s="13"/>
      <c r="U38" s="13"/>
      <c r="V38" s="13"/>
      <c r="W38" s="13"/>
      <c r="X38" s="13"/>
      <c r="Y38" s="13">
        <f>SUM(S38:W38)</f>
        <v>0</v>
      </c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21"/>
      <c r="AS38" s="21"/>
      <c r="AT38" s="21"/>
      <c r="AU38" s="21"/>
      <c r="AV38" s="21"/>
      <c r="AW38" s="21"/>
      <c r="AX38" s="21"/>
      <c r="AY38" s="13"/>
      <c r="AZ38" s="13"/>
      <c r="BA38" s="13"/>
      <c r="BB38" s="12" t="s">
        <v>68</v>
      </c>
      <c r="BC38" s="12"/>
      <c r="BD38" s="13"/>
      <c r="BE38" s="13"/>
      <c r="BF38" s="13"/>
      <c r="BG38" s="13"/>
      <c r="BH38" s="13"/>
      <c r="BI38" s="13"/>
      <c r="BJ38" s="13"/>
    </row>
    <row r="39" spans="1:62" ht="13.5">
      <c r="A39" s="6"/>
      <c r="B39" s="6"/>
      <c r="C39" s="6" t="s">
        <v>69</v>
      </c>
      <c r="D39" s="6"/>
      <c r="E39" s="6"/>
      <c r="M39" s="45"/>
      <c r="N39" s="45"/>
      <c r="O39" s="45"/>
      <c r="Q39" s="6" t="s">
        <v>69</v>
      </c>
      <c r="R39" s="6"/>
      <c r="S39" s="13"/>
      <c r="T39" s="13"/>
      <c r="U39" s="13"/>
      <c r="V39" s="13"/>
      <c r="W39" s="13"/>
      <c r="X39" s="13"/>
      <c r="Y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21"/>
      <c r="AS39" s="21"/>
      <c r="AT39" s="21"/>
      <c r="AU39" s="21"/>
      <c r="AV39" s="21"/>
      <c r="AW39" s="21"/>
      <c r="AX39" s="21"/>
      <c r="AY39" s="13"/>
      <c r="AZ39" s="13"/>
      <c r="BA39" s="13"/>
      <c r="BB39" s="12" t="s">
        <v>69</v>
      </c>
      <c r="BC39" s="12"/>
      <c r="BD39" s="13"/>
      <c r="BE39" s="13"/>
      <c r="BF39" s="13"/>
      <c r="BG39" s="13"/>
      <c r="BH39" s="13"/>
      <c r="BI39" s="13"/>
      <c r="BJ39" s="13"/>
    </row>
    <row r="40" spans="1:62" ht="7.5" customHeight="1">
      <c r="A40" s="6"/>
      <c r="B40" s="6"/>
      <c r="D40" s="6"/>
      <c r="E40" s="6"/>
      <c r="M40" s="45"/>
      <c r="N40" s="45"/>
      <c r="O40" s="45"/>
      <c r="R40" s="6"/>
      <c r="S40" s="13"/>
      <c r="T40" s="13"/>
      <c r="U40" s="13"/>
      <c r="V40" s="13"/>
      <c r="W40" s="13"/>
      <c r="X40" s="13"/>
      <c r="Y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21"/>
      <c r="AX40" s="21"/>
      <c r="AY40" s="13"/>
      <c r="AZ40" s="13"/>
      <c r="BA40" s="13"/>
      <c r="BB40" s="13"/>
      <c r="BC40" s="12"/>
      <c r="BD40" s="13"/>
      <c r="BE40" s="13"/>
      <c r="BF40" s="13"/>
      <c r="BG40" s="13"/>
      <c r="BH40" s="13"/>
      <c r="BI40" s="13"/>
      <c r="BJ40" s="13"/>
    </row>
    <row r="41" spans="1:62" ht="13.5">
      <c r="A41" s="6"/>
      <c r="B41" s="6" t="s">
        <v>70</v>
      </c>
      <c r="C41" s="6" t="s">
        <v>71</v>
      </c>
      <c r="D41" s="6"/>
      <c r="E41" s="6"/>
      <c r="G41" s="35">
        <v>0</v>
      </c>
      <c r="I41" s="7" t="s">
        <v>33</v>
      </c>
      <c r="K41" s="19">
        <f>+AG41</f>
        <v>0</v>
      </c>
      <c r="M41" s="75">
        <v>0</v>
      </c>
      <c r="N41" s="75"/>
      <c r="O41" s="75">
        <v>0</v>
      </c>
      <c r="Q41" s="6" t="s">
        <v>71</v>
      </c>
      <c r="R41" s="6"/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/>
      <c r="Y41" s="13">
        <f>SUM(S41:W41)</f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/>
      <c r="AG41" s="13">
        <f>SUM(AA41:AE41)</f>
        <v>0</v>
      </c>
      <c r="AH41" s="13"/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/>
      <c r="AO41" s="13">
        <f>+AO35</f>
        <v>0</v>
      </c>
      <c r="AP41" s="13"/>
      <c r="AQ41" s="13"/>
      <c r="AR41" s="13"/>
      <c r="AS41" s="13"/>
      <c r="AT41" s="13"/>
      <c r="AU41" s="13"/>
      <c r="AV41" s="13"/>
      <c r="AW41" s="21"/>
      <c r="AX41" s="21"/>
      <c r="AY41" s="13"/>
      <c r="AZ41" s="13"/>
      <c r="BA41" s="13"/>
      <c r="BB41" s="12" t="s">
        <v>71</v>
      </c>
      <c r="BC41" s="12"/>
      <c r="BD41" s="13"/>
      <c r="BE41" s="13"/>
      <c r="BF41" s="13"/>
      <c r="BG41" s="13"/>
      <c r="BH41" s="13">
        <v>0</v>
      </c>
      <c r="BI41" s="13"/>
      <c r="BJ41" s="13">
        <v>0</v>
      </c>
    </row>
    <row r="42" spans="1:62" ht="7.5" customHeight="1">
      <c r="A42" s="6"/>
      <c r="B42" s="6"/>
      <c r="C42" s="6"/>
      <c r="D42" s="6"/>
      <c r="E42" s="6"/>
      <c r="M42" s="45"/>
      <c r="N42" s="45"/>
      <c r="O42" s="45"/>
      <c r="Q42" s="6"/>
      <c r="R42" s="6"/>
      <c r="S42" s="13"/>
      <c r="T42" s="13"/>
      <c r="U42" s="13"/>
      <c r="V42" s="13"/>
      <c r="W42" s="13"/>
      <c r="X42" s="13"/>
      <c r="Y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21"/>
      <c r="AS42" s="21"/>
      <c r="AT42" s="21"/>
      <c r="AU42" s="21"/>
      <c r="AV42" s="21"/>
      <c r="AW42" s="21"/>
      <c r="AX42" s="21"/>
      <c r="AY42" s="13"/>
      <c r="AZ42" s="13"/>
      <c r="BA42" s="13"/>
      <c r="BB42" s="12"/>
      <c r="BC42" s="12"/>
      <c r="BD42" s="13"/>
      <c r="BE42" s="13"/>
      <c r="BF42" s="13"/>
      <c r="BG42" s="13"/>
      <c r="BH42" s="13"/>
      <c r="BI42" s="13"/>
      <c r="BJ42" s="13"/>
    </row>
    <row r="43" spans="1:62" ht="13.5">
      <c r="A43" s="6"/>
      <c r="B43" s="6" t="s">
        <v>72</v>
      </c>
      <c r="C43" s="6" t="s">
        <v>73</v>
      </c>
      <c r="D43" s="6"/>
      <c r="E43" s="6"/>
      <c r="G43" s="18">
        <f>+Y43</f>
        <v>-25734</v>
      </c>
      <c r="I43" s="7" t="s">
        <v>33</v>
      </c>
      <c r="K43" s="19">
        <f>+AG43</f>
        <v>-33826</v>
      </c>
      <c r="M43" s="15">
        <f>+M37</f>
        <v>-20606</v>
      </c>
      <c r="N43" s="15"/>
      <c r="O43" s="15"/>
      <c r="Q43" s="6" t="s">
        <v>73</v>
      </c>
      <c r="R43" s="6"/>
      <c r="S43" s="13">
        <f>+S37</f>
        <v>-23247</v>
      </c>
      <c r="T43" s="79">
        <f>+T37</f>
        <v>-102</v>
      </c>
      <c r="U43" s="13">
        <f>+U37</f>
        <v>37</v>
      </c>
      <c r="V43" s="13">
        <f>+V37-V41</f>
        <v>-129</v>
      </c>
      <c r="W43" s="13">
        <f>+W37</f>
        <v>-2293</v>
      </c>
      <c r="X43" s="13"/>
      <c r="Y43" s="13">
        <f>SUM(S43:W43)</f>
        <v>-25734</v>
      </c>
      <c r="AA43" s="13">
        <f>+AA37</f>
        <v>-25702</v>
      </c>
      <c r="AB43" s="79">
        <f>+AB37</f>
        <v>-269</v>
      </c>
      <c r="AC43" s="79">
        <f>+AC37</f>
        <v>-101</v>
      </c>
      <c r="AD43" s="79">
        <f>+AD37</f>
        <v>248</v>
      </c>
      <c r="AE43" s="79">
        <f>+AE37</f>
        <v>-6842</v>
      </c>
      <c r="AF43" s="13"/>
      <c r="AG43" s="13">
        <f>+AG37</f>
        <v>-33826</v>
      </c>
      <c r="AH43" s="13"/>
      <c r="AI43" s="13">
        <f>+AI37</f>
        <v>-3310</v>
      </c>
      <c r="AJ43" s="13">
        <f>+AJ37</f>
        <v>-167</v>
      </c>
      <c r="AK43" s="13">
        <f>+AK37</f>
        <v>-138</v>
      </c>
      <c r="AL43" s="13">
        <f>+AL37</f>
        <v>377</v>
      </c>
      <c r="AM43" s="13">
        <f>+AM37</f>
        <v>-4549</v>
      </c>
      <c r="AN43" s="13"/>
      <c r="AO43" s="13">
        <f>+AO37</f>
        <v>-8831</v>
      </c>
      <c r="AP43" s="13"/>
      <c r="AQ43" s="13"/>
      <c r="AR43" s="21" t="s">
        <v>29</v>
      </c>
      <c r="AS43" s="21"/>
      <c r="AT43" s="21"/>
      <c r="AU43" s="21"/>
      <c r="AV43" s="21">
        <f>-AV27</f>
        <v>4984473.999999999</v>
      </c>
      <c r="AW43" s="13"/>
      <c r="AX43" s="13"/>
      <c r="AY43" s="13"/>
      <c r="AZ43" s="13"/>
      <c r="BA43" s="13"/>
      <c r="BB43" s="12" t="s">
        <v>73</v>
      </c>
      <c r="BC43" s="12"/>
      <c r="BD43" s="13"/>
      <c r="BE43" s="13"/>
      <c r="BF43" s="13"/>
      <c r="BG43" s="13"/>
      <c r="BH43" s="79">
        <f>+BH37</f>
        <v>-102</v>
      </c>
      <c r="BI43" s="13"/>
      <c r="BJ43" s="13">
        <v>-269</v>
      </c>
    </row>
    <row r="44" spans="1:62" ht="13.5">
      <c r="A44" s="6"/>
      <c r="B44" s="6"/>
      <c r="C44" s="6" t="s">
        <v>74</v>
      </c>
      <c r="D44" s="6"/>
      <c r="E44" s="6"/>
      <c r="M44" s="45"/>
      <c r="N44" s="45"/>
      <c r="O44" s="45"/>
      <c r="Q44" s="6" t="s">
        <v>74</v>
      </c>
      <c r="R44" s="6"/>
      <c r="S44" s="13"/>
      <c r="T44" s="13"/>
      <c r="U44" s="13"/>
      <c r="V44" s="13"/>
      <c r="W44" s="13"/>
      <c r="X44" s="13"/>
      <c r="Y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21" t="s">
        <v>75</v>
      </c>
      <c r="AS44" s="21"/>
      <c r="AT44" s="21"/>
      <c r="AU44" s="21"/>
      <c r="AV44" s="21">
        <v>294787</v>
      </c>
      <c r="AW44" s="21"/>
      <c r="AX44" s="21"/>
      <c r="AY44" s="13"/>
      <c r="AZ44" s="13"/>
      <c r="BA44" s="13"/>
      <c r="BB44" s="12" t="s">
        <v>74</v>
      </c>
      <c r="BC44" s="12"/>
      <c r="BD44" s="13"/>
      <c r="BE44" s="13"/>
      <c r="BF44" s="13"/>
      <c r="BG44" s="13"/>
      <c r="BH44" s="13"/>
      <c r="BI44" s="13"/>
      <c r="BJ44" s="13"/>
    </row>
    <row r="45" spans="1:62" ht="7.5" customHeight="1">
      <c r="A45" s="6"/>
      <c r="B45" s="6"/>
      <c r="C45" s="6"/>
      <c r="D45" s="6"/>
      <c r="E45" s="6"/>
      <c r="M45" s="45"/>
      <c r="N45" s="45"/>
      <c r="O45" s="45"/>
      <c r="Q45" s="6"/>
      <c r="R45" s="6"/>
      <c r="S45" s="13"/>
      <c r="T45" s="13"/>
      <c r="U45" s="13"/>
      <c r="V45" s="13"/>
      <c r="W45" s="13"/>
      <c r="X45" s="13"/>
      <c r="Y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21"/>
      <c r="AS45" s="21"/>
      <c r="AT45" s="21"/>
      <c r="AU45" s="21"/>
      <c r="AV45" s="30"/>
      <c r="AW45" s="21"/>
      <c r="AX45" s="21"/>
      <c r="AY45" s="13"/>
      <c r="AZ45" s="13"/>
      <c r="BA45" s="13"/>
      <c r="BB45" s="12"/>
      <c r="BC45" s="12"/>
      <c r="BD45" s="13"/>
      <c r="BE45" s="13"/>
      <c r="BF45" s="13"/>
      <c r="BG45" s="13"/>
      <c r="BH45" s="13"/>
      <c r="BI45" s="13"/>
      <c r="BJ45" s="13"/>
    </row>
    <row r="46" spans="1:62" ht="14.25" thickBot="1">
      <c r="A46" s="6"/>
      <c r="B46" s="6" t="s">
        <v>76</v>
      </c>
      <c r="C46" s="6" t="s">
        <v>77</v>
      </c>
      <c r="D46" s="6"/>
      <c r="E46" s="6"/>
      <c r="G46" s="35">
        <v>0</v>
      </c>
      <c r="I46" s="7" t="s">
        <v>33</v>
      </c>
      <c r="K46" s="43">
        <v>0</v>
      </c>
      <c r="M46" s="15">
        <v>-230</v>
      </c>
      <c r="N46" s="15"/>
      <c r="O46" s="15"/>
      <c r="Q46" s="6" t="s">
        <v>77</v>
      </c>
      <c r="R46" s="6"/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/>
      <c r="Y46" s="13">
        <f>SUM(S46:W46)</f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/>
      <c r="AG46" s="13">
        <f>SUM(AA46:AE46)</f>
        <v>0</v>
      </c>
      <c r="AH46" s="13"/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/>
      <c r="AO46" s="13">
        <f>SUM(AI46:AM46)</f>
        <v>0</v>
      </c>
      <c r="AP46" s="13"/>
      <c r="AQ46" s="13"/>
      <c r="AR46" s="13"/>
      <c r="AS46" s="13"/>
      <c r="AT46" s="13"/>
      <c r="AU46" s="13"/>
      <c r="AV46" s="33">
        <f>+AV43+AV44</f>
        <v>5279260.999999999</v>
      </c>
      <c r="AW46" s="21" t="s">
        <v>78</v>
      </c>
      <c r="AX46" s="21"/>
      <c r="AY46" s="13"/>
      <c r="AZ46" s="13"/>
      <c r="BA46" s="13"/>
      <c r="BB46" s="12" t="s">
        <v>77</v>
      </c>
      <c r="BC46" s="12"/>
      <c r="BD46" s="13"/>
      <c r="BE46" s="13"/>
      <c r="BF46" s="13"/>
      <c r="BG46" s="13"/>
      <c r="BH46" s="13">
        <v>0</v>
      </c>
      <c r="BI46" s="13"/>
      <c r="BJ46" s="13">
        <v>0</v>
      </c>
    </row>
    <row r="47" spans="1:62" ht="7.5" customHeight="1" thickTop="1">
      <c r="A47" s="6"/>
      <c r="B47" s="6"/>
      <c r="C47" s="6"/>
      <c r="D47" s="6"/>
      <c r="E47" s="6"/>
      <c r="M47" s="45"/>
      <c r="N47" s="45"/>
      <c r="O47" s="45"/>
      <c r="Q47" s="6"/>
      <c r="R47" s="6"/>
      <c r="S47" s="13"/>
      <c r="T47" s="13"/>
      <c r="U47" s="13"/>
      <c r="V47" s="13"/>
      <c r="W47" s="13"/>
      <c r="X47" s="13"/>
      <c r="Y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2"/>
      <c r="BC47" s="12"/>
      <c r="BD47" s="13"/>
      <c r="BE47" s="13"/>
      <c r="BF47" s="13"/>
      <c r="BG47" s="13"/>
      <c r="BH47" s="13"/>
      <c r="BI47" s="13"/>
      <c r="BJ47" s="13"/>
    </row>
    <row r="48" spans="1:62" ht="13.5">
      <c r="A48" s="6"/>
      <c r="B48" s="6" t="s">
        <v>79</v>
      </c>
      <c r="C48" s="6" t="s">
        <v>80</v>
      </c>
      <c r="D48" s="6"/>
      <c r="E48" s="6"/>
      <c r="G48" s="18">
        <f>+G43+G46</f>
        <v>-25734</v>
      </c>
      <c r="I48" s="7" t="s">
        <v>33</v>
      </c>
      <c r="K48" s="19">
        <f>+AG48</f>
        <v>-33826</v>
      </c>
      <c r="M48" s="15">
        <f>+M43+M46</f>
        <v>-20836</v>
      </c>
      <c r="N48" s="15"/>
      <c r="O48" s="15"/>
      <c r="Q48" s="6" t="s">
        <v>80</v>
      </c>
      <c r="R48" s="6"/>
      <c r="S48" s="13">
        <f>+S43</f>
        <v>-23247</v>
      </c>
      <c r="T48" s="79">
        <f>+T43</f>
        <v>-102</v>
      </c>
      <c r="U48" s="79">
        <f>+U43</f>
        <v>37</v>
      </c>
      <c r="V48" s="13">
        <f>+V43-V46</f>
        <v>-129</v>
      </c>
      <c r="W48" s="13">
        <f>+W43-W46</f>
        <v>-2293</v>
      </c>
      <c r="X48" s="13"/>
      <c r="Y48" s="13">
        <f>SUM(S48:W48)</f>
        <v>-25734</v>
      </c>
      <c r="AA48" s="13">
        <f>+AA43</f>
        <v>-25702</v>
      </c>
      <c r="AB48" s="13">
        <f>+AB43</f>
        <v>-269</v>
      </c>
      <c r="AC48" s="13">
        <f>+AC43</f>
        <v>-101</v>
      </c>
      <c r="AD48" s="13">
        <f>+AD43</f>
        <v>248</v>
      </c>
      <c r="AE48" s="13">
        <f>+AE43</f>
        <v>-6842</v>
      </c>
      <c r="AF48" s="13"/>
      <c r="AG48" s="13">
        <f>+AG43</f>
        <v>-33826</v>
      </c>
      <c r="AH48" s="13"/>
      <c r="AI48" s="13">
        <f>+AI43</f>
        <v>-3310</v>
      </c>
      <c r="AJ48" s="13">
        <f>+AJ43</f>
        <v>-167</v>
      </c>
      <c r="AK48" s="13">
        <f>+AK43</f>
        <v>-138</v>
      </c>
      <c r="AL48" s="13">
        <f>+AL43</f>
        <v>377</v>
      </c>
      <c r="AM48" s="13">
        <f>+AM43</f>
        <v>-4549</v>
      </c>
      <c r="AN48" s="13"/>
      <c r="AO48" s="13">
        <f>SUM(AI48:AM48)</f>
        <v>-7787</v>
      </c>
      <c r="AP48" s="13"/>
      <c r="AQ48" s="13"/>
      <c r="AR48" s="13"/>
      <c r="AS48" s="13"/>
      <c r="AT48" s="85" t="s">
        <v>81</v>
      </c>
      <c r="AU48" s="21">
        <v>1998</v>
      </c>
      <c r="AV48" s="21">
        <v>3153832</v>
      </c>
      <c r="AW48" s="21"/>
      <c r="AX48" s="21"/>
      <c r="AY48" s="13"/>
      <c r="AZ48" s="13"/>
      <c r="BA48" s="13"/>
      <c r="BB48" s="12" t="s">
        <v>80</v>
      </c>
      <c r="BC48" s="12"/>
      <c r="BD48" s="13"/>
      <c r="BE48" s="13"/>
      <c r="BF48" s="13"/>
      <c r="BG48" s="13"/>
      <c r="BH48" s="79">
        <f>+BH43</f>
        <v>-102</v>
      </c>
      <c r="BI48" s="13"/>
      <c r="BJ48" s="13">
        <v>-269</v>
      </c>
    </row>
    <row r="49" spans="1:62" ht="13.5">
      <c r="A49" s="6"/>
      <c r="B49" s="6"/>
      <c r="C49" s="6" t="s">
        <v>82</v>
      </c>
      <c r="D49" s="6"/>
      <c r="E49" s="6"/>
      <c r="Q49" s="6" t="s">
        <v>82</v>
      </c>
      <c r="R49" s="6"/>
      <c r="S49" s="13"/>
      <c r="T49" s="79"/>
      <c r="U49" s="79"/>
      <c r="V49" s="13"/>
      <c r="W49" s="13"/>
      <c r="X49" s="13"/>
      <c r="Y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21"/>
      <c r="AU49" s="21" t="s">
        <v>83</v>
      </c>
      <c r="AV49" s="30">
        <v>453377</v>
      </c>
      <c r="AW49" s="21"/>
      <c r="AX49" s="21"/>
      <c r="AY49" s="13"/>
      <c r="AZ49" s="13"/>
      <c r="BA49" s="13"/>
      <c r="BB49" s="12" t="s">
        <v>82</v>
      </c>
      <c r="BC49" s="12"/>
      <c r="BD49" s="13"/>
      <c r="BE49" s="13"/>
      <c r="BF49" s="13"/>
      <c r="BG49" s="13"/>
      <c r="BH49" s="79"/>
      <c r="BI49" s="13"/>
      <c r="BJ49" s="13"/>
    </row>
    <row r="50" spans="1:62" ht="7.5" customHeight="1">
      <c r="A50" s="6"/>
      <c r="B50" s="6"/>
      <c r="C50" s="6"/>
      <c r="D50" s="6"/>
      <c r="E50" s="6"/>
      <c r="Q50" s="6"/>
      <c r="R50" s="6"/>
      <c r="S50" s="13"/>
      <c r="T50" s="79"/>
      <c r="U50" s="79"/>
      <c r="V50" s="13"/>
      <c r="W50" s="13"/>
      <c r="X50" s="13"/>
      <c r="Y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21"/>
      <c r="AU50" s="21"/>
      <c r="AV50" s="21"/>
      <c r="AW50" s="21"/>
      <c r="AX50" s="21"/>
      <c r="AY50" s="13"/>
      <c r="AZ50" s="13"/>
      <c r="BA50" s="13"/>
      <c r="BB50" s="12"/>
      <c r="BC50" s="12"/>
      <c r="BD50" s="13"/>
      <c r="BE50" s="13"/>
      <c r="BF50" s="13"/>
      <c r="BG50" s="13"/>
      <c r="BH50" s="79"/>
      <c r="BI50" s="13"/>
      <c r="BJ50" s="13"/>
    </row>
    <row r="51" spans="1:62" ht="13.5">
      <c r="A51" s="6"/>
      <c r="B51" s="6"/>
      <c r="C51" s="6" t="s">
        <v>84</v>
      </c>
      <c r="D51" s="6"/>
      <c r="E51" s="6"/>
      <c r="G51" s="18">
        <f>+Y51</f>
        <v>2125</v>
      </c>
      <c r="I51" s="7" t="s">
        <v>33</v>
      </c>
      <c r="K51" s="19">
        <f>+AG51</f>
        <v>3074</v>
      </c>
      <c r="M51" s="35">
        <v>3154</v>
      </c>
      <c r="N51" s="35"/>
      <c r="O51" s="35"/>
      <c r="Q51" s="6" t="s">
        <v>84</v>
      </c>
      <c r="R51" s="6"/>
      <c r="S51" s="13">
        <v>0</v>
      </c>
      <c r="T51" s="79">
        <v>0</v>
      </c>
      <c r="U51" s="79">
        <v>0</v>
      </c>
      <c r="V51" s="13">
        <v>0</v>
      </c>
      <c r="W51" s="13">
        <v>87</v>
      </c>
      <c r="X51" s="13">
        <v>949</v>
      </c>
      <c r="Y51" s="13">
        <v>2125</v>
      </c>
      <c r="AA51" s="13">
        <v>0</v>
      </c>
      <c r="AB51" s="13">
        <v>0</v>
      </c>
      <c r="AC51" s="13">
        <v>0</v>
      </c>
      <c r="AD51" s="13">
        <v>0</v>
      </c>
      <c r="AE51" s="13">
        <f>+W51+AM51</f>
        <v>389</v>
      </c>
      <c r="AF51" s="13">
        <v>949</v>
      </c>
      <c r="AG51" s="13">
        <v>3074</v>
      </c>
      <c r="AH51" s="13"/>
      <c r="AI51" s="13">
        <v>0</v>
      </c>
      <c r="AJ51" s="13">
        <v>0</v>
      </c>
      <c r="AK51" s="13">
        <v>0</v>
      </c>
      <c r="AL51" s="13">
        <v>0</v>
      </c>
      <c r="AM51" s="13">
        <v>302</v>
      </c>
      <c r="AN51" s="13">
        <f>+AO51-AM51</f>
        <v>1823</v>
      </c>
      <c r="AO51" s="13">
        <v>2125</v>
      </c>
      <c r="AP51" s="13"/>
      <c r="AQ51" s="13"/>
      <c r="AR51" s="13"/>
      <c r="AS51" s="13"/>
      <c r="AT51" s="21"/>
      <c r="AU51" s="21"/>
      <c r="AV51" s="21">
        <f>+AV48+AV49</f>
        <v>3607209</v>
      </c>
      <c r="AW51" s="21"/>
      <c r="AX51" s="21"/>
      <c r="AY51" s="13"/>
      <c r="AZ51" s="13"/>
      <c r="BA51" s="13"/>
      <c r="BB51" s="12" t="s">
        <v>84</v>
      </c>
      <c r="BC51" s="12"/>
      <c r="BD51" s="13"/>
      <c r="BE51" s="13"/>
      <c r="BF51" s="13"/>
      <c r="BG51" s="13"/>
      <c r="BH51" s="79">
        <v>0</v>
      </c>
      <c r="BI51" s="13"/>
      <c r="BJ51" s="13">
        <v>0</v>
      </c>
    </row>
    <row r="52" spans="1:62" ht="7.5" customHeight="1" thickBot="1">
      <c r="A52" s="6"/>
      <c r="B52" s="6"/>
      <c r="C52" s="6"/>
      <c r="D52" s="6"/>
      <c r="E52" s="6"/>
      <c r="Q52" s="6"/>
      <c r="R52" s="6"/>
      <c r="S52" s="13"/>
      <c r="T52" s="79"/>
      <c r="U52" s="79"/>
      <c r="V52" s="13"/>
      <c r="W52" s="13"/>
      <c r="X52" s="13"/>
      <c r="Y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21"/>
      <c r="AU52" s="21"/>
      <c r="AV52" s="86"/>
      <c r="AW52" s="21"/>
      <c r="AX52" s="21"/>
      <c r="AY52" s="13"/>
      <c r="AZ52" s="13"/>
      <c r="BA52" s="13"/>
      <c r="BB52" s="12"/>
      <c r="BC52" s="12"/>
      <c r="BD52" s="13"/>
      <c r="BE52" s="13"/>
      <c r="BF52" s="13"/>
      <c r="BG52" s="13"/>
      <c r="BH52" s="79"/>
      <c r="BI52" s="13"/>
      <c r="BJ52" s="13"/>
    </row>
    <row r="53" spans="1:62" ht="15" thickBot="1" thickTop="1">
      <c r="A53" s="6"/>
      <c r="B53" s="6" t="s">
        <v>85</v>
      </c>
      <c r="C53" s="6" t="s">
        <v>86</v>
      </c>
      <c r="D53" s="6"/>
      <c r="E53" s="6"/>
      <c r="G53" s="18">
        <f>+G48+G51</f>
        <v>-23609</v>
      </c>
      <c r="I53" s="7" t="s">
        <v>33</v>
      </c>
      <c r="K53" s="19">
        <f>+AG53</f>
        <v>-30752</v>
      </c>
      <c r="M53" s="15">
        <f>+M48+M51</f>
        <v>-17682</v>
      </c>
      <c r="N53" s="15"/>
      <c r="O53" s="15"/>
      <c r="Q53" s="6" t="s">
        <v>86</v>
      </c>
      <c r="R53" s="6"/>
      <c r="S53" s="13">
        <f>+S48</f>
        <v>-23247</v>
      </c>
      <c r="T53" s="79">
        <f>+T48</f>
        <v>-102</v>
      </c>
      <c r="U53" s="79">
        <f>+U48</f>
        <v>37</v>
      </c>
      <c r="V53" s="13">
        <f>+V48-V51</f>
        <v>-129</v>
      </c>
      <c r="W53" s="13">
        <f>+W48+W51</f>
        <v>-2206</v>
      </c>
      <c r="X53" s="13"/>
      <c r="Y53" s="13">
        <f>+Y48+Y51</f>
        <v>-23609</v>
      </c>
      <c r="AA53" s="13">
        <f>+AA48</f>
        <v>-25702</v>
      </c>
      <c r="AB53" s="13">
        <f>+AB48</f>
        <v>-269</v>
      </c>
      <c r="AC53" s="13">
        <f>+AC48</f>
        <v>-101</v>
      </c>
      <c r="AD53" s="13">
        <f>+AD48</f>
        <v>248</v>
      </c>
      <c r="AE53" s="13">
        <f>+AE48+AE51</f>
        <v>-6453</v>
      </c>
      <c r="AF53" s="13"/>
      <c r="AG53" s="13">
        <f>+AG48+AG51</f>
        <v>-30752</v>
      </c>
      <c r="AH53" s="13"/>
      <c r="AI53" s="13">
        <f>+AI43</f>
        <v>-3310</v>
      </c>
      <c r="AJ53" s="13">
        <f>+AJ43</f>
        <v>-167</v>
      </c>
      <c r="AK53" s="13">
        <f>+AK43</f>
        <v>-138</v>
      </c>
      <c r="AL53" s="13">
        <f>+AL43</f>
        <v>377</v>
      </c>
      <c r="AM53" s="13">
        <f>+AM43</f>
        <v>-4549</v>
      </c>
      <c r="AN53" s="13">
        <f>+AN51</f>
        <v>1823</v>
      </c>
      <c r="AO53" s="13">
        <f>+AO43+AO51</f>
        <v>-6706</v>
      </c>
      <c r="AP53" s="13"/>
      <c r="AQ53" s="13"/>
      <c r="AR53" s="13"/>
      <c r="AS53" s="13"/>
      <c r="AT53" s="21"/>
      <c r="AU53" s="21" t="s">
        <v>87</v>
      </c>
      <c r="AV53" s="87">
        <f>+AV46-AV51</f>
        <v>1672051.999999999</v>
      </c>
      <c r="AW53" s="21"/>
      <c r="AX53" s="21"/>
      <c r="AY53" s="13"/>
      <c r="AZ53" s="13"/>
      <c r="BA53" s="13"/>
      <c r="BB53" s="12" t="s">
        <v>86</v>
      </c>
      <c r="BC53" s="12"/>
      <c r="BD53" s="13"/>
      <c r="BE53" s="13"/>
      <c r="BF53" s="13"/>
      <c r="BG53" s="13"/>
      <c r="BH53" s="79">
        <f>+BH48</f>
        <v>-102</v>
      </c>
      <c r="BI53" s="13"/>
      <c r="BJ53" s="13">
        <v>-269</v>
      </c>
    </row>
    <row r="54" spans="1:62" ht="14.25" thickTop="1">
      <c r="A54" s="6"/>
      <c r="B54" s="6"/>
      <c r="C54" s="6" t="s">
        <v>88</v>
      </c>
      <c r="D54" s="6"/>
      <c r="E54" s="6"/>
      <c r="M54" s="74"/>
      <c r="N54" s="74"/>
      <c r="O54" s="74"/>
      <c r="Q54" s="6" t="s">
        <v>88</v>
      </c>
      <c r="R54" s="6"/>
      <c r="S54" s="13"/>
      <c r="T54" s="79"/>
      <c r="U54" s="79"/>
      <c r="V54" s="13"/>
      <c r="W54" s="13"/>
      <c r="X54" s="13"/>
      <c r="Y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21"/>
      <c r="AU54" s="21"/>
      <c r="AV54" s="21"/>
      <c r="AW54" s="21"/>
      <c r="AX54" s="21"/>
      <c r="AY54" s="13"/>
      <c r="AZ54" s="13"/>
      <c r="BA54" s="13"/>
      <c r="BB54" s="12" t="s">
        <v>88</v>
      </c>
      <c r="BC54" s="12"/>
      <c r="BD54" s="13"/>
      <c r="BE54" s="13"/>
      <c r="BF54" s="13"/>
      <c r="BG54" s="13"/>
      <c r="BH54" s="79"/>
      <c r="BI54" s="13"/>
      <c r="BJ54" s="13"/>
    </row>
    <row r="55" spans="1:62" ht="7.5" customHeight="1">
      <c r="A55" s="6"/>
      <c r="B55" s="6"/>
      <c r="C55" s="6"/>
      <c r="D55" s="6"/>
      <c r="E55" s="6"/>
      <c r="M55" s="74"/>
      <c r="N55" s="74"/>
      <c r="O55" s="74"/>
      <c r="Q55" s="6"/>
      <c r="R55" s="6"/>
      <c r="S55" s="13"/>
      <c r="T55" s="79"/>
      <c r="U55" s="79"/>
      <c r="V55" s="13"/>
      <c r="W55" s="13"/>
      <c r="X55" s="13"/>
      <c r="Y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21"/>
      <c r="AU55" s="21"/>
      <c r="AV55" s="21"/>
      <c r="AW55" s="21"/>
      <c r="AX55" s="21"/>
      <c r="AY55" s="13"/>
      <c r="AZ55" s="13"/>
      <c r="BA55" s="13"/>
      <c r="BB55" s="12"/>
      <c r="BC55" s="12"/>
      <c r="BD55" s="13"/>
      <c r="BE55" s="13"/>
      <c r="BF55" s="13"/>
      <c r="BG55" s="13"/>
      <c r="BH55" s="79"/>
      <c r="BI55" s="13"/>
      <c r="BJ55" s="13"/>
    </row>
    <row r="56" spans="1:62" ht="12.75">
      <c r="A56" s="6"/>
      <c r="B56" s="6" t="s">
        <v>89</v>
      </c>
      <c r="C56" s="6" t="s">
        <v>90</v>
      </c>
      <c r="D56" s="6"/>
      <c r="E56" s="6"/>
      <c r="G56" s="35">
        <v>0</v>
      </c>
      <c r="I56" s="7" t="s">
        <v>33</v>
      </c>
      <c r="K56" s="35">
        <v>0</v>
      </c>
      <c r="M56" s="15">
        <v>0</v>
      </c>
      <c r="N56" s="15"/>
      <c r="O56" s="15"/>
      <c r="Q56" s="6" t="s">
        <v>90</v>
      </c>
      <c r="R56" s="6"/>
      <c r="S56" s="13">
        <v>0</v>
      </c>
      <c r="T56" s="79">
        <v>0</v>
      </c>
      <c r="U56" s="79">
        <v>0</v>
      </c>
      <c r="V56" s="13">
        <v>0</v>
      </c>
      <c r="W56" s="13">
        <v>0</v>
      </c>
      <c r="X56" s="13"/>
      <c r="Y56" s="13">
        <f>SUM(S56:W56)</f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/>
      <c r="AG56" s="13">
        <f>SUM(AA56:AE56)</f>
        <v>0</v>
      </c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2" t="s">
        <v>90</v>
      </c>
      <c r="BC56" s="12"/>
      <c r="BD56" s="13"/>
      <c r="BE56" s="13"/>
      <c r="BF56" s="13"/>
      <c r="BG56" s="13"/>
      <c r="BH56" s="79">
        <v>0</v>
      </c>
      <c r="BI56" s="13"/>
      <c r="BJ56" s="13">
        <v>0</v>
      </c>
    </row>
    <row r="57" spans="1:62" ht="12.75">
      <c r="A57" s="6"/>
      <c r="B57" s="6"/>
      <c r="C57" s="6" t="s">
        <v>91</v>
      </c>
      <c r="D57" s="6"/>
      <c r="E57" s="6"/>
      <c r="G57" s="35">
        <v>0</v>
      </c>
      <c r="I57" s="7" t="s">
        <v>33</v>
      </c>
      <c r="K57" s="35">
        <v>0</v>
      </c>
      <c r="M57" s="15">
        <v>0</v>
      </c>
      <c r="N57" s="15"/>
      <c r="O57" s="15"/>
      <c r="Q57" s="6" t="s">
        <v>92</v>
      </c>
      <c r="R57" s="6"/>
      <c r="S57" s="13">
        <v>0</v>
      </c>
      <c r="T57" s="79">
        <v>0</v>
      </c>
      <c r="U57" s="79">
        <v>0</v>
      </c>
      <c r="V57" s="13">
        <v>0</v>
      </c>
      <c r="W57" s="13">
        <v>0</v>
      </c>
      <c r="X57" s="13"/>
      <c r="Y57" s="13">
        <f>SUM(S57:W57)</f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/>
      <c r="AG57" s="13">
        <f>SUM(AA57:AE57)</f>
        <v>0</v>
      </c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2" t="s">
        <v>92</v>
      </c>
      <c r="BC57" s="12"/>
      <c r="BD57" s="13"/>
      <c r="BE57" s="13"/>
      <c r="BF57" s="13"/>
      <c r="BG57" s="13"/>
      <c r="BH57" s="79">
        <v>0</v>
      </c>
      <c r="BI57" s="13"/>
      <c r="BJ57" s="13">
        <v>0</v>
      </c>
    </row>
    <row r="58" spans="1:62" ht="12.75">
      <c r="A58" s="6"/>
      <c r="B58" s="6"/>
      <c r="C58" s="6" t="s">
        <v>93</v>
      </c>
      <c r="D58" s="6"/>
      <c r="E58" s="6"/>
      <c r="G58" s="35">
        <v>0</v>
      </c>
      <c r="I58" s="7" t="s">
        <v>33</v>
      </c>
      <c r="K58" s="35">
        <v>0</v>
      </c>
      <c r="M58" s="15">
        <v>0</v>
      </c>
      <c r="N58" s="15"/>
      <c r="O58" s="15"/>
      <c r="Q58" s="6" t="s">
        <v>93</v>
      </c>
      <c r="R58" s="6"/>
      <c r="S58" s="13">
        <v>0</v>
      </c>
      <c r="T58" s="79">
        <v>0</v>
      </c>
      <c r="U58" s="79">
        <v>0</v>
      </c>
      <c r="V58" s="13">
        <v>0</v>
      </c>
      <c r="W58" s="13">
        <v>0</v>
      </c>
      <c r="X58" s="13"/>
      <c r="Y58" s="13">
        <f>SUM(S58:W58)</f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/>
      <c r="AG58" s="13">
        <f>SUM(AA58:AE58)</f>
        <v>0</v>
      </c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2" t="s">
        <v>93</v>
      </c>
      <c r="BC58" s="12"/>
      <c r="BD58" s="13"/>
      <c r="BE58" s="13"/>
      <c r="BF58" s="13"/>
      <c r="BG58" s="13"/>
      <c r="BH58" s="79">
        <v>0</v>
      </c>
      <c r="BI58" s="13"/>
      <c r="BJ58" s="13">
        <v>0</v>
      </c>
    </row>
    <row r="59" spans="1:62" ht="12.75">
      <c r="A59" s="6"/>
      <c r="B59" s="6"/>
      <c r="C59" s="6" t="s">
        <v>94</v>
      </c>
      <c r="D59" s="6"/>
      <c r="E59" s="6"/>
      <c r="M59" s="74"/>
      <c r="N59" s="74"/>
      <c r="O59" s="74"/>
      <c r="Q59" s="6" t="s">
        <v>94</v>
      </c>
      <c r="R59" s="6"/>
      <c r="S59" s="13"/>
      <c r="T59" s="79"/>
      <c r="U59" s="79"/>
      <c r="V59" s="13"/>
      <c r="W59" s="13"/>
      <c r="X59" s="13"/>
      <c r="Y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2" t="s">
        <v>94</v>
      </c>
      <c r="BC59" s="12"/>
      <c r="BD59" s="13"/>
      <c r="BE59" s="13"/>
      <c r="BF59" s="13"/>
      <c r="BG59" s="13"/>
      <c r="BH59" s="79"/>
      <c r="BI59" s="13"/>
      <c r="BJ59" s="13"/>
    </row>
    <row r="60" spans="1:62" ht="7.5" customHeight="1">
      <c r="A60" s="6"/>
      <c r="B60" s="6"/>
      <c r="C60" s="6"/>
      <c r="D60" s="6"/>
      <c r="E60" s="6"/>
      <c r="M60" s="74"/>
      <c r="N60" s="74"/>
      <c r="O60" s="74"/>
      <c r="Q60" s="6"/>
      <c r="R60" s="6"/>
      <c r="S60" s="13"/>
      <c r="T60" s="79"/>
      <c r="U60" s="79"/>
      <c r="V60" s="13"/>
      <c r="W60" s="13"/>
      <c r="X60" s="13"/>
      <c r="Y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2"/>
      <c r="BC60" s="12"/>
      <c r="BD60" s="13"/>
      <c r="BE60" s="13"/>
      <c r="BF60" s="13"/>
      <c r="BG60" s="13"/>
      <c r="BH60" s="79"/>
      <c r="BI60" s="13"/>
      <c r="BJ60" s="13"/>
    </row>
    <row r="61" spans="1:62" ht="12.75">
      <c r="A61" s="6"/>
      <c r="B61" s="6" t="s">
        <v>95</v>
      </c>
      <c r="C61" s="6" t="s">
        <v>96</v>
      </c>
      <c r="D61" s="6"/>
      <c r="E61" s="6"/>
      <c r="G61" s="18">
        <f>+G53</f>
        <v>-23609</v>
      </c>
      <c r="I61" s="7" t="s">
        <v>33</v>
      </c>
      <c r="K61" s="19">
        <f>+K53</f>
        <v>-30752</v>
      </c>
      <c r="M61" s="15">
        <f>+M53</f>
        <v>-17682</v>
      </c>
      <c r="N61" s="15"/>
      <c r="O61" s="15"/>
      <c r="Q61" s="6" t="s">
        <v>96</v>
      </c>
      <c r="R61" s="6"/>
      <c r="S61" s="13">
        <f>+S53</f>
        <v>-23247</v>
      </c>
      <c r="T61" s="79">
        <f>+T53</f>
        <v>-102</v>
      </c>
      <c r="U61" s="79">
        <f>+U53</f>
        <v>37</v>
      </c>
      <c r="V61" s="13">
        <f>+V53</f>
        <v>-129</v>
      </c>
      <c r="W61" s="13">
        <f>+W53</f>
        <v>-2206</v>
      </c>
      <c r="X61" s="13"/>
      <c r="Y61" s="13">
        <f>+Y53</f>
        <v>-23609</v>
      </c>
      <c r="AA61" s="79">
        <f>+AA53</f>
        <v>-25702</v>
      </c>
      <c r="AB61" s="79">
        <f>+AB53</f>
        <v>-269</v>
      </c>
      <c r="AC61" s="79">
        <f>+AC53</f>
        <v>-101</v>
      </c>
      <c r="AD61" s="79">
        <f>+AD53</f>
        <v>248</v>
      </c>
      <c r="AE61" s="79">
        <f>+AE53</f>
        <v>-6453</v>
      </c>
      <c r="AF61" s="13"/>
      <c r="AG61" s="13">
        <f>+AG53</f>
        <v>-30752</v>
      </c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2" t="s">
        <v>96</v>
      </c>
      <c r="BC61" s="12"/>
      <c r="BD61" s="13"/>
      <c r="BE61" s="13"/>
      <c r="BF61" s="13"/>
      <c r="BG61" s="13"/>
      <c r="BH61" s="79">
        <f>+BH53</f>
        <v>-102</v>
      </c>
      <c r="BI61" s="13"/>
      <c r="BJ61" s="13">
        <v>-269</v>
      </c>
    </row>
    <row r="62" spans="1:62" ht="12.75">
      <c r="A62" s="6"/>
      <c r="B62" s="6"/>
      <c r="C62" s="6" t="s">
        <v>97</v>
      </c>
      <c r="D62" s="6"/>
      <c r="E62" s="6"/>
      <c r="M62" s="74"/>
      <c r="N62" s="74"/>
      <c r="O62" s="74"/>
      <c r="Q62" s="6" t="s">
        <v>97</v>
      </c>
      <c r="R62" s="6"/>
      <c r="S62" s="13"/>
      <c r="T62" s="79"/>
      <c r="U62" s="13"/>
      <c r="V62" s="13"/>
      <c r="W62" s="13"/>
      <c r="X62" s="13"/>
      <c r="Y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2" t="s">
        <v>97</v>
      </c>
      <c r="BC62" s="12"/>
      <c r="BD62" s="13"/>
      <c r="BE62" s="13"/>
      <c r="BF62" s="13"/>
      <c r="BG62" s="13"/>
      <c r="BH62" s="13"/>
      <c r="BI62" s="13"/>
      <c r="BJ62" s="13"/>
    </row>
    <row r="63" spans="1:62" ht="7.5" customHeight="1">
      <c r="A63" s="6"/>
      <c r="B63" s="6"/>
      <c r="C63" s="6"/>
      <c r="D63" s="6"/>
      <c r="E63" s="6"/>
      <c r="M63" s="74"/>
      <c r="N63" s="74"/>
      <c r="O63" s="74"/>
      <c r="Q63" s="6"/>
      <c r="R63" s="6"/>
      <c r="S63" s="13"/>
      <c r="T63" s="13"/>
      <c r="U63" s="13"/>
      <c r="V63" s="13"/>
      <c r="W63" s="13"/>
      <c r="X63" s="13"/>
      <c r="Y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2"/>
      <c r="BC63" s="12"/>
      <c r="BD63" s="13"/>
      <c r="BE63" s="13"/>
      <c r="BF63" s="13"/>
      <c r="BG63" s="13"/>
      <c r="BH63" s="13"/>
      <c r="BI63" s="13"/>
      <c r="BJ63" s="13"/>
    </row>
    <row r="64" spans="1:62" ht="12.75">
      <c r="A64" s="6">
        <v>3</v>
      </c>
      <c r="B64" s="6" t="s">
        <v>31</v>
      </c>
      <c r="C64" s="6" t="s">
        <v>98</v>
      </c>
      <c r="D64" s="6"/>
      <c r="E64" s="6"/>
      <c r="M64" s="74"/>
      <c r="N64" s="74"/>
      <c r="O64" s="74"/>
      <c r="Q64" s="6" t="s">
        <v>98</v>
      </c>
      <c r="R64" s="6"/>
      <c r="S64" s="13"/>
      <c r="T64" s="13"/>
      <c r="U64" s="13"/>
      <c r="V64" s="13"/>
      <c r="W64" s="13"/>
      <c r="X64" s="13"/>
      <c r="Y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</row>
    <row r="65" spans="1:62" ht="12.75">
      <c r="A65" s="6"/>
      <c r="B65" s="6"/>
      <c r="C65" s="6" t="s">
        <v>99</v>
      </c>
      <c r="D65" s="6"/>
      <c r="E65" s="6"/>
      <c r="M65" s="74"/>
      <c r="N65" s="74"/>
      <c r="O65" s="74"/>
      <c r="Q65" s="6" t="s">
        <v>99</v>
      </c>
      <c r="R65" s="6"/>
      <c r="S65" s="13"/>
      <c r="T65" s="13"/>
      <c r="U65" s="13"/>
      <c r="V65" s="13"/>
      <c r="W65" s="13"/>
      <c r="X65" s="13"/>
      <c r="Y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</row>
    <row r="66" spans="1:62" ht="7.5" customHeight="1">
      <c r="A66" s="6"/>
      <c r="B66" s="6"/>
      <c r="C66" s="6"/>
      <c r="D66" s="6"/>
      <c r="E66" s="6"/>
      <c r="M66" s="74"/>
      <c r="N66" s="74"/>
      <c r="O66" s="74"/>
      <c r="Q66" s="6"/>
      <c r="R66" s="6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</row>
    <row r="67" spans="1:62" ht="12.75">
      <c r="A67" s="6"/>
      <c r="B67" s="6"/>
      <c r="C67" s="6" t="s">
        <v>79</v>
      </c>
      <c r="D67" s="6" t="s">
        <v>100</v>
      </c>
      <c r="E67" s="6"/>
      <c r="G67" s="20">
        <f>+G61/37500*100</f>
        <v>-62.95733333333333</v>
      </c>
      <c r="I67" s="7" t="s">
        <v>33</v>
      </c>
      <c r="K67" s="20">
        <f>+K61/37500*100</f>
        <v>-82.00533333333333</v>
      </c>
      <c r="M67" s="20">
        <f>+M61/37500*100</f>
        <v>-47.152</v>
      </c>
      <c r="N67" s="20"/>
      <c r="O67" s="20"/>
      <c r="Q67" s="6" t="s">
        <v>79</v>
      </c>
      <c r="R67" s="6" t="s">
        <v>101</v>
      </c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</row>
    <row r="68" spans="1:62" ht="12.75">
      <c r="A68" s="6"/>
      <c r="B68" s="6"/>
      <c r="C68" s="6"/>
      <c r="D68" s="6" t="s">
        <v>102</v>
      </c>
      <c r="E68" s="6"/>
      <c r="M68" s="74"/>
      <c r="N68" s="74"/>
      <c r="O68" s="74"/>
      <c r="Q68" s="6"/>
      <c r="R68" s="6" t="s">
        <v>102</v>
      </c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</row>
    <row r="69" spans="1:62" ht="7.5" customHeight="1">
      <c r="A69" s="6"/>
      <c r="B69" s="6"/>
      <c r="C69" s="6"/>
      <c r="D69" s="6"/>
      <c r="E69" s="6"/>
      <c r="M69" s="74"/>
      <c r="N69" s="74"/>
      <c r="O69" s="74"/>
      <c r="Q69" s="6"/>
      <c r="R69" s="6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</row>
    <row r="70" spans="1:62" ht="12.75">
      <c r="A70" s="6"/>
      <c r="B70" s="6"/>
      <c r="C70" s="6" t="s">
        <v>103</v>
      </c>
      <c r="D70" s="6" t="s">
        <v>104</v>
      </c>
      <c r="E70" s="6"/>
      <c r="G70" s="20">
        <f>+G67</f>
        <v>-62.95733333333333</v>
      </c>
      <c r="I70" s="7" t="s">
        <v>33</v>
      </c>
      <c r="K70" s="20">
        <f>+K67</f>
        <v>-82.00533333333333</v>
      </c>
      <c r="M70" s="15">
        <f>+M67</f>
        <v>-47.152</v>
      </c>
      <c r="N70" s="15"/>
      <c r="O70" s="15"/>
      <c r="Q70" s="6" t="s">
        <v>103</v>
      </c>
      <c r="R70" s="6" t="s">
        <v>105</v>
      </c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</row>
    <row r="71" spans="1:62" ht="12.75">
      <c r="A71" s="6"/>
      <c r="B71" s="6"/>
      <c r="C71" s="6"/>
      <c r="D71" s="6" t="s">
        <v>102</v>
      </c>
      <c r="E71" s="6"/>
      <c r="M71" s="74"/>
      <c r="N71" s="74"/>
      <c r="O71" s="74"/>
      <c r="Q71" s="6"/>
      <c r="R71" s="6" t="s">
        <v>102</v>
      </c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</row>
    <row r="72" spans="1:62" ht="6.75" customHeight="1">
      <c r="A72" s="6"/>
      <c r="B72" s="6"/>
      <c r="C72" s="6"/>
      <c r="D72" s="6"/>
      <c r="E72" s="6"/>
      <c r="M72" s="74"/>
      <c r="N72" s="74"/>
      <c r="O72" s="74"/>
      <c r="Q72" s="6"/>
      <c r="R72" s="6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</row>
    <row r="73" spans="1:62" ht="12.75">
      <c r="A73" s="6"/>
      <c r="B73" s="6"/>
      <c r="C73" s="6"/>
      <c r="D73" s="6"/>
      <c r="E73" s="6"/>
      <c r="M73" s="74"/>
      <c r="N73" s="74"/>
      <c r="O73" s="74"/>
      <c r="Q73" s="6"/>
      <c r="R73" s="6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</row>
    <row r="74" spans="1:62" ht="12.75">
      <c r="A74" s="6"/>
      <c r="B74" s="6"/>
      <c r="C74" s="6"/>
      <c r="D74" s="6"/>
      <c r="E74" s="6"/>
      <c r="M74" s="74"/>
      <c r="N74" s="74"/>
      <c r="O74" s="74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</row>
    <row r="75" spans="1:62" ht="12.75">
      <c r="A75" s="6"/>
      <c r="B75" s="6"/>
      <c r="C75" s="6"/>
      <c r="D75" s="6"/>
      <c r="E75" s="6"/>
      <c r="M75" s="74"/>
      <c r="N75" s="74"/>
      <c r="O75" s="74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</row>
    <row r="76" spans="1:62" ht="12.75">
      <c r="A76" s="6"/>
      <c r="B76" s="6"/>
      <c r="C76" s="6"/>
      <c r="D76" s="6"/>
      <c r="E76" s="6"/>
      <c r="M76" s="74"/>
      <c r="N76" s="74"/>
      <c r="O76" s="74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</row>
    <row r="77" spans="1:62" ht="12.75">
      <c r="A77" s="6"/>
      <c r="B77" s="6"/>
      <c r="C77" s="6"/>
      <c r="D77" s="6"/>
      <c r="E77" s="6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</row>
    <row r="78" spans="1:62" ht="12.75">
      <c r="A78" s="6"/>
      <c r="B78" s="6"/>
      <c r="C78" s="6"/>
      <c r="D78" s="6"/>
      <c r="E78" s="6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</row>
    <row r="79" spans="1:62" ht="12.75">
      <c r="A79" s="6"/>
      <c r="B79" s="6"/>
      <c r="C79" s="6"/>
      <c r="D79" s="6"/>
      <c r="E79" s="6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</row>
    <row r="80" spans="1:62" ht="20.25" customHeight="1">
      <c r="A80" s="6"/>
      <c r="B80" s="6"/>
      <c r="C80" s="6"/>
      <c r="D80" s="6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</row>
    <row r="81" spans="1:62" ht="18" customHeight="1">
      <c r="A81" s="6"/>
      <c r="B81" s="6"/>
      <c r="C81" s="6"/>
      <c r="D81" s="6"/>
      <c r="E81" s="40" t="s">
        <v>106</v>
      </c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</row>
    <row r="82" spans="1:62" ht="12.75">
      <c r="A82" s="6"/>
      <c r="B82" s="6"/>
      <c r="C82" s="6"/>
      <c r="D82" s="6"/>
      <c r="E82" s="2" t="s">
        <v>107</v>
      </c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</row>
    <row r="83" spans="1:62" ht="12.75">
      <c r="A83" s="6"/>
      <c r="B83" s="6"/>
      <c r="C83" s="6"/>
      <c r="D83" s="6"/>
      <c r="E83" s="3" t="s">
        <v>108</v>
      </c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</row>
    <row r="84" spans="1:62" ht="6.75" customHeight="1">
      <c r="A84" s="6"/>
      <c r="B84" s="6"/>
      <c r="C84" s="6"/>
      <c r="D84" s="6"/>
      <c r="E84" s="6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</row>
    <row r="85" spans="2:62" ht="12.75">
      <c r="B85" s="6"/>
      <c r="D85" s="4" t="s">
        <v>204</v>
      </c>
      <c r="E85" s="6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</row>
    <row r="86" spans="1:62" ht="12.75">
      <c r="A86" s="6"/>
      <c r="B86" s="6"/>
      <c r="C86" s="6"/>
      <c r="D86" s="6"/>
      <c r="E86" s="6"/>
      <c r="F86" s="6"/>
      <c r="H86" s="6"/>
      <c r="I86" s="6"/>
      <c r="J86" s="6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</row>
    <row r="87" spans="1:62" ht="12.75">
      <c r="A87" s="6"/>
      <c r="B87" s="6"/>
      <c r="C87" s="6"/>
      <c r="D87" s="6"/>
      <c r="E87" s="6"/>
      <c r="F87" s="6"/>
      <c r="G87" s="10"/>
      <c r="H87" s="6"/>
      <c r="I87" s="6"/>
      <c r="J87" s="6"/>
      <c r="K87" s="10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</row>
    <row r="88" spans="1:62" ht="12.75">
      <c r="A88" s="6"/>
      <c r="B88" s="6"/>
      <c r="C88" s="6"/>
      <c r="D88" s="6"/>
      <c r="E88" s="6"/>
      <c r="F88" s="6"/>
      <c r="G88" s="10"/>
      <c r="H88" s="6"/>
      <c r="I88" s="6"/>
      <c r="J88" s="6"/>
      <c r="K88" s="10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</row>
    <row r="89" spans="1:62" ht="12.75">
      <c r="A89" s="6"/>
      <c r="B89" s="6"/>
      <c r="C89" s="6"/>
      <c r="D89" s="6"/>
      <c r="E89" s="6"/>
      <c r="F89" s="6"/>
      <c r="G89" s="10" t="s">
        <v>109</v>
      </c>
      <c r="H89" s="6"/>
      <c r="I89" s="6"/>
      <c r="J89" s="6"/>
      <c r="K89" s="10" t="s">
        <v>109</v>
      </c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</row>
    <row r="90" spans="1:62" ht="12.75">
      <c r="A90" s="6"/>
      <c r="B90" s="6"/>
      <c r="C90" s="6"/>
      <c r="D90" s="6"/>
      <c r="E90" s="6"/>
      <c r="F90" s="6"/>
      <c r="G90" s="11" t="s">
        <v>206</v>
      </c>
      <c r="H90" s="6"/>
      <c r="I90" s="6"/>
      <c r="J90" s="6"/>
      <c r="K90" s="11" t="s">
        <v>205</v>
      </c>
      <c r="R90" s="32" t="s">
        <v>111</v>
      </c>
      <c r="S90" s="34" t="s">
        <v>19</v>
      </c>
      <c r="T90" s="34" t="s">
        <v>19</v>
      </c>
      <c r="U90" s="34" t="s">
        <v>19</v>
      </c>
      <c r="V90" s="34" t="s">
        <v>19</v>
      </c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</row>
    <row r="91" spans="1:62" ht="12.75">
      <c r="A91" s="6"/>
      <c r="B91" s="6"/>
      <c r="C91" s="6"/>
      <c r="D91" s="6"/>
      <c r="E91" s="6"/>
      <c r="F91" s="6"/>
      <c r="G91" s="39" t="s">
        <v>30</v>
      </c>
      <c r="H91" s="6"/>
      <c r="I91" s="6"/>
      <c r="J91" s="6"/>
      <c r="K91" s="39" t="s">
        <v>30</v>
      </c>
      <c r="S91" s="42" t="s">
        <v>23</v>
      </c>
      <c r="T91" s="42" t="s">
        <v>24</v>
      </c>
      <c r="U91" s="42" t="s">
        <v>25</v>
      </c>
      <c r="V91" s="42" t="s">
        <v>26</v>
      </c>
      <c r="W91" s="42" t="s">
        <v>27</v>
      </c>
      <c r="Y91" s="41" t="s">
        <v>112</v>
      </c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</row>
    <row r="92" spans="1:62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</row>
    <row r="93" spans="1:62" ht="12.75">
      <c r="A93" s="9">
        <v>1</v>
      </c>
      <c r="B93" s="9" t="s">
        <v>113</v>
      </c>
      <c r="C93" s="9"/>
      <c r="D93" s="9"/>
      <c r="E93" s="6"/>
      <c r="F93" s="6"/>
      <c r="G93" s="12">
        <f>+Y93</f>
        <v>116283</v>
      </c>
      <c r="H93" s="12"/>
      <c r="I93" s="12"/>
      <c r="J93" s="12"/>
      <c r="K93" s="14">
        <v>82126</v>
      </c>
      <c r="L93" s="12"/>
      <c r="M93" s="12"/>
      <c r="N93" s="12"/>
      <c r="O93" s="12"/>
      <c r="P93" s="13"/>
      <c r="Q93" s="6" t="s">
        <v>113</v>
      </c>
      <c r="R93" s="6"/>
      <c r="S93" s="19">
        <v>22883</v>
      </c>
      <c r="T93" s="19">
        <v>5278</v>
      </c>
      <c r="U93" s="17">
        <f>24775+1199</f>
        <v>25974</v>
      </c>
      <c r="V93" s="17">
        <v>125</v>
      </c>
      <c r="W93" s="17">
        <v>62023</v>
      </c>
      <c r="X93" s="17"/>
      <c r="Y93" s="17">
        <f>SUM(S93:W93)</f>
        <v>116283</v>
      </c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</row>
    <row r="94" spans="1:62" ht="12.75">
      <c r="A94" s="9">
        <v>2</v>
      </c>
      <c r="B94" s="9" t="s">
        <v>114</v>
      </c>
      <c r="C94" s="9"/>
      <c r="D94" s="9"/>
      <c r="E94" s="6"/>
      <c r="F94" s="6"/>
      <c r="G94" s="12">
        <v>0</v>
      </c>
      <c r="H94" s="12"/>
      <c r="I94" s="12"/>
      <c r="J94" s="12"/>
      <c r="K94" s="12">
        <v>1000</v>
      </c>
      <c r="L94" s="12"/>
      <c r="M94" s="12"/>
      <c r="N94" s="12"/>
      <c r="O94" s="12"/>
      <c r="P94" s="13"/>
      <c r="Q94" s="6" t="s">
        <v>115</v>
      </c>
      <c r="R94" s="6"/>
      <c r="S94" s="19">
        <v>39007</v>
      </c>
      <c r="T94" s="19">
        <v>0</v>
      </c>
      <c r="U94" s="17"/>
      <c r="V94" s="17"/>
      <c r="W94" s="17"/>
      <c r="X94" s="17"/>
      <c r="Y94" s="17">
        <f>SUM(S94:W94)</f>
        <v>39007</v>
      </c>
      <c r="AA94" s="13">
        <f>+S94-G94</f>
        <v>39007</v>
      </c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</row>
    <row r="95" spans="1:62" ht="12.75">
      <c r="A95" s="9">
        <v>3</v>
      </c>
      <c r="B95" s="9" t="s">
        <v>116</v>
      </c>
      <c r="C95" s="9"/>
      <c r="D95" s="9"/>
      <c r="E95" s="6"/>
      <c r="F95" s="6"/>
      <c r="G95" s="12">
        <f>+Y95</f>
        <v>5717</v>
      </c>
      <c r="H95" s="12"/>
      <c r="I95" s="12"/>
      <c r="J95" s="12"/>
      <c r="K95" s="12">
        <v>5717</v>
      </c>
      <c r="L95" s="12"/>
      <c r="M95" s="12"/>
      <c r="N95" s="12"/>
      <c r="O95" s="12"/>
      <c r="P95" s="13"/>
      <c r="Q95" s="6" t="s">
        <v>116</v>
      </c>
      <c r="R95" s="6"/>
      <c r="S95" s="19">
        <v>5717</v>
      </c>
      <c r="T95" s="19">
        <v>0</v>
      </c>
      <c r="U95" s="17"/>
      <c r="V95" s="17"/>
      <c r="W95" s="17"/>
      <c r="X95" s="17"/>
      <c r="Y95" s="17">
        <f>SUM(S95:W95)</f>
        <v>5717</v>
      </c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</row>
    <row r="96" spans="1:62" ht="12.75">
      <c r="A96" s="9">
        <v>4</v>
      </c>
      <c r="B96" s="9" t="s">
        <v>117</v>
      </c>
      <c r="C96" s="9"/>
      <c r="D96" s="9"/>
      <c r="E96" s="6"/>
      <c r="F96" s="6"/>
      <c r="G96" s="12">
        <v>3675</v>
      </c>
      <c r="H96" s="12"/>
      <c r="I96" s="12"/>
      <c r="J96" s="12"/>
      <c r="K96" s="12">
        <v>32659</v>
      </c>
      <c r="L96" s="12"/>
      <c r="M96" s="12"/>
      <c r="N96" s="12"/>
      <c r="O96" s="12"/>
      <c r="P96" s="13"/>
      <c r="Q96" s="6" t="s">
        <v>118</v>
      </c>
      <c r="R96" s="6"/>
      <c r="S96" s="19">
        <v>0</v>
      </c>
      <c r="T96" s="19">
        <v>0</v>
      </c>
      <c r="U96" s="17"/>
      <c r="V96" s="17"/>
      <c r="W96" s="17"/>
      <c r="X96" s="17"/>
      <c r="Y96" s="17">
        <f>SUM(S96:W96)</f>
        <v>0</v>
      </c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</row>
    <row r="97" spans="1:62" ht="9.75" customHeight="1">
      <c r="A97" s="9"/>
      <c r="B97" s="9"/>
      <c r="C97" s="9"/>
      <c r="D97" s="9"/>
      <c r="E97" s="6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6"/>
      <c r="R97" s="6"/>
      <c r="S97" s="19"/>
      <c r="T97" s="19"/>
      <c r="U97" s="17"/>
      <c r="V97" s="17"/>
      <c r="W97" s="17"/>
      <c r="X97" s="17"/>
      <c r="Y97" s="17">
        <f>+G97</f>
        <v>0</v>
      </c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</row>
    <row r="98" spans="1:62" ht="12.75">
      <c r="A98" s="9">
        <v>5</v>
      </c>
      <c r="B98" s="9" t="s">
        <v>119</v>
      </c>
      <c r="C98" s="9"/>
      <c r="D98" s="9"/>
      <c r="E98" s="6"/>
      <c r="F98" s="6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6" t="s">
        <v>119</v>
      </c>
      <c r="R98" s="6"/>
      <c r="T98" s="9"/>
      <c r="U98" s="17"/>
      <c r="V98" s="17"/>
      <c r="W98" s="17"/>
      <c r="X98" s="17"/>
      <c r="Y98" s="17">
        <f>+G98</f>
        <v>0</v>
      </c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</row>
    <row r="99" spans="1:62" ht="12.75">
      <c r="A99" s="9"/>
      <c r="B99" s="9"/>
      <c r="C99" s="9" t="s">
        <v>120</v>
      </c>
      <c r="D99" s="9"/>
      <c r="E99" s="6"/>
      <c r="F99" s="6"/>
      <c r="G99" s="12">
        <f>+Y99</f>
        <v>24262</v>
      </c>
      <c r="H99" s="12"/>
      <c r="I99" s="12"/>
      <c r="J99" s="12"/>
      <c r="K99" s="12">
        <f>9688+15878</f>
        <v>25566</v>
      </c>
      <c r="L99" s="12"/>
      <c r="M99" s="12"/>
      <c r="N99" s="12"/>
      <c r="O99" s="12"/>
      <c r="P99" s="13"/>
      <c r="Q99" s="6"/>
      <c r="R99" s="6" t="s">
        <v>120</v>
      </c>
      <c r="S99" s="19">
        <f>6076+17852</f>
        <v>23928</v>
      </c>
      <c r="T99" s="19">
        <v>0</v>
      </c>
      <c r="U99" s="17">
        <v>58</v>
      </c>
      <c r="V99" s="17">
        <v>0</v>
      </c>
      <c r="W99" s="17">
        <v>276</v>
      </c>
      <c r="X99" s="17"/>
      <c r="Y99" s="17">
        <f aca="true" t="shared" si="0" ref="Y99:Y104">SUM(S99:W99)</f>
        <v>24262</v>
      </c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</row>
    <row r="100" spans="1:62" ht="12.75">
      <c r="A100" s="9"/>
      <c r="B100" s="9"/>
      <c r="C100" s="9" t="s">
        <v>121</v>
      </c>
      <c r="D100" s="9"/>
      <c r="E100" s="6"/>
      <c r="F100" s="6"/>
      <c r="G100" s="12">
        <f>+Y100</f>
        <v>15725</v>
      </c>
      <c r="H100" s="12"/>
      <c r="I100" s="12"/>
      <c r="J100" s="12"/>
      <c r="K100" s="12">
        <v>37267</v>
      </c>
      <c r="L100" s="12"/>
      <c r="M100" s="12"/>
      <c r="N100" s="12"/>
      <c r="O100" s="12"/>
      <c r="P100" s="13"/>
      <c r="Q100" s="6"/>
      <c r="R100" s="6" t="s">
        <v>121</v>
      </c>
      <c r="S100" s="19">
        <v>13029</v>
      </c>
      <c r="T100" s="19">
        <v>0</v>
      </c>
      <c r="U100" s="17">
        <v>0</v>
      </c>
      <c r="V100" s="17">
        <v>2696</v>
      </c>
      <c r="W100" s="17">
        <v>0</v>
      </c>
      <c r="X100" s="17"/>
      <c r="Y100" s="17">
        <f t="shared" si="0"/>
        <v>15725</v>
      </c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</row>
    <row r="101" spans="1:62" ht="12.75">
      <c r="A101" s="9"/>
      <c r="B101" s="9"/>
      <c r="C101" s="9" t="s">
        <v>122</v>
      </c>
      <c r="D101" s="9"/>
      <c r="E101" s="6"/>
      <c r="F101" s="6"/>
      <c r="G101" s="12">
        <f>+Y101</f>
        <v>0</v>
      </c>
      <c r="H101" s="12"/>
      <c r="I101" s="12"/>
      <c r="J101" s="12"/>
      <c r="K101" s="15">
        <f>0</f>
        <v>0</v>
      </c>
      <c r="L101" s="12"/>
      <c r="M101" s="12"/>
      <c r="N101" s="12"/>
      <c r="O101" s="12"/>
      <c r="P101" s="13"/>
      <c r="Q101" s="6"/>
      <c r="R101" s="6" t="s">
        <v>122</v>
      </c>
      <c r="S101" s="19">
        <v>0</v>
      </c>
      <c r="T101" s="19">
        <v>0</v>
      </c>
      <c r="U101" s="17">
        <v>0</v>
      </c>
      <c r="V101" s="17">
        <v>0</v>
      </c>
      <c r="W101" s="17">
        <v>0</v>
      </c>
      <c r="X101" s="17"/>
      <c r="Y101" s="17">
        <f t="shared" si="0"/>
        <v>0</v>
      </c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</row>
    <row r="102" spans="1:62" ht="12.75">
      <c r="A102" s="9"/>
      <c r="B102" s="9"/>
      <c r="C102" s="9" t="s">
        <v>123</v>
      </c>
      <c r="D102" s="9"/>
      <c r="E102" s="6"/>
      <c r="F102" s="6"/>
      <c r="G102" s="12">
        <f>+Y102</f>
        <v>1324</v>
      </c>
      <c r="H102" s="12"/>
      <c r="I102" s="12"/>
      <c r="J102" s="12"/>
      <c r="K102" s="12">
        <v>417</v>
      </c>
      <c r="L102" s="12"/>
      <c r="M102" s="12"/>
      <c r="N102" s="12"/>
      <c r="O102" s="12"/>
      <c r="P102" s="13"/>
      <c r="Q102" s="6"/>
      <c r="R102" s="6" t="s">
        <v>123</v>
      </c>
      <c r="S102" s="19">
        <v>816</v>
      </c>
      <c r="T102" s="19">
        <f>+T155+T156</f>
        <v>25</v>
      </c>
      <c r="U102" s="17">
        <v>80</v>
      </c>
      <c r="V102" s="17">
        <v>-12</v>
      </c>
      <c r="W102" s="17">
        <v>415</v>
      </c>
      <c r="X102" s="17"/>
      <c r="Y102" s="17">
        <f t="shared" si="0"/>
        <v>1324</v>
      </c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</row>
    <row r="103" spans="1:62" ht="12.75">
      <c r="A103" s="9"/>
      <c r="B103" s="9"/>
      <c r="C103" s="9" t="s">
        <v>124</v>
      </c>
      <c r="D103" s="9"/>
      <c r="E103" s="6"/>
      <c r="F103" s="6"/>
      <c r="G103" s="12">
        <f>+Y103</f>
        <v>10381</v>
      </c>
      <c r="H103" s="12"/>
      <c r="I103" s="12"/>
      <c r="J103" s="12"/>
      <c r="K103" s="12">
        <v>3256</v>
      </c>
      <c r="L103" s="12"/>
      <c r="M103" s="12"/>
      <c r="N103" s="12"/>
      <c r="O103" s="12"/>
      <c r="P103" s="13"/>
      <c r="Q103" s="6"/>
      <c r="R103" s="6" t="s">
        <v>125</v>
      </c>
      <c r="S103" s="19">
        <v>1964</v>
      </c>
      <c r="T103" s="19">
        <f>+T154+T158</f>
        <v>1128</v>
      </c>
      <c r="U103" s="17">
        <v>3361</v>
      </c>
      <c r="V103" s="17">
        <v>3867</v>
      </c>
      <c r="W103" s="17">
        <v>61</v>
      </c>
      <c r="X103" s="17"/>
      <c r="Y103" s="17">
        <f t="shared" si="0"/>
        <v>10381</v>
      </c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</row>
    <row r="104" spans="1:62" ht="12" customHeight="1">
      <c r="A104" s="9"/>
      <c r="B104" s="9"/>
      <c r="C104" s="9"/>
      <c r="D104" s="9"/>
      <c r="E104" s="6"/>
      <c r="F104" s="6"/>
      <c r="G104" s="12">
        <f>SUM(G99:G102)</f>
        <v>41311</v>
      </c>
      <c r="H104" s="12"/>
      <c r="I104" s="12"/>
      <c r="J104" s="12"/>
      <c r="K104" s="12"/>
      <c r="L104" s="12"/>
      <c r="M104" s="12"/>
      <c r="N104" s="12"/>
      <c r="O104" s="12"/>
      <c r="P104" s="13"/>
      <c r="Q104" s="6"/>
      <c r="R104" s="6" t="s">
        <v>126</v>
      </c>
      <c r="S104" s="19"/>
      <c r="T104" s="19">
        <f>+T157</f>
        <v>7918</v>
      </c>
      <c r="U104" s="17">
        <v>15226</v>
      </c>
      <c r="V104" s="17"/>
      <c r="W104" s="17"/>
      <c r="X104" s="17"/>
      <c r="Y104" s="17">
        <f t="shared" si="0"/>
        <v>23144</v>
      </c>
      <c r="AA104" s="13">
        <f>SUM(Y99:Y104)</f>
        <v>74836</v>
      </c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</row>
    <row r="105" spans="1:62" ht="9.75" customHeight="1">
      <c r="A105" s="9"/>
      <c r="B105" s="9"/>
      <c r="C105" s="9"/>
      <c r="D105" s="9"/>
      <c r="E105" s="6"/>
      <c r="F105" s="6"/>
      <c r="G105" s="12"/>
      <c r="H105" s="12"/>
      <c r="I105" s="12"/>
      <c r="J105" s="12"/>
      <c r="K105" s="12"/>
      <c r="L105" s="12"/>
      <c r="M105" s="12"/>
      <c r="N105" s="12"/>
      <c r="O105" s="12"/>
      <c r="P105" s="13"/>
      <c r="Q105" s="6"/>
      <c r="R105" s="6"/>
      <c r="S105" s="19"/>
      <c r="T105" s="19"/>
      <c r="U105" s="19"/>
      <c r="V105" s="19"/>
      <c r="W105" s="19"/>
      <c r="X105" s="19"/>
      <c r="Y105" s="19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</row>
    <row r="106" spans="1:62" ht="12.75">
      <c r="A106" s="9">
        <v>6</v>
      </c>
      <c r="B106" s="9" t="s">
        <v>127</v>
      </c>
      <c r="C106" s="9"/>
      <c r="D106" s="9"/>
      <c r="E106" s="6"/>
      <c r="F106" s="6"/>
      <c r="G106" s="12"/>
      <c r="H106" s="12"/>
      <c r="I106" s="12"/>
      <c r="J106" s="12"/>
      <c r="K106" s="12"/>
      <c r="L106" s="12"/>
      <c r="M106" s="12"/>
      <c r="N106" s="12"/>
      <c r="O106" s="12"/>
      <c r="P106" s="13"/>
      <c r="Q106" s="6" t="s">
        <v>127</v>
      </c>
      <c r="R106" s="6"/>
      <c r="S106" s="19"/>
      <c r="T106" s="19"/>
      <c r="U106" s="17"/>
      <c r="V106" s="17"/>
      <c r="W106" s="17"/>
      <c r="X106" s="17"/>
      <c r="Y106" s="17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</row>
    <row r="107" spans="1:62" ht="12.75">
      <c r="A107" s="9"/>
      <c r="B107" s="9"/>
      <c r="C107" s="9" t="s">
        <v>128</v>
      </c>
      <c r="D107" s="9"/>
      <c r="E107" s="6"/>
      <c r="F107" s="6"/>
      <c r="G107" s="12">
        <f>+Y107</f>
        <v>16492</v>
      </c>
      <c r="H107" s="12"/>
      <c r="I107" s="12"/>
      <c r="J107" s="12"/>
      <c r="K107" s="12">
        <v>17849</v>
      </c>
      <c r="L107" s="12"/>
      <c r="M107" s="12"/>
      <c r="N107" s="12"/>
      <c r="O107" s="12"/>
      <c r="P107" s="13"/>
      <c r="Q107" s="6"/>
      <c r="R107" s="6" t="s">
        <v>128</v>
      </c>
      <c r="S107" s="19">
        <v>16492</v>
      </c>
      <c r="T107" s="19">
        <v>0</v>
      </c>
      <c r="U107" s="17">
        <v>0</v>
      </c>
      <c r="V107" s="17">
        <v>0</v>
      </c>
      <c r="W107" s="17"/>
      <c r="X107" s="17"/>
      <c r="Y107" s="17">
        <f aca="true" t="shared" si="1" ref="Y107:Y112">SUM(S107:W107)</f>
        <v>16492</v>
      </c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</row>
    <row r="108" spans="1:62" ht="12.75">
      <c r="A108" s="9"/>
      <c r="B108" s="9"/>
      <c r="C108" s="9" t="s">
        <v>129</v>
      </c>
      <c r="D108" s="9"/>
      <c r="E108" s="6"/>
      <c r="F108" s="6"/>
      <c r="G108" s="12">
        <f>+Y108</f>
        <v>17922</v>
      </c>
      <c r="H108" s="12"/>
      <c r="I108" s="12"/>
      <c r="J108" s="12"/>
      <c r="K108" s="12">
        <v>12594</v>
      </c>
      <c r="L108" s="12"/>
      <c r="M108" s="12"/>
      <c r="N108" s="12"/>
      <c r="O108" s="12"/>
      <c r="P108" s="13"/>
      <c r="Q108" s="6"/>
      <c r="R108" s="6" t="s">
        <v>129</v>
      </c>
      <c r="S108" s="19">
        <v>16984</v>
      </c>
      <c r="T108" s="19">
        <v>0</v>
      </c>
      <c r="U108" s="17">
        <v>639</v>
      </c>
      <c r="V108" s="17">
        <v>0</v>
      </c>
      <c r="W108" s="17">
        <v>299</v>
      </c>
      <c r="X108" s="17"/>
      <c r="Y108" s="17">
        <f t="shared" si="1"/>
        <v>17922</v>
      </c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</row>
    <row r="109" spans="1:62" ht="12.75">
      <c r="A109" s="9"/>
      <c r="B109" s="9"/>
      <c r="C109" s="9" t="s">
        <v>130</v>
      </c>
      <c r="D109" s="9"/>
      <c r="E109" s="6"/>
      <c r="F109" s="6"/>
      <c r="G109" s="12">
        <f>+Y109+629</f>
        <v>61005</v>
      </c>
      <c r="H109" s="12"/>
      <c r="I109" s="12"/>
      <c r="J109" s="12"/>
      <c r="K109" s="12">
        <f>40404+64+652</f>
        <v>41120</v>
      </c>
      <c r="L109" s="12"/>
      <c r="M109" s="12"/>
      <c r="N109" s="12"/>
      <c r="O109" s="12"/>
      <c r="P109" s="13"/>
      <c r="Q109" s="6"/>
      <c r="R109" s="6" t="s">
        <v>130</v>
      </c>
      <c r="S109" s="19">
        <f>17735-29+3631</f>
        <v>21337</v>
      </c>
      <c r="T109" s="19">
        <f>1370-T110</f>
        <v>1313</v>
      </c>
      <c r="U109" s="17">
        <v>380</v>
      </c>
      <c r="V109" s="17">
        <v>3529</v>
      </c>
      <c r="W109" s="17">
        <v>33817</v>
      </c>
      <c r="X109" s="17"/>
      <c r="Y109" s="17">
        <f t="shared" si="1"/>
        <v>60376</v>
      </c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</row>
    <row r="110" spans="1:62" ht="12.75">
      <c r="A110" s="9"/>
      <c r="B110" s="9"/>
      <c r="C110" s="9" t="s">
        <v>131</v>
      </c>
      <c r="D110" s="9"/>
      <c r="E110" s="6"/>
      <c r="F110" s="6"/>
      <c r="G110" s="12">
        <f>+Y110</f>
        <v>450</v>
      </c>
      <c r="H110" s="12"/>
      <c r="I110" s="12"/>
      <c r="J110" s="12"/>
      <c r="K110" s="12">
        <v>665</v>
      </c>
      <c r="L110" s="12"/>
      <c r="M110" s="12"/>
      <c r="N110" s="12"/>
      <c r="O110" s="12"/>
      <c r="P110" s="13"/>
      <c r="Q110" s="6"/>
      <c r="R110" s="6" t="s">
        <v>131</v>
      </c>
      <c r="S110" s="19">
        <v>29</v>
      </c>
      <c r="T110" s="19">
        <v>57</v>
      </c>
      <c r="U110" s="17">
        <v>0</v>
      </c>
      <c r="V110" s="17">
        <v>364</v>
      </c>
      <c r="W110" s="17"/>
      <c r="X110" s="17"/>
      <c r="Y110" s="17">
        <f t="shared" si="1"/>
        <v>450</v>
      </c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</row>
    <row r="111" spans="1:62" ht="12.75">
      <c r="A111" s="9"/>
      <c r="B111" s="9"/>
      <c r="C111" s="9" t="s">
        <v>132</v>
      </c>
      <c r="D111" s="9"/>
      <c r="E111" s="6"/>
      <c r="F111" s="6"/>
      <c r="G111" s="12">
        <f>+Y111</f>
        <v>45592</v>
      </c>
      <c r="H111" s="12"/>
      <c r="I111" s="12"/>
      <c r="J111" s="12"/>
      <c r="K111" s="12">
        <f>51605+20</f>
        <v>51625</v>
      </c>
      <c r="L111" s="12"/>
      <c r="M111" s="12"/>
      <c r="N111" s="12"/>
      <c r="O111" s="12"/>
      <c r="P111" s="13"/>
      <c r="Q111" s="6"/>
      <c r="R111" s="6" t="s">
        <v>133</v>
      </c>
      <c r="S111" s="19">
        <v>36500</v>
      </c>
      <c r="T111" s="19">
        <v>0</v>
      </c>
      <c r="U111" s="17">
        <v>9092</v>
      </c>
      <c r="V111" s="17">
        <v>0</v>
      </c>
      <c r="W111" s="17"/>
      <c r="X111" s="17"/>
      <c r="Y111" s="17">
        <f t="shared" si="1"/>
        <v>45592</v>
      </c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</row>
    <row r="112" spans="1:62" ht="12.75">
      <c r="A112" s="9"/>
      <c r="B112" s="9"/>
      <c r="C112" s="9"/>
      <c r="D112" s="9"/>
      <c r="E112" s="6"/>
      <c r="F112" s="6"/>
      <c r="G112" s="12"/>
      <c r="H112" s="12"/>
      <c r="I112" s="12"/>
      <c r="J112" s="12"/>
      <c r="K112" s="12"/>
      <c r="L112" s="12"/>
      <c r="M112" s="12"/>
      <c r="N112" s="12"/>
      <c r="O112" s="12"/>
      <c r="P112" s="13"/>
      <c r="Q112" s="6"/>
      <c r="R112" s="6" t="s">
        <v>134</v>
      </c>
      <c r="S112" s="19"/>
      <c r="T112" s="19"/>
      <c r="U112" s="17"/>
      <c r="V112" s="17">
        <v>805</v>
      </c>
      <c r="W112" s="17">
        <v>31274</v>
      </c>
      <c r="X112" s="17"/>
      <c r="Y112" s="17">
        <f t="shared" si="1"/>
        <v>32079</v>
      </c>
      <c r="AA112" s="13">
        <f>SUM(Y107:Y112)</f>
        <v>172911</v>
      </c>
      <c r="AB112" s="13">
        <f>32079-30604-845</f>
        <v>630</v>
      </c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</row>
    <row r="113" spans="1:62" ht="10.5" customHeight="1">
      <c r="A113" s="9"/>
      <c r="B113" s="9"/>
      <c r="C113" s="9"/>
      <c r="D113" s="9"/>
      <c r="E113" s="6"/>
      <c r="F113" s="6"/>
      <c r="G113" s="12"/>
      <c r="H113" s="12"/>
      <c r="I113" s="12"/>
      <c r="J113" s="12"/>
      <c r="K113" s="12"/>
      <c r="L113" s="12"/>
      <c r="M113" s="12"/>
      <c r="N113" s="12"/>
      <c r="O113" s="12"/>
      <c r="P113" s="13"/>
      <c r="Q113" s="6"/>
      <c r="R113" s="6"/>
      <c r="S113" s="19"/>
      <c r="T113" s="19"/>
      <c r="U113" s="19"/>
      <c r="V113" s="19"/>
      <c r="W113" s="19"/>
      <c r="X113" s="19"/>
      <c r="Y113" s="17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</row>
    <row r="114" spans="1:62" ht="12.75">
      <c r="A114" s="9">
        <v>7</v>
      </c>
      <c r="B114" s="9" t="s">
        <v>135</v>
      </c>
      <c r="C114" s="9"/>
      <c r="D114" s="9"/>
      <c r="E114" s="6"/>
      <c r="F114" s="6"/>
      <c r="G114" s="12">
        <f>SUM(G99:G103)-SUM(G107:G111)</f>
        <v>-89769</v>
      </c>
      <c r="H114" s="12"/>
      <c r="I114" s="12"/>
      <c r="J114" s="12"/>
      <c r="K114" s="12">
        <f>SUM(K99:K103)-SUM(K107:K111)</f>
        <v>-57347</v>
      </c>
      <c r="L114" s="12"/>
      <c r="M114" s="12"/>
      <c r="N114" s="12"/>
      <c r="O114" s="12"/>
      <c r="P114" s="13"/>
      <c r="Q114" s="6" t="s">
        <v>135</v>
      </c>
      <c r="R114" s="6"/>
      <c r="S114" s="19">
        <f>SUM(S99:S104)-SUM(S107:S112)</f>
        <v>-51605</v>
      </c>
      <c r="T114" s="19">
        <f>SUM(T99:T104)-SUM(T107:T112)</f>
        <v>7701</v>
      </c>
      <c r="U114" s="19">
        <f>SUM(U99:U104)-SUM(U107:U112)</f>
        <v>8614</v>
      </c>
      <c r="V114" s="19">
        <f>SUM(V99:V104)-SUM(V107:V112)</f>
        <v>1853</v>
      </c>
      <c r="W114" s="19">
        <f>SUM(W99:W104)-SUM(W107:W112)</f>
        <v>-64638</v>
      </c>
      <c r="X114" s="19"/>
      <c r="Y114" s="19">
        <f>SUM(Y99:Y104)-SUM(Y107:Y112)</f>
        <v>-98075</v>
      </c>
      <c r="AA114" s="13">
        <f>+AA104-AA112</f>
        <v>-98075</v>
      </c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</row>
    <row r="115" spans="1:62" ht="6" customHeight="1">
      <c r="A115" s="9"/>
      <c r="B115" s="9"/>
      <c r="C115" s="9"/>
      <c r="D115" s="9"/>
      <c r="E115" s="6"/>
      <c r="F115" s="6"/>
      <c r="G115" s="12"/>
      <c r="H115" s="12"/>
      <c r="I115" s="12"/>
      <c r="J115" s="12"/>
      <c r="K115" s="12"/>
      <c r="L115" s="12"/>
      <c r="M115" s="12"/>
      <c r="N115" s="12"/>
      <c r="O115" s="12"/>
      <c r="P115" s="13"/>
      <c r="Q115" s="6"/>
      <c r="R115" s="6"/>
      <c r="S115" s="19"/>
      <c r="T115" s="19"/>
      <c r="U115" s="17"/>
      <c r="V115" s="17"/>
      <c r="W115" s="17"/>
      <c r="X115" s="17"/>
      <c r="Y115" s="17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</row>
    <row r="116" spans="1:62" ht="14.25" customHeight="1">
      <c r="A116" s="9"/>
      <c r="B116" s="9"/>
      <c r="C116" s="9"/>
      <c r="D116" s="9"/>
      <c r="E116" s="6"/>
      <c r="F116" s="6"/>
      <c r="G116" s="19"/>
      <c r="H116" s="19"/>
      <c r="I116" s="12"/>
      <c r="J116" s="12"/>
      <c r="K116" s="12"/>
      <c r="L116" s="12"/>
      <c r="M116" s="12"/>
      <c r="N116" s="12"/>
      <c r="O116" s="12"/>
      <c r="P116" s="13"/>
      <c r="Q116" s="6"/>
      <c r="R116" s="6"/>
      <c r="S116" s="19">
        <f>SUM(S93:S96)+S114</f>
        <v>16002</v>
      </c>
      <c r="T116" s="19">
        <f>SUM(T93:T96)+T114</f>
        <v>12979</v>
      </c>
      <c r="U116" s="19">
        <f>SUM(U93:U96)+U114</f>
        <v>34588</v>
      </c>
      <c r="V116" s="19">
        <f>SUM(V93:V96)+V114</f>
        <v>1978</v>
      </c>
      <c r="W116" s="19">
        <f>SUM(W93:W96)+W114</f>
        <v>-2615</v>
      </c>
      <c r="X116" s="19"/>
      <c r="Y116" s="19">
        <f>SUM(Y93:Y96)+Y114</f>
        <v>62932</v>
      </c>
      <c r="Z116" s="19"/>
      <c r="AA116" s="88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</row>
    <row r="117" spans="1:62" ht="8.25" customHeight="1">
      <c r="A117" s="9"/>
      <c r="B117" s="9"/>
      <c r="C117" s="9"/>
      <c r="D117" s="9"/>
      <c r="E117" s="6"/>
      <c r="F117" s="6"/>
      <c r="G117" s="19"/>
      <c r="H117" s="12"/>
      <c r="I117" s="12"/>
      <c r="J117" s="12"/>
      <c r="K117" s="12"/>
      <c r="L117" s="12"/>
      <c r="M117" s="12"/>
      <c r="N117" s="12"/>
      <c r="O117" s="12"/>
      <c r="P117" s="13"/>
      <c r="Q117" s="6"/>
      <c r="R117" s="6"/>
      <c r="S117" s="19"/>
      <c r="T117" s="19"/>
      <c r="U117" s="19"/>
      <c r="V117" s="19"/>
      <c r="W117" s="19"/>
      <c r="X117" s="19"/>
      <c r="Y117" s="17"/>
      <c r="Z117" s="19"/>
      <c r="AA117" s="88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</row>
    <row r="118" spans="1:62" ht="12.75">
      <c r="A118" s="9">
        <v>8</v>
      </c>
      <c r="B118" s="9" t="s">
        <v>136</v>
      </c>
      <c r="C118" s="9"/>
      <c r="D118" s="9"/>
      <c r="E118" s="6"/>
      <c r="F118" s="6"/>
      <c r="G118" s="12"/>
      <c r="H118" s="12"/>
      <c r="I118" s="12"/>
      <c r="J118" s="12"/>
      <c r="K118" s="12" t="s">
        <v>137</v>
      </c>
      <c r="L118" s="12"/>
      <c r="M118" s="12"/>
      <c r="N118" s="12"/>
      <c r="O118" s="12"/>
      <c r="P118" s="13"/>
      <c r="Q118" s="6" t="s">
        <v>136</v>
      </c>
      <c r="R118" s="6"/>
      <c r="S118" s="19"/>
      <c r="T118" s="19"/>
      <c r="U118" s="17"/>
      <c r="V118" s="17"/>
      <c r="W118" s="17"/>
      <c r="X118" s="17"/>
      <c r="Y118" s="17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</row>
    <row r="119" spans="1:62" ht="12.75">
      <c r="A119" s="9"/>
      <c r="B119" s="9" t="s">
        <v>43</v>
      </c>
      <c r="C119" s="9"/>
      <c r="D119" s="9"/>
      <c r="E119" s="6"/>
      <c r="F119" s="6"/>
      <c r="G119" s="12">
        <v>37500</v>
      </c>
      <c r="H119" s="12"/>
      <c r="I119" s="12"/>
      <c r="J119" s="12"/>
      <c r="K119" s="12">
        <v>37500</v>
      </c>
      <c r="L119" s="12"/>
      <c r="M119" s="12"/>
      <c r="N119" s="12"/>
      <c r="O119" s="12"/>
      <c r="P119" s="13"/>
      <c r="Q119" s="6" t="s">
        <v>43</v>
      </c>
      <c r="R119" s="6"/>
      <c r="S119" s="19">
        <v>37500</v>
      </c>
      <c r="T119" s="19">
        <v>10300</v>
      </c>
      <c r="U119" s="17">
        <v>4159</v>
      </c>
      <c r="V119" s="17">
        <v>1000</v>
      </c>
      <c r="W119" s="17">
        <v>10000</v>
      </c>
      <c r="X119" s="17"/>
      <c r="Y119" s="17">
        <f>SUM(S119:W119)</f>
        <v>62959</v>
      </c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</row>
    <row r="120" spans="1:62" ht="12.75">
      <c r="A120" s="9"/>
      <c r="B120" s="9" t="s">
        <v>138</v>
      </c>
      <c r="C120" s="9"/>
      <c r="D120" s="9"/>
      <c r="E120" s="6"/>
      <c r="F120" s="6"/>
      <c r="G120" s="12">
        <f aca="true" t="shared" si="2" ref="G120:G126">+Y120</f>
        <v>0</v>
      </c>
      <c r="H120" s="12"/>
      <c r="I120" s="12"/>
      <c r="J120" s="12"/>
      <c r="K120" s="12"/>
      <c r="L120" s="12"/>
      <c r="M120" s="12"/>
      <c r="N120" s="12"/>
      <c r="O120" s="12"/>
      <c r="P120" s="13"/>
      <c r="Q120" s="6" t="s">
        <v>138</v>
      </c>
      <c r="R120" s="6"/>
      <c r="S120" s="19"/>
      <c r="T120" s="19"/>
      <c r="U120" s="17"/>
      <c r="V120" s="17"/>
      <c r="W120" s="17"/>
      <c r="X120" s="17"/>
      <c r="Y120" s="17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</row>
    <row r="121" spans="1:62" ht="12.75">
      <c r="A121" s="9"/>
      <c r="B121" s="9"/>
      <c r="C121" s="9" t="s">
        <v>139</v>
      </c>
      <c r="D121" s="9"/>
      <c r="E121" s="6"/>
      <c r="F121" s="6"/>
      <c r="G121" s="12">
        <f t="shared" si="2"/>
        <v>0</v>
      </c>
      <c r="H121" s="12"/>
      <c r="I121" s="12"/>
      <c r="J121" s="12"/>
      <c r="K121" s="12"/>
      <c r="L121" s="12"/>
      <c r="M121" s="12"/>
      <c r="N121" s="12"/>
      <c r="O121" s="12"/>
      <c r="P121" s="13"/>
      <c r="Q121" s="6"/>
      <c r="R121" s="6" t="s">
        <v>139</v>
      </c>
      <c r="S121" s="19">
        <v>0</v>
      </c>
      <c r="T121" s="19">
        <v>0</v>
      </c>
      <c r="U121" s="17"/>
      <c r="V121" s="17"/>
      <c r="W121" s="17"/>
      <c r="X121" s="17"/>
      <c r="Y121" s="17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</row>
    <row r="122" spans="1:62" ht="12.75">
      <c r="A122" s="9"/>
      <c r="B122" s="9"/>
      <c r="C122" s="9" t="s">
        <v>140</v>
      </c>
      <c r="D122" s="9"/>
      <c r="E122" s="6"/>
      <c r="F122" s="6"/>
      <c r="G122" s="12">
        <f t="shared" si="2"/>
        <v>0</v>
      </c>
      <c r="H122" s="12"/>
      <c r="I122" s="12"/>
      <c r="J122" s="12"/>
      <c r="K122" s="12"/>
      <c r="L122" s="12"/>
      <c r="M122" s="12"/>
      <c r="N122" s="12"/>
      <c r="O122" s="12"/>
      <c r="P122" s="13"/>
      <c r="Q122" s="6"/>
      <c r="R122" s="6" t="s">
        <v>140</v>
      </c>
      <c r="S122" s="19">
        <v>0</v>
      </c>
      <c r="T122" s="19">
        <v>0</v>
      </c>
      <c r="U122" s="17"/>
      <c r="V122" s="17"/>
      <c r="W122" s="17"/>
      <c r="X122" s="17"/>
      <c r="Y122" s="17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</row>
    <row r="123" spans="1:62" ht="12.75">
      <c r="A123" s="9"/>
      <c r="B123" s="9"/>
      <c r="C123" s="9" t="s">
        <v>141</v>
      </c>
      <c r="D123" s="9"/>
      <c r="E123" s="6"/>
      <c r="F123" s="6"/>
      <c r="G123" s="12">
        <v>710</v>
      </c>
      <c r="H123" s="12"/>
      <c r="I123" s="12"/>
      <c r="J123" s="12"/>
      <c r="K123" s="12">
        <v>710</v>
      </c>
      <c r="L123" s="12"/>
      <c r="M123" s="12"/>
      <c r="N123" s="12"/>
      <c r="O123" s="12"/>
      <c r="P123" s="13"/>
      <c r="Q123" s="6"/>
      <c r="R123" s="6" t="s">
        <v>141</v>
      </c>
      <c r="S123" s="19">
        <v>710</v>
      </c>
      <c r="T123" s="19">
        <v>636</v>
      </c>
      <c r="U123" s="17">
        <v>7841</v>
      </c>
      <c r="V123" s="17"/>
      <c r="W123" s="17"/>
      <c r="X123" s="17"/>
      <c r="Y123" s="17">
        <f>SUM(S123:W123)</f>
        <v>9187</v>
      </c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</row>
    <row r="124" spans="1:62" ht="12.75">
      <c r="A124" s="9"/>
      <c r="B124" s="9"/>
      <c r="C124" s="9" t="s">
        <v>142</v>
      </c>
      <c r="D124" s="9"/>
      <c r="E124" s="6"/>
      <c r="F124" s="6"/>
      <c r="G124" s="12">
        <f t="shared" si="2"/>
        <v>0</v>
      </c>
      <c r="H124" s="12"/>
      <c r="I124" s="12"/>
      <c r="J124" s="12"/>
      <c r="K124" s="12"/>
      <c r="L124" s="12"/>
      <c r="M124" s="12"/>
      <c r="N124" s="12"/>
      <c r="O124" s="12"/>
      <c r="P124" s="13"/>
      <c r="Q124" s="6"/>
      <c r="R124" s="6" t="s">
        <v>142</v>
      </c>
      <c r="S124" s="19">
        <v>0</v>
      </c>
      <c r="T124" s="19">
        <v>0</v>
      </c>
      <c r="U124" s="17"/>
      <c r="V124" s="17"/>
      <c r="W124" s="17"/>
      <c r="X124" s="17"/>
      <c r="Y124" s="17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</row>
    <row r="125" spans="1:62" ht="12.75">
      <c r="A125" s="9"/>
      <c r="B125" s="9"/>
      <c r="C125" s="9" t="s">
        <v>143</v>
      </c>
      <c r="D125" s="9"/>
      <c r="E125" s="6"/>
      <c r="F125" s="6"/>
      <c r="G125" s="12">
        <f>+Y125+3670-1160+3115+1285</f>
        <v>-20841</v>
      </c>
      <c r="H125" s="12"/>
      <c r="I125" s="12"/>
      <c r="J125" s="12"/>
      <c r="K125" s="12">
        <v>9169</v>
      </c>
      <c r="L125" s="12"/>
      <c r="M125" s="12"/>
      <c r="N125" s="12"/>
      <c r="O125" s="12"/>
      <c r="P125" s="13"/>
      <c r="Q125" s="6"/>
      <c r="R125" s="6" t="s">
        <v>143</v>
      </c>
      <c r="S125" s="19">
        <f>-169-26557</f>
        <v>-26726</v>
      </c>
      <c r="T125" s="19">
        <v>2043</v>
      </c>
      <c r="U125" s="17">
        <v>9261</v>
      </c>
      <c r="V125" s="17">
        <v>942</v>
      </c>
      <c r="W125" s="17">
        <v>-13271</v>
      </c>
      <c r="X125" s="17"/>
      <c r="Y125" s="17">
        <f>SUM(S125:W125)</f>
        <v>-27751</v>
      </c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</row>
    <row r="126" spans="1:62" ht="12.75">
      <c r="A126" s="9"/>
      <c r="B126" s="9"/>
      <c r="C126" s="9" t="s">
        <v>144</v>
      </c>
      <c r="D126" s="9"/>
      <c r="E126" s="6"/>
      <c r="F126" s="6"/>
      <c r="G126" s="12">
        <f t="shared" si="2"/>
        <v>513</v>
      </c>
      <c r="H126" s="12"/>
      <c r="I126" s="12"/>
      <c r="J126" s="12"/>
      <c r="K126" s="12">
        <v>-1246</v>
      </c>
      <c r="L126" s="12"/>
      <c r="M126" s="12"/>
      <c r="N126" s="12"/>
      <c r="O126" s="12"/>
      <c r="P126" s="13"/>
      <c r="Q126" s="6"/>
      <c r="R126" s="6" t="s">
        <v>145</v>
      </c>
      <c r="S126" s="19">
        <v>0</v>
      </c>
      <c r="T126" s="19">
        <v>0</v>
      </c>
      <c r="U126" s="17"/>
      <c r="V126" s="17"/>
      <c r="W126" s="17">
        <v>513</v>
      </c>
      <c r="X126" s="17"/>
      <c r="Y126" s="17">
        <f>SUM(S126:W126)</f>
        <v>513</v>
      </c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</row>
    <row r="127" spans="1:62" ht="8.25" customHeight="1">
      <c r="A127" s="9"/>
      <c r="B127" s="9"/>
      <c r="C127" s="9"/>
      <c r="D127" s="9"/>
      <c r="E127" s="6"/>
      <c r="F127" s="6"/>
      <c r="G127" s="12"/>
      <c r="H127" s="12"/>
      <c r="I127" s="12"/>
      <c r="J127" s="12"/>
      <c r="K127" s="12"/>
      <c r="L127" s="12"/>
      <c r="M127" s="12"/>
      <c r="N127" s="12"/>
      <c r="O127" s="12"/>
      <c r="P127" s="13"/>
      <c r="Q127" s="6"/>
      <c r="R127" s="6"/>
      <c r="S127" s="19"/>
      <c r="T127" s="19"/>
      <c r="U127" s="17"/>
      <c r="V127" s="17"/>
      <c r="W127" s="17"/>
      <c r="X127" s="17"/>
      <c r="Y127" s="17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</row>
    <row r="128" spans="1:62" ht="12.75">
      <c r="A128" s="9">
        <v>9</v>
      </c>
      <c r="B128" s="9" t="s">
        <v>146</v>
      </c>
      <c r="C128" s="9"/>
      <c r="D128" s="9"/>
      <c r="E128" s="6"/>
      <c r="F128" s="6"/>
      <c r="G128" s="12">
        <f>+Y128</f>
        <v>143</v>
      </c>
      <c r="H128" s="12"/>
      <c r="I128" s="12"/>
      <c r="J128" s="12"/>
      <c r="K128" s="12">
        <v>723</v>
      </c>
      <c r="L128" s="12"/>
      <c r="M128" s="12"/>
      <c r="N128" s="12"/>
      <c r="O128" s="12"/>
      <c r="P128" s="13"/>
      <c r="Q128" s="6" t="s">
        <v>146</v>
      </c>
      <c r="R128" s="6"/>
      <c r="S128" s="19"/>
      <c r="T128" s="19">
        <v>0</v>
      </c>
      <c r="U128" s="17"/>
      <c r="V128" s="17"/>
      <c r="W128" s="17">
        <v>143</v>
      </c>
      <c r="X128" s="17"/>
      <c r="Y128" s="17">
        <f>SUM(S128:W128)</f>
        <v>143</v>
      </c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</row>
    <row r="129" spans="1:62" ht="7.5" customHeight="1">
      <c r="A129" s="6"/>
      <c r="B129" s="6"/>
      <c r="C129" s="6"/>
      <c r="D129" s="6"/>
      <c r="E129" s="6"/>
      <c r="F129" s="6"/>
      <c r="G129" s="12"/>
      <c r="H129" s="12"/>
      <c r="I129" s="12"/>
      <c r="J129" s="12"/>
      <c r="K129" s="12"/>
      <c r="L129" s="12"/>
      <c r="M129" s="12"/>
      <c r="N129" s="12"/>
      <c r="O129" s="12"/>
      <c r="P129" s="13"/>
      <c r="Q129" s="6"/>
      <c r="R129" s="6"/>
      <c r="S129" s="19"/>
      <c r="T129" s="19"/>
      <c r="U129" s="17"/>
      <c r="V129" s="17"/>
      <c r="W129" s="17"/>
      <c r="X129" s="17"/>
      <c r="Y129" s="17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</row>
    <row r="130" spans="1:62" ht="12.75">
      <c r="A130" s="6">
        <v>10</v>
      </c>
      <c r="B130" s="6" t="s">
        <v>147</v>
      </c>
      <c r="C130" s="6"/>
      <c r="D130" s="6"/>
      <c r="E130" s="6"/>
      <c r="F130" s="6"/>
      <c r="G130" s="12">
        <f>+Y130</f>
        <v>11626</v>
      </c>
      <c r="H130" s="12"/>
      <c r="I130" s="12"/>
      <c r="J130" s="12"/>
      <c r="K130" s="12">
        <v>11177</v>
      </c>
      <c r="L130" s="12"/>
      <c r="M130" s="12"/>
      <c r="N130" s="12"/>
      <c r="O130" s="12"/>
      <c r="P130" s="13"/>
      <c r="Q130" s="6" t="s">
        <v>147</v>
      </c>
      <c r="R130" s="6"/>
      <c r="S130" s="19">
        <v>0</v>
      </c>
      <c r="T130" s="19">
        <v>0</v>
      </c>
      <c r="U130" s="17">
        <v>11626</v>
      </c>
      <c r="V130" s="17"/>
      <c r="W130" s="17"/>
      <c r="X130" s="17"/>
      <c r="Y130" s="17">
        <f>SUM(S130:W130)</f>
        <v>11626</v>
      </c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</row>
    <row r="131" spans="1:62" ht="6.75" customHeight="1">
      <c r="A131" s="6"/>
      <c r="B131" s="6"/>
      <c r="C131" s="6"/>
      <c r="D131" s="6"/>
      <c r="E131" s="6"/>
      <c r="F131" s="6"/>
      <c r="G131" s="12"/>
      <c r="H131" s="12"/>
      <c r="I131" s="12"/>
      <c r="J131" s="12"/>
      <c r="K131" s="12"/>
      <c r="L131" s="12"/>
      <c r="M131" s="12"/>
      <c r="N131" s="12"/>
      <c r="O131" s="12"/>
      <c r="P131" s="13"/>
      <c r="Q131" s="6"/>
      <c r="R131" s="6"/>
      <c r="S131" s="19"/>
      <c r="T131" s="19"/>
      <c r="U131" s="17"/>
      <c r="V131" s="17"/>
      <c r="W131" s="17"/>
      <c r="X131" s="17"/>
      <c r="Y131" s="17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</row>
    <row r="132" spans="1:25" ht="12.75">
      <c r="A132" s="6">
        <v>11</v>
      </c>
      <c r="B132" s="6" t="s">
        <v>148</v>
      </c>
      <c r="C132" s="6"/>
      <c r="D132" s="6"/>
      <c r="E132" s="6"/>
      <c r="F132" s="6"/>
      <c r="G132" s="12">
        <f>+Y132</f>
        <v>6255</v>
      </c>
      <c r="H132" s="12"/>
      <c r="I132" s="12"/>
      <c r="J132" s="12"/>
      <c r="K132" s="12">
        <f>2286+2096+67+1673</f>
        <v>6122</v>
      </c>
      <c r="L132" s="12"/>
      <c r="M132" s="12"/>
      <c r="N132" s="12"/>
      <c r="O132" s="12"/>
      <c r="P132" s="13"/>
      <c r="Q132" s="6" t="s">
        <v>148</v>
      </c>
      <c r="R132" s="6"/>
      <c r="S132" s="19">
        <v>4518</v>
      </c>
      <c r="T132" s="19">
        <v>0</v>
      </c>
      <c r="U132" s="17">
        <v>1701</v>
      </c>
      <c r="V132" s="17">
        <v>36</v>
      </c>
      <c r="W132" s="17"/>
      <c r="X132" s="17"/>
      <c r="Y132" s="17">
        <f>SUM(S132:W132)</f>
        <v>6255</v>
      </c>
    </row>
    <row r="133" spans="1:25" ht="4.5" customHeight="1">
      <c r="A133" s="6"/>
      <c r="B133" s="6"/>
      <c r="C133" s="6"/>
      <c r="D133" s="6"/>
      <c r="E133" s="6"/>
      <c r="F133" s="6"/>
      <c r="G133" s="19"/>
      <c r="H133" s="12"/>
      <c r="I133" s="12"/>
      <c r="J133" s="12"/>
      <c r="K133" s="12"/>
      <c r="L133" s="12"/>
      <c r="M133" s="12"/>
      <c r="N133" s="12"/>
      <c r="O133" s="12"/>
      <c r="P133" s="13"/>
      <c r="Q133" s="6"/>
      <c r="R133" s="6"/>
      <c r="S133" s="19"/>
      <c r="T133" s="19"/>
      <c r="U133" s="19"/>
      <c r="V133" s="19"/>
      <c r="W133" s="19"/>
      <c r="X133" s="19"/>
      <c r="Y133" s="17">
        <f>+G133</f>
        <v>0</v>
      </c>
    </row>
    <row r="134" spans="1:25" ht="12.75">
      <c r="A134" s="6">
        <v>12</v>
      </c>
      <c r="B134" s="6" t="s">
        <v>149</v>
      </c>
      <c r="C134" s="6"/>
      <c r="D134" s="6"/>
      <c r="E134" s="6"/>
      <c r="F134" s="6"/>
      <c r="G134" s="38">
        <f>+G139/37500*100</f>
        <v>37.885333333333335</v>
      </c>
      <c r="H134" s="12"/>
      <c r="I134" s="12"/>
      <c r="J134" s="12"/>
      <c r="K134" s="16">
        <v>35.9</v>
      </c>
      <c r="L134" s="12"/>
      <c r="M134" s="12"/>
      <c r="N134" s="12"/>
      <c r="O134" s="12"/>
      <c r="P134" s="13"/>
      <c r="Q134" s="6" t="s">
        <v>149</v>
      </c>
      <c r="R134" s="6"/>
      <c r="S134" s="19"/>
      <c r="T134" s="19"/>
      <c r="U134" s="17"/>
      <c r="V134" s="17"/>
      <c r="W134" s="17"/>
      <c r="X134" s="17"/>
      <c r="Y134" s="17"/>
    </row>
    <row r="135" spans="1:25" ht="12.75">
      <c r="A135" s="6"/>
      <c r="B135" s="6"/>
      <c r="C135" s="6"/>
      <c r="D135" s="6"/>
      <c r="E135" s="6"/>
      <c r="F135" s="6"/>
      <c r="G135" s="19"/>
      <c r="H135" s="12"/>
      <c r="I135" s="12"/>
      <c r="J135" s="12"/>
      <c r="K135" s="12"/>
      <c r="L135" s="12"/>
      <c r="M135" s="12"/>
      <c r="N135" s="12"/>
      <c r="O135" s="12"/>
      <c r="P135" s="13"/>
      <c r="Q135" s="6"/>
      <c r="R135" s="6"/>
      <c r="S135" s="19">
        <f>SUM(S119:S133)</f>
        <v>16002</v>
      </c>
      <c r="T135" s="19">
        <f>SUM(T119:T133)</f>
        <v>12979</v>
      </c>
      <c r="U135" s="19">
        <f>SUM(U119:U133)</f>
        <v>34588</v>
      </c>
      <c r="V135" s="19">
        <f>SUM(V119:V133)</f>
        <v>1978</v>
      </c>
      <c r="W135" s="19">
        <f>SUM(W119:W133)</f>
        <v>-2615</v>
      </c>
      <c r="X135" s="37"/>
      <c r="Y135" s="19">
        <f>SUM(Y119:Y133)</f>
        <v>62932</v>
      </c>
    </row>
    <row r="136" spans="1:25" ht="12.75">
      <c r="A136" s="6"/>
      <c r="B136" s="6"/>
      <c r="C136" s="6"/>
      <c r="D136" s="6"/>
      <c r="E136" s="6"/>
      <c r="F136" s="6"/>
      <c r="G136" s="12"/>
      <c r="H136" s="12"/>
      <c r="I136" s="12"/>
      <c r="J136" s="12"/>
      <c r="K136" s="12"/>
      <c r="L136" s="12"/>
      <c r="M136" s="12"/>
      <c r="N136" s="12"/>
      <c r="O136" s="12"/>
      <c r="P136" s="13"/>
      <c r="Q136" s="12"/>
      <c r="R136" s="6"/>
      <c r="S136" s="19"/>
      <c r="T136" s="19"/>
      <c r="U136" s="17"/>
      <c r="V136" s="17"/>
      <c r="W136" s="17"/>
      <c r="X136" s="17"/>
      <c r="Y136" s="17"/>
    </row>
    <row r="137" spans="1:25" ht="12.75">
      <c r="A137" s="6"/>
      <c r="B137" s="6"/>
      <c r="C137" s="6"/>
      <c r="D137" s="6"/>
      <c r="E137" s="6" t="s">
        <v>201</v>
      </c>
      <c r="F137" s="6"/>
      <c r="G137" s="12">
        <f>SUM(G119:G126)</f>
        <v>17882</v>
      </c>
      <c r="H137" s="12"/>
      <c r="I137" s="12"/>
      <c r="J137" s="12"/>
      <c r="K137" s="12"/>
      <c r="L137" s="12"/>
      <c r="M137" s="12"/>
      <c r="N137" s="12"/>
      <c r="O137" s="12"/>
      <c r="P137" s="13"/>
      <c r="Q137" s="12"/>
      <c r="R137" s="12"/>
      <c r="S137" s="19"/>
      <c r="T137" s="19"/>
      <c r="U137" s="17">
        <f>+U135-U116</f>
        <v>0</v>
      </c>
      <c r="V137" s="17"/>
      <c r="W137" s="17"/>
      <c r="X137" s="17"/>
      <c r="Y137" s="17"/>
    </row>
    <row r="138" spans="1:20" ht="12.75">
      <c r="A138" s="6"/>
      <c r="B138" s="6"/>
      <c r="C138" s="6"/>
      <c r="D138" s="6"/>
      <c r="E138" s="6" t="s">
        <v>202</v>
      </c>
      <c r="F138" s="6"/>
      <c r="G138" s="77">
        <f>+G96</f>
        <v>3675</v>
      </c>
      <c r="H138" s="12"/>
      <c r="I138" s="12"/>
      <c r="J138" s="12"/>
      <c r="K138" s="12"/>
      <c r="L138" s="12"/>
      <c r="M138" s="12"/>
      <c r="N138" s="12"/>
      <c r="O138" s="12"/>
      <c r="P138" s="13"/>
      <c r="Q138" s="12"/>
      <c r="R138" s="12"/>
      <c r="S138" s="19"/>
      <c r="T138" s="19"/>
    </row>
    <row r="139" spans="1:25" ht="12.75">
      <c r="A139" s="6"/>
      <c r="B139" s="6"/>
      <c r="C139" s="6"/>
      <c r="D139" s="6"/>
      <c r="E139" s="6"/>
      <c r="F139" s="6"/>
      <c r="G139" s="12">
        <f>+G137-G138</f>
        <v>14207</v>
      </c>
      <c r="H139" s="12"/>
      <c r="I139" s="78">
        <f>+G139/37500*100</f>
        <v>37.885333333333335</v>
      </c>
      <c r="J139" s="12"/>
      <c r="K139" s="12"/>
      <c r="L139" s="12"/>
      <c r="M139" s="12"/>
      <c r="N139" s="12"/>
      <c r="O139" s="12"/>
      <c r="P139" s="13"/>
      <c r="Q139" s="12"/>
      <c r="R139" s="12"/>
      <c r="Y139" s="17">
        <f>SUM(S139:W139)</f>
        <v>0</v>
      </c>
    </row>
    <row r="140" spans="1:18" ht="12.75">
      <c r="A140" s="6"/>
      <c r="B140" s="6"/>
      <c r="C140" s="6"/>
      <c r="D140" s="6"/>
      <c r="E140" s="6"/>
      <c r="F140" s="6"/>
      <c r="G140" s="12"/>
      <c r="H140" s="12"/>
      <c r="I140" s="12"/>
      <c r="J140" s="12"/>
      <c r="K140" s="12"/>
      <c r="L140" s="13"/>
      <c r="M140" s="13"/>
      <c r="N140" s="13"/>
      <c r="O140" s="13"/>
      <c r="P140" s="13"/>
      <c r="Q140" s="12"/>
      <c r="R140" s="12"/>
    </row>
    <row r="141" spans="1:18" ht="12.75">
      <c r="A141" s="6"/>
      <c r="B141" s="6"/>
      <c r="C141" s="6"/>
      <c r="D141" s="6"/>
      <c r="E141" s="6"/>
      <c r="F141" s="6"/>
      <c r="G141" s="12"/>
      <c r="H141" s="12"/>
      <c r="I141" s="12"/>
      <c r="J141" s="12"/>
      <c r="K141" s="12"/>
      <c r="L141" s="13"/>
      <c r="M141" s="13"/>
      <c r="N141" s="13"/>
      <c r="O141" s="13"/>
      <c r="P141" s="13"/>
      <c r="Q141" s="12"/>
      <c r="R141" s="12"/>
    </row>
    <row r="142" spans="1:19" ht="12.75">
      <c r="A142" s="6"/>
      <c r="B142" s="6"/>
      <c r="C142" s="6"/>
      <c r="D142" s="6" t="s">
        <v>150</v>
      </c>
      <c r="E142" s="6"/>
      <c r="F142" s="6"/>
      <c r="G142" s="12">
        <f>+K61</f>
        <v>-30752</v>
      </c>
      <c r="H142" s="12"/>
      <c r="I142" s="12"/>
      <c r="J142" s="12"/>
      <c r="K142" s="12"/>
      <c r="L142" s="13"/>
      <c r="M142" s="13"/>
      <c r="N142" s="13"/>
      <c r="O142" s="13"/>
      <c r="P142" s="13"/>
      <c r="Q142" s="12"/>
      <c r="R142" s="12" t="s">
        <v>151</v>
      </c>
      <c r="S142">
        <v>1513</v>
      </c>
    </row>
    <row r="143" spans="1:20" ht="12.75">
      <c r="A143" s="6"/>
      <c r="B143" s="6"/>
      <c r="C143" s="6"/>
      <c r="D143" s="6" t="s">
        <v>152</v>
      </c>
      <c r="E143" s="6"/>
      <c r="F143" s="6"/>
      <c r="G143" s="12">
        <v>9169</v>
      </c>
      <c r="H143" s="12"/>
      <c r="I143" s="12"/>
      <c r="J143" s="12"/>
      <c r="K143" s="12"/>
      <c r="L143" s="13"/>
      <c r="M143" s="13"/>
      <c r="N143" s="13"/>
      <c r="O143" s="13"/>
      <c r="P143" s="13"/>
      <c r="Q143" s="12"/>
      <c r="R143" s="12" t="s">
        <v>151</v>
      </c>
      <c r="T143">
        <v>1140</v>
      </c>
    </row>
    <row r="144" spans="1:18" ht="12.75">
      <c r="A144" s="6"/>
      <c r="B144" s="6"/>
      <c r="C144" s="6"/>
      <c r="D144" s="6" t="s">
        <v>153</v>
      </c>
      <c r="E144" s="6"/>
      <c r="F144" s="6"/>
      <c r="G144" s="12">
        <f>+G142+G143</f>
        <v>-21583</v>
      </c>
      <c r="H144" s="12"/>
      <c r="I144" s="12"/>
      <c r="J144" s="12"/>
      <c r="K144" s="12"/>
      <c r="L144" s="13"/>
      <c r="M144" s="13"/>
      <c r="N144" s="13"/>
      <c r="O144" s="13"/>
      <c r="P144" s="13"/>
      <c r="Q144" s="12"/>
      <c r="R144" s="12"/>
    </row>
    <row r="145" spans="1:18" ht="12.75">
      <c r="A145" s="6"/>
      <c r="B145" s="6"/>
      <c r="C145" s="6"/>
      <c r="D145" s="6"/>
      <c r="E145" s="6"/>
      <c r="F145" s="6"/>
      <c r="G145" s="12"/>
      <c r="H145" s="12"/>
      <c r="I145" s="12"/>
      <c r="J145" s="12"/>
      <c r="K145" s="12"/>
      <c r="L145" s="13"/>
      <c r="M145" s="13"/>
      <c r="N145" s="13"/>
      <c r="O145" s="13"/>
      <c r="P145" s="13"/>
      <c r="Q145" s="12"/>
      <c r="R145" s="12"/>
    </row>
    <row r="146" spans="1:18" ht="12.75">
      <c r="A146" s="6"/>
      <c r="B146" s="6"/>
      <c r="C146" s="6"/>
      <c r="D146" s="6"/>
      <c r="E146" s="6"/>
      <c r="F146" s="6"/>
      <c r="G146" s="12"/>
      <c r="H146" s="12"/>
      <c r="I146" s="12"/>
      <c r="J146" s="12"/>
      <c r="K146" s="12"/>
      <c r="L146" s="13"/>
      <c r="M146" s="13"/>
      <c r="N146" s="13"/>
      <c r="O146" s="13"/>
      <c r="P146" s="13"/>
      <c r="Q146" s="12"/>
      <c r="R146" s="12"/>
    </row>
    <row r="147" spans="1:20" ht="12.75">
      <c r="A147" s="6"/>
      <c r="B147" s="6"/>
      <c r="C147" s="6"/>
      <c r="D147" s="6"/>
      <c r="E147" s="6"/>
      <c r="F147" s="6"/>
      <c r="G147" s="12"/>
      <c r="H147" s="12"/>
      <c r="I147" s="12"/>
      <c r="J147" s="12"/>
      <c r="K147" s="12"/>
      <c r="L147" s="13"/>
      <c r="M147" s="13"/>
      <c r="N147" s="13"/>
      <c r="O147" s="13"/>
      <c r="P147" s="13"/>
      <c r="Q147" s="12"/>
      <c r="R147" s="12"/>
      <c r="T147" t="s">
        <v>154</v>
      </c>
    </row>
    <row r="148" spans="1:27" ht="12.75">
      <c r="A148" s="6"/>
      <c r="B148" s="6"/>
      <c r="C148" s="6"/>
      <c r="D148" s="6"/>
      <c r="E148" s="6"/>
      <c r="F148" s="6"/>
      <c r="G148" s="12"/>
      <c r="H148" s="12"/>
      <c r="Q148" s="6"/>
      <c r="R148" s="6"/>
      <c r="S148" s="12" t="s">
        <v>23</v>
      </c>
      <c r="T148" s="12" t="s">
        <v>24</v>
      </c>
      <c r="U148" s="12" t="s">
        <v>25</v>
      </c>
      <c r="V148" s="12" t="s">
        <v>26</v>
      </c>
      <c r="W148" s="12" t="s">
        <v>27</v>
      </c>
      <c r="X148" s="12"/>
      <c r="Y148" s="12"/>
      <c r="Z148" s="12"/>
      <c r="AA148" s="12" t="s">
        <v>155</v>
      </c>
    </row>
    <row r="149" spans="1:27" ht="12.75">
      <c r="A149" s="6"/>
      <c r="B149" s="6"/>
      <c r="C149" s="6"/>
      <c r="D149" s="6"/>
      <c r="E149" s="6"/>
      <c r="F149" s="6"/>
      <c r="G149" s="12"/>
      <c r="H149" s="12"/>
      <c r="Q149" s="6"/>
      <c r="R149" s="6"/>
      <c r="S149" s="12"/>
      <c r="T149" s="12"/>
      <c r="U149" s="12"/>
      <c r="V149" s="12"/>
      <c r="W149" s="12"/>
      <c r="X149" s="12"/>
      <c r="Y149" s="12"/>
      <c r="Z149" s="12"/>
      <c r="AA149" s="12"/>
    </row>
    <row r="150" spans="1:27" ht="12.75">
      <c r="A150" s="6"/>
      <c r="B150" s="6"/>
      <c r="C150" s="6"/>
      <c r="D150" s="6"/>
      <c r="E150" s="6"/>
      <c r="F150" s="6"/>
      <c r="G150" s="12"/>
      <c r="H150" s="12"/>
      <c r="Q150" s="36" t="s">
        <v>119</v>
      </c>
      <c r="R150" s="6"/>
      <c r="S150" s="12"/>
      <c r="T150" s="12"/>
      <c r="U150" s="12"/>
      <c r="V150" s="12"/>
      <c r="W150" s="12"/>
      <c r="X150" s="12"/>
      <c r="Y150" s="12"/>
      <c r="Z150" s="12"/>
      <c r="AA150" s="12"/>
    </row>
    <row r="151" spans="1:27" ht="15.75">
      <c r="A151" s="6"/>
      <c r="B151" s="6"/>
      <c r="C151" s="6"/>
      <c r="D151" s="63" t="s">
        <v>156</v>
      </c>
      <c r="E151" s="6"/>
      <c r="F151" s="6"/>
      <c r="G151" s="12"/>
      <c r="H151" s="12"/>
      <c r="Q151" s="6" t="s">
        <v>157</v>
      </c>
      <c r="R151" s="6"/>
      <c r="S151" s="12">
        <v>9657</v>
      </c>
      <c r="T151" s="12">
        <v>0</v>
      </c>
      <c r="U151" s="12">
        <v>78</v>
      </c>
      <c r="V151" s="12">
        <v>2266546</v>
      </c>
      <c r="W151" s="12">
        <v>882236</v>
      </c>
      <c r="X151" s="12"/>
      <c r="Y151" s="12"/>
      <c r="Z151" s="12"/>
      <c r="AA151" s="12">
        <v>9185362</v>
      </c>
    </row>
    <row r="152" spans="1:27" ht="12.75">
      <c r="A152" s="6"/>
      <c r="B152" s="6"/>
      <c r="C152" s="6"/>
      <c r="D152" s="6"/>
      <c r="E152" s="6"/>
      <c r="F152" s="6"/>
      <c r="G152" s="12"/>
      <c r="H152" s="12"/>
      <c r="Q152" s="6" t="s">
        <v>158</v>
      </c>
      <c r="R152" s="6"/>
      <c r="S152" s="12">
        <v>18205</v>
      </c>
      <c r="T152" s="12">
        <v>0</v>
      </c>
      <c r="U152" s="12">
        <v>0</v>
      </c>
      <c r="V152" s="12">
        <v>174677</v>
      </c>
      <c r="W152" s="12">
        <v>0</v>
      </c>
      <c r="X152" s="12"/>
      <c r="Y152" s="12"/>
      <c r="Z152" s="12"/>
      <c r="AA152" s="12">
        <v>19153262</v>
      </c>
    </row>
    <row r="153" spans="1:27" ht="12.75">
      <c r="A153" s="6"/>
      <c r="B153" s="6"/>
      <c r="C153" s="6" t="s">
        <v>159</v>
      </c>
      <c r="D153" s="6"/>
      <c r="E153" s="6"/>
      <c r="F153" s="6"/>
      <c r="G153" s="12"/>
      <c r="H153" s="12"/>
      <c r="Q153" s="6" t="s">
        <v>121</v>
      </c>
      <c r="R153" s="6"/>
      <c r="S153" s="12">
        <v>30378</v>
      </c>
      <c r="T153" s="12">
        <v>0</v>
      </c>
      <c r="U153" s="12">
        <v>92</v>
      </c>
      <c r="V153" s="12">
        <v>0</v>
      </c>
      <c r="W153" s="12">
        <v>0</v>
      </c>
      <c r="X153" s="12"/>
      <c r="Y153" s="12"/>
      <c r="Z153" s="12"/>
      <c r="AA153" s="12">
        <v>31965815</v>
      </c>
    </row>
    <row r="154" spans="1:27" ht="12.75">
      <c r="A154" s="6"/>
      <c r="B154" s="6"/>
      <c r="C154" s="6" t="s">
        <v>160</v>
      </c>
      <c r="D154" s="6"/>
      <c r="E154" s="6"/>
      <c r="F154" s="6"/>
      <c r="G154" s="12"/>
      <c r="H154" s="12"/>
      <c r="Q154" s="6" t="s">
        <v>161</v>
      </c>
      <c r="R154" s="6"/>
      <c r="S154" s="12">
        <v>1513</v>
      </c>
      <c r="T154" s="12">
        <v>1013</v>
      </c>
      <c r="U154" s="12">
        <v>0</v>
      </c>
      <c r="V154" s="12">
        <v>0</v>
      </c>
      <c r="W154" s="12">
        <v>4036777</v>
      </c>
      <c r="X154" s="12"/>
      <c r="Y154" s="12"/>
      <c r="Z154" s="12"/>
      <c r="AA154" s="12">
        <v>6647865</v>
      </c>
    </row>
    <row r="155" spans="1:27" ht="12.75">
      <c r="A155" s="6"/>
      <c r="B155" s="6"/>
      <c r="C155" s="6" t="s">
        <v>162</v>
      </c>
      <c r="D155" s="6"/>
      <c r="E155" s="6"/>
      <c r="F155" s="6"/>
      <c r="G155" s="12"/>
      <c r="H155" s="12"/>
      <c r="Q155" s="6" t="s">
        <v>163</v>
      </c>
      <c r="R155" s="6"/>
      <c r="S155" s="12">
        <v>0</v>
      </c>
      <c r="T155" s="12">
        <v>5</v>
      </c>
      <c r="U155" s="12">
        <v>0</v>
      </c>
      <c r="V155" s="12">
        <v>0</v>
      </c>
      <c r="W155" s="12">
        <v>0</v>
      </c>
      <c r="X155" s="12"/>
      <c r="Y155" s="12"/>
      <c r="Z155" s="12"/>
      <c r="AA155" s="12">
        <v>5000</v>
      </c>
    </row>
    <row r="156" spans="1:27" ht="12.75">
      <c r="A156" s="6"/>
      <c r="B156" s="6"/>
      <c r="C156" s="6" t="s">
        <v>164</v>
      </c>
      <c r="D156" s="6"/>
      <c r="E156" s="6"/>
      <c r="F156" s="6"/>
      <c r="G156" s="12"/>
      <c r="H156" s="12"/>
      <c r="Q156" s="6" t="s">
        <v>165</v>
      </c>
      <c r="R156" s="6"/>
      <c r="S156" s="12">
        <v>6</v>
      </c>
      <c r="T156" s="12">
        <v>20</v>
      </c>
      <c r="U156" s="12">
        <v>28</v>
      </c>
      <c r="V156" s="12">
        <v>-3674</v>
      </c>
      <c r="W156" s="12">
        <v>162206</v>
      </c>
      <c r="X156" s="12"/>
      <c r="Y156" s="12"/>
      <c r="Z156" s="12"/>
      <c r="AA156" s="12">
        <v>237863</v>
      </c>
    </row>
    <row r="157" spans="1:27" ht="12.75">
      <c r="A157" s="6"/>
      <c r="B157" s="6"/>
      <c r="C157" s="6"/>
      <c r="D157" s="6"/>
      <c r="E157" s="6"/>
      <c r="F157" s="6"/>
      <c r="G157" s="12"/>
      <c r="H157" s="12"/>
      <c r="Q157" s="6" t="s">
        <v>166</v>
      </c>
      <c r="R157" s="6"/>
      <c r="S157" s="12">
        <v>0</v>
      </c>
      <c r="T157" s="12">
        <v>7918</v>
      </c>
      <c r="U157" s="12">
        <v>15844</v>
      </c>
      <c r="V157" s="12">
        <v>0</v>
      </c>
      <c r="W157" s="12">
        <v>0</v>
      </c>
      <c r="X157" s="12"/>
      <c r="Y157" s="12"/>
      <c r="Z157" s="12"/>
      <c r="AA157" s="12">
        <v>0</v>
      </c>
    </row>
    <row r="158" spans="1:27" ht="12.75">
      <c r="A158" s="6"/>
      <c r="B158" s="6"/>
      <c r="C158" s="6" t="s">
        <v>167</v>
      </c>
      <c r="D158" s="6"/>
      <c r="E158" s="6"/>
      <c r="F158" s="6"/>
      <c r="G158" s="12"/>
      <c r="H158" s="12"/>
      <c r="Q158" s="6" t="s">
        <v>168</v>
      </c>
      <c r="R158" s="6"/>
      <c r="S158" s="12">
        <v>0</v>
      </c>
      <c r="T158" s="12">
        <v>115</v>
      </c>
      <c r="U158" s="12">
        <f>3355-543</f>
        <v>2812</v>
      </c>
      <c r="V158" s="12">
        <v>3684289</v>
      </c>
      <c r="W158" s="12"/>
      <c r="X158" s="12"/>
      <c r="Y158" s="12"/>
      <c r="Z158" s="12"/>
      <c r="AA158" s="12">
        <v>7255997</v>
      </c>
    </row>
    <row r="159" spans="1:27" ht="12.75">
      <c r="A159" s="6"/>
      <c r="B159" s="6"/>
      <c r="C159" s="6"/>
      <c r="D159" s="6"/>
      <c r="E159" s="6"/>
      <c r="F159" s="6"/>
      <c r="G159" s="12"/>
      <c r="H159" s="12"/>
      <c r="I159" s="42" t="s">
        <v>169</v>
      </c>
      <c r="Q159" s="6"/>
      <c r="R159" s="6" t="s">
        <v>170</v>
      </c>
      <c r="S159" s="12"/>
      <c r="T159" s="12"/>
      <c r="U159" s="12"/>
      <c r="V159" s="12"/>
      <c r="W159" s="12"/>
      <c r="X159" s="12"/>
      <c r="Y159" s="12"/>
      <c r="Z159" s="12"/>
      <c r="AA159" s="12"/>
    </row>
    <row r="160" spans="1:27" ht="12.75">
      <c r="A160" s="6"/>
      <c r="B160" s="6"/>
      <c r="C160" s="6" t="s">
        <v>171</v>
      </c>
      <c r="D160" s="6"/>
      <c r="E160" s="6"/>
      <c r="F160" s="6"/>
      <c r="G160" s="12"/>
      <c r="H160" s="12"/>
      <c r="I160" s="71">
        <v>12000000</v>
      </c>
      <c r="Q160" s="6"/>
      <c r="R160" s="6"/>
      <c r="S160" s="12">
        <f>SUM(S151:S158)</f>
        <v>59759</v>
      </c>
      <c r="T160" s="12">
        <f>SUM(T151:T158)</f>
        <v>9071</v>
      </c>
      <c r="U160" s="12">
        <f>SUM(U151:U158)</f>
        <v>18854</v>
      </c>
      <c r="V160" s="12">
        <f>SUM(V151:V158)</f>
        <v>6121838</v>
      </c>
      <c r="W160" s="12">
        <f>SUM(W151:W158)</f>
        <v>5081219</v>
      </c>
      <c r="X160" s="12"/>
      <c r="Y160" s="12"/>
      <c r="Z160" s="12"/>
      <c r="AA160" s="12">
        <v>74451164</v>
      </c>
    </row>
    <row r="161" spans="1:27" ht="12.75">
      <c r="A161" s="6"/>
      <c r="B161" s="6"/>
      <c r="C161" s="6" t="s">
        <v>172</v>
      </c>
      <c r="D161" s="6"/>
      <c r="E161" s="6"/>
      <c r="F161" s="6"/>
      <c r="G161" s="12"/>
      <c r="H161" s="12"/>
      <c r="I161" s="65">
        <v>101373</v>
      </c>
      <c r="Q161" s="36" t="s">
        <v>173</v>
      </c>
      <c r="R161" s="6"/>
      <c r="S161" s="12"/>
      <c r="T161" s="12"/>
      <c r="U161" s="12"/>
      <c r="V161" s="12"/>
      <c r="W161" s="12"/>
      <c r="X161" s="12"/>
      <c r="Y161" s="12"/>
      <c r="Z161" s="12"/>
      <c r="AA161" s="12"/>
    </row>
    <row r="162" spans="1:27" ht="12.75">
      <c r="A162" s="6"/>
      <c r="B162" s="6"/>
      <c r="C162" s="6"/>
      <c r="D162" s="6"/>
      <c r="E162" s="6"/>
      <c r="F162" s="6"/>
      <c r="G162" s="12"/>
      <c r="H162" s="12"/>
      <c r="I162" s="64">
        <f>+I160+I161</f>
        <v>12101373</v>
      </c>
      <c r="Q162" s="6" t="s">
        <v>174</v>
      </c>
      <c r="R162" s="6"/>
      <c r="S162" s="12">
        <v>20696</v>
      </c>
      <c r="T162" s="12">
        <v>0</v>
      </c>
      <c r="U162" s="12">
        <v>577</v>
      </c>
      <c r="V162" s="12">
        <v>0</v>
      </c>
      <c r="W162" s="12">
        <v>2424133</v>
      </c>
      <c r="X162" s="12"/>
      <c r="Y162" s="12"/>
      <c r="Z162" s="12"/>
      <c r="AA162" s="12">
        <v>12002387</v>
      </c>
    </row>
    <row r="163" spans="1:27" ht="12.75">
      <c r="A163" s="6"/>
      <c r="B163" s="6"/>
      <c r="C163" s="6"/>
      <c r="D163" s="6"/>
      <c r="E163" s="6"/>
      <c r="F163" s="6"/>
      <c r="G163" s="12"/>
      <c r="H163" s="12"/>
      <c r="Q163" s="6" t="s">
        <v>175</v>
      </c>
      <c r="R163" s="6"/>
      <c r="S163" s="12">
        <v>15375</v>
      </c>
      <c r="T163" s="12">
        <v>542</v>
      </c>
      <c r="U163" s="12">
        <f>971+18</f>
        <v>989</v>
      </c>
      <c r="V163" s="12">
        <v>394998</v>
      </c>
      <c r="W163" s="12">
        <v>24808269</v>
      </c>
      <c r="X163" s="12"/>
      <c r="Y163" s="12"/>
      <c r="Z163" s="12"/>
      <c r="AA163" s="12">
        <v>47359409</v>
      </c>
    </row>
    <row r="164" spans="1:27" ht="12.75">
      <c r="A164" s="6"/>
      <c r="B164" s="6"/>
      <c r="C164" s="6" t="s">
        <v>43</v>
      </c>
      <c r="D164" s="6"/>
      <c r="E164" s="6"/>
      <c r="F164" s="6"/>
      <c r="G164" s="12"/>
      <c r="H164" s="12"/>
      <c r="I164" s="66">
        <v>10300000</v>
      </c>
      <c r="Q164" s="6" t="s">
        <v>176</v>
      </c>
      <c r="R164" s="6"/>
      <c r="S164" s="12">
        <v>0</v>
      </c>
      <c r="T164" s="12">
        <v>0</v>
      </c>
      <c r="U164" s="12">
        <v>0</v>
      </c>
      <c r="V164" s="12">
        <v>25150</v>
      </c>
      <c r="W164" s="12">
        <v>0</v>
      </c>
      <c r="X164" s="12"/>
      <c r="Y164" s="12"/>
      <c r="Z164" s="12"/>
      <c r="AA164" s="12">
        <v>32079</v>
      </c>
    </row>
    <row r="165" spans="1:27" ht="12.75">
      <c r="A165" s="6"/>
      <c r="B165" s="6"/>
      <c r="C165" s="6" t="s">
        <v>141</v>
      </c>
      <c r="D165" s="6"/>
      <c r="E165" s="6"/>
      <c r="F165" s="6"/>
      <c r="G165" s="6"/>
      <c r="H165" s="6"/>
      <c r="I165" s="67">
        <v>636286</v>
      </c>
      <c r="Q165" s="6" t="s">
        <v>177</v>
      </c>
      <c r="R165" s="6"/>
      <c r="S165" s="12">
        <v>0</v>
      </c>
      <c r="T165" s="12">
        <v>0</v>
      </c>
      <c r="U165" s="12">
        <v>0</v>
      </c>
      <c r="V165" s="12">
        <v>423411</v>
      </c>
      <c r="W165" s="12">
        <v>0</v>
      </c>
      <c r="X165" s="12"/>
      <c r="Y165" s="12"/>
      <c r="Z165" s="12"/>
      <c r="AA165" s="12">
        <v>966541</v>
      </c>
    </row>
    <row r="166" spans="1:27" ht="12.75">
      <c r="A166" s="6"/>
      <c r="B166" s="6"/>
      <c r="C166" s="6" t="s">
        <v>178</v>
      </c>
      <c r="D166" s="6"/>
      <c r="E166" s="6"/>
      <c r="F166" s="6"/>
      <c r="G166" s="6"/>
      <c r="H166" s="6"/>
      <c r="I166" s="68">
        <v>-3670231</v>
      </c>
      <c r="Q166" s="6" t="s">
        <v>179</v>
      </c>
      <c r="R166" s="6"/>
      <c r="S166" s="12">
        <v>37654</v>
      </c>
      <c r="T166" s="12">
        <v>0</v>
      </c>
      <c r="U166" s="12">
        <v>0</v>
      </c>
      <c r="V166" s="12">
        <v>0</v>
      </c>
      <c r="W166" s="12">
        <v>0</v>
      </c>
      <c r="X166" s="12"/>
      <c r="Y166" s="12"/>
      <c r="Z166" s="12"/>
      <c r="AA166" s="12">
        <v>52498482</v>
      </c>
    </row>
    <row r="167" spans="1:27" ht="12.75">
      <c r="A167" s="6"/>
      <c r="B167" s="6"/>
      <c r="C167" s="6"/>
      <c r="D167" s="6"/>
      <c r="E167" s="6"/>
      <c r="F167" s="6"/>
      <c r="G167" s="6"/>
      <c r="H167" s="6"/>
      <c r="I167" s="13"/>
      <c r="Q167" s="6" t="s">
        <v>180</v>
      </c>
      <c r="R167" s="6"/>
      <c r="S167" s="12">
        <v>15617</v>
      </c>
      <c r="T167" s="12">
        <v>0</v>
      </c>
      <c r="U167" s="12">
        <v>8955</v>
      </c>
      <c r="V167" s="12">
        <v>0</v>
      </c>
      <c r="W167" s="12">
        <v>0</v>
      </c>
      <c r="X167" s="12"/>
      <c r="Y167" s="12"/>
      <c r="Z167" s="12"/>
      <c r="AA167" s="12">
        <v>13084732</v>
      </c>
    </row>
    <row r="168" spans="1:27" ht="13.5" thickBot="1">
      <c r="A168" s="6"/>
      <c r="B168" s="6"/>
      <c r="C168" s="6"/>
      <c r="D168" s="6"/>
      <c r="E168" s="6"/>
      <c r="F168" s="6"/>
      <c r="G168" s="6"/>
      <c r="H168" s="6"/>
      <c r="I168" s="69">
        <f>+I164+I165+I166</f>
        <v>7266055</v>
      </c>
      <c r="Q168" s="6" t="s">
        <v>181</v>
      </c>
      <c r="R168" s="6"/>
      <c r="S168" s="12">
        <v>0</v>
      </c>
      <c r="T168" s="12">
        <v>0</v>
      </c>
      <c r="U168" s="12">
        <v>0</v>
      </c>
      <c r="V168" s="12">
        <v>0</v>
      </c>
      <c r="W168" s="12"/>
      <c r="X168" s="12"/>
      <c r="Y168" s="12"/>
      <c r="Z168" s="12"/>
      <c r="AA168" s="12">
        <v>0</v>
      </c>
    </row>
    <row r="169" spans="1:27" ht="12.75">
      <c r="A169" s="6"/>
      <c r="B169" s="6"/>
      <c r="C169" s="6"/>
      <c r="D169" s="6"/>
      <c r="E169" s="6"/>
      <c r="F169" s="6"/>
      <c r="G169" s="6"/>
      <c r="H169" s="6"/>
      <c r="I169" s="13"/>
      <c r="Q169" s="6" t="s">
        <v>77</v>
      </c>
      <c r="R169" s="6"/>
      <c r="S169" s="12"/>
      <c r="T169" s="12"/>
      <c r="U169" s="12">
        <v>0</v>
      </c>
      <c r="V169" s="12">
        <v>262091</v>
      </c>
      <c r="W169" s="12"/>
      <c r="X169" s="12"/>
      <c r="Y169" s="12"/>
      <c r="Z169" s="12"/>
      <c r="AA169" s="12">
        <v>262091</v>
      </c>
    </row>
    <row r="170" spans="1:27" ht="12.75">
      <c r="A170" s="6"/>
      <c r="B170" s="6"/>
      <c r="C170" s="6"/>
      <c r="D170" s="6"/>
      <c r="E170" s="6"/>
      <c r="F170" s="6"/>
      <c r="G170" s="70" t="s">
        <v>182</v>
      </c>
      <c r="H170" s="6"/>
      <c r="I170" s="13">
        <f>+I162-I168</f>
        <v>4835318</v>
      </c>
      <c r="Q170" s="6" t="s">
        <v>183</v>
      </c>
      <c r="R170" s="6"/>
      <c r="S170" s="12"/>
      <c r="T170" s="12">
        <v>828</v>
      </c>
      <c r="U170" s="12">
        <v>0</v>
      </c>
      <c r="V170" s="12">
        <v>3097044</v>
      </c>
      <c r="W170" s="12">
        <v>3677885</v>
      </c>
      <c r="X170" s="12"/>
      <c r="Y170" s="12"/>
      <c r="Z170" s="12"/>
      <c r="AA170" s="12">
        <v>7602766</v>
      </c>
    </row>
    <row r="171" spans="1:27" ht="12.75">
      <c r="A171" s="6"/>
      <c r="B171" s="6"/>
      <c r="C171" s="6"/>
      <c r="D171" s="6"/>
      <c r="E171" s="6"/>
      <c r="F171" s="6"/>
      <c r="G171" s="6"/>
      <c r="H171" s="6"/>
      <c r="I171" s="13"/>
      <c r="Q171" s="6" t="s">
        <v>184</v>
      </c>
      <c r="R171" s="6"/>
      <c r="S171" s="12"/>
      <c r="T171" s="12"/>
      <c r="U171" s="12"/>
      <c r="V171" s="12">
        <v>305053</v>
      </c>
      <c r="W171" s="12">
        <v>30841249</v>
      </c>
      <c r="X171" s="12"/>
      <c r="Y171" s="12"/>
      <c r="Z171" s="12"/>
      <c r="AA171" s="12">
        <v>0</v>
      </c>
    </row>
    <row r="172" spans="1:27" ht="12.75">
      <c r="A172" s="6"/>
      <c r="B172" s="6"/>
      <c r="C172" s="6"/>
      <c r="D172" s="6" t="s">
        <v>185</v>
      </c>
      <c r="E172" s="6"/>
      <c r="F172" s="6"/>
      <c r="G172" s="5" t="s">
        <v>186</v>
      </c>
      <c r="H172" s="6"/>
      <c r="I172" s="72">
        <v>193412.72</v>
      </c>
      <c r="Q172" s="6"/>
      <c r="R172" s="6"/>
      <c r="S172" s="12">
        <f>SUM(S162:S171)</f>
        <v>89342</v>
      </c>
      <c r="T172" s="12">
        <f>SUM(T162:T171)</f>
        <v>1370</v>
      </c>
      <c r="U172" s="12">
        <f>SUM(U162:U171)</f>
        <v>10521</v>
      </c>
      <c r="V172" s="12">
        <f>SUM(V162:V171)</f>
        <v>4507747</v>
      </c>
      <c r="W172" s="12">
        <f>SUM(W162:W171)</f>
        <v>61751536</v>
      </c>
      <c r="X172" s="12"/>
      <c r="Y172" s="12"/>
      <c r="Z172" s="12"/>
      <c r="AA172" s="12">
        <v>133808487</v>
      </c>
    </row>
    <row r="173" spans="1:27" ht="12.75">
      <c r="A173" s="6"/>
      <c r="B173" s="6"/>
      <c r="C173" s="6"/>
      <c r="D173" s="6"/>
      <c r="E173" s="6"/>
      <c r="F173" s="6"/>
      <c r="G173" s="6"/>
      <c r="H173" s="6"/>
      <c r="I173" s="13"/>
      <c r="Q173" s="6"/>
      <c r="R173" s="6"/>
      <c r="S173" s="12"/>
      <c r="T173" s="12"/>
      <c r="U173" s="12"/>
      <c r="V173" s="12"/>
      <c r="W173" s="12"/>
      <c r="X173" s="12"/>
      <c r="Y173" s="12"/>
      <c r="Z173" s="12"/>
      <c r="AA173" s="12"/>
    </row>
    <row r="174" spans="1:27" ht="13.5">
      <c r="A174" s="6"/>
      <c r="B174" s="6"/>
      <c r="C174" s="6"/>
      <c r="D174" s="6"/>
      <c r="E174" s="6"/>
      <c r="F174" s="6"/>
      <c r="G174" s="6"/>
      <c r="H174" s="6"/>
      <c r="I174" s="13"/>
      <c r="Q174" s="6"/>
      <c r="R174" s="6"/>
      <c r="S174" s="21"/>
      <c r="T174" s="21"/>
      <c r="U174" s="21"/>
      <c r="V174" s="21"/>
      <c r="W174" s="21"/>
      <c r="X174" s="21"/>
      <c r="Y174" s="21"/>
      <c r="Z174" s="21"/>
      <c r="AA174" s="21"/>
    </row>
    <row r="175" spans="1:18" ht="12.75">
      <c r="A175" s="6"/>
      <c r="B175" s="6"/>
      <c r="C175" s="73" t="s">
        <v>156</v>
      </c>
      <c r="D175" s="6"/>
      <c r="E175" s="6"/>
      <c r="F175" s="6"/>
      <c r="G175" s="6"/>
      <c r="H175" s="6"/>
      <c r="I175" s="13"/>
      <c r="Q175" s="6"/>
      <c r="R175" s="6"/>
    </row>
    <row r="176" spans="1:11" ht="12.75">
      <c r="A176" s="6"/>
      <c r="B176" s="6"/>
      <c r="C176" s="6"/>
      <c r="D176" s="6"/>
      <c r="E176" s="6"/>
      <c r="F176" s="6"/>
      <c r="G176" s="6"/>
      <c r="H176" s="6"/>
      <c r="I176" s="12"/>
      <c r="J176" s="6"/>
      <c r="K176" s="6"/>
    </row>
    <row r="177" spans="1:24" ht="13.5">
      <c r="A177" s="6"/>
      <c r="B177" s="6"/>
      <c r="C177" s="6" t="s">
        <v>187</v>
      </c>
      <c r="D177" s="6"/>
      <c r="E177" s="6"/>
      <c r="F177" s="6"/>
      <c r="G177" s="6"/>
      <c r="H177" s="6"/>
      <c r="I177" s="12">
        <f>+I170</f>
        <v>4835318</v>
      </c>
      <c r="J177" s="6"/>
      <c r="K177" s="6"/>
      <c r="Q177" s="21"/>
      <c r="R177" s="21"/>
      <c r="S177" s="21"/>
      <c r="T177" s="21"/>
      <c r="U177" s="21"/>
      <c r="V177" s="21"/>
      <c r="W177" s="21"/>
      <c r="X177" s="22"/>
    </row>
    <row r="178" spans="1:24" ht="13.5">
      <c r="A178" s="6"/>
      <c r="B178" s="6"/>
      <c r="C178" s="6"/>
      <c r="D178" s="6"/>
      <c r="E178" s="6"/>
      <c r="F178" s="6"/>
      <c r="G178" s="6"/>
      <c r="H178" s="6"/>
      <c r="I178" s="12"/>
      <c r="J178" s="6"/>
      <c r="K178" s="6"/>
      <c r="Q178" s="21"/>
      <c r="R178" s="21" t="s">
        <v>29</v>
      </c>
      <c r="S178" s="21"/>
      <c r="T178" s="21"/>
      <c r="U178" s="21"/>
      <c r="V178" s="21"/>
      <c r="W178" s="21"/>
      <c r="X178" s="22"/>
    </row>
    <row r="179" spans="1:24" ht="13.5">
      <c r="A179" s="6"/>
      <c r="B179" s="6"/>
      <c r="C179" s="6" t="s">
        <v>188</v>
      </c>
      <c r="D179" s="6"/>
      <c r="E179" s="6"/>
      <c r="F179" s="6"/>
      <c r="G179" s="6"/>
      <c r="H179" s="6"/>
      <c r="I179" s="12">
        <v>-967065</v>
      </c>
      <c r="J179" s="6"/>
      <c r="K179" s="6"/>
      <c r="Q179" s="21"/>
      <c r="R179" s="21"/>
      <c r="S179" s="21"/>
      <c r="T179" s="21"/>
      <c r="U179" s="21"/>
      <c r="V179" s="21"/>
      <c r="W179" s="21"/>
      <c r="X179" s="22"/>
    </row>
    <row r="180" spans="1:24" ht="13.5">
      <c r="A180" s="6"/>
      <c r="B180" s="6"/>
      <c r="C180" s="6"/>
      <c r="D180" s="6">
        <v>1999</v>
      </c>
      <c r="E180" s="6"/>
      <c r="F180" s="6"/>
      <c r="G180" s="6"/>
      <c r="H180" s="6"/>
      <c r="I180" s="12">
        <v>-193413</v>
      </c>
      <c r="J180" s="6"/>
      <c r="K180" s="6"/>
      <c r="Q180" s="21"/>
      <c r="R180" s="21"/>
      <c r="S180" s="21"/>
      <c r="T180" s="57" t="s">
        <v>23</v>
      </c>
      <c r="U180" s="57" t="s">
        <v>34</v>
      </c>
      <c r="V180" s="57"/>
      <c r="W180" s="57" t="s">
        <v>35</v>
      </c>
      <c r="X180" s="22"/>
    </row>
    <row r="181" spans="1:24" ht="13.5">
      <c r="A181" s="6"/>
      <c r="B181" s="6"/>
      <c r="C181" s="6" t="s">
        <v>189</v>
      </c>
      <c r="D181" s="6"/>
      <c r="E181" s="6"/>
      <c r="F181" s="6"/>
      <c r="G181" s="6"/>
      <c r="H181" s="6"/>
      <c r="I181" s="12">
        <f>+I177+I179+I180</f>
        <v>3674840</v>
      </c>
      <c r="J181" s="6"/>
      <c r="K181" s="6"/>
      <c r="Q181" s="21"/>
      <c r="R181" s="21"/>
      <c r="S181" s="21"/>
      <c r="T181" s="21"/>
      <c r="U181" s="21"/>
      <c r="V181" s="21"/>
      <c r="W181" s="21"/>
      <c r="X181" s="22"/>
    </row>
    <row r="182" spans="1:25" ht="12.75">
      <c r="A182" s="6"/>
      <c r="B182" s="6"/>
      <c r="C182" s="6"/>
      <c r="D182" s="6"/>
      <c r="E182" s="6"/>
      <c r="F182" s="6"/>
      <c r="G182" s="6"/>
      <c r="H182" s="6"/>
      <c r="I182" s="12"/>
      <c r="J182" s="6"/>
      <c r="K182" s="6"/>
      <c r="Q182" s="47" t="s">
        <v>38</v>
      </c>
      <c r="R182" s="47"/>
      <c r="S182" s="47"/>
      <c r="T182" s="58" t="s">
        <v>39</v>
      </c>
      <c r="U182" s="59">
        <v>0.44</v>
      </c>
      <c r="V182" s="47"/>
      <c r="W182" s="47">
        <v>1</v>
      </c>
      <c r="X182" s="9"/>
      <c r="Y182" s="9"/>
    </row>
    <row r="183" spans="1:25" ht="12.75">
      <c r="A183" s="6"/>
      <c r="B183" s="6"/>
      <c r="C183" s="6"/>
      <c r="D183" s="6"/>
      <c r="E183" s="6"/>
      <c r="F183" s="6"/>
      <c r="G183" s="6"/>
      <c r="H183" s="6"/>
      <c r="I183" s="12"/>
      <c r="J183" s="6"/>
      <c r="K183" s="6"/>
      <c r="Q183" s="47"/>
      <c r="R183" s="47"/>
      <c r="S183" s="47"/>
      <c r="T183" s="47"/>
      <c r="U183" s="47"/>
      <c r="V183" s="47"/>
      <c r="W183" s="47"/>
      <c r="X183" s="9"/>
      <c r="Y183" s="9"/>
    </row>
    <row r="184" spans="1:25" ht="12.75">
      <c r="A184" s="6"/>
      <c r="B184" s="6"/>
      <c r="C184" s="6"/>
      <c r="D184" s="6"/>
      <c r="E184" s="6"/>
      <c r="F184" s="6"/>
      <c r="G184" s="6"/>
      <c r="H184" s="6"/>
      <c r="I184" s="12"/>
      <c r="J184" s="6"/>
      <c r="K184" s="6"/>
      <c r="P184" t="s">
        <v>182</v>
      </c>
      <c r="Q184" s="47" t="s">
        <v>43</v>
      </c>
      <c r="R184" s="47"/>
      <c r="S184" s="47"/>
      <c r="T184" s="47">
        <v>5600000</v>
      </c>
      <c r="U184" s="47">
        <v>4400002</v>
      </c>
      <c r="V184" s="47"/>
      <c r="W184" s="47">
        <v>10000002</v>
      </c>
      <c r="X184" s="9"/>
      <c r="Y184" s="9"/>
    </row>
    <row r="185" spans="1:25" ht="12.75">
      <c r="A185" s="6"/>
      <c r="B185" s="6"/>
      <c r="C185" s="6"/>
      <c r="D185" s="6"/>
      <c r="E185" s="6"/>
      <c r="F185" s="6"/>
      <c r="G185" s="6"/>
      <c r="H185" s="6"/>
      <c r="I185" s="12"/>
      <c r="J185" s="6"/>
      <c r="K185" s="6"/>
      <c r="Q185" s="47"/>
      <c r="R185" s="47"/>
      <c r="S185" s="47"/>
      <c r="T185" s="47"/>
      <c r="U185" s="47"/>
      <c r="V185" s="47"/>
      <c r="W185" s="47"/>
      <c r="X185" s="9"/>
      <c r="Y185" s="9"/>
    </row>
    <row r="186" spans="1:25" ht="12.75">
      <c r="A186" s="6"/>
      <c r="B186" s="6"/>
      <c r="C186" s="6"/>
      <c r="D186" s="6"/>
      <c r="E186" s="6"/>
      <c r="F186" s="6"/>
      <c r="G186" s="6"/>
      <c r="H186" s="6"/>
      <c r="I186" s="12"/>
      <c r="J186" s="6"/>
      <c r="K186" s="6"/>
      <c r="P186" t="s">
        <v>190</v>
      </c>
      <c r="Q186" s="47" t="s">
        <v>191</v>
      </c>
      <c r="R186" s="47">
        <v>-13271040</v>
      </c>
      <c r="S186" s="47"/>
      <c r="T186" s="48">
        <f>+R186*T182</f>
        <v>-7431782.4</v>
      </c>
      <c r="U186" s="49">
        <f>+R186*U182</f>
        <v>-5839257.6</v>
      </c>
      <c r="V186" s="49"/>
      <c r="W186" s="50">
        <f>+R186</f>
        <v>-13271040</v>
      </c>
      <c r="X186" s="9"/>
      <c r="Y186" s="9"/>
    </row>
    <row r="187" spans="1:25" ht="12.75">
      <c r="A187" s="6"/>
      <c r="B187" s="6"/>
      <c r="C187" s="6"/>
      <c r="D187" s="6"/>
      <c r="E187" s="6"/>
      <c r="F187" s="6"/>
      <c r="G187" s="6"/>
      <c r="H187" s="6"/>
      <c r="I187" s="12"/>
      <c r="J187" s="6"/>
      <c r="K187" s="6"/>
      <c r="Q187" s="47"/>
      <c r="R187" s="47"/>
      <c r="S187" s="47"/>
      <c r="T187" s="51"/>
      <c r="U187" s="52"/>
      <c r="V187" s="52"/>
      <c r="W187" s="53"/>
      <c r="X187" s="9"/>
      <c r="Y187" s="9"/>
    </row>
    <row r="188" spans="1:25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P188" t="s">
        <v>192</v>
      </c>
      <c r="Q188" s="47" t="s">
        <v>50</v>
      </c>
      <c r="R188" s="47">
        <v>512797</v>
      </c>
      <c r="S188" s="47"/>
      <c r="T188" s="54">
        <f>+R188*T182</f>
        <v>287166.32</v>
      </c>
      <c r="U188" s="55">
        <f>+R188*U182</f>
        <v>225630.68</v>
      </c>
      <c r="V188" s="55"/>
      <c r="W188" s="56">
        <f>+R188</f>
        <v>512797</v>
      </c>
      <c r="X188" s="9"/>
      <c r="Y188" s="9"/>
    </row>
    <row r="189" spans="1:25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Q189" s="47"/>
      <c r="R189" s="47"/>
      <c r="S189" s="47"/>
      <c r="T189" s="47"/>
      <c r="U189" s="47"/>
      <c r="V189" s="47"/>
      <c r="W189" s="47"/>
      <c r="X189" s="9"/>
      <c r="Y189" s="9"/>
    </row>
    <row r="190" spans="1:25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P190" t="s">
        <v>193</v>
      </c>
      <c r="Q190" s="47" t="s">
        <v>53</v>
      </c>
      <c r="R190" s="47"/>
      <c r="S190" s="47"/>
      <c r="T190" s="47">
        <f>+T186+T188</f>
        <v>-7144616.08</v>
      </c>
      <c r="U190" s="47">
        <f>+U186+U188</f>
        <v>-5613626.92</v>
      </c>
      <c r="V190" s="47"/>
      <c r="W190" s="47">
        <f>+W186+W188</f>
        <v>-12758243</v>
      </c>
      <c r="X190" s="9"/>
      <c r="Y190" s="9"/>
    </row>
    <row r="191" spans="1:25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Q191" s="47"/>
      <c r="R191" s="47"/>
      <c r="S191" s="47"/>
      <c r="T191" s="47"/>
      <c r="U191" s="47"/>
      <c r="V191" s="47"/>
      <c r="W191" s="47"/>
      <c r="X191" s="9"/>
      <c r="Y191" s="9"/>
    </row>
    <row r="192" spans="1:25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P192" t="s">
        <v>194</v>
      </c>
      <c r="Q192" s="47" t="s">
        <v>57</v>
      </c>
      <c r="R192" s="47"/>
      <c r="S192" s="47"/>
      <c r="T192" s="47">
        <f>+T184+T190</f>
        <v>-1544616.08</v>
      </c>
      <c r="U192" s="47">
        <f>+U184+U190</f>
        <v>-1213624.92</v>
      </c>
      <c r="V192" s="47"/>
      <c r="W192" s="47">
        <f>+W184+W190</f>
        <v>-2758241</v>
      </c>
      <c r="X192" s="9"/>
      <c r="Y192" s="9"/>
    </row>
    <row r="193" spans="1:25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Q193" s="47"/>
      <c r="R193" s="47"/>
      <c r="S193" s="47"/>
      <c r="T193" s="47"/>
      <c r="U193" s="47"/>
      <c r="V193" s="47"/>
      <c r="W193" s="47"/>
      <c r="X193" s="9"/>
      <c r="Y193" s="9"/>
    </row>
    <row r="194" spans="1:25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P194" t="s">
        <v>195</v>
      </c>
      <c r="Q194" s="47" t="s">
        <v>61</v>
      </c>
      <c r="R194" s="47"/>
      <c r="S194" s="47"/>
      <c r="T194" s="47"/>
      <c r="U194" s="47">
        <v>142940</v>
      </c>
      <c r="V194" s="47"/>
      <c r="W194" s="47"/>
      <c r="X194" s="9"/>
      <c r="Y194" s="9"/>
    </row>
    <row r="195" spans="1:25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Q195" s="47"/>
      <c r="R195" s="47"/>
      <c r="S195" s="47"/>
      <c r="T195" s="47"/>
      <c r="U195" s="47"/>
      <c r="V195" s="47"/>
      <c r="W195" s="47"/>
      <c r="X195" s="9"/>
      <c r="Y195" s="9"/>
    </row>
    <row r="196" spans="1:25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P196" t="s">
        <v>196</v>
      </c>
      <c r="Q196" s="47" t="s">
        <v>66</v>
      </c>
      <c r="R196" s="47"/>
      <c r="S196" s="47"/>
      <c r="T196" s="47"/>
      <c r="U196" s="60">
        <f>+U192+U194</f>
        <v>-1070684.92</v>
      </c>
      <c r="V196" s="47" t="s">
        <v>197</v>
      </c>
      <c r="W196" s="47"/>
      <c r="X196" s="9"/>
      <c r="Y196" s="9"/>
    </row>
    <row r="197" spans="1:25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Q197" s="47"/>
      <c r="R197" s="47"/>
      <c r="S197" s="47"/>
      <c r="T197" s="47"/>
      <c r="U197" s="47"/>
      <c r="V197" s="47"/>
      <c r="W197" s="47"/>
      <c r="X197" s="9"/>
      <c r="Y197" s="9"/>
    </row>
    <row r="198" spans="1:25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Q198" s="47"/>
      <c r="R198" s="47"/>
      <c r="S198" s="47"/>
      <c r="T198" s="47"/>
      <c r="U198" s="47"/>
      <c r="V198" s="47"/>
      <c r="W198" s="47"/>
      <c r="X198" s="9"/>
      <c r="Y198" s="9"/>
    </row>
    <row r="199" spans="1:25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Q199" s="47" t="s">
        <v>29</v>
      </c>
      <c r="R199" s="47"/>
      <c r="S199" s="47"/>
      <c r="T199" s="47"/>
      <c r="U199" s="47">
        <f>-U186</f>
        <v>5839257.6</v>
      </c>
      <c r="V199" s="47"/>
      <c r="W199" s="47"/>
      <c r="X199" s="9"/>
      <c r="Y199" s="9"/>
    </row>
    <row r="200" spans="1:25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Q200" s="47" t="s">
        <v>75</v>
      </c>
      <c r="R200" s="47"/>
      <c r="S200" s="47"/>
      <c r="T200" s="47"/>
      <c r="U200" s="55">
        <v>389158</v>
      </c>
      <c r="V200" s="47"/>
      <c r="W200" s="47"/>
      <c r="X200" s="9"/>
      <c r="Y200" s="9"/>
    </row>
    <row r="201" spans="1:25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Q201" s="47"/>
      <c r="R201" s="47"/>
      <c r="S201" s="47"/>
      <c r="T201" s="47"/>
      <c r="U201" s="52">
        <f>+U199+U200</f>
        <v>6228415.6</v>
      </c>
      <c r="V201" s="47"/>
      <c r="W201" s="47"/>
      <c r="X201" s="9"/>
      <c r="Y201" s="9"/>
    </row>
    <row r="202" spans="1:25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Q202" s="47"/>
      <c r="R202" s="47"/>
      <c r="S202" s="47" t="s">
        <v>81</v>
      </c>
      <c r="T202" s="61">
        <v>1998</v>
      </c>
      <c r="U202" s="52">
        <v>3153832</v>
      </c>
      <c r="W202" s="47"/>
      <c r="X202" s="9"/>
      <c r="Y202" s="9"/>
    </row>
    <row r="203" spans="1:25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Q203" s="47"/>
      <c r="R203" s="47"/>
      <c r="S203" s="47"/>
      <c r="T203" s="47" t="s">
        <v>198</v>
      </c>
      <c r="U203" s="47">
        <v>453377</v>
      </c>
      <c r="V203" s="47"/>
      <c r="W203" s="47"/>
      <c r="X203" s="9"/>
      <c r="Y203" s="9"/>
    </row>
    <row r="204" spans="1:25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Q204" s="47"/>
      <c r="R204" s="47"/>
      <c r="S204" s="47"/>
      <c r="T204" s="47" t="s">
        <v>199</v>
      </c>
      <c r="U204" s="47">
        <v>1672052</v>
      </c>
      <c r="V204" s="47"/>
      <c r="W204" s="47"/>
      <c r="X204" s="9"/>
      <c r="Y204" s="9"/>
    </row>
    <row r="205" spans="1:25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Q205" s="47"/>
      <c r="R205" s="47"/>
      <c r="S205" s="47"/>
      <c r="T205" s="47" t="s">
        <v>200</v>
      </c>
      <c r="U205" s="47">
        <f>+U201-U202-U203-U204</f>
        <v>949154.5999999996</v>
      </c>
      <c r="V205" s="47" t="s">
        <v>78</v>
      </c>
      <c r="W205" s="47"/>
      <c r="X205" s="9"/>
      <c r="Y205" s="9"/>
    </row>
    <row r="206" spans="1:25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Q206" s="9"/>
      <c r="R206" s="9"/>
      <c r="S206" s="9"/>
      <c r="T206" s="9"/>
      <c r="U206" s="9"/>
      <c r="V206" s="9"/>
      <c r="W206" s="9"/>
      <c r="X206" s="9"/>
      <c r="Y206" s="9"/>
    </row>
    <row r="207" spans="1:21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U207" s="13">
        <f>+U203+U204+U205</f>
        <v>3074583.5999999996</v>
      </c>
    </row>
    <row r="208" spans="1:11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1:11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1:11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1:11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1:11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1:11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1:11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1:11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1:11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1:11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1:11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1:11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1:11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11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11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11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1:11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1:11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1:11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1:11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1:11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1:11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1:11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1:11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1:11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1:11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1:11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1:2" ht="12.75">
      <c r="A237" s="6"/>
      <c r="B237" s="6"/>
    </row>
    <row r="238" spans="1:2" ht="12.75">
      <c r="A238" s="6"/>
      <c r="B238" s="6"/>
    </row>
    <row r="239" spans="1:2" ht="12.75">
      <c r="A239" s="6"/>
      <c r="B239" s="6"/>
    </row>
    <row r="240" spans="1:2" ht="12.75">
      <c r="A240" s="6"/>
      <c r="B240" s="6"/>
    </row>
    <row r="241" spans="1:2" ht="12.75">
      <c r="A241" s="6"/>
      <c r="B241" s="6"/>
    </row>
    <row r="242" spans="1:2" ht="12.75">
      <c r="A242" s="6"/>
      <c r="B242" s="6"/>
    </row>
    <row r="243" spans="1:2" ht="12.75">
      <c r="A243" s="6"/>
      <c r="B243" s="6"/>
    </row>
    <row r="244" spans="1:2" ht="12.75">
      <c r="A244" s="6"/>
      <c r="B244" s="6"/>
    </row>
    <row r="245" spans="1:2" ht="12.75">
      <c r="A245" s="6"/>
      <c r="B245" s="6"/>
    </row>
    <row r="246" spans="1:2" ht="12.75">
      <c r="A246" s="6"/>
      <c r="B246" s="6"/>
    </row>
    <row r="247" spans="1:2" ht="12.75">
      <c r="A247" s="6"/>
      <c r="B247" s="6"/>
    </row>
    <row r="248" spans="1:2" ht="12.75">
      <c r="A248" s="6"/>
      <c r="B248" s="6"/>
    </row>
    <row r="249" spans="1:2" ht="12.75">
      <c r="A249" s="6"/>
      <c r="B249" s="6"/>
    </row>
    <row r="250" spans="1:2" ht="12.75">
      <c r="A250" s="6"/>
      <c r="B250" s="6"/>
    </row>
    <row r="251" spans="1:2" ht="12.75">
      <c r="A251" s="6"/>
      <c r="B251" s="6"/>
    </row>
    <row r="252" spans="1:2" ht="12.75">
      <c r="A252" s="6"/>
      <c r="B252" s="6"/>
    </row>
    <row r="253" spans="1:2" ht="12.75">
      <c r="A253" s="6"/>
      <c r="B253" s="6"/>
    </row>
    <row r="254" spans="1:2" ht="12.75">
      <c r="A254" s="6"/>
      <c r="B254" s="6"/>
    </row>
    <row r="255" spans="1:2" ht="12.75">
      <c r="A255" s="6"/>
      <c r="B255" s="6"/>
    </row>
    <row r="256" spans="1:2" ht="12.75">
      <c r="A256" s="6"/>
      <c r="B256" s="6"/>
    </row>
    <row r="257" spans="1:2" ht="12.75">
      <c r="A257" s="6"/>
      <c r="B257" s="6"/>
    </row>
    <row r="258" spans="1:2" ht="12.75">
      <c r="A258" s="6"/>
      <c r="B258" s="6"/>
    </row>
    <row r="259" spans="1:2" ht="12.75">
      <c r="A259" s="6"/>
      <c r="B259" s="6"/>
    </row>
    <row r="260" spans="1:2" ht="12.75">
      <c r="A260" s="6"/>
      <c r="B260" s="6"/>
    </row>
    <row r="261" spans="1:2" ht="12.75">
      <c r="A261" s="6"/>
      <c r="B261" s="6"/>
    </row>
    <row r="262" spans="1:2" ht="12.75">
      <c r="A262" s="6"/>
      <c r="B262" s="6"/>
    </row>
    <row r="263" spans="1:2" ht="12.75">
      <c r="A263" s="6"/>
      <c r="B263" s="6"/>
    </row>
    <row r="264" spans="1:2" ht="12.75">
      <c r="A264" s="6"/>
      <c r="B264" s="6"/>
    </row>
    <row r="265" spans="1:2" ht="12.75">
      <c r="A265" s="6"/>
      <c r="B265" s="6"/>
    </row>
    <row r="266" spans="1:2" ht="12.75">
      <c r="A266" s="6"/>
      <c r="B266" s="6"/>
    </row>
    <row r="267" spans="1:2" ht="12.75">
      <c r="A267" s="6"/>
      <c r="B267" s="6"/>
    </row>
    <row r="268" spans="1:2" ht="12.75">
      <c r="A268" s="6"/>
      <c r="B268" s="6"/>
    </row>
    <row r="269" spans="1:2" ht="12.75">
      <c r="A269" s="6"/>
      <c r="B269" s="6"/>
    </row>
    <row r="270" spans="1:2" ht="12.75">
      <c r="A270" s="6"/>
      <c r="B270" s="6"/>
    </row>
    <row r="271" spans="1:2" ht="12.75">
      <c r="A271" s="6"/>
      <c r="B271" s="6"/>
    </row>
    <row r="272" spans="1:2" ht="12.75">
      <c r="A272" s="6"/>
      <c r="B272" s="6"/>
    </row>
    <row r="273" spans="1:2" ht="12.75">
      <c r="A273" s="6"/>
      <c r="B273" s="6"/>
    </row>
    <row r="274" spans="1:2" ht="12.75">
      <c r="A274" s="6"/>
      <c r="B274" s="6"/>
    </row>
    <row r="275" spans="1:2" ht="12.75">
      <c r="A275" s="6"/>
      <c r="B275" s="6"/>
    </row>
    <row r="276" spans="1:2" ht="12.75">
      <c r="A276" s="6"/>
      <c r="B276" s="6"/>
    </row>
    <row r="277" spans="1:2" ht="12.75">
      <c r="A277" s="6"/>
      <c r="B277" s="6"/>
    </row>
    <row r="278" spans="1:2" ht="12.75">
      <c r="A278" s="6"/>
      <c r="B278" s="6"/>
    </row>
    <row r="279" spans="1:2" ht="12.75">
      <c r="A279" s="6"/>
      <c r="B279" s="6"/>
    </row>
    <row r="280" spans="1:2" ht="12.75">
      <c r="A280" s="6"/>
      <c r="B280" s="6"/>
    </row>
    <row r="281" spans="1:2" ht="12.75">
      <c r="A281" s="6"/>
      <c r="B281" s="6"/>
    </row>
    <row r="282" spans="1:2" ht="12.75">
      <c r="A282" s="6"/>
      <c r="B282" s="6"/>
    </row>
    <row r="283" spans="1:2" ht="12.75">
      <c r="A283" s="6"/>
      <c r="B283" s="6"/>
    </row>
    <row r="284" spans="1:2" ht="12.75">
      <c r="A284" s="6"/>
      <c r="B284" s="6"/>
    </row>
    <row r="285" spans="1:2" ht="12.75">
      <c r="A285" s="6"/>
      <c r="B285" s="6"/>
    </row>
    <row r="286" spans="1:2" ht="12.75">
      <c r="A286" s="6"/>
      <c r="B286" s="6"/>
    </row>
    <row r="287" spans="1:2" ht="12.75">
      <c r="A287" s="6"/>
      <c r="B287" s="6"/>
    </row>
    <row r="288" spans="1:2" ht="12.75">
      <c r="A288" s="6"/>
      <c r="B288" s="6"/>
    </row>
    <row r="289" spans="1:2" ht="12.75">
      <c r="A289" s="6"/>
      <c r="B289" s="6"/>
    </row>
    <row r="290" spans="1:2" ht="12.75">
      <c r="A290" s="6"/>
      <c r="B290" s="6"/>
    </row>
    <row r="291" spans="1:2" ht="12.75">
      <c r="A291" s="6"/>
      <c r="B291" s="6"/>
    </row>
    <row r="292" spans="1:2" ht="12.75">
      <c r="A292" s="6"/>
      <c r="B292" s="6"/>
    </row>
    <row r="293" spans="1:2" ht="12.75">
      <c r="A293" s="6"/>
      <c r="B293" s="6"/>
    </row>
    <row r="294" spans="1:2" ht="12.75">
      <c r="A294" s="6"/>
      <c r="B294" s="6"/>
    </row>
    <row r="295" spans="1:2" ht="12.75">
      <c r="A295" s="6"/>
      <c r="B295" s="6"/>
    </row>
    <row r="296" spans="1:2" ht="12.75">
      <c r="A296" s="6"/>
      <c r="B296" s="6"/>
    </row>
    <row r="297" spans="1:2" ht="12.75">
      <c r="A297" s="6"/>
      <c r="B297" s="6"/>
    </row>
    <row r="298" spans="1:2" ht="12.75">
      <c r="A298" s="6"/>
      <c r="B298" s="6"/>
    </row>
    <row r="299" spans="1:2" ht="12.75">
      <c r="A299" s="6"/>
      <c r="B299" s="6"/>
    </row>
    <row r="300" spans="1:2" ht="12.75">
      <c r="A300" s="6"/>
      <c r="B300" s="6"/>
    </row>
    <row r="301" spans="1:2" ht="12.75">
      <c r="A301" s="6"/>
      <c r="B301" s="6"/>
    </row>
  </sheetData>
  <printOptions/>
  <pageMargins left="0.32" right="0" top="0.6" bottom="0.18" header="0.11" footer="0.1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MENTIGA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MENTIGA CORPORATION BERHAD</dc:creator>
  <cp:keywords/>
  <dc:description/>
  <cp:lastModifiedBy>Total Corporate Compliance</cp:lastModifiedBy>
  <cp:lastPrinted>2000-02-29T08:45:25Z</cp:lastPrinted>
  <dcterms:created xsi:type="dcterms:W3CDTF">1999-11-03T02:28:44Z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