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0" windowWidth="12120" windowHeight="7470" tabRatio="737" activeTab="8"/>
  </bookViews>
  <sheets>
    <sheet name="BS" sheetId="1" r:id="rId1"/>
    <sheet name="PL(Grp)" sheetId="2" r:id="rId2"/>
    <sheet name="PL(Co)" sheetId="3" r:id="rId3"/>
    <sheet name="SCEgrp" sheetId="4" r:id="rId4"/>
    <sheet name="SCEco" sheetId="5" r:id="rId5"/>
    <sheet name="CF" sheetId="6" r:id="rId6"/>
    <sheet name="Notes1" sheetId="7" r:id="rId7"/>
    <sheet name="Notes2" sheetId="8" r:id="rId8"/>
    <sheet name="Notes3" sheetId="9" r:id="rId9"/>
    <sheet name="PL(Grp)wkg" sheetId="10" state="hidden" r:id="rId10"/>
    <sheet name="PL(Co)wkg" sheetId="11" state="hidden" r:id="rId11"/>
  </sheets>
  <definedNames>
    <definedName name="_xlnm.Print_Area" localSheetId="0">'BS'!$B$1:$N$94</definedName>
    <definedName name="_xlnm.Print_Area" localSheetId="5">'CF'!$A$1:$J$58</definedName>
    <definedName name="_xlnm.Print_Area" localSheetId="6">'Notes1'!$A$1:$L$744</definedName>
    <definedName name="_xlnm.Print_Area" localSheetId="7">'Notes2'!$A$1:$M$122</definedName>
    <definedName name="_xlnm.Print_Area" localSheetId="8">'Notes3'!$A$1:$P$690</definedName>
    <definedName name="_xlnm.Print_Area" localSheetId="2">'PL(Co)'!$A$1:$N$41</definedName>
    <definedName name="_xlnm.Print_Area" localSheetId="1">'PL(Grp)'!$A$1:$M$42</definedName>
    <definedName name="_xlnm.Print_Area" localSheetId="4">'SCEco'!$A$1:$L$37</definedName>
    <definedName name="_xlnm.Print_Area" localSheetId="3">'SCEgrp'!$A$1:$P$43</definedName>
    <definedName name="Print_Area_MI">#REF!</definedName>
    <definedName name="_xlnm.Print_Titles" localSheetId="0">'BS'!$1:$10</definedName>
    <definedName name="Z_2C86B8A0_CB04_11D2_8BB1_006097ADF19E_.wvu.PrintArea" localSheetId="0" hidden="1">'BS'!$A$1:$K$124</definedName>
    <definedName name="Z_2C86B8A0_CB04_11D2_8BB1_006097ADF19E_.wvu.PrintArea" localSheetId="1" hidden="1">'PL(Grp)'!$A$1:$N$38</definedName>
    <definedName name="Z_E0B45900_729B_11D4_B8E1_006097ADF19E_.wvu.PrintArea" localSheetId="0" hidden="1">'BS'!$A$1:$K$124</definedName>
    <definedName name="Z_E0B45900_729B_11D4_B8E1_006097ADF19E_.wvu.PrintArea" localSheetId="1" hidden="1">'PL(Grp)'!$A$1:$N$38</definedName>
  </definedNames>
  <calcPr fullCalcOnLoad="1"/>
</workbook>
</file>

<file path=xl/sharedStrings.xml><?xml version="1.0" encoding="utf-8"?>
<sst xmlns="http://schemas.openxmlformats.org/spreadsheetml/2006/main" count="1639" uniqueCount="919">
  <si>
    <t>Unrealised gains/(losses) on revaluation of</t>
  </si>
  <si>
    <t xml:space="preserve">   securities held-for-trading</t>
  </si>
  <si>
    <t>Dividend income:</t>
  </si>
  <si>
    <t>Other income:</t>
  </si>
  <si>
    <t>Other non-operating income</t>
  </si>
  <si>
    <t>Foreign exchange gains/(losses):</t>
  </si>
  <si>
    <t>realised</t>
  </si>
  <si>
    <t>unrealised</t>
  </si>
  <si>
    <t>Net profit attributable to equity holders</t>
  </si>
  <si>
    <t xml:space="preserve">   of the parent (RM'000)</t>
  </si>
  <si>
    <t>Bankers' Acceptance and  Islamic Accepted Bills</t>
  </si>
  <si>
    <t>Brokerage fees</t>
  </si>
  <si>
    <t xml:space="preserve"> - Others</t>
  </si>
  <si>
    <t xml:space="preserve"> - Statutory audit</t>
  </si>
  <si>
    <t>trade debtors</t>
  </si>
  <si>
    <t>other debtors</t>
  </si>
  <si>
    <t>Losses arising from NPLs sold to Danaharta:-</t>
  </si>
  <si>
    <t>amortisation charge during the period</t>
  </si>
  <si>
    <t>written down on final settlement</t>
  </si>
  <si>
    <t>written back on final settlement</t>
  </si>
  <si>
    <t>Operating profit/(loss)</t>
  </si>
  <si>
    <t>Profit/(loss) before taxation and zakat</t>
  </si>
  <si>
    <t>General allowance (net)</t>
  </si>
  <si>
    <r>
      <t>At</t>
    </r>
    <r>
      <rPr>
        <b/>
        <sz val="12"/>
        <color indexed="10"/>
        <rFont val="Times New Roman"/>
        <family val="1"/>
      </rPr>
      <t xml:space="preserve"> 31 March 2006</t>
    </r>
  </si>
  <si>
    <r>
      <t>At</t>
    </r>
    <r>
      <rPr>
        <b/>
        <sz val="12"/>
        <color indexed="10"/>
        <rFont val="Times New Roman"/>
        <family val="1"/>
      </rPr>
      <t xml:space="preserve"> 31 March 2005</t>
    </r>
  </si>
  <si>
    <t xml:space="preserve"> RM1 each</t>
  </si>
  <si>
    <t>ordinary shares of</t>
  </si>
  <si>
    <t>The capital adequacy ratios of the Group as at 31 December 2005 have incorporated the market risk pursuant to the Bank Negara Malaysia's Market Risk Capital Adequacy Framework which became effective on 1 April 2005.</t>
  </si>
  <si>
    <t>Bad debts:-</t>
  </si>
  <si>
    <t>recovered</t>
  </si>
  <si>
    <t>written off</t>
  </si>
  <si>
    <t>SEGMENTAL REPORTING</t>
  </si>
  <si>
    <t>Transport, storage and communication</t>
  </si>
  <si>
    <t>Finance, insurance and business service</t>
  </si>
  <si>
    <t>Money Market Instruments</t>
  </si>
  <si>
    <t xml:space="preserve"> - Private Debt Securities</t>
  </si>
  <si>
    <t xml:space="preserve"> - Shares</t>
  </si>
  <si>
    <t xml:space="preserve"> - Warrants</t>
  </si>
  <si>
    <t>FRS 3</t>
  </si>
  <si>
    <t>FRS 5</t>
  </si>
  <si>
    <t>FRS 101</t>
  </si>
  <si>
    <t>FRS 108</t>
  </si>
  <si>
    <t>FRS 110</t>
  </si>
  <si>
    <t>FRS 116</t>
  </si>
  <si>
    <t>FRS 121</t>
  </si>
  <si>
    <t>FRS 127</t>
  </si>
  <si>
    <t>FRS 128</t>
  </si>
  <si>
    <t>FRS 132</t>
  </si>
  <si>
    <t>FRS 133</t>
  </si>
  <si>
    <t>FRS 136</t>
  </si>
  <si>
    <t>FRS 138</t>
  </si>
  <si>
    <t>Business Combinations</t>
  </si>
  <si>
    <t>Non-current Assets Held for Sale and Discontinued Operations</t>
  </si>
  <si>
    <t>Presentation of Financial Statements</t>
  </si>
  <si>
    <t>Accounting Policies, Changes in Accounting Estimates and Errors</t>
  </si>
  <si>
    <t>Events after the Balance Sheet Date</t>
  </si>
  <si>
    <t>Property, Plant and Equipment</t>
  </si>
  <si>
    <t>Quoted Securities</t>
  </si>
  <si>
    <t>Unquoted Securities</t>
  </si>
  <si>
    <t>Accrued employee benefits</t>
  </si>
  <si>
    <t>Derivative liabilities</t>
  </si>
  <si>
    <t>associates</t>
  </si>
  <si>
    <t>&lt;--------Individual Quarter-------&gt;</t>
  </si>
  <si>
    <t>&lt;-----Cumulative Quarter------&gt;</t>
  </si>
  <si>
    <t>The auditors' report on the audited financial statements for the financial year ended 31 December 2005 was not subjected to any qualification.</t>
  </si>
  <si>
    <t xml:space="preserve">Part A - </t>
  </si>
  <si>
    <t>Negara Malaysia</t>
  </si>
  <si>
    <t>SEGMENTAL REPORTING ON REVENUE AND PROFIT (continued)</t>
  </si>
  <si>
    <t>Net increase/(decrease) in cash and cash equivalents</t>
  </si>
  <si>
    <t>The financial policies and methods of computations applied for the condensed interim financial statements are consistent with those applied in the annual financial statements for the year ended 31 December 2005, except for the adoption of the following new and revised Financial Reporting Standards ('FRS') issued by the Malaysian Accounting Standards Board ('MASB') effective for the financial period beginning 1 January 2006:</t>
  </si>
  <si>
    <t>The principal effects of the changes in accounting policies resulting from the adoption of the new and revised FRSs that are applicable with effect from 1 January 2006 are summarised below.</t>
  </si>
  <si>
    <t>Under the transitional provisions of FRS 2, this FRS will apply to share options which were granted after 31 December 2004 and which had not yet vested as at 1 January 2006.</t>
  </si>
  <si>
    <t>The adoption of the revised FRS 101 has affected the presentation of minority interests and other disclosures. Minority interests is now presented within total equity in the consolidated balance sheet and as an allocation from net profit for the period in the consolidated income statement. The movement of minority interests is now presented in the consolidated statement of changes in equity.</t>
  </si>
  <si>
    <t>The Group's and the Company's property, plant and equipment are stated at cost less accumulated depreciation and accumulated impairment losses.</t>
  </si>
  <si>
    <t xml:space="preserve">AFFIN-ACF Holdings Berhad’s group recorded a pre-tax loss of RM95,000 for the quarter under review as opposed to the pre-tax profit of RM25.8 million reported for the same quarter last year. This was mainly due to lower Group's operating income upon the transfer of finance company business of Affin-ACF Finance Berhad (now known as Affin-ACF Capital Sdn Bhd) to Affin Bank Berhad on 1 June 2005. </t>
  </si>
  <si>
    <t xml:space="preserve">AFFIN Discount Berhad registered a lower pre-tax profit of RM1.4 million for the quarter ended 31 March 2006 as compared to RM10.2 million for the same quarter last year, mainly due to the drop in all operating income while overheads remained unchanged for the period under review. The current performance of AFFIN Discount is in line with the Company's intention to surrender its discount house license to Bank Negara Malaysia and transfer its assets and liabilities to AFFIN Merchant Bank by the latest June 2006. </t>
  </si>
  <si>
    <t>There were no profit forecast and profit guarantee issued by the Company for the financial quarter under review.</t>
  </si>
  <si>
    <t>On 9 March 2005, the Company announced that the Minister of Finance ('MOF') has granted its approval-in-principle for its subsidiary company, AFFIN Bank to undertake Islamic Banking business through a subsidiary to be established by AFFIN Bank. In this regard,  MOF has also agreed to issue an Islamic Banking licence to AFFIN Bank pursuant to Section 3(4) of the Islamic Banking Act, 1983. Accordingly, approval is also given pursuant to Section 29 of the Banking and Financial Institutions Act, 1989 for AFFIN Bank to establish a subsidiary to undertake the Islamic banking business.</t>
  </si>
  <si>
    <t>A wholly-owned subsidiary, namely AFFIN Islamic Bank Berhad ('AIBB') had been incorporated by ABB on 19 September 2005 and MOF had on 18 January 2006 issued the Islamic Banking licence to AIBB pursuant to Section 3(4) of the Islamic Banking Act 1983. The effective date of the licence commences on 1 April 2006.</t>
  </si>
  <si>
    <t>On 16 January 2006, ABB had entered into a Business Transfer Agreement ('BTA') with AIBB for the sale and transfer of assets and liabilities of the Islamic Banking business (save for the non-performing loans and accounts comprising part of the Islamic Banking business of ABB as at the transfer date)('Proposed Transfer') from ABB to AIBB for cash. The consideration for the Proposed Transfer will be based on the net book value of the Islamic Banking business as at the date of transfer, to be satisfied entirely by cash.</t>
  </si>
  <si>
    <t xml:space="preserve">Proposed Bank Guaranteed Commercial Papers and/or Medium Term Notes issuance programme of up to </t>
  </si>
  <si>
    <t>RM300.0 Million in nominal value by the Company</t>
  </si>
  <si>
    <t>The Group's present provisioning for bad and doubtful debts and financing is in conformity with the requirements of Bank Negara Malaysia's guidelines on the classification of non-performing loans and provision for sub-standard, bad and doubtful debts, BNM/GP3 which is consistent with those applied in the previous annual financial statements.</t>
  </si>
  <si>
    <t xml:space="preserve">On 27 April 2006, the Company announced that it proposes to undertake a Bank Guaranteed Commercial Papers and/or Medium Term Notes (CP/MTN) issuance programme of up to RM300.0 million in nominal value. The Programme will have a tenure of 7 years from the date of first issuance and has been accorded an indicative short term rating of P1 (bg) and long term rating of AAA(bg) by Rating Agency Malaysia Berhad in respect of the RM200 million portion of the programme which is guaranteed by DBS Bank Ltd, Labuan branch. </t>
  </si>
  <si>
    <t>SEGMENTAL REPORTING ON LOANS, ADVANCES AND FINANCING ANALYSED BY (continued):</t>
  </si>
  <si>
    <t>SECURITIES HELD (continued)</t>
  </si>
  <si>
    <t>Residential</t>
  </si>
  <si>
    <t>Non-residential</t>
  </si>
  <si>
    <t xml:space="preserve">Money at call and deposit placement with </t>
  </si>
  <si>
    <t xml:space="preserve">  financial institutions</t>
  </si>
  <si>
    <t>Deposits and placements of banks and other</t>
  </si>
  <si>
    <t>(c)</t>
  </si>
  <si>
    <t xml:space="preserve">Part B - </t>
  </si>
  <si>
    <t>FINANCIAL INSTRUMENTS WITH OFF-BALANCE SHEET RISK (continued)</t>
  </si>
  <si>
    <t>Other loans/financing</t>
  </si>
  <si>
    <t>Gain on disposal of property, plant and equipment</t>
  </si>
  <si>
    <t>IMPAIRMENT LOSSES</t>
  </si>
  <si>
    <t>Allowance made for impairment loss</t>
  </si>
  <si>
    <t>Write-back of allowance for impairment loss</t>
  </si>
  <si>
    <t>ii) The Company is required to fully comply with other requirements as stipulated in the SC Issues Guidelines in relation</t>
  </si>
  <si>
    <t xml:space="preserve">     to the Proposed Private Placement.</t>
  </si>
  <si>
    <t>STATUS OF CORPORATE PROPOSALS (continued)</t>
  </si>
  <si>
    <t>GROUP BORROWINGS AND DEBT SECURITIES (continued)</t>
  </si>
  <si>
    <t>Purchase of securities</t>
  </si>
  <si>
    <t>Purchase of transport vehicles</t>
  </si>
  <si>
    <t>Consumption credit</t>
  </si>
  <si>
    <t>Amount written-off</t>
  </si>
  <si>
    <t xml:space="preserve"> </t>
  </si>
  <si>
    <t>General allowance</t>
  </si>
  <si>
    <t>Specific allowance</t>
  </si>
  <si>
    <t>In the normal course of business, the Group makes various commitments and incurs certain contingent liabilities with legal recourse to its customers.  No material losses are anticipated as a result of these transactions.</t>
  </si>
  <si>
    <t>Transaction-related contingent items</t>
  </si>
  <si>
    <t>Short-term self-liquidating trade-related contingencies</t>
  </si>
  <si>
    <t>Obligations under underwriting agreements</t>
  </si>
  <si>
    <t>Foreign exchange related contracts</t>
  </si>
  <si>
    <t>Less than one year</t>
  </si>
  <si>
    <t>The Proposed Acquisition will involve the acquisition by the Purchaser of the life insurance business of Tahan ("Life Business") for a cash consideration of RM121 million ("Total Consideration"), comprising the following:-</t>
  </si>
  <si>
    <t>i)   RM89.8 million; and</t>
  </si>
  <si>
    <t>Save for the liabilities of the Life Business, there are no other liabilities to be assumed by the Purchaser in respect of the Proposed Acquisition.</t>
  </si>
  <si>
    <t>ii)  RM31.2 million; being the amount owing by the life fund of the Life Business to Idaman Unggul Berhad, the shareholder</t>
  </si>
  <si>
    <t xml:space="preserve">     of Tahan.</t>
  </si>
  <si>
    <t>Interest rate related contracts</t>
  </si>
  <si>
    <t>One year to less than five years</t>
  </si>
  <si>
    <t>Irrevocable commitments to extend credit:</t>
  </si>
  <si>
    <t>Maturity exceeding 1 year</t>
  </si>
  <si>
    <t>Maturity not exceeding 1 year</t>
  </si>
  <si>
    <t>Bank Negara Malaysia Notes</t>
  </si>
  <si>
    <t>Bank Negara Malaysia Bills</t>
  </si>
  <si>
    <t>Allowance for impairment of securities</t>
  </si>
  <si>
    <t>Value of contract classified by remaining period to maturity/repricing date (whichever is earlier) as at reporting date are as follows:-</t>
  </si>
  <si>
    <t>Margin requirement</t>
  </si>
  <si>
    <t>Foreign Exchange related contract</t>
  </si>
  <si>
    <t>Interest Rate related contract</t>
  </si>
  <si>
    <t>Foreign exchange and interest rate related contracts are subject to market risk and credit risk.</t>
  </si>
  <si>
    <t>Market risk</t>
  </si>
  <si>
    <t>Credit risk</t>
  </si>
  <si>
    <t>Overdrafts</t>
  </si>
  <si>
    <t>Term loans/financing</t>
  </si>
  <si>
    <t xml:space="preserve">Allowance for bad and doubtful debts </t>
  </si>
  <si>
    <r>
      <t xml:space="preserve">    </t>
    </r>
    <r>
      <rPr>
        <u val="single"/>
        <sz val="12"/>
        <rFont val="Times New Roman"/>
        <family val="1"/>
      </rPr>
      <t>on loans and financing:-</t>
    </r>
  </si>
  <si>
    <r>
      <t>No dividend has been declared or paid during the financial period ended</t>
    </r>
    <r>
      <rPr>
        <sz val="12"/>
        <color indexed="10"/>
        <rFont val="Times New Roman"/>
        <family val="1"/>
      </rPr>
      <t xml:space="preserve"> 31 March 2006.</t>
    </r>
  </si>
  <si>
    <t>&gt; 5 years</t>
  </si>
  <si>
    <r>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year, the notional amount of foreign exchange exposure which was not hedged and hence, exposed to market risk was RM</t>
    </r>
    <r>
      <rPr>
        <sz val="12"/>
        <color indexed="10"/>
        <rFont val="Times New Roman"/>
        <family val="1"/>
      </rPr>
      <t>2.3</t>
    </r>
    <r>
      <rPr>
        <sz val="12"/>
        <rFont val="Times New Roman"/>
        <family val="1"/>
      </rPr>
      <t xml:space="preserve"> million (FYE 31/12/2005: RM</t>
    </r>
    <r>
      <rPr>
        <sz val="12"/>
        <color indexed="10"/>
        <rFont val="Times New Roman"/>
        <family val="1"/>
      </rPr>
      <t xml:space="preserve"> 3.3</t>
    </r>
    <r>
      <rPr>
        <sz val="12"/>
        <rFont val="Times New Roman"/>
        <family val="1"/>
      </rPr>
      <t xml:space="preserve"> million), while the notional amount of interest rate contract was RM</t>
    </r>
    <r>
      <rPr>
        <sz val="12"/>
        <color indexed="10"/>
        <rFont val="Times New Roman"/>
        <family val="1"/>
      </rPr>
      <t>675.0</t>
    </r>
    <r>
      <rPr>
        <sz val="12"/>
        <rFont val="Times New Roman"/>
        <family val="1"/>
      </rPr>
      <t xml:space="preserve"> million (FYE 31/12/2005: RM </t>
    </r>
    <r>
      <rPr>
        <sz val="12"/>
        <color indexed="10"/>
        <rFont val="Times New Roman"/>
        <family val="1"/>
      </rPr>
      <t>831.0</t>
    </r>
    <r>
      <rPr>
        <sz val="12"/>
        <rFont val="Times New Roman"/>
        <family val="1"/>
      </rPr>
      <t xml:space="preserve"> million).</t>
    </r>
  </si>
  <si>
    <r>
      <t>Credit risk arises from the possibility that a counter-party may be unable to meet the terms of a contract in which the bank has a gain position. As at the reporting date, the amounts of foreign exchange and interest rate credit risk, measured in term of the cost to replace the profitable contracts, was RM</t>
    </r>
    <r>
      <rPr>
        <sz val="12"/>
        <color indexed="10"/>
        <rFont val="Times New Roman"/>
        <family val="1"/>
      </rPr>
      <t>24.7</t>
    </r>
    <r>
      <rPr>
        <sz val="12"/>
        <rFont val="Times New Roman"/>
        <family val="1"/>
      </rPr>
      <t xml:space="preserve"> million (FYE 31/12/2005: RM</t>
    </r>
    <r>
      <rPr>
        <sz val="12"/>
        <color indexed="10"/>
        <rFont val="Times New Roman"/>
        <family val="1"/>
      </rPr>
      <t>28.0</t>
    </r>
    <r>
      <rPr>
        <sz val="12"/>
        <rFont val="Times New Roman"/>
        <family val="1"/>
      </rPr>
      <t xml:space="preserve"> million) and RM</t>
    </r>
    <r>
      <rPr>
        <sz val="12"/>
        <color indexed="10"/>
        <rFont val="Times New Roman"/>
        <family val="1"/>
      </rPr>
      <t>14.2</t>
    </r>
    <r>
      <rPr>
        <sz val="12"/>
        <rFont val="Times New Roman"/>
        <family val="1"/>
      </rPr>
      <t xml:space="preserve"> million (FYE 31/12/2005: RM</t>
    </r>
    <r>
      <rPr>
        <sz val="12"/>
        <color indexed="10"/>
        <rFont val="Times New Roman"/>
        <family val="1"/>
      </rPr>
      <t>12.2</t>
    </r>
    <r>
      <rPr>
        <sz val="12"/>
        <rFont val="Times New Roman"/>
        <family val="1"/>
      </rPr>
      <t xml:space="preserve"> million) respectively.  This amount will increase or decrease over the life of the contracts, mainly as a function of maturity dates and market rates or prices.</t>
    </r>
  </si>
  <si>
    <t xml:space="preserve">  repurchase agreements</t>
  </si>
  <si>
    <t>Derivative financial instruments (continued)</t>
  </si>
  <si>
    <t>EARNINGS PER SHARE (cont.)</t>
  </si>
  <si>
    <t xml:space="preserve">   and other financial institutions</t>
  </si>
  <si>
    <t>(d)</t>
  </si>
  <si>
    <t>NON-PERFORMING LOANS/FINANCING (cont.)</t>
  </si>
  <si>
    <t>Option price per share</t>
  </si>
  <si>
    <t>RM 1.00</t>
  </si>
  <si>
    <t>RM 1.41</t>
  </si>
  <si>
    <t>TOTAL LIABILITIES AND</t>
  </si>
  <si>
    <t xml:space="preserve">     SHAREHOLDERS' EQUITY</t>
  </si>
  <si>
    <t>Revenue</t>
  </si>
  <si>
    <t xml:space="preserve">    -  Securities available-for-sale</t>
  </si>
  <si>
    <t xml:space="preserve">    -  Securities held-to-maturity</t>
  </si>
  <si>
    <t>Income derived from investment of Islamic banking capital funds</t>
  </si>
  <si>
    <t>Profit before tax and zakat</t>
  </si>
  <si>
    <t>Negotiable Instruments of Deposits</t>
  </si>
  <si>
    <t>Danaharta Bonds</t>
  </si>
  <si>
    <t>Gains/(losses) on revaluation of derivatives:</t>
  </si>
  <si>
    <r>
      <t xml:space="preserve">The basic earnings per share of the Group for the three months ended </t>
    </r>
    <r>
      <rPr>
        <sz val="12"/>
        <color indexed="10"/>
        <rFont val="Times New Roman"/>
        <family val="1"/>
      </rPr>
      <t>31 March 2006</t>
    </r>
    <r>
      <rPr>
        <sz val="12"/>
        <rFont val="Times New Roman"/>
        <family val="1"/>
      </rPr>
      <t xml:space="preserve"> has been calculated based on the net profit for the financial period of RM</t>
    </r>
    <r>
      <rPr>
        <sz val="12"/>
        <color indexed="10"/>
        <rFont val="Times New Roman"/>
        <family val="1"/>
      </rPr>
      <t>51,083,000</t>
    </r>
    <r>
      <rPr>
        <sz val="12"/>
        <rFont val="Times New Roman"/>
        <family val="1"/>
      </rPr>
      <t xml:space="preserve"> (</t>
    </r>
    <r>
      <rPr>
        <sz val="12"/>
        <color indexed="10"/>
        <rFont val="Times New Roman"/>
        <family val="1"/>
      </rPr>
      <t>31 March</t>
    </r>
    <r>
      <rPr>
        <sz val="12"/>
        <rFont val="Times New Roman"/>
        <family val="1"/>
      </rPr>
      <t xml:space="preserve"> 2005: RM</t>
    </r>
    <r>
      <rPr>
        <sz val="12"/>
        <color indexed="10"/>
        <rFont val="Times New Roman"/>
        <family val="1"/>
      </rPr>
      <t>81,164,000</t>
    </r>
    <r>
      <rPr>
        <sz val="12"/>
        <rFont val="Times New Roman"/>
        <family val="1"/>
      </rPr>
      <t xml:space="preserve">) divided by the weighted average number of ordinary shares in issue during the financial quarter of </t>
    </r>
    <r>
      <rPr>
        <sz val="12"/>
        <color indexed="10"/>
        <rFont val="Times New Roman"/>
        <family val="1"/>
      </rPr>
      <t>1,212,486,637</t>
    </r>
    <r>
      <rPr>
        <sz val="12"/>
        <rFont val="Times New Roman"/>
        <family val="1"/>
      </rPr>
      <t xml:space="preserve"> (</t>
    </r>
    <r>
      <rPr>
        <sz val="12"/>
        <color indexed="10"/>
        <rFont val="Times New Roman"/>
        <family val="1"/>
      </rPr>
      <t>31 March</t>
    </r>
    <r>
      <rPr>
        <sz val="12"/>
        <rFont val="Times New Roman"/>
        <family val="1"/>
      </rPr>
      <t xml:space="preserve"> 2005: </t>
    </r>
    <r>
      <rPr>
        <sz val="12"/>
        <color indexed="10"/>
        <rFont val="Times New Roman"/>
        <family val="1"/>
      </rPr>
      <t>1,156,819,864</t>
    </r>
    <r>
      <rPr>
        <sz val="12"/>
        <rFont val="Times New Roman"/>
        <family val="1"/>
      </rPr>
      <t xml:space="preserve"> ).</t>
    </r>
  </si>
  <si>
    <t>The Group posted a pretax profit of RM69.9 million for the first quarter ended 31 March 2006, a drop of RM61.6 million or 46.8% as compared to RM131.5 million for the corresponding quarter ended 31 March 2005. This was mainly due to drop in operating income and higher loan loss provision net of the drop in other operating expenses, finance cost and impairment loss for the quarter under review.</t>
  </si>
  <si>
    <t>The Group recorded a pre-tax profit of RM69.9 million for the current financial quarter as compared to the pre-tax loss of RM10.3 million for the preceding quarter ended 31 December 2005.  This was mainly attributable to lower loan loss provision and lower overhead expenses of RM149.7 million and RM11.4 million respectively. This was set off by the drop in both net interest income and non-interest income of RM24.3 million and RM51.1 million respectively, and lower writeback from profit equalisation reserve of RM7.0 million for the current quarter under review.</t>
  </si>
  <si>
    <t>AFFIN Bank Berhad ('ABB') group's pre-tax profit for the first quarter ended 31 March 2006 of RM64.0 million, was RM11.2 million or 14.9% lower as compared to RM75.3 million for the corresponding quarter ended 31 March 2005. This was mainly due to higher loan loss provision of RM40.0 million, higher overhead expenses of RM23.7 million as a result of the merger with AFFIN-ACF Finance Berhad ('AAFB') and the drop in both Islamic banking income and non-interest income of RM8.1 million and RM3.3 million respectively. The net interest income however increased by RM57.6 million mainly attributable to the enlarged loan base arising from the merger with AAFB since June 2005, with a writeback from profit equalisation reserve of RM5.7 million for the period under review.</t>
  </si>
  <si>
    <t>On 9 May 2006, the Company announced that an application has been submitted to the Securities Commission seeking its approval for further extension of time for an additional six (6) months, i.e. up to 24 November 2006, to enable the Company to complete the private placement.</t>
  </si>
  <si>
    <t>On 18 November 2005, the Company announced that AHB, National Mutual International Pty Ltd ("NMI"), a wholly owned subsidiary of AXA and Tahan had entered into a conditional business transfer agreement ("BTA") pursuant to the Proposed Acquisition. AHB and NMI (together as the "Purchaser") are contracting as promoters of a company to be incorporated ("NewCo") which when incorporated will assume their rights and obligations under the BTA.</t>
  </si>
  <si>
    <t>Hire purchase receivables</t>
  </si>
  <si>
    <t>Lease receivables</t>
  </si>
  <si>
    <t>Trust receipts</t>
  </si>
  <si>
    <t>Less: Unearned interest and income</t>
  </si>
  <si>
    <t>On 23 November 2005, the Company announced that SC had, vide its letter dated 22 November 2005, granted further extension of time to 24 May 2006 for the Company to complete the private placement.</t>
  </si>
  <si>
    <t>Gross loans, advances and financing</t>
  </si>
  <si>
    <t>Less: Allowance for bad and doubtful debts and financing</t>
  </si>
  <si>
    <t>BY INTEREST / PROFIT RATE SENSITIVITY</t>
  </si>
  <si>
    <t>Fixed rate</t>
  </si>
  <si>
    <t>Other fixed rate loan/financing</t>
  </si>
  <si>
    <t>Variable rate</t>
  </si>
  <si>
    <t>BLR plus</t>
  </si>
  <si>
    <t>Cost-plus</t>
  </si>
  <si>
    <t>8c.</t>
  </si>
  <si>
    <t>Non-performing by sector</t>
  </si>
  <si>
    <t>Agriculture, hunting, forestry &amp; fishing</t>
  </si>
  <si>
    <t>Purchase of landed property:</t>
  </si>
  <si>
    <t>Wholesale &amp; retail trade and restaurants &amp; hotels</t>
  </si>
  <si>
    <t>Transport, storage and comminication</t>
  </si>
  <si>
    <t>Finance, insurance and business services</t>
  </si>
  <si>
    <t xml:space="preserve">General </t>
  </si>
  <si>
    <t>Specific</t>
  </si>
  <si>
    <t>SECURITIES HELD</t>
  </si>
  <si>
    <t>Total securities held</t>
  </si>
  <si>
    <t>Related accounting policies</t>
  </si>
  <si>
    <t>Allowance for losses on loans and financing</t>
  </si>
  <si>
    <t>Preceding Year Financial Quarter ended</t>
  </si>
  <si>
    <t>Unearned income</t>
  </si>
  <si>
    <t xml:space="preserve"> - General</t>
  </si>
  <si>
    <t xml:space="preserve"> - Specific</t>
  </si>
  <si>
    <t>Unaudited Condensed Consolidated Statement Of Changes In Equity</t>
  </si>
  <si>
    <t>Subordinated term loan</t>
  </si>
  <si>
    <t>from subsidiary companies</t>
  </si>
  <si>
    <r>
      <t>12</t>
    </r>
    <r>
      <rPr>
        <b/>
        <sz val="12"/>
        <rFont val="Times New Roman"/>
        <family val="1"/>
      </rPr>
      <t xml:space="preserve"> months ended </t>
    </r>
  </si>
  <si>
    <t>Telecommunication expenses</t>
  </si>
  <si>
    <t>Issue of share capital:</t>
  </si>
  <si>
    <t>AUDITOR'S REPORT ON PRECEDING ANNUAL FINANCIAL STATEMENTS</t>
  </si>
  <si>
    <t>AFFIN Merchant Bank Berhad’s group reported a pre-tax profit of RM11.6 million for the financial quarter ended 31 March 2006 as compared to the pre-tax profit of RM22.4 million for the corresponding quarter ended 31 March 2005. This was mainly due to the drop in both Islamic banking income and non-interest income of RM10.5 million and RM2.3 million attributable to lower gains on sales of securities, with a lower writeback of loan loss provision of RM3.3 million during the quarter under review. In year 2005, disposals of investments were part of the Bank's strategies to reduce its trading and available-for-sale securities and thus, contributed to higher gains on sales of securities for the said year.</t>
  </si>
  <si>
    <t>Taxation refund</t>
  </si>
  <si>
    <t>The operations of the Group are generally not affected by any seasonal or cyclical factors but are in tandem with the country’s economic situation.</t>
  </si>
  <si>
    <t>Issuance of shares</t>
  </si>
  <si>
    <t>SALE OF UNQUOTED INVESTMENTS AND/OR PROPERTIES</t>
  </si>
  <si>
    <t>PURCHASE OR DISPOSAL OF QUOTED SECURITIES</t>
  </si>
  <si>
    <t>DEBT AND EQUITY SECURITIES</t>
  </si>
  <si>
    <t>Demand Deposits</t>
  </si>
  <si>
    <t>Savings Deposits</t>
  </si>
  <si>
    <t>Government and statutory bodies</t>
  </si>
  <si>
    <t>Business enterprises</t>
  </si>
  <si>
    <t>Individuals</t>
  </si>
  <si>
    <t>Licensed banks</t>
  </si>
  <si>
    <t>Licensed finance companies</t>
  </si>
  <si>
    <t>Licensed merchant banks</t>
  </si>
  <si>
    <t>Bank Negara Malaysia</t>
  </si>
  <si>
    <t>Other financial institutions</t>
  </si>
  <si>
    <t>Preceding year-to-date</t>
  </si>
  <si>
    <t>Cash consideration on acquisition of additional interest in subsidiaries</t>
  </si>
  <si>
    <t>Securities held-for-trading</t>
  </si>
  <si>
    <t>Derivatives are initially recognised at fair values at inception and are subsequently remeasured at their fair values.  Fair values are obtained from quoted market price in active markets, including recent market transactions, and valuation techniques, including discounted cash flow models and option pricing models, as appropriate. All derivatives are carried as assets when fair values are positive and as liabilities when fair values are negative.</t>
  </si>
  <si>
    <t>TOTAL LIABILITIES &amp; ISLAMIC BANKING FUNDS</t>
  </si>
  <si>
    <t>LIABILITIES, ISLAMIC BANKING FUNDS</t>
  </si>
  <si>
    <t>Accretion of discount less amortisation of premium</t>
  </si>
  <si>
    <t>Gains/(losses) arising from sales of securities</t>
  </si>
  <si>
    <t>Financing</t>
  </si>
  <si>
    <t>Total net financing</t>
  </si>
  <si>
    <t>Movements in non-performing financing (including income receivables):</t>
  </si>
  <si>
    <t>Financing converted to securities</t>
  </si>
  <si>
    <t>Current Year Quarter ended</t>
  </si>
  <si>
    <t>Preceding Year Corresponding Quarter ended</t>
  </si>
  <si>
    <t>Current year-to-date ended</t>
  </si>
  <si>
    <t>Preceding Year-to-date ended</t>
  </si>
  <si>
    <t>The segment analysis by activity as at 30 September 2005 is as follows:-</t>
  </si>
  <si>
    <t xml:space="preserve">3 months ended </t>
  </si>
  <si>
    <t>COMMENTS ON CURRENT FINANCIAL PERFORMANCE AGAINST THE PRECEDING QUARTER'S RESULTS</t>
  </si>
  <si>
    <t>Non-Mudharabah Funds</t>
  </si>
  <si>
    <t>Mudharabah Funds</t>
  </si>
  <si>
    <t>INTEREST / PROFIT RATE RISK (cont.)</t>
  </si>
  <si>
    <t>Secured</t>
  </si>
  <si>
    <t>Unsecured</t>
  </si>
  <si>
    <t>Money order and postal order purchased</t>
  </si>
  <si>
    <t>Accrued income / interest receivable</t>
  </si>
  <si>
    <t>Premium Receivable</t>
  </si>
  <si>
    <t>At the date of this report, there were no pending material litigations, which would have materially affected the Group's financial position.</t>
  </si>
  <si>
    <t>Securities held-to-maturity</t>
  </si>
  <si>
    <t>Securities available-for-sale</t>
  </si>
  <si>
    <t>Income from Islamic operations</t>
  </si>
  <si>
    <t>Other operating expenses</t>
  </si>
  <si>
    <t>A1.</t>
  </si>
  <si>
    <t>A2.</t>
  </si>
  <si>
    <t>A3.</t>
  </si>
  <si>
    <t>A4.</t>
  </si>
  <si>
    <t>A5.</t>
  </si>
  <si>
    <t>A6.</t>
  </si>
  <si>
    <t>A7.</t>
  </si>
  <si>
    <t>A8.</t>
  </si>
  <si>
    <t>(iv)</t>
  </si>
  <si>
    <t>A9.</t>
  </si>
  <si>
    <t>A10.</t>
  </si>
  <si>
    <t>A11.</t>
  </si>
  <si>
    <t>A12.</t>
  </si>
  <si>
    <t>A13.</t>
  </si>
  <si>
    <t>A14.</t>
  </si>
  <si>
    <t>A15.</t>
  </si>
  <si>
    <t>A16.</t>
  </si>
  <si>
    <t>A17.</t>
  </si>
  <si>
    <t>A18.</t>
  </si>
  <si>
    <t>A19.</t>
  </si>
  <si>
    <t xml:space="preserve">   other financial institutions</t>
  </si>
  <si>
    <t>Deposits &amp; placements of banks and</t>
  </si>
  <si>
    <t>Fair value hedge</t>
  </si>
  <si>
    <t>Impairment losses</t>
  </si>
  <si>
    <t>31/12/2005</t>
  </si>
  <si>
    <t>Held-for-trading securities</t>
  </si>
  <si>
    <t>Held-to-maturity securities</t>
  </si>
  <si>
    <t>The capital adequacy ratios in respect of the banking subsidiaries are as follows:-</t>
  </si>
  <si>
    <t>Cash flow hedge</t>
  </si>
  <si>
    <t>On 31 May 2005, the Company announced that SC had, vide its letter dated 26 May 2005, granted the extension of time of six (6) months, i.e; up to 24 November 2005, to enable the Company to complete the private placement.</t>
  </si>
  <si>
    <t>B1.</t>
  </si>
  <si>
    <t>B2.</t>
  </si>
  <si>
    <t>B3.</t>
  </si>
  <si>
    <t>B4.</t>
  </si>
  <si>
    <t>B5.</t>
  </si>
  <si>
    <t>B6.</t>
  </si>
  <si>
    <t xml:space="preserve">There were no material gains or losses on disposal of investments or properties other than in the ordinary course of business of the Group. </t>
  </si>
  <si>
    <t>There were no purchases or disposals of quoted securities for the financial period other than in the ordinary course of business of the Group.</t>
  </si>
  <si>
    <t>a)</t>
  </si>
  <si>
    <t>More than one year (medium/long-term)</t>
  </si>
  <si>
    <t>One year or less (short-term)</t>
  </si>
  <si>
    <t>Total Revenue</t>
  </si>
  <si>
    <t>Profit/(Loss) Before Tax</t>
  </si>
  <si>
    <t>Trading Book</t>
  </si>
  <si>
    <t>Securities</t>
  </si>
  <si>
    <t>Available-for-sale securities</t>
  </si>
  <si>
    <t>Total Liabilities</t>
  </si>
  <si>
    <t>Total interest sensitivity gap</t>
  </si>
  <si>
    <t>BY TYPE</t>
  </si>
  <si>
    <t>Current Financial Quarter ended</t>
  </si>
  <si>
    <t>Cash &amp; short-term funds</t>
  </si>
  <si>
    <t>Loans, advance &amp; financing</t>
  </si>
  <si>
    <t>Performing</t>
  </si>
  <si>
    <t>Non-performing</t>
  </si>
  <si>
    <t>Total Assets</t>
  </si>
  <si>
    <t>Obligations on securities sold on</t>
  </si>
  <si>
    <t>Shareholders' Funds</t>
  </si>
  <si>
    <t xml:space="preserve">  and other financial institutions</t>
  </si>
  <si>
    <t>Deposits &amp; placements with banks</t>
  </si>
  <si>
    <t xml:space="preserve">  shareholders' funds</t>
  </si>
  <si>
    <t>Attributable to:</t>
  </si>
  <si>
    <t>Equity holders of the parent</t>
  </si>
  <si>
    <t>Total Shareholders' Equity</t>
  </si>
  <si>
    <t>Minority Interests</t>
  </si>
  <si>
    <t>Total Equity</t>
  </si>
  <si>
    <t>Total liabilities and</t>
  </si>
  <si>
    <t>On balance sheet- interest sensitivity gap</t>
  </si>
  <si>
    <t>Off balance sheet- interest sensitivity gap</t>
  </si>
  <si>
    <t>Written back</t>
  </si>
  <si>
    <t>Cash line</t>
  </si>
  <si>
    <t>Housing loans/financing</t>
  </si>
  <si>
    <t>Syndicated term loan/financing</t>
  </si>
  <si>
    <t>Hire purchase recievables</t>
  </si>
  <si>
    <t>Other term loans/financing</t>
  </si>
  <si>
    <t>Bills receivable</t>
  </si>
  <si>
    <t>Claims on customers under acceptance credits</t>
  </si>
  <si>
    <t>Loans/financing to banks and other financial institutions</t>
  </si>
  <si>
    <t>Credit/charge cards</t>
  </si>
  <si>
    <t>Revolving credit</t>
  </si>
  <si>
    <t>less:</t>
  </si>
  <si>
    <t>Allowance for bad and doubtful debts and financing</t>
  </si>
  <si>
    <t>Total net loans, advances and financing</t>
  </si>
  <si>
    <t>Net non-performing loans, advances and financing</t>
  </si>
  <si>
    <t>Movements in allowance for bad and doubtful financing:</t>
  </si>
  <si>
    <t>As % of gross loans, advances and financing less</t>
  </si>
  <si>
    <t>NET ASSETS PER SHARE (RM)</t>
  </si>
  <si>
    <t xml:space="preserve">  specific allowance</t>
  </si>
  <si>
    <t>By type of deposits</t>
  </si>
  <si>
    <t>Demand deposits</t>
  </si>
  <si>
    <t>Savings deposits</t>
  </si>
  <si>
    <t>Negotiable Instruments of Deposit</t>
  </si>
  <si>
    <t>General investment deposits</t>
  </si>
  <si>
    <r>
      <t xml:space="preserve">Direct </t>
    </r>
    <r>
      <rPr>
        <sz val="12"/>
        <rFont val="Times New Roman"/>
        <family val="1"/>
      </rPr>
      <t>credit substitutes</t>
    </r>
  </si>
  <si>
    <t xml:space="preserve"> (of which:  - Residential</t>
  </si>
  <si>
    <t>b)</t>
  </si>
  <si>
    <t>Proposed acquisition of life insurance business of Tahan Insurance Malaysia Berhad ("The Proposed Acquisition")</t>
  </si>
  <si>
    <t>The Group documents, at the inception of the transaction, the relationship between hedging instruments and hedged items, as well as its risk management objective and strategy for undertaking various hedge transactions.  The Group also documents its assessment, both at hedge inception and an on-going basis, of whether the derivatives that are used in hedging transactions are highly effective in offsetting changes in fair values or cash flows of hedged items.</t>
  </si>
  <si>
    <t>d)</t>
  </si>
  <si>
    <t>Cash and short-term funds</t>
  </si>
  <si>
    <t>Total assets</t>
  </si>
  <si>
    <t xml:space="preserve">Deposits and placements of banks </t>
  </si>
  <si>
    <t>Total liabilities</t>
  </si>
  <si>
    <t>Up to 1</t>
  </si>
  <si>
    <t>1-3</t>
  </si>
  <si>
    <t>Over 5</t>
  </si>
  <si>
    <t>Non-interest</t>
  </si>
  <si>
    <t>month</t>
  </si>
  <si>
    <t>months</t>
  </si>
  <si>
    <t>years</t>
  </si>
  <si>
    <t>bearing</t>
  </si>
  <si>
    <t>Non-trading Book</t>
  </si>
  <si>
    <t xml:space="preserve"> - Irredeemable Convertible Unsecured Loan Stock ('ICULS')</t>
  </si>
  <si>
    <t>Weighted average interest rate (%)</t>
  </si>
  <si>
    <t>performing</t>
  </si>
  <si>
    <t>non-performing</t>
  </si>
  <si>
    <t>At amortised cost</t>
  </si>
  <si>
    <t>At cost</t>
  </si>
  <si>
    <t>Negotiable Islamic Debt Certificate</t>
  </si>
  <si>
    <t>Clearing account</t>
  </si>
  <si>
    <t>Dividend payable</t>
  </si>
  <si>
    <t>Interest payable</t>
  </si>
  <si>
    <t>Margin and collateral deposits</t>
  </si>
  <si>
    <t>By Maturity Structure:-</t>
  </si>
  <si>
    <t>Due within six months</t>
  </si>
  <si>
    <t>Six months to one year</t>
  </si>
  <si>
    <t>One year to three years</t>
  </si>
  <si>
    <t>Three years to five years</t>
  </si>
  <si>
    <t>Current financial quarter ended</t>
  </si>
  <si>
    <t>Adjustment for share options</t>
  </si>
  <si>
    <r>
      <t>Unaudited Balance Sheets As At</t>
    </r>
    <r>
      <rPr>
        <b/>
        <sz val="16"/>
        <color indexed="10"/>
        <rFont val="Times New Roman"/>
        <family val="1"/>
      </rPr>
      <t xml:space="preserve"> 31 March 2006</t>
    </r>
  </si>
  <si>
    <t>At 1 January 2006</t>
  </si>
  <si>
    <r>
      <t>Unaudited Income Statements For The Financial Quarter Ended</t>
    </r>
    <r>
      <rPr>
        <b/>
        <sz val="16"/>
        <color indexed="10"/>
        <rFont val="Times New Roman"/>
        <family val="1"/>
      </rPr>
      <t xml:space="preserve"> 31 March 2006</t>
    </r>
  </si>
  <si>
    <r>
      <t>For The Financial Period Ended</t>
    </r>
    <r>
      <rPr>
        <b/>
        <sz val="16"/>
        <color indexed="10"/>
        <rFont val="Times New Roman"/>
        <family val="1"/>
      </rPr>
      <t xml:space="preserve"> 31 March 2006</t>
    </r>
  </si>
  <si>
    <t>&lt;----------GROUP-----------&gt;</t>
  </si>
  <si>
    <t>&lt;--------COMPANY---------&gt;</t>
  </si>
  <si>
    <t>The Condensed Financial Statements should be read in conjunction with the audited financial statements of the Group for the financial year ended 31 December 2005.</t>
  </si>
  <si>
    <t>&gt; 3-12</t>
  </si>
  <si>
    <t>&gt; 1-5</t>
  </si>
  <si>
    <t>Derivative assets</t>
  </si>
  <si>
    <t>Further announcement on the development will be made to Bursa Malaysia Securities Berhad at the appropriate time.</t>
  </si>
  <si>
    <t>Changes  in  the  fair  value of derivatives  that  are  designated  and  qualify  as  fair value hedges are recorded in the income statement, together with any changes in the fair  value of the hedged assets or liabilities  that are attributable to the hedged risk. If the hedge no longer meets the criteria for hedge accounting, the adjustment to the carrying amount of a hedged item for which the effective interest method used is amortised to income statement over the period to maturity. The adjustments to the carrying amount of a hedged equity security remain in retained earnings until the disposal of the equity securities.</t>
  </si>
  <si>
    <t>The effective  portion of  changes in the fair value of derivatives that are designated and qualify as cash flow hedges are recognised in equity.  The gain  and  loss  relating  to the ineffective portion is recognised immediately in the income statement. Amounts accumulated in equity are recycled to the income statement in the periods in which the hedged item will affect income statement (for example, when the projected hedged transaction crystalised). When a hedge no longer meets the criteria for hedge accounting, any cumulative gain or loss existing at that time remains in equity and is recognised when the forecast transaction is ultimately recognised in the income statement.</t>
  </si>
  <si>
    <t xml:space="preserve">Previously, interest income or interest expense associated with interest rate swaps that qualify as hedges is recognised over the life of the swap agreement as a component of interest income or interest expense. Gains and losses on interest rate swaps, futures, forward and option contracts that qualify as hedges are deferred and amortised over the life or hedged assets or liabilities as adjustments to interest income or interest expense.  Gains and losses on interest rate swaps, futures, forward and option contracts that do not qualify as hedges are recognised in the current financial year using the mark-to-market method and are included in the income statement. </t>
  </si>
  <si>
    <t>Unmatured forward exchange contracts are valued at forward rates as at balance sheet date applicable to their respective dates of maturity and unrealised losses and gains are recognised in the income statement for the period.</t>
  </si>
  <si>
    <t>Bankers' Acceptance and Islamic Acceptance Bills</t>
  </si>
  <si>
    <t>Total Islamic Banking Capital Funds</t>
  </si>
  <si>
    <t>Term financing</t>
  </si>
  <si>
    <t>Housing financing</t>
  </si>
  <si>
    <t>Other term financing</t>
  </si>
  <si>
    <t>Staff financing</t>
  </si>
  <si>
    <t>Bills financing</t>
  </si>
  <si>
    <t>Interest-free accepted bills</t>
  </si>
  <si>
    <t>Amount written off</t>
  </si>
  <si>
    <t>Maturity structure of fixed deposits and NIDs are as follows:</t>
  </si>
  <si>
    <t>Negotiable Instruments of Deposits ('NIDs')</t>
  </si>
  <si>
    <t xml:space="preserve">    shareholders' funds</t>
  </si>
  <si>
    <t>* The credit equivalent amount and risk-weighted amount are arrived at using the credit conversion factors as per Bank Negara Malaysia guidelines.</t>
  </si>
  <si>
    <t>Risk-weighted amount*</t>
  </si>
  <si>
    <t xml:space="preserve"> - Futures</t>
  </si>
  <si>
    <r>
      <t>The segment analysis by activity for the 3 months financial period ended</t>
    </r>
    <r>
      <rPr>
        <sz val="12"/>
        <color indexed="10"/>
        <rFont val="Times New Roman"/>
        <family val="1"/>
      </rPr>
      <t xml:space="preserve"> 31 March 2006 </t>
    </r>
    <r>
      <rPr>
        <sz val="12"/>
        <rFont val="Times New Roman"/>
        <family val="1"/>
      </rPr>
      <t>is as follows:-</t>
    </r>
  </si>
  <si>
    <t>Movements in the allowance for bad and doubtful debts and</t>
  </si>
  <si>
    <t xml:space="preserve">   financing accounts are as follows:-</t>
  </si>
  <si>
    <t>Balance at the beginning of financial period/year</t>
  </si>
  <si>
    <t>Classified as non-performing during the period/year</t>
  </si>
  <si>
    <t xml:space="preserve">Reclassified as performing during the period/year </t>
  </si>
  <si>
    <t>Balance at the end of financial period/year</t>
  </si>
  <si>
    <t>Allowance made during the financial period/year</t>
  </si>
  <si>
    <t>Amount written back during the period/year</t>
  </si>
  <si>
    <t>Malaysian Government Investment Issuance ('GII')</t>
  </si>
  <si>
    <t>Bank Negara Malaysia and Credit Guarantee</t>
  </si>
  <si>
    <t xml:space="preserve">   Corporation Funding Programmes of a subsidiary</t>
  </si>
  <si>
    <t>There were no changes in the valuation of property, plant and equipment that were brought forward from the previous audited financial statements from the year ended 31 December 2005.</t>
  </si>
  <si>
    <t>Reclassified as performing during the period/year</t>
  </si>
  <si>
    <t>Allowance made during the period/year</t>
  </si>
  <si>
    <t>Weighted average number of ordinary</t>
  </si>
  <si>
    <t xml:space="preserve">    share in issue</t>
  </si>
  <si>
    <t>Adjusted weighted average number of</t>
  </si>
  <si>
    <t xml:space="preserve">   ordinary shares for diluted earnings per share</t>
  </si>
  <si>
    <t xml:space="preserve">   AND MINORITY INTERESTS</t>
  </si>
  <si>
    <t xml:space="preserve">   agreements</t>
  </si>
  <si>
    <t xml:space="preserve">   financial institutions</t>
  </si>
  <si>
    <t xml:space="preserve">Deposits and placements of bank and other </t>
  </si>
  <si>
    <t>The method of recognising the resulting fair value gain or loss depends on whether the derivative is designated as a hedging instrument, and if so, the nature of the item being hedged.  The Group designates certain derivatives as either : (1) hedges of the fair valie of recognised assets or liabilities or firm commitments (fair value hedge); or (2) hedges of highly probable future cash flow attributable to a recognised asset ot liability, or a forecasted transaction (cash flow hedge).  Hedge accounting is used for derivatives designated in this way provided certain criterias are met.</t>
  </si>
  <si>
    <t>Barring any unforeseen circumstances, the Group is expected to perform well and achieve satisfactory results for year 2006.</t>
  </si>
  <si>
    <t>Basic earnings per share</t>
  </si>
  <si>
    <t>ASSETS</t>
  </si>
  <si>
    <t>Loans, advances and financing</t>
  </si>
  <si>
    <t>Statutory deposit with Bank Negara Malaysia</t>
  </si>
  <si>
    <t>Bills and acceptances payable</t>
  </si>
  <si>
    <t>Income derived from investment of depositors' funds and others</t>
  </si>
  <si>
    <t>Allowance for losses on financing</t>
  </si>
  <si>
    <t>Income attributable to depositors</t>
  </si>
  <si>
    <t>Income attributable to shareholders</t>
  </si>
  <si>
    <t>Profit equalisation reserve</t>
  </si>
  <si>
    <t>As % of gross loans, advances and financing less specific allowance</t>
  </si>
  <si>
    <t>Obligations on securities sold under</t>
  </si>
  <si>
    <t xml:space="preserve">    and other financial institutions</t>
  </si>
  <si>
    <t xml:space="preserve">    repurchase agreements</t>
  </si>
  <si>
    <t>Khazanah Bonds</t>
  </si>
  <si>
    <t>Cagamas Bonds</t>
  </si>
  <si>
    <t xml:space="preserve">Cagamas Bonds </t>
  </si>
  <si>
    <t>For the diluted earnings per share calculation, the weighted average number of ordinary shares in issue is adjusted to assume conversion of all dilutive potential ordinary shares. The Group has two categories of dilutive potential ordinary shares: share options granted to employees and warrants convertible into ordinary shares.</t>
  </si>
  <si>
    <t>Other operating income</t>
  </si>
  <si>
    <t>OTHER OPERATING INCOME</t>
  </si>
  <si>
    <t>OTHER OPERATING EXPENSES</t>
  </si>
  <si>
    <t>Total other operating expenses</t>
  </si>
  <si>
    <t xml:space="preserve">The shares option is assumed to be converted into ordinary shares. A calculation is done to determine the number of shares that could have been acquired at fair value (determined as the average price of the Company’s shares) based on the monetary value of the subscription rights attached to outstanding share options. </t>
  </si>
  <si>
    <t>B7.</t>
  </si>
  <si>
    <t>B8.</t>
  </si>
  <si>
    <t>B11.</t>
  </si>
  <si>
    <t>B13.</t>
  </si>
  <si>
    <t>OPERATIONS OF ISLAMIC BANKING</t>
  </si>
  <si>
    <t>Unaudited Islamic Balance Sheet</t>
  </si>
  <si>
    <t>Unaudited Islamic Income Statement</t>
  </si>
  <si>
    <t>Non-performing financing (NPF)</t>
  </si>
  <si>
    <t>(v)</t>
  </si>
  <si>
    <t>A20.</t>
  </si>
  <si>
    <t>A21.</t>
  </si>
  <si>
    <t>A22.</t>
  </si>
  <si>
    <t>A23.</t>
  </si>
  <si>
    <t>A24.</t>
  </si>
  <si>
    <t>B9.</t>
  </si>
  <si>
    <t>Deposits from Customers</t>
  </si>
  <si>
    <t>By Type of Deposits:-</t>
  </si>
  <si>
    <t>By Type of Customers:-</t>
  </si>
  <si>
    <t>GROUP BORROWINGS AND DEBT SECURITIES</t>
  </si>
  <si>
    <t>Deposits and Placements of Banks and Other Financial Institutions</t>
  </si>
  <si>
    <t>B10.</t>
  </si>
  <si>
    <t>B12.</t>
  </si>
  <si>
    <t>PROPOSED DIVIDENDS</t>
  </si>
  <si>
    <t>OPERATIONS OF ISLAMIC BANKING (cont.)</t>
  </si>
  <si>
    <t>The number of shares calculated is compared with the number of shares that would have been issued assuming the exercise of the shares options. The difference added to the denominator as an issue of ordinary shares for no consideration. This calculation serves to determine the ‘bonus’ element in the ordinary shares outstanding for the purpose of computing the dilution. No adjustment is made to the net profit for the financial period for the share options calculation.</t>
  </si>
  <si>
    <t>On 17 August 2005, AFFIN Holdings Berhad ("AHB"), AXA Asia Pacific Holdings Limited ("AXA") and Tahan Insurance Malaysia Berhad had signed a term sheet on the indicative principal terms of the Proposed Acquisition. On the same day, AHB and AXA had also signed an indicative joint venture term sheet to establish a life insurance joint venture in Malaysia.</t>
  </si>
  <si>
    <t>Proposed acquisition by Boustead Holdings Berhad (Boustead) of the London Assurance Shareholdings in Royal &amp; Sun Alliance Insurance (M) Bhd and Proposed transfer of Boustead's entire shareholdings in Royal &amp; Sun Alliance Insurance (M) Bhd to AXA AFFIN Assurance Berhad</t>
  </si>
  <si>
    <t>Boustead intends to rationalise its shareholdings in RoyalSun and consolidate its interests in RoyalSun into AXA AFFIN Assurance Berhad, a 40.0% associated company of AFFIN Holdings Berhad thereafter.</t>
  </si>
  <si>
    <t>Explanatory Notes pursuant to Appendix 9B of the Listing Requirements of Bursa Malaysia</t>
  </si>
  <si>
    <t>Securities Berhad</t>
  </si>
  <si>
    <t>Acquisition of net assets attributable to minority interests</t>
  </si>
  <si>
    <t xml:space="preserve">   shares in AFFIN-ACF Holdings Berhad ('ACFH') pursuant to </t>
  </si>
  <si>
    <t xml:space="preserve">   the Scheme of Arrangement</t>
  </si>
  <si>
    <t xml:space="preserve">   in ACFH by the Company during the period</t>
  </si>
  <si>
    <t>Dividends paid to minority interests</t>
  </si>
  <si>
    <t xml:space="preserve">The unaudited condensed interim financial statements for the quarter ended 31 March 2006 have been prepared under the historical cost convention except for the following assets and liabilities which are stated at fair values: </t>
  </si>
  <si>
    <t xml:space="preserve">(i) </t>
  </si>
  <si>
    <t xml:space="preserve">securities held-for-trading, </t>
  </si>
  <si>
    <t xml:space="preserve">(ii) </t>
  </si>
  <si>
    <t xml:space="preserve">(iii) </t>
  </si>
  <si>
    <t>derivative financial instruments.</t>
  </si>
  <si>
    <t xml:space="preserve">securities available-for-sale, and </t>
  </si>
  <si>
    <t xml:space="preserve">The adoption of the above FRSs does not have significant financial impact on the Group. </t>
  </si>
  <si>
    <t>There were no unusual items affecting the assets, liabilities, equity, net income or cash flows of the Group and the Company during the financial quarter ended 31 March 2006.</t>
  </si>
  <si>
    <t>There were no material changes in estimates of amounts reported in prior financial years that have a material effect in the current financial quarter.</t>
  </si>
  <si>
    <t>Save as disclosed below, there were no issuance, cancellations, share buy-backs, resale of shares bought back and repayment of debts and equity securities by the Company.</t>
  </si>
  <si>
    <r>
      <t xml:space="preserve">During the year, the Company's issued and paid-up capital was increased from RM1,211,388,115 to </t>
    </r>
    <r>
      <rPr>
        <sz val="12"/>
        <color indexed="10"/>
        <rFont val="Times New Roman"/>
        <family val="1"/>
      </rPr>
      <t>RM1,214,225,115</t>
    </r>
    <r>
      <rPr>
        <sz val="12"/>
        <rFont val="Times New Roman"/>
        <family val="1"/>
      </rPr>
      <t xml:space="preserve"> by the issuance of </t>
    </r>
    <r>
      <rPr>
        <sz val="12"/>
        <color indexed="10"/>
        <rFont val="Times New Roman"/>
        <family val="1"/>
      </rPr>
      <t xml:space="preserve">2,837,000 </t>
    </r>
    <r>
      <rPr>
        <sz val="12"/>
        <rFont val="Times New Roman"/>
        <family val="1"/>
      </rPr>
      <t>new ordinary shares of RM1.00 pursuant to the exercise of options granted under the company's Employees' Share Options Scheme at the following option prices:</t>
    </r>
  </si>
  <si>
    <t>Number of new ordinary shares issued</t>
  </si>
  <si>
    <t>Deposits from Customers (cont.)</t>
  </si>
  <si>
    <t>There were no subsequent material events after the Balance Sheet date, other than the establishment of AFFIN Islamic Bank Berhad by AFFIN Bank Berhad as disclosed in Note B8(b) .</t>
  </si>
  <si>
    <t>There were no changes in the composition of the Group for the financial quarter under review.</t>
  </si>
  <si>
    <t>In view of the adjustment made on the risk-weighted assets by AFFIN Bank Berhad, the Group's risk-weighted capital ratios ('RWCR') as at 31 December 2005 had been restated as follows:-</t>
  </si>
  <si>
    <t>Current taxation</t>
  </si>
  <si>
    <t>Deferred tax relating to net originating temporary</t>
  </si>
  <si>
    <t xml:space="preserve">   differences</t>
  </si>
  <si>
    <t>(Over)/Underprovision in previous year:</t>
  </si>
  <si>
    <t>AFFIN Capital Holdings Sdn Bhd group recorded a lower pretax profit of RM0.1 million for the quarter ended 31 March 2006 as compared to the pretax profit of RM3.1 million for the same quarter last year, mainly attributable to lower net brokerage income and other operating income for the period under review.</t>
  </si>
  <si>
    <t>The adoption of this FRS has not resulted in any financial impact to the Group as there were no new share options granted by the Group after 31 December 2004 which remain unvested as at 1 January 2006.</t>
  </si>
  <si>
    <t xml:space="preserve">Pursuant to the Vesting Order obtained from the High Court of Malaya on 20 March 2006, the assets and liabilities comprising the Islamic banking business of AFFIN Bank (save for the Excluded Assets as defined in the Business Transfer Agreement entered into on 16 January 2006) as at the cut-off date of 31 March 2006 had been transferred to and vested in AFFIN Islamic Bank on 1 April 2006. </t>
  </si>
  <si>
    <t>The proceeds from the Programme will be utilized to refinance the Company’s existing borrowings and to finance its general investments and working capital requirements. The Programme had been approved by the Securities Commission vide their letter dated 15 February 2006.</t>
  </si>
  <si>
    <t>AFFIN Fund Management Group has a break-even position for the financial quarter ended 31 March 2006 as compared to the pre-tax loss of RM0.2 million for the same quarter last year, mainly attributable to higher management fees and upfront fees on sales of unit trust with a savings in overhead expenses for the period under review.</t>
  </si>
  <si>
    <t>Deferred taxation</t>
  </si>
  <si>
    <t>(e)</t>
  </si>
  <si>
    <t>(f)</t>
  </si>
  <si>
    <t xml:space="preserve">On 20 January 2006, the Company announced that BNM had notified vide its letter dated 19 January 2006 that the Minister of Finance had approved the transfer of the Life Business for a total consideration of RM121 million to AXA-AFFIN Life Insurance Berhad, a joint venture company to be incorporated by AHB (51%) and AXA (49%) which will thereafter operate the Life Business. </t>
  </si>
  <si>
    <t>iii)  the Foreign Investment Committee ('FIC');</t>
  </si>
  <si>
    <t>i)    the High Court of Malaya ('High Court') under Section 133 of the Insurance Act 1996, by Tahan;</t>
  </si>
  <si>
    <t>ii)   the Securities Commission ('SC'), by Idaman Unggul Berhad;</t>
  </si>
  <si>
    <t>iv)  the shareholders of Idaman;</t>
  </si>
  <si>
    <t>v)   BNM, under Section 130 of the Insurance Act 1996, by Tahan;</t>
  </si>
  <si>
    <t>vi)  BNM, under Section 15 of the Insurance Act 1996, by AXA AFFIN Life to carry out the life insurance business; and</t>
  </si>
  <si>
    <t>vii) other relevant authorities, if any.</t>
  </si>
  <si>
    <t>The approvals of SC and shareholders of Idaman were obtained on 10 March 2006 and 19 April respectively. The approval of BNM under Section 130 of the Insurance Act 1996 was obtained on 6 February 2006. Other approvals from High Court, FIC and BNM under Section 15 of the Insurance Act 1996 are yet to be obtained.</t>
  </si>
  <si>
    <t>Proposed Establishment of AFFIN Investment Banking Group</t>
  </si>
  <si>
    <t>The establishment of the Affin investment banking group would involve the three wholly-owned subsidiaries of Affin, namely Affin Merchant Bank Berhad ("AMBB"), Affin Securities Sdn Bhd and Affin Discount Berhad.</t>
  </si>
  <si>
    <t>The approval from BNM was also obtained for inter alia, the proposed acquisition by AMBB from Affin of 100% equity interest in Affin Fund Management Sdn Bhd and its subsidiary Affin Trust Management Berhad.</t>
  </si>
  <si>
    <t>The aproval of the SC on behalf of the Foreign Investment Committee ("FIC") was also obtained for the Proposal, under the FIC's Guidelines on Acquisition of Interests, Mergers and Take-overs by Local and Foreign Interests.</t>
  </si>
  <si>
    <t>On 25 April 2006, the Company announced that the Minister of Finance, vide the letter dated 20 April 2006 issued by Bank Negara Malaysia ("BNM") and the Securities Commission ("SC"), has approved the establishment of the Affin investment banking group ("Proposal") pursuant to the Banking and Financial Institutions Act, 1989 and the Securities Commission Act, 1993, subject to certain conditions therein.</t>
  </si>
  <si>
    <t>&lt;-------------------------------------------------Attributable to Equity Holders of the Parent------------------------------------------------------&gt;</t>
  </si>
  <si>
    <t>As at 31 December 2005</t>
  </si>
  <si>
    <t>As restated</t>
  </si>
  <si>
    <t>As previously</t>
  </si>
  <si>
    <t>reported</t>
  </si>
  <si>
    <t>The effective tax rate of the Group for the financial quarter under review was slightly lower than the prevailing statutory tax rate, mainly due to the net overprovision for taxation by subsidiaries in the previous years.</t>
  </si>
  <si>
    <t>Net (increase)/decrease in securities</t>
  </si>
  <si>
    <t>Decrease in borrowings</t>
  </si>
  <si>
    <t>The adoption of FRS 2 has resulted in a change in accounting policy for staff costs of the Group arising from share options granted by the Company to its employees (including directors) of the Group.</t>
  </si>
  <si>
    <t>FRS 2 : Share-based payment (cont.)</t>
  </si>
  <si>
    <t>Prior to 1 January 2006, no compensation expense was recognised in the income statement for share options granted to employees of the Group. Upon the adoption of FRS 2, where the Group pays for services of its employees using share options, the fair value of the transaction is recognised as an expense in the income statement over the vesting periods of the grants, with a corresponding increase in equity. The total amount to be recognised as compensation expense is determined by reference to the fair value of the share option at the date of the grant and the number of share options to be vested by vesting date. At balance sheet date, the Group revises its estimate of the number of share options that are expected to vest by the vesting date. Any revision of this estimate is included in the income statement and a corresponding adjustment to equity over the remaining vesting period.</t>
  </si>
  <si>
    <t xml:space="preserve">AFFIN Islamic Bank commenced its business operations on 3 April 2006, being the first business day after the transfer and vesting exercise on 1 April 2006. </t>
  </si>
  <si>
    <t>(Writeback)/allowance for bad &amp; doubtful debts:</t>
  </si>
  <si>
    <t xml:space="preserve">Explanatory  Notes  pursuant  to  Financial  Reporting  Standard  ('FRS 134')  and  Revised </t>
  </si>
  <si>
    <t xml:space="preserve">Guidelines on Financial Reporting  for Licensed Institutions  ('BNM/GP8')  issued by Bank </t>
  </si>
  <si>
    <t>Approval to establish an Islamic Banking subsidiary by AFFIN Bank Berhad ('AFFIN Bank')</t>
  </si>
  <si>
    <t>The Effects of Changes in Foreign Exchange Rates</t>
  </si>
  <si>
    <t>Consolidated and Separate Financial Statements</t>
  </si>
  <si>
    <t>Investments in Associates</t>
  </si>
  <si>
    <t>Financial Instruments: Disclosure and Presentation</t>
  </si>
  <si>
    <t>Earnings per Share</t>
  </si>
  <si>
    <t>Impairment of Assets</t>
  </si>
  <si>
    <t>Intangible Assets</t>
  </si>
  <si>
    <t>CHANGES IN ACCOUNTING POLICIES</t>
  </si>
  <si>
    <t>On 5 October 2004, the Company announced that it proposes to undertake a proposed private placement of new ordinary shares of RM1.00 each ('Placement Shares') representing up to 10% of issued and paid-up share capital of AHB to selected investors to be identified later.  The issue price of the placement shares will be determined by the Board, based on market based principles and at a level which is in the best interests of the company and would take into account the interests of its shareholders.  In any event, the issue price of the placement shares shall not be less than the par value of RM1.00.  On 26 November 2004, the Company announced that the SC has approved the proposed private placement, subject to the following conditions:-</t>
  </si>
  <si>
    <t>On 25 July 2005, the Board of Directors of AHB announced that Bank Negara Malaysia had vide its letter dated 21 July 2005 stated that it has no objection in principle for Boustead (a company related to AHB by virtue of LTAT being a common major shareholder in AHB and Boustead) to commence negotiations to acquire the entire 45.0% equity interest held by the London Assurance ('London Assurance') in Royal &amp; Sun Alliance Insurance (M) Bhd ('RoyalSun').</t>
  </si>
  <si>
    <t>A final dividend of 2 sen per share less 28% tax for the financial year ended 31 December 2005 which was approved by the shareholders in the Annual General Meeting held on 14 April 2006 will be paid on 8 June 2006.</t>
  </si>
  <si>
    <t>The conversion of warrants is considered dilutive when they would result in the issue of new ordinary shares for less than market value of the shares.  As the current exercise price of the warrants is higher than the market value of the ordinary shares, there is no impact of dilution to the earnings per share.  Hence, the warrants are not taken into the computation of diluted earnings per share.</t>
  </si>
  <si>
    <t>(a)</t>
  </si>
  <si>
    <t>(b)</t>
  </si>
  <si>
    <t>Previous financial year ended</t>
  </si>
  <si>
    <t>Principal Amount</t>
  </si>
  <si>
    <t>Credit Equivalent Amount*</t>
  </si>
  <si>
    <t>Items</t>
  </si>
  <si>
    <t>&gt; 1 - 3 months</t>
  </si>
  <si>
    <t>&gt; 3 - 6 months</t>
  </si>
  <si>
    <t>&gt; 6 - 12 months</t>
  </si>
  <si>
    <t>&gt; 1 - 5 years</t>
  </si>
  <si>
    <t xml:space="preserve"> - Forwards</t>
  </si>
  <si>
    <t xml:space="preserve"> - Swaps</t>
  </si>
  <si>
    <t>i.</t>
  </si>
  <si>
    <t>ii.</t>
  </si>
  <si>
    <t>Forward exchange related contracts</t>
  </si>
  <si>
    <t>Derivative financial instruments</t>
  </si>
  <si>
    <t>Preceding year corresponding quarter ended</t>
  </si>
  <si>
    <t>(i)</t>
  </si>
  <si>
    <t>(ii)</t>
  </si>
  <si>
    <t>(iii)</t>
  </si>
  <si>
    <t xml:space="preserve">Loans/financing converted to securities </t>
  </si>
  <si>
    <t xml:space="preserve">Amount recovered </t>
  </si>
  <si>
    <t xml:space="preserve">Amount written-off </t>
  </si>
  <si>
    <t>c)</t>
  </si>
  <si>
    <t>Proposed private placement of up to 10% of the issued and paid-up share capital of the Company</t>
  </si>
  <si>
    <t>On 10 November 2005, the Company announced that an application dated 9 November 2005 had been submitted to SC to seek its approval for further extension of time for an additional six (6) months, ie. up to 24 May 2006, to enable the Company to complete the private placement.</t>
  </si>
  <si>
    <t>i)  The Company is required to inform SC when the proposed private placement is implemented.</t>
  </si>
  <si>
    <t>RM'000</t>
  </si>
  <si>
    <t>Taxation</t>
  </si>
  <si>
    <t>Zakat</t>
  </si>
  <si>
    <t>Cash and short term funds</t>
  </si>
  <si>
    <t>Deposits and placements with financial institutions</t>
  </si>
  <si>
    <t>Statutory deposits with Bank Negara Malaysia</t>
  </si>
  <si>
    <t>Other assets</t>
  </si>
  <si>
    <t>Amount written back in respect of recoveries</t>
  </si>
  <si>
    <t>Goodwill on consolidation</t>
  </si>
  <si>
    <t>TOTAL ASSETS</t>
  </si>
  <si>
    <t>Deposits from customers</t>
  </si>
  <si>
    <t>Bills and acceptance payable</t>
  </si>
  <si>
    <t>Other liabilities</t>
  </si>
  <si>
    <t>TOTAL LIABILITIES</t>
  </si>
  <si>
    <t>Share capital</t>
  </si>
  <si>
    <t>Share premium</t>
  </si>
  <si>
    <t>COMMITMENTS AND CONTINGENCIES</t>
  </si>
  <si>
    <t>Interest income</t>
  </si>
  <si>
    <t>Interest expense</t>
  </si>
  <si>
    <t>Net interest income</t>
  </si>
  <si>
    <t>Minority interests</t>
  </si>
  <si>
    <t>Non interest income</t>
  </si>
  <si>
    <t>Current year-to-date</t>
  </si>
  <si>
    <t xml:space="preserve">Obligation on securities sold under repurchase </t>
  </si>
  <si>
    <t xml:space="preserve">CAPITAL ADEQUACY </t>
  </si>
  <si>
    <t xml:space="preserve">AHB had on 7 February 2006 entered into a conditional joint venture agreement with NMI in relation to the proposed joint venture ('Proposed JV') to undertake the life insurance business in Malaysia pursuant to the Proposed Acquisition and the joint venture company namely AXA AFFIN Life Insurance Berhad ("AXA AFFIN Life") had been incorporated on 15 February 2006. </t>
  </si>
  <si>
    <t>The Proposed Acquisition and Proposed JV is subject to the following regulatory approvals:-</t>
  </si>
  <si>
    <t>On 9 May 2006, the Company announced that BNM had vide its letter dated 9 May 2006 stated that it has no objection for AHB to embark on a joint-venture with AXA on a 51% (AHB): 49% (AXA) basis, upon acquiring the Life Business from Tahan. On 10 May 2006, the Company acquired and subscribed for fifty-one (51) ordinary shares of RM1.00 each, representing 51% of the issued and paid-up capital of AXA AFFIN Life for a cash consideration of RM51. The balance forty-nine ordinary shares of RM1.00 each in AXA AFFIN Life representing 49% equity interest is held by AXA. Accordingly, AXA AFFIN Life is now a subsidiary of AHB.</t>
  </si>
  <si>
    <t>Core capital ratio</t>
  </si>
  <si>
    <t>Risk-weighted capital ratio</t>
  </si>
  <si>
    <t>Preceding Year Corresponding Quarter</t>
  </si>
  <si>
    <t>Operating income</t>
  </si>
  <si>
    <t>Group</t>
  </si>
  <si>
    <t>Company</t>
  </si>
  <si>
    <t>AFFIN HOLDINGS BERHAD</t>
  </si>
  <si>
    <t>GROUP</t>
  </si>
  <si>
    <t>Total securities held for trading, at fair value</t>
  </si>
  <si>
    <t>Made during the financial year</t>
  </si>
  <si>
    <t>Malaysian Taxation:</t>
  </si>
  <si>
    <t>Income tax based on profit for the period</t>
  </si>
  <si>
    <t>=</t>
  </si>
  <si>
    <t>Trade debtors</t>
  </si>
  <si>
    <t>Tax recoverable</t>
  </si>
  <si>
    <t>Trade creditors</t>
  </si>
  <si>
    <t>Deferred tax liabilities</t>
  </si>
  <si>
    <t>SHAREHOLDERS' EQUITY</t>
  </si>
  <si>
    <t>LIABILITIES, SHAREHOLDERS' EQUITY</t>
  </si>
  <si>
    <t>Amount due to Cagamas</t>
  </si>
  <si>
    <t>Borrowings</t>
  </si>
  <si>
    <t>Finance cost</t>
  </si>
  <si>
    <t>Fully diluted earnings per share (sen)</t>
  </si>
  <si>
    <t>Operating profit</t>
  </si>
  <si>
    <t>Previous Financial Year Ended</t>
  </si>
  <si>
    <t>Property, plant and equipment</t>
  </si>
  <si>
    <t>Investment in subsidiaries</t>
  </si>
  <si>
    <t>Transfer to profit equalisation reserve</t>
  </si>
  <si>
    <t>(Company no. 23218 - W)</t>
  </si>
  <si>
    <t>Current Year Quarter</t>
  </si>
  <si>
    <t>Net cash generated from operating activities</t>
  </si>
  <si>
    <t>Net cash used in financing activities</t>
  </si>
  <si>
    <t>Cash and cash equivalents at beginning of the period</t>
  </si>
  <si>
    <t>Cash and cash equivalents at end of the period</t>
  </si>
  <si>
    <t>Deferred tax assets</t>
  </si>
  <si>
    <t>Profit before taxation and zakat</t>
  </si>
  <si>
    <t>Group Unaudited Income Statement</t>
  </si>
  <si>
    <t>For the Financial Quarter Ended 31/12/2004</t>
  </si>
  <si>
    <t>Grp</t>
  </si>
  <si>
    <t>Year 2004</t>
  </si>
  <si>
    <t>Year 2003</t>
  </si>
  <si>
    <t>Period ended 31 December 2004</t>
  </si>
  <si>
    <t>Share in tax of associates</t>
  </si>
  <si>
    <t>- pursuant to the exercise of Employees Shares Options Scheme</t>
  </si>
  <si>
    <t>Net change in fair value of securities available-for-sale</t>
  </si>
  <si>
    <t>- pursuant to the exercise of Employees Share Option Scheme</t>
  </si>
  <si>
    <t xml:space="preserve">- in consideration for the acquisition of 128,178,454 ordinary </t>
  </si>
  <si>
    <t xml:space="preserve">     shares in Affin-ACF Holdings Berhad </t>
  </si>
  <si>
    <t xml:space="preserve">Issue of share capital pursuant to the exercise of Employees </t>
  </si>
  <si>
    <t xml:space="preserve">     Share Options Scheme</t>
  </si>
  <si>
    <t>Other creditors and accruals</t>
  </si>
  <si>
    <t>Auditors' remuneration</t>
  </si>
  <si>
    <t>Property, plant &amp; equipment written off</t>
  </si>
  <si>
    <t>Period ended 30 September 2004</t>
  </si>
  <si>
    <t>Qtr ended 31 December 2004</t>
  </si>
  <si>
    <t>Period ended 31 December 2003</t>
  </si>
  <si>
    <t>Period ended 30 September 2003</t>
  </si>
  <si>
    <t>Qtr ended 31 December 2003</t>
  </si>
  <si>
    <t>Net Islamic Banking Operating Income</t>
  </si>
  <si>
    <t>Staff cost and overheads</t>
  </si>
  <si>
    <t>Impaiment of goodwill</t>
  </si>
  <si>
    <t>Profit /(loss) before provision</t>
  </si>
  <si>
    <t>Loan (and financing) loss and provision</t>
  </si>
  <si>
    <t>Share in profit of associates</t>
  </si>
  <si>
    <t>Profit/loss before taxation (and zakat)</t>
  </si>
  <si>
    <t xml:space="preserve">Profit/(loss) after taxation before minority </t>
  </si>
  <si>
    <t xml:space="preserve"> interests</t>
  </si>
  <si>
    <t>Profit before extraordinary items</t>
  </si>
  <si>
    <t>Extraordinary items</t>
  </si>
  <si>
    <t>Profit attributable to shareholders'</t>
  </si>
  <si>
    <t>Earnings per share - basic (sen)</t>
  </si>
  <si>
    <t>Staff loans/financing (of which RM NIL to Directors)</t>
  </si>
  <si>
    <t>Earnings per share - fully diluted (sen)</t>
  </si>
  <si>
    <t>Preceding Year-to-date</t>
  </si>
  <si>
    <t>Unaudited Condensed Statement Of Changes In Equity</t>
  </si>
  <si>
    <t>Issued and fully paid</t>
  </si>
  <si>
    <t>Number of shares</t>
  </si>
  <si>
    <t>Nominal value</t>
  </si>
  <si>
    <t>Statutory reserves</t>
  </si>
  <si>
    <t>Retained profits</t>
  </si>
  <si>
    <t>Total</t>
  </si>
  <si>
    <t>'000</t>
  </si>
  <si>
    <t>Issue of share capital arising from:</t>
  </si>
  <si>
    <t>Statutory Disclosures:-</t>
  </si>
  <si>
    <t>Director's Remuneration</t>
  </si>
  <si>
    <t>Rental of premises</t>
  </si>
  <si>
    <t>AFFIN Moneybrokers Sdn Bhd posted a pre-tax profit of RM0.8 million for the financial quarter ended 31 March 2006 as compared to RM0.4 million for the same quarter last year, mainly due to higher brokerage income of RM0.6 million net of higher overheads of RM0.2 million incurred during the period under review.</t>
  </si>
  <si>
    <t>Lease rental</t>
  </si>
  <si>
    <t>Auditors' Remuneration</t>
  </si>
  <si>
    <t>Depreciation of property, plant and equipment</t>
  </si>
  <si>
    <t>Property, plant and equipment written off</t>
  </si>
  <si>
    <t>Provision for impairment losses on foreclosed properties</t>
  </si>
  <si>
    <t>Business promotion and advertisement</t>
  </si>
  <si>
    <t>Entertainment</t>
  </si>
  <si>
    <t>Travelling and accomodation</t>
  </si>
  <si>
    <t>Dealers' handling fees</t>
  </si>
  <si>
    <t>Commission</t>
  </si>
  <si>
    <t>Equipment rental</t>
  </si>
  <si>
    <t>Repair and maintenance</t>
  </si>
  <si>
    <t>Depreciation</t>
  </si>
  <si>
    <t>Professional fees</t>
  </si>
  <si>
    <t>Current Year-to-date</t>
  </si>
  <si>
    <t>Fees on loans, advances and financing</t>
  </si>
  <si>
    <t>Revised YTD</t>
  </si>
  <si>
    <t>Revised   YTD</t>
  </si>
  <si>
    <t>Reclass / Adj</t>
  </si>
  <si>
    <t>Intersegment elimination</t>
  </si>
  <si>
    <t>Portfolio management fees</t>
  </si>
  <si>
    <t>Corporate advisory fees</t>
  </si>
  <si>
    <t>Service charges and fees</t>
  </si>
  <si>
    <t>Guarantee fees</t>
  </si>
  <si>
    <t>Other fee income</t>
  </si>
  <si>
    <t>Hire of equipment</t>
  </si>
  <si>
    <t>Malaysian Government Securities</t>
  </si>
  <si>
    <t>Bankers' Acceptance</t>
  </si>
  <si>
    <t>Floating Rate Notes</t>
  </si>
  <si>
    <t>Amount due to other shareholders of a subsidiary</t>
  </si>
  <si>
    <t>Unaudited Condensed Consolidated Cash Flow Statement</t>
  </si>
  <si>
    <t>CASH FLOWS FROM OPERATING ACTIVITIES</t>
  </si>
  <si>
    <t>Adjustment for non-operating and non-cash items</t>
  </si>
  <si>
    <t>Operating profit before changes in working capital</t>
  </si>
  <si>
    <t>Net changes in operating assets</t>
  </si>
  <si>
    <t>Net changes in operating liabilities</t>
  </si>
  <si>
    <t>Payment of tax and zakat</t>
  </si>
  <si>
    <t>CASH FLOWS FROM INVESTING ACTIVITIES</t>
  </si>
  <si>
    <t>Dividend received from associated company</t>
  </si>
  <si>
    <t>CASH FLOWS FROM FINANCING ACTIVITIES</t>
  </si>
  <si>
    <t>Proceeds from issuance of shares</t>
  </si>
  <si>
    <t>Analysis of cash &amp; cash equivalent</t>
  </si>
  <si>
    <t>Adjustment for money held in trust on behalf of clients and remisiers</t>
  </si>
  <si>
    <t>Impairment losses on property, plant and equipment</t>
  </si>
  <si>
    <t>Other reserves</t>
  </si>
  <si>
    <t>Land held for sale</t>
  </si>
  <si>
    <t>Reserves:-</t>
  </si>
  <si>
    <t>Investment fluctuation reserve</t>
  </si>
  <si>
    <t>Statutory reserve</t>
  </si>
  <si>
    <t>Operating profit before loan and financing loss and provision</t>
  </si>
  <si>
    <t>Amount due from subsidiaries</t>
  </si>
  <si>
    <t>BY TYPE OF CUSTOMER</t>
  </si>
  <si>
    <t>Domestic non-banking institutions</t>
  </si>
  <si>
    <t>Stockbroking companies</t>
  </si>
  <si>
    <t>Domestic business enterprises</t>
  </si>
  <si>
    <t>Small medium enterprises</t>
  </si>
  <si>
    <t>Other domestic entities</t>
  </si>
  <si>
    <t>Foreign entities</t>
  </si>
  <si>
    <t>Movement in allowance for bad and doubtful debts</t>
  </si>
  <si>
    <t>By Type of Institutions:-</t>
  </si>
  <si>
    <t>Fixed / Investment Deposits</t>
  </si>
  <si>
    <t>Condensed Interim Financial Statements</t>
  </si>
  <si>
    <t>Malaysian Government Treasury Bills</t>
  </si>
  <si>
    <t>Trust accounts for clients and remisiers</t>
  </si>
  <si>
    <t>Transfer from/(to) profit equalisation reserve</t>
  </si>
  <si>
    <t>Earnings per share (sen)</t>
  </si>
  <si>
    <t>CAPITAL ADEQUACY</t>
  </si>
  <si>
    <t>Paid-up share capital</t>
  </si>
  <si>
    <t>Total Tier 1 capital (a)</t>
  </si>
  <si>
    <t>Subordinated loans/financing</t>
  </si>
  <si>
    <t>General allowance for bad and doubtful debts and financing</t>
  </si>
  <si>
    <t>Total Tier 2 capital (b)</t>
  </si>
  <si>
    <t>Total capital (a) + (b)</t>
  </si>
  <si>
    <t>Capital base</t>
  </si>
  <si>
    <t>Net (loss)/profit for the financial period</t>
  </si>
  <si>
    <t>Net loss for the financial period</t>
  </si>
  <si>
    <t xml:space="preserve">The unaudited condensed financial statements has been prepared in accordance with FRS134 Interim Financial Reporting issued by the Malaysian Accounting Standards Board ('MASB') and Chapter 9, part K of the Listing Requirements of the Bursa Malaysia Securities Berhad. </t>
  </si>
  <si>
    <t>The unaudited condensed interim financial statements should be read in conjunction with the audited financial statements of the Group and the Company for the year ended 31 December 2005. The explanatory notes to this interim financial statements provide an explanation of events and transactions that are significant to an understanding of the changes in the Group since the year ended 31 December 2005.</t>
  </si>
  <si>
    <t>FRS 2</t>
  </si>
  <si>
    <t>Share-based payment</t>
  </si>
  <si>
    <t>FRS 2 : Share-based payment</t>
  </si>
  <si>
    <t>CHANGES IN ACCOUNTING POLICIES (cont.)</t>
  </si>
  <si>
    <t>Amount written back during the financial period/year</t>
  </si>
  <si>
    <t>Amount transferred to allowance for impairment of securities held-to-maturity</t>
  </si>
  <si>
    <t>Total securities held for trading</t>
  </si>
  <si>
    <t>Total securities available-for-sale</t>
  </si>
  <si>
    <t>Total securities held-to-maturity</t>
  </si>
  <si>
    <t>VALUATION OF PROPERTY, PLANT AND EQUIPMENT</t>
  </si>
  <si>
    <t>Five years and above</t>
  </si>
  <si>
    <t xml:space="preserve">Breakdown of risk-weighted assets in the various categories of risk-weighted are as follows: </t>
  </si>
  <si>
    <t>Tier I Capital</t>
  </si>
  <si>
    <t>Tier II Capital</t>
  </si>
  <si>
    <t>Before deducting proposed dividends:</t>
  </si>
  <si>
    <t>After deducting proposed dividends:</t>
  </si>
  <si>
    <t>Movements in non-performing loans, advances and financing</t>
  </si>
  <si>
    <t>NON-PERFORMING LOANS/FINANCING</t>
  </si>
  <si>
    <t>Non-distributable</t>
  </si>
  <si>
    <t>Distributable</t>
  </si>
  <si>
    <t>Current Financial Quarter Ended</t>
  </si>
  <si>
    <t>31/12/2004</t>
  </si>
  <si>
    <t>At 1 January 2005</t>
  </si>
  <si>
    <t xml:space="preserve">                   </t>
  </si>
  <si>
    <t xml:space="preserve">                    - Non-residential)</t>
  </si>
  <si>
    <t>Net NPL as a % of gross loans, advances and financing less specific allowance</t>
  </si>
  <si>
    <t>Net purchase of property, plant and equipment</t>
  </si>
  <si>
    <t>Foreclosed properties</t>
  </si>
  <si>
    <t>Other debtors, deposits and prepayments</t>
  </si>
  <si>
    <t>Amount due to insurance underwriters</t>
  </si>
  <si>
    <t>Clearing Accounts</t>
  </si>
  <si>
    <t>RM’000</t>
  </si>
  <si>
    <t>-</t>
  </si>
  <si>
    <t>Retail banking</t>
  </si>
  <si>
    <t>Investment banking</t>
  </si>
  <si>
    <t>Insurance</t>
  </si>
  <si>
    <t>Others</t>
  </si>
  <si>
    <t>Taxation and zakat</t>
  </si>
  <si>
    <t>Profit after taxation</t>
  </si>
  <si>
    <t>Corporate commercial banking</t>
  </si>
  <si>
    <t>Treasury and money market</t>
  </si>
  <si>
    <t>Stock-broking and asset management</t>
  </si>
  <si>
    <t>Segment revenue/ segment results</t>
  </si>
  <si>
    <t>Unallocated corporate expenses</t>
  </si>
  <si>
    <t>FRS 101 : Presentation of Financial Statements</t>
  </si>
  <si>
    <t>The presentation of the comparative financial statements of the Group have been restated to conform with the current period's presentation.</t>
  </si>
  <si>
    <t>CAPITAL COMMITMENTS</t>
  </si>
  <si>
    <t>The amount of commitments for the purchase of property, plant and equipment not provided for in the condensed interim financial statements as at 31 March 2006 is as follows:</t>
  </si>
  <si>
    <t>Approved and contracted for</t>
  </si>
  <si>
    <t>Share of capital commitments of associates</t>
  </si>
  <si>
    <t>A26.</t>
  </si>
  <si>
    <t>Profit  from Operations</t>
  </si>
  <si>
    <t>Profit before taxation</t>
  </si>
  <si>
    <t>Net profit for the financial period</t>
  </si>
  <si>
    <t xml:space="preserve">As at </t>
  </si>
  <si>
    <t>As at</t>
  </si>
  <si>
    <t>Assets</t>
  </si>
  <si>
    <t>Liabilities</t>
  </si>
  <si>
    <t>Segment assets / segment liabilities</t>
  </si>
  <si>
    <t>Investment in associates</t>
  </si>
  <si>
    <t>Goodwill</t>
  </si>
  <si>
    <t>Deferred tax assets / Deferred tax liabilities</t>
  </si>
  <si>
    <t>Tax recoverable / Taxation</t>
  </si>
  <si>
    <t>Unallocated assets / liabilities</t>
  </si>
  <si>
    <t>Agriculture</t>
  </si>
  <si>
    <t>Mining and quarrying</t>
  </si>
  <si>
    <t>Manufacturing</t>
  </si>
  <si>
    <t>Electricity, gas and water</t>
  </si>
  <si>
    <t>Construction</t>
  </si>
  <si>
    <t>Real estate</t>
  </si>
  <si>
    <t>Purchase of landed property</t>
  </si>
  <si>
    <t>General commerce</t>
  </si>
  <si>
    <t>BASIS OF PREPARATION</t>
  </si>
  <si>
    <t>SEASONAL OR CYCLICAL FACTORS</t>
  </si>
  <si>
    <t>ITEMS OF UNUSUAL NATURE, SIZE AND INCIDENCE AFFECTING NET ASSETS, EQUITY, NET INCOME OR CASH FLOWS</t>
  </si>
  <si>
    <t>CHANGES IN ESTIMATES</t>
  </si>
  <si>
    <t>DIVIDEND</t>
  </si>
  <si>
    <t>SEGMENTAL REPORTING ON REVENUE AND PROFIT</t>
  </si>
  <si>
    <t xml:space="preserve">SEGMENTAL REPORTING ON ASSETS AND LIABILITIES </t>
  </si>
  <si>
    <t>Deferred tax assets/(liabilities)</t>
  </si>
  <si>
    <t>SUBSEQUENT MATERIAL EVENT</t>
  </si>
  <si>
    <t>CHANGES IN THE COMPOSITION OF THE GROUP</t>
  </si>
  <si>
    <t>FINANCIAL INSTRUMENTS WITH OFF-BALANCE SHEET RISK</t>
  </si>
  <si>
    <t>REVIEW OF PERFORMANCE OF THE COMPANY AND ITS PRINCIPAL SUBSIDIARIES</t>
  </si>
  <si>
    <t>PROSPECT FOR THE CURRENT FINANCIAL YEAR</t>
  </si>
  <si>
    <t>VARIANCE OF ACTUAL PROFIT FROM FORECAST PROFIT</t>
  </si>
  <si>
    <t>TAXATION</t>
  </si>
  <si>
    <t>STATUS OF CORPORATE PROPOSALS</t>
  </si>
  <si>
    <t>MATERIAL LITIGATION</t>
  </si>
  <si>
    <t>EARNINGS PER SHARE</t>
  </si>
  <si>
    <t>INTEREST / PROFIT RATE RISK</t>
  </si>
  <si>
    <t>OTHER ASSETS</t>
  </si>
  <si>
    <t>OTHER LIABILITIES</t>
  </si>
  <si>
    <t>INTEREST INCOME</t>
  </si>
  <si>
    <t>Loans and advances</t>
  </si>
  <si>
    <t>Interest income other than recoveries from NPL</t>
  </si>
  <si>
    <t>Recoveries from NPL</t>
  </si>
  <si>
    <t>Held-for-trading</t>
  </si>
  <si>
    <t xml:space="preserve">          </t>
  </si>
  <si>
    <t>Derivatives that do not qualify for hedge accounting</t>
  </si>
  <si>
    <t>On 16 March 2005, the Company announced that Bank Negara Malaysia ("BNM") had vide its letter dated 14 March 2005 stated that it has no objection in principle for the Company to commence preliminary negotiations with Idaman Unggul Berhad for the proposed acquisition of the life insurance business of Tahan Insurance Malaysia Berhad ("Tahan").</t>
  </si>
  <si>
    <t>Amount due to subsidiaries</t>
  </si>
  <si>
    <r>
      <t xml:space="preserve">The segment analysis by activity for the </t>
    </r>
    <r>
      <rPr>
        <sz val="12"/>
        <color indexed="10"/>
        <rFont val="Times New Roman"/>
        <family val="1"/>
      </rPr>
      <t>financial year</t>
    </r>
    <r>
      <rPr>
        <sz val="12"/>
        <rFont val="Times New Roman"/>
        <family val="1"/>
      </rPr>
      <t xml:space="preserve"> ended </t>
    </r>
    <r>
      <rPr>
        <sz val="12"/>
        <color indexed="10"/>
        <rFont val="Times New Roman"/>
        <family val="1"/>
      </rPr>
      <t>31 December 2005</t>
    </r>
    <r>
      <rPr>
        <sz val="12"/>
        <rFont val="Times New Roman"/>
        <family val="1"/>
      </rPr>
      <t xml:space="preserve"> is as follows:-</t>
    </r>
  </si>
  <si>
    <t>Certain derivative instruments do not qualify for hedge accounting.  Changes in the fair value of any derivative instrument that does not qualify for hedge accounting are recognised immediately in the income statement.</t>
  </si>
  <si>
    <t>Basic earning per share (sen)</t>
  </si>
  <si>
    <t>Diluted earnings per share (sen)</t>
  </si>
  <si>
    <t>At fair value</t>
  </si>
  <si>
    <t>Diluted earnings per share</t>
  </si>
  <si>
    <t>Held-for-maturity</t>
  </si>
  <si>
    <t>Available-for-sale</t>
  </si>
  <si>
    <t>INTEREST EXPENSE</t>
  </si>
  <si>
    <t>Deposits and placements of banks and other financial institutions</t>
  </si>
  <si>
    <t>Loans sold to Cagamas</t>
  </si>
  <si>
    <t>Total Other Operating Income</t>
  </si>
  <si>
    <t>Promotion and marketing-related expenses</t>
  </si>
  <si>
    <t>Establishment-related expenses</t>
  </si>
  <si>
    <t>SEGMENTAL REPORTING ON LOANS, ADVANCES AND FINANCING ANALYSED BY:</t>
  </si>
  <si>
    <t>BY SECTOR</t>
  </si>
  <si>
    <t>Securities held for trading</t>
  </si>
  <si>
    <t>Other reserve</t>
  </si>
  <si>
    <t>General administrative expenses</t>
  </si>
  <si>
    <t>Wages, salaries and bonus</t>
  </si>
  <si>
    <t>Defined contribution plan</t>
  </si>
  <si>
    <t xml:space="preserve">Termination benefits </t>
  </si>
  <si>
    <t>Other personnel costs</t>
  </si>
  <si>
    <t>Personnel costs</t>
  </si>
  <si>
    <t>ALLOWANCE FOR LOSSES ON LOANS AND FINANCING</t>
  </si>
  <si>
    <t>Fees income:</t>
  </si>
  <si>
    <t>Investment income:</t>
  </si>
  <si>
    <t>Held-to-maturity</t>
  </si>
  <si>
    <t>Net trading income from money market instruments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</si>
</sst>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quot;£&quot;* #,##0_-;\-&quot;£&quot;* #,##0_-;_-&quot;£&quot;* &quot;-&quot;_-;_-@_-"/>
    <numFmt numFmtId="179" formatCode="_-&quot;£&quot;* #,##0.00_-;\-&quot;£&quot;* #,##0.00_-;_-&quot;£&quot;* &quot;-&quot;??_-;_-@_-"/>
    <numFmt numFmtId="180" formatCode="_-* #,##0_-;\-* #,##0_-;_-* &quot;-&quot;??_-;_-@_-"/>
    <numFmt numFmtId="181" formatCode="#,##0.0_);\(#,##0.0\)"/>
    <numFmt numFmtId="182" formatCode="#,##0_ ;#,##0\ "/>
    <numFmt numFmtId="183" formatCode="###0"/>
    <numFmt numFmtId="184" formatCode="\-"/>
    <numFmt numFmtId="185" formatCode="d\-mmm\-yyyy"/>
    <numFmt numFmtId="186" formatCode="dd\-mm\-yyyy"/>
    <numFmt numFmtId="187" formatCode="_(* #,##0_);_(* \(#,##0\);_(* &quot;-&quot;??_);_(@_)"/>
    <numFmt numFmtId="188" formatCode="#."/>
    <numFmt numFmtId="189" formatCode="0."/>
    <numFmt numFmtId="190" formatCode="_(* #,##0.00_);_(* \(#,##0.00\);_(* &quot;-&quot;_);_(@_)"/>
    <numFmt numFmtId="191" formatCode="#,##0.000_);\(#,##0.000\)"/>
    <numFmt numFmtId="192" formatCode="#,##0.0000_);\(#,##0.0000\)"/>
    <numFmt numFmtId="193" formatCode="#,##0.00000_);\(#,##0.00000\)"/>
    <numFmt numFmtId="194" formatCode="_(* #,##0.0_);_(* \(#,##0.0\);_(* &quot;-&quot;??_);_(@_)"/>
    <numFmt numFmtId="195" formatCode="_-* #,##0.0_-;\-* #,##0.0_-;_-* &quot;-&quot;??_-;_-@_-"/>
    <numFmt numFmtId="196" formatCode="_-* #,##0.000_-;\-* #,##0.000_-;_-* &quot;-&quot;??_-;_-@_-"/>
    <numFmt numFmtId="197" formatCode="_-* #,##0.0000_-;\-* #,##0.0000_-;_-* &quot;-&quot;??_-;_-@_-"/>
    <numFmt numFmtId="198" formatCode="\A#."/>
    <numFmt numFmtId="199" formatCode="&quot;Yes&quot;;&quot;Yes&quot;;&quot;No&quot;"/>
    <numFmt numFmtId="200" formatCode="&quot;True&quot;;&quot;True&quot;;&quot;False&quot;"/>
    <numFmt numFmtId="201" formatCode="&quot;On&quot;;&quot;On&quot;;&quot;Off&quot;"/>
    <numFmt numFmtId="202" formatCode="[$€-2]\ #,##0.00_);[Red]\([$€-2]\ #,##0.00\)"/>
    <numFmt numFmtId="203" formatCode="_(* #,##0.0_);_(* \(#,##0.0\);_(* &quot;-&quot;_);_(@_)"/>
    <numFmt numFmtId="204" formatCode="_(* #,##0.000_);_(* \(#,##0.000\);_(* &quot;-&quot;_);_(@_)"/>
    <numFmt numFmtId="205" formatCode="_(* #,##0.0000_);_(* \(#,##0.0000\);_(* &quot;-&quot;_);_(@_)"/>
    <numFmt numFmtId="206" formatCode="_(* #,##0.00000_);_(* \(#,##0.00000\);_(* &quot;-&quot;_);_(@_)"/>
    <numFmt numFmtId="207" formatCode="_-* #,##0.00000_-;\-* #,##0.00000_-;_-* &quot;-&quot;??_-;_-@_-"/>
    <numFmt numFmtId="208" formatCode="_-* #,##0.000000_-;\-* #,##0.000000_-;_-* &quot;-&quot;??_-;_-@_-"/>
    <numFmt numFmtId="209" formatCode="0.0%"/>
    <numFmt numFmtId="210" formatCode="#,##0;[Red]#,##0"/>
    <numFmt numFmtId="211" formatCode="0;[Red]0"/>
    <numFmt numFmtId="212" formatCode="0.0;[Red]0.0"/>
    <numFmt numFmtId="213" formatCode="0.00;[Red]0.00"/>
    <numFmt numFmtId="214" formatCode="_-* #,##0.0000000_-;\-* #,##0.0000000_-;_-* &quot;-&quot;??_-;_-@_-"/>
    <numFmt numFmtId="215" formatCode="_-* #,##0.00000000_-;\-* #,##0.00000000_-;_-* &quot;-&quot;??_-;_-@_-"/>
    <numFmt numFmtId="216" formatCode="[$-809]dd\ mmmm\ yyyy"/>
  </numFmts>
  <fonts count="48">
    <font>
      <sz val="12"/>
      <name val="Helv"/>
      <family val="0"/>
    </font>
    <font>
      <sz val="10"/>
      <name val="Arial"/>
      <family val="0"/>
    </font>
    <font>
      <b/>
      <sz val="12"/>
      <name val="Helv"/>
      <family val="0"/>
    </font>
    <font>
      <u val="single"/>
      <sz val="9"/>
      <color indexed="12"/>
      <name val="Helv"/>
      <family val="0"/>
    </font>
    <font>
      <u val="single"/>
      <sz val="9"/>
      <color indexed="36"/>
      <name val="Helv"/>
      <family val="0"/>
    </font>
    <font>
      <sz val="12"/>
      <name val="Arial"/>
      <family val="2"/>
    </font>
    <font>
      <sz val="8"/>
      <name val="Arial"/>
      <family val="0"/>
    </font>
    <font>
      <sz val="10"/>
      <name val="Times New Roman"/>
      <family val="1"/>
    </font>
    <font>
      <sz val="12"/>
      <name val="Times New Roman"/>
      <family val="1"/>
    </font>
    <font>
      <b/>
      <sz val="12"/>
      <name val="Times New Roman"/>
      <family val="1"/>
    </font>
    <font>
      <u val="single"/>
      <sz val="12"/>
      <name val="Times New Roman"/>
      <family val="1"/>
    </font>
    <font>
      <sz val="12"/>
      <color indexed="10"/>
      <name val="Times New Roman"/>
      <family val="1"/>
    </font>
    <font>
      <b/>
      <sz val="12"/>
      <color indexed="10"/>
      <name val="Times New Roman"/>
      <family val="1"/>
    </font>
    <font>
      <b/>
      <sz val="12"/>
      <color indexed="8"/>
      <name val="Times New Roman"/>
      <family val="1"/>
    </font>
    <font>
      <sz val="12"/>
      <color indexed="8"/>
      <name val="Times New Roman"/>
      <family val="1"/>
    </font>
    <font>
      <i/>
      <sz val="12"/>
      <name val="Times New Roman"/>
      <family val="1"/>
    </font>
    <font>
      <b/>
      <u val="single"/>
      <sz val="12"/>
      <name val="Times New Roman"/>
      <family val="1"/>
    </font>
    <font>
      <i/>
      <sz val="12"/>
      <color indexed="8"/>
      <name val="Times New Roman"/>
      <family val="1"/>
    </font>
    <font>
      <sz val="8"/>
      <name val="Helv"/>
      <family val="0"/>
    </font>
    <font>
      <b/>
      <u val="single"/>
      <sz val="12"/>
      <color indexed="8"/>
      <name val="Times New Roman"/>
      <family val="1"/>
    </font>
    <font>
      <b/>
      <sz val="11"/>
      <name val="Times New Roman"/>
      <family val="1"/>
    </font>
    <font>
      <sz val="12"/>
      <color indexed="9"/>
      <name val="Times New Roman"/>
      <family val="1"/>
    </font>
    <font>
      <b/>
      <sz val="12"/>
      <color indexed="9"/>
      <name val="Times New Roman"/>
      <family val="1"/>
    </font>
    <font>
      <b/>
      <sz val="10"/>
      <name val="Arial"/>
      <family val="2"/>
    </font>
    <font>
      <sz val="14"/>
      <name val="Times New Roman"/>
      <family val="1"/>
    </font>
    <font>
      <b/>
      <sz val="14"/>
      <name val="Times New Roman"/>
      <family val="1"/>
    </font>
    <font>
      <i/>
      <sz val="12"/>
      <color indexed="9"/>
      <name val="Times New Roman"/>
      <family val="1"/>
    </font>
    <font>
      <sz val="12"/>
      <color indexed="62"/>
      <name val="Times New Roman"/>
      <family val="1"/>
    </font>
    <font>
      <b/>
      <sz val="12"/>
      <color indexed="62"/>
      <name val="Times New Roman"/>
      <family val="1"/>
    </font>
    <font>
      <sz val="12.5"/>
      <name val="Times New Roman"/>
      <family val="1"/>
    </font>
    <font>
      <b/>
      <sz val="16"/>
      <name val="Times New Roman"/>
      <family val="1"/>
    </font>
    <font>
      <b/>
      <u val="single"/>
      <sz val="14"/>
      <color indexed="62"/>
      <name val="Times New Roman"/>
      <family val="1"/>
    </font>
    <font>
      <sz val="16"/>
      <name val="Times New Roman"/>
      <family val="1"/>
    </font>
    <font>
      <b/>
      <sz val="16"/>
      <color indexed="10"/>
      <name val="Times New Roman"/>
      <family val="1"/>
    </font>
    <font>
      <sz val="11"/>
      <name val="Times New Roman"/>
      <family val="1"/>
    </font>
    <font>
      <u val="single"/>
      <sz val="12"/>
      <name val="Helv"/>
      <family val="0"/>
    </font>
    <font>
      <b/>
      <sz val="13"/>
      <name val="Times New Roman"/>
      <family val="1"/>
    </font>
    <font>
      <sz val="13"/>
      <name val="Times New Roman"/>
      <family val="1"/>
    </font>
    <font>
      <b/>
      <sz val="13"/>
      <color indexed="10"/>
      <name val="Times New Roman"/>
      <family val="1"/>
    </font>
    <font>
      <sz val="13"/>
      <color indexed="10"/>
      <name val="Times New Roman"/>
      <family val="1"/>
    </font>
    <font>
      <u val="single"/>
      <sz val="13"/>
      <name val="Times New Roman"/>
      <family val="1"/>
    </font>
    <font>
      <i/>
      <sz val="13"/>
      <name val="Times New Roman"/>
      <family val="1"/>
    </font>
    <font>
      <b/>
      <sz val="13"/>
      <color indexed="14"/>
      <name val="Times New Roman"/>
      <family val="1"/>
    </font>
    <font>
      <sz val="13"/>
      <color indexed="14"/>
      <name val="Times New Roman"/>
      <family val="1"/>
    </font>
    <font>
      <b/>
      <u val="single"/>
      <sz val="12"/>
      <color indexed="62"/>
      <name val="Times New Roman"/>
      <family val="1"/>
    </font>
    <font>
      <b/>
      <sz val="14"/>
      <color indexed="62"/>
      <name val="Times New Roman"/>
      <family val="1"/>
    </font>
    <font>
      <b/>
      <i/>
      <sz val="12"/>
      <name val="Times New Roman"/>
      <family val="1"/>
    </font>
    <font>
      <sz val="12"/>
      <color indexed="14"/>
      <name val="Times New Roman"/>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style="thin"/>
      <right style="thin"/>
      <top style="medium"/>
      <bottom style="medium"/>
    </border>
    <border>
      <left style="thin"/>
      <right>
        <color indexed="63"/>
      </right>
      <top>
        <color indexed="63"/>
      </top>
      <bottom>
        <color indexed="63"/>
      </bottom>
    </border>
    <border>
      <left>
        <color indexed="63"/>
      </left>
      <right style="medium"/>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style="double">
        <color indexed="8"/>
      </top>
      <bottom>
        <color indexed="63"/>
      </bottom>
    </border>
    <border>
      <left style="thin"/>
      <right style="thin"/>
      <top style="thin"/>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color indexed="63"/>
      </right>
      <top style="medium"/>
      <bottom style="medium"/>
    </border>
    <border>
      <left style="medium"/>
      <right style="thin"/>
      <top style="medium"/>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s>
  <cellStyleXfs count="2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3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1212">
    <xf numFmtId="37" fontId="0" fillId="0" borderId="0" xfId="0" applyAlignment="1">
      <alignment/>
    </xf>
    <xf numFmtId="37" fontId="0" fillId="0" borderId="0" xfId="0" applyFont="1" applyAlignment="1">
      <alignment/>
    </xf>
    <xf numFmtId="0" fontId="2" fillId="0" borderId="0" xfId="25" applyFont="1">
      <alignment/>
      <protection/>
    </xf>
    <xf numFmtId="0" fontId="2" fillId="0" borderId="0" xfId="25" applyFont="1" applyAlignment="1" applyProtection="1">
      <alignment horizontal="centerContinuous"/>
      <protection/>
    </xf>
    <xf numFmtId="0" fontId="2" fillId="0" borderId="0" xfId="25" applyFont="1" applyAlignment="1">
      <alignment horizontal="centerContinuous"/>
      <protection/>
    </xf>
    <xf numFmtId="0" fontId="2" fillId="0" borderId="0" xfId="25" applyFont="1" applyAlignment="1" applyProtection="1">
      <alignment horizontal="centerContinuous"/>
      <protection locked="0"/>
    </xf>
    <xf numFmtId="37" fontId="0" fillId="0" borderId="0" xfId="25" applyNumberFormat="1" applyFont="1">
      <alignment/>
      <protection/>
    </xf>
    <xf numFmtId="0" fontId="0" fillId="0" borderId="0" xfId="25" applyFont="1">
      <alignment/>
      <protection/>
    </xf>
    <xf numFmtId="37" fontId="2" fillId="0" borderId="0" xfId="25" applyNumberFormat="1" applyFont="1" applyAlignment="1" applyProtection="1">
      <alignment horizontal="center"/>
      <protection/>
    </xf>
    <xf numFmtId="0" fontId="5" fillId="0" borderId="0" xfId="25" applyFont="1">
      <alignment/>
      <protection/>
    </xf>
    <xf numFmtId="0" fontId="2" fillId="0" borderId="0" xfId="25" applyFont="1" applyAlignment="1" applyProtection="1">
      <alignment horizontal="center"/>
      <protection/>
    </xf>
    <xf numFmtId="37" fontId="2" fillId="0" borderId="0" xfId="25" applyNumberFormat="1" applyFont="1" applyBorder="1" applyAlignment="1" applyProtection="1">
      <alignment horizontal="center" wrapText="1"/>
      <protection/>
    </xf>
    <xf numFmtId="0" fontId="2" fillId="2" borderId="0" xfId="25" applyFont="1" applyFill="1" applyBorder="1" applyAlignment="1" applyProtection="1">
      <alignment horizontal="center" wrapText="1"/>
      <protection/>
    </xf>
    <xf numFmtId="37" fontId="2" fillId="2" borderId="0" xfId="25" applyNumberFormat="1" applyFont="1" applyFill="1" applyAlignment="1" applyProtection="1">
      <alignment horizontal="center"/>
      <protection/>
    </xf>
    <xf numFmtId="0" fontId="5" fillId="0" borderId="0" xfId="25" applyFont="1" applyAlignment="1" applyProtection="1">
      <alignment horizontal="left"/>
      <protection/>
    </xf>
    <xf numFmtId="37" fontId="5" fillId="2" borderId="0" xfId="25" applyNumberFormat="1" applyFont="1" applyFill="1">
      <alignment/>
      <protection/>
    </xf>
    <xf numFmtId="37" fontId="0" fillId="0" borderId="1" xfId="25" applyNumberFormat="1" applyFont="1" applyBorder="1">
      <alignment/>
      <protection/>
    </xf>
    <xf numFmtId="37" fontId="5" fillId="2" borderId="1" xfId="25" applyNumberFormat="1" applyFont="1" applyFill="1" applyBorder="1">
      <alignment/>
      <protection/>
    </xf>
    <xf numFmtId="0" fontId="5" fillId="0" borderId="0" xfId="25" applyFont="1">
      <alignment/>
      <protection/>
    </xf>
    <xf numFmtId="0" fontId="5" fillId="0" borderId="0" xfId="25" applyFont="1" applyAlignment="1" applyProtection="1">
      <alignment horizontal="left"/>
      <protection/>
    </xf>
    <xf numFmtId="37" fontId="5" fillId="0" borderId="0" xfId="25" applyNumberFormat="1" applyFont="1" applyBorder="1" applyProtection="1">
      <alignment/>
      <protection/>
    </xf>
    <xf numFmtId="37" fontId="5" fillId="2" borderId="0" xfId="25" applyNumberFormat="1" applyFont="1" applyFill="1" applyBorder="1" applyProtection="1">
      <alignment/>
      <protection/>
    </xf>
    <xf numFmtId="0" fontId="5" fillId="0" borderId="0" xfId="25" applyFont="1" applyBorder="1" applyAlignment="1" applyProtection="1">
      <alignment horizontal="left"/>
      <protection/>
    </xf>
    <xf numFmtId="37" fontId="0" fillId="0" borderId="0" xfId="25" applyNumberFormat="1" applyFont="1" applyBorder="1">
      <alignment/>
      <protection/>
    </xf>
    <xf numFmtId="37" fontId="5" fillId="0" borderId="0" xfId="25" applyNumberFormat="1" applyFont="1" applyProtection="1">
      <alignment/>
      <protection/>
    </xf>
    <xf numFmtId="37" fontId="5" fillId="2" borderId="0" xfId="25" applyNumberFormat="1" applyFont="1" applyFill="1" applyProtection="1">
      <alignment/>
      <protection/>
    </xf>
    <xf numFmtId="37" fontId="5" fillId="0" borderId="2" xfId="25" applyNumberFormat="1" applyFont="1" applyBorder="1" applyProtection="1">
      <alignment/>
      <protection/>
    </xf>
    <xf numFmtId="37" fontId="5" fillId="2" borderId="2" xfId="25" applyNumberFormat="1" applyFont="1" applyFill="1" applyBorder="1" applyProtection="1">
      <alignment/>
      <protection/>
    </xf>
    <xf numFmtId="37" fontId="5" fillId="0" borderId="0" xfId="25" applyNumberFormat="1" applyFont="1" applyBorder="1" applyProtection="1">
      <alignment/>
      <protection/>
    </xf>
    <xf numFmtId="37" fontId="5" fillId="2" borderId="0" xfId="25" applyNumberFormat="1" applyFont="1" applyFill="1" applyBorder="1" applyProtection="1">
      <alignment/>
      <protection/>
    </xf>
    <xf numFmtId="37" fontId="5" fillId="0" borderId="0" xfId="25" applyNumberFormat="1" applyFont="1">
      <alignment/>
      <protection/>
    </xf>
    <xf numFmtId="37" fontId="5" fillId="0" borderId="0" xfId="25" applyNumberFormat="1" applyFont="1" applyBorder="1" applyAlignment="1" applyProtection="1">
      <alignment horizontal="right"/>
      <protection/>
    </xf>
    <xf numFmtId="37" fontId="5" fillId="2" borderId="0" xfId="25" applyNumberFormat="1" applyFont="1" applyFill="1" applyBorder="1" applyAlignment="1" applyProtection="1">
      <alignment horizontal="right"/>
      <protection/>
    </xf>
    <xf numFmtId="37" fontId="5" fillId="0" borderId="3" xfId="25" applyNumberFormat="1" applyFont="1" applyBorder="1" applyProtection="1">
      <alignment/>
      <protection/>
    </xf>
    <xf numFmtId="37" fontId="5" fillId="2" borderId="3" xfId="25" applyNumberFormat="1" applyFont="1" applyFill="1" applyBorder="1" applyProtection="1">
      <alignment/>
      <protection/>
    </xf>
    <xf numFmtId="2" fontId="5" fillId="0" borderId="0" xfId="25" applyNumberFormat="1" applyFont="1" applyAlignment="1" applyProtection="1">
      <alignment horizontal="left"/>
      <protection/>
    </xf>
    <xf numFmtId="2" fontId="5" fillId="0" borderId="0" xfId="25" applyNumberFormat="1" applyFont="1">
      <alignment/>
      <protection/>
    </xf>
    <xf numFmtId="39" fontId="0" fillId="0" borderId="4" xfId="25" applyNumberFormat="1" applyFont="1" applyBorder="1">
      <alignment/>
      <protection/>
    </xf>
    <xf numFmtId="39" fontId="0" fillId="2" borderId="4" xfId="25" applyNumberFormat="1" applyFont="1" applyFill="1" applyBorder="1">
      <alignment/>
      <protection/>
    </xf>
    <xf numFmtId="37" fontId="0" fillId="0" borderId="0" xfId="25" applyNumberFormat="1" applyFont="1">
      <alignment/>
      <protection/>
    </xf>
    <xf numFmtId="37" fontId="0" fillId="0" borderId="1" xfId="25" applyNumberFormat="1" applyFont="1" applyBorder="1">
      <alignment/>
      <protection/>
    </xf>
    <xf numFmtId="37" fontId="0" fillId="0" borderId="0" xfId="25" applyNumberFormat="1" applyFont="1" applyBorder="1">
      <alignment/>
      <protection/>
    </xf>
    <xf numFmtId="39" fontId="0" fillId="0" borderId="4" xfId="25" applyNumberFormat="1" applyFont="1" applyBorder="1">
      <alignment/>
      <protection/>
    </xf>
    <xf numFmtId="37" fontId="8" fillId="0" borderId="0" xfId="0" applyFont="1" applyAlignment="1">
      <alignment horizontal="center" vertical="top" wrapText="1"/>
    </xf>
    <xf numFmtId="37" fontId="8" fillId="0" borderId="0" xfId="0" applyFont="1" applyAlignment="1">
      <alignment horizontal="justify" vertical="top" wrapText="1"/>
    </xf>
    <xf numFmtId="37" fontId="9" fillId="0" borderId="0" xfId="0" applyFont="1" applyAlignment="1">
      <alignment horizontal="justify" vertical="top" wrapText="1"/>
    </xf>
    <xf numFmtId="37" fontId="8" fillId="0" borderId="0" xfId="0" applyFont="1" applyAlignment="1">
      <alignment horizontal="left" vertical="top" wrapText="1"/>
    </xf>
    <xf numFmtId="37" fontId="9" fillId="0" borderId="0" xfId="0" applyFont="1" applyAlignment="1">
      <alignment vertical="top"/>
    </xf>
    <xf numFmtId="37" fontId="9" fillId="0" borderId="0" xfId="0" applyFont="1" applyAlignment="1">
      <alignment horizontal="center" vertical="top" wrapText="1"/>
    </xf>
    <xf numFmtId="37" fontId="8" fillId="0" borderId="0" xfId="0" applyFont="1" applyAlignment="1">
      <alignment vertical="top" wrapText="1"/>
    </xf>
    <xf numFmtId="37" fontId="8" fillId="0" borderId="0" xfId="0" applyFont="1" applyAlignment="1">
      <alignment vertical="top"/>
    </xf>
    <xf numFmtId="0" fontId="8" fillId="0" borderId="0" xfId="23" applyFont="1" applyAlignment="1">
      <alignment horizontal="justify" vertical="top" wrapText="1"/>
      <protection/>
    </xf>
    <xf numFmtId="37" fontId="13" fillId="0" borderId="0" xfId="0" applyFont="1" applyAlignment="1">
      <alignment vertical="top"/>
    </xf>
    <xf numFmtId="37" fontId="14" fillId="0" borderId="0" xfId="0" applyFont="1" applyAlignment="1">
      <alignment vertical="top"/>
    </xf>
    <xf numFmtId="37" fontId="14" fillId="0" borderId="0" xfId="0" applyFont="1" applyBorder="1" applyAlignment="1">
      <alignment vertical="top"/>
    </xf>
    <xf numFmtId="37" fontId="10" fillId="0" borderId="0" xfId="0" applyFont="1" applyAlignment="1">
      <alignment vertical="top"/>
    </xf>
    <xf numFmtId="0" fontId="8" fillId="0" borderId="0" xfId="23" applyFont="1" applyAlignment="1">
      <alignment vertical="top"/>
      <protection/>
    </xf>
    <xf numFmtId="37" fontId="9" fillId="0" borderId="0" xfId="0" applyFont="1" applyAlignment="1">
      <alignment horizontal="center" vertical="top"/>
    </xf>
    <xf numFmtId="180" fontId="8" fillId="0" borderId="0" xfId="15" applyNumberFormat="1" applyFont="1" applyAlignment="1">
      <alignment vertical="top"/>
    </xf>
    <xf numFmtId="37" fontId="13" fillId="0" borderId="0" xfId="0" applyFont="1" applyAlignment="1">
      <alignment horizontal="center" vertical="top"/>
    </xf>
    <xf numFmtId="180" fontId="14" fillId="0" borderId="0" xfId="15" applyNumberFormat="1" applyFont="1" applyAlignment="1">
      <alignment vertical="top"/>
    </xf>
    <xf numFmtId="37" fontId="8" fillId="0" borderId="0" xfId="0" applyFont="1" applyAlignment="1">
      <alignment horizontal="center" vertical="top"/>
    </xf>
    <xf numFmtId="37" fontId="8" fillId="0" borderId="0" xfId="0" applyFont="1" applyBorder="1" applyAlignment="1">
      <alignment vertical="top"/>
    </xf>
    <xf numFmtId="37" fontId="8" fillId="0" borderId="0" xfId="0" applyNumberFormat="1" applyFont="1" applyBorder="1" applyAlignment="1">
      <alignment vertical="top" readingOrder="2"/>
    </xf>
    <xf numFmtId="37" fontId="9" fillId="0" borderId="0" xfId="0" applyNumberFormat="1" applyFont="1" applyBorder="1" applyAlignment="1">
      <alignment vertical="top" readingOrder="2"/>
    </xf>
    <xf numFmtId="37" fontId="9" fillId="0" borderId="0" xfId="0" applyFont="1" applyAlignment="1">
      <alignment vertical="top" readingOrder="1"/>
    </xf>
    <xf numFmtId="37" fontId="8" fillId="0" borderId="0" xfId="0" applyFont="1" applyAlignment="1">
      <alignment vertical="top" readingOrder="1"/>
    </xf>
    <xf numFmtId="37" fontId="9" fillId="0" borderId="0" xfId="0" applyFont="1" applyAlignment="1">
      <alignment horizontal="center" vertical="center" wrapText="1" readingOrder="1"/>
    </xf>
    <xf numFmtId="37" fontId="9" fillId="0" borderId="0" xfId="0" applyFont="1" applyAlignment="1">
      <alignment horizontal="center" vertical="top" readingOrder="1"/>
    </xf>
    <xf numFmtId="0" fontId="8" fillId="0" borderId="0" xfId="23" applyFont="1" applyAlignment="1">
      <alignment horizontal="center" vertical="top" wrapText="1"/>
      <protection/>
    </xf>
    <xf numFmtId="38" fontId="8" fillId="0" borderId="0" xfId="15" applyNumberFormat="1" applyFont="1" applyAlignment="1">
      <alignment horizontal="justify" vertical="top" wrapText="1"/>
    </xf>
    <xf numFmtId="37" fontId="8" fillId="0" borderId="0" xfId="0" applyFont="1" applyAlignment="1">
      <alignment horizontal="fill" vertical="top"/>
    </xf>
    <xf numFmtId="0" fontId="8" fillId="0" borderId="0" xfId="23" applyFont="1" applyAlignment="1">
      <alignment horizontal="center" vertical="top"/>
      <protection/>
    </xf>
    <xf numFmtId="38" fontId="8" fillId="0" borderId="0" xfId="15" applyNumberFormat="1" applyFont="1" applyAlignment="1">
      <alignment vertical="top"/>
    </xf>
    <xf numFmtId="0" fontId="8" fillId="0" borderId="0" xfId="23" applyFont="1" applyBorder="1" applyAlignment="1">
      <alignment horizontal="center" vertical="top" wrapText="1"/>
      <protection/>
    </xf>
    <xf numFmtId="0" fontId="8" fillId="0" borderId="0" xfId="23" applyFont="1" applyBorder="1" applyAlignment="1">
      <alignment horizontal="center" vertical="top"/>
      <protection/>
    </xf>
    <xf numFmtId="37" fontId="9" fillId="0" borderId="0" xfId="0" applyFont="1" applyAlignment="1">
      <alignment vertical="center"/>
    </xf>
    <xf numFmtId="0" fontId="8" fillId="0" borderId="0" xfId="23" applyFont="1" applyAlignment="1">
      <alignment horizontal="center" vertical="center" wrapText="1" readingOrder="1"/>
      <protection/>
    </xf>
    <xf numFmtId="0" fontId="8" fillId="0" borderId="0" xfId="23" applyFont="1" applyAlignment="1">
      <alignment horizontal="center" vertical="top" readingOrder="1"/>
      <protection/>
    </xf>
    <xf numFmtId="0" fontId="8" fillId="0" borderId="0" xfId="23" applyFont="1" applyAlignment="1">
      <alignment vertical="top" readingOrder="1"/>
      <protection/>
    </xf>
    <xf numFmtId="0" fontId="8" fillId="0" borderId="0" xfId="23" applyFont="1" applyAlignment="1">
      <alignment vertical="top" wrapText="1"/>
      <protection/>
    </xf>
    <xf numFmtId="0" fontId="8" fillId="0" borderId="0" xfId="23" applyFont="1" applyAlignment="1">
      <alignment horizontal="center" vertical="center"/>
      <protection/>
    </xf>
    <xf numFmtId="37" fontId="8" fillId="0" borderId="0" xfId="0" applyFont="1" applyAlignment="1">
      <alignment vertical="center"/>
    </xf>
    <xf numFmtId="38" fontId="8" fillId="0" borderId="0" xfId="15" applyNumberFormat="1" applyFont="1" applyAlignment="1">
      <alignment vertical="center"/>
    </xf>
    <xf numFmtId="0" fontId="8" fillId="0" borderId="0" xfId="23" applyFont="1" applyAlignment="1">
      <alignment vertical="center"/>
      <protection/>
    </xf>
    <xf numFmtId="180" fontId="9" fillId="0" borderId="0" xfId="15" applyNumberFormat="1" applyFont="1" applyAlignment="1">
      <alignment horizontal="center" vertical="top"/>
    </xf>
    <xf numFmtId="188" fontId="8" fillId="0" borderId="0" xfId="23" applyNumberFormat="1" applyFont="1" applyAlignment="1">
      <alignment horizontal="center" vertical="top"/>
      <protection/>
    </xf>
    <xf numFmtId="188" fontId="9" fillId="0" borderId="0" xfId="23" applyNumberFormat="1" applyFont="1" applyAlignment="1">
      <alignment horizontal="center" vertical="top"/>
      <protection/>
    </xf>
    <xf numFmtId="37" fontId="8" fillId="0" borderId="0" xfId="0" applyFont="1" applyAlignment="1">
      <alignment/>
    </xf>
    <xf numFmtId="37" fontId="9" fillId="0" borderId="0" xfId="0" applyFont="1" applyAlignment="1">
      <alignment horizontal="center" wrapText="1"/>
    </xf>
    <xf numFmtId="37" fontId="9" fillId="0" borderId="0" xfId="0" applyFont="1" applyAlignment="1">
      <alignment horizontal="center"/>
    </xf>
    <xf numFmtId="187" fontId="8" fillId="0" borderId="0" xfId="15" applyNumberFormat="1" applyFont="1" applyAlignment="1">
      <alignment/>
    </xf>
    <xf numFmtId="37" fontId="10" fillId="0" borderId="0" xfId="0" applyFont="1" applyAlignment="1">
      <alignment/>
    </xf>
    <xf numFmtId="187" fontId="8" fillId="0" borderId="0" xfId="15" applyNumberFormat="1" applyFont="1" applyBorder="1" applyAlignment="1">
      <alignment/>
    </xf>
    <xf numFmtId="187" fontId="8" fillId="0" borderId="3" xfId="15" applyNumberFormat="1" applyFont="1" applyBorder="1" applyAlignment="1">
      <alignment/>
    </xf>
    <xf numFmtId="187" fontId="8" fillId="0" borderId="0" xfId="15" applyNumberFormat="1" applyFont="1" applyAlignment="1">
      <alignment horizontal="center"/>
    </xf>
    <xf numFmtId="37" fontId="13" fillId="0" borderId="0" xfId="0" applyFont="1" applyFill="1" applyAlignment="1">
      <alignment horizontal="center" vertical="top"/>
    </xf>
    <xf numFmtId="37" fontId="9" fillId="0" borderId="0" xfId="0" applyFont="1" applyAlignment="1">
      <alignment horizontal="left" vertical="top" wrapText="1"/>
    </xf>
    <xf numFmtId="37" fontId="9" fillId="0" borderId="0" xfId="0" applyFont="1" applyAlignment="1">
      <alignment/>
    </xf>
    <xf numFmtId="37" fontId="8" fillId="0" borderId="1" xfId="0" applyFont="1" applyBorder="1" applyAlignment="1">
      <alignment vertical="top"/>
    </xf>
    <xf numFmtId="37" fontId="8" fillId="0" borderId="5" xfId="0" applyFont="1" applyBorder="1" applyAlignment="1">
      <alignment vertical="top"/>
    </xf>
    <xf numFmtId="37" fontId="9" fillId="0" borderId="0" xfId="0" applyFont="1" applyAlignment="1">
      <alignment horizontal="center" vertical="center" wrapText="1"/>
    </xf>
    <xf numFmtId="0" fontId="8" fillId="0" borderId="0" xfId="27" applyFont="1">
      <alignment/>
      <protection/>
    </xf>
    <xf numFmtId="0" fontId="9" fillId="0" borderId="0" xfId="27" applyFont="1">
      <alignment/>
      <protection/>
    </xf>
    <xf numFmtId="0" fontId="8" fillId="0" borderId="0" xfId="27" applyFont="1" applyAlignment="1">
      <alignment vertical="center"/>
      <protection/>
    </xf>
    <xf numFmtId="37" fontId="17" fillId="0" borderId="0" xfId="0" applyFont="1" applyAlignment="1">
      <alignment vertical="top"/>
    </xf>
    <xf numFmtId="37" fontId="8" fillId="0" borderId="0" xfId="0" applyFont="1" applyFill="1" applyAlignment="1">
      <alignment horizontal="justify" vertical="top" wrapText="1"/>
    </xf>
    <xf numFmtId="188" fontId="9" fillId="0" borderId="0" xfId="23" applyNumberFormat="1" applyFont="1" applyAlignment="1">
      <alignment horizontal="center" vertical="top" wrapText="1"/>
      <protection/>
    </xf>
    <xf numFmtId="0" fontId="9" fillId="0" borderId="0" xfId="23" applyFont="1" applyAlignment="1">
      <alignment horizontal="center" vertical="top" wrapText="1"/>
      <protection/>
    </xf>
    <xf numFmtId="37" fontId="16" fillId="0" borderId="0" xfId="0" applyFont="1" applyAlignment="1">
      <alignment vertical="top"/>
    </xf>
    <xf numFmtId="37" fontId="16" fillId="0" borderId="0" xfId="0" applyFont="1" applyAlignment="1">
      <alignment/>
    </xf>
    <xf numFmtId="187" fontId="9" fillId="0" borderId="6" xfId="15" applyNumberFormat="1" applyFont="1" applyBorder="1" applyAlignment="1">
      <alignment/>
    </xf>
    <xf numFmtId="9" fontId="8" fillId="0" borderId="0" xfId="0" applyNumberFormat="1" applyFont="1" applyAlignment="1">
      <alignment/>
    </xf>
    <xf numFmtId="37" fontId="8" fillId="0" borderId="0" xfId="0" applyFont="1" applyAlignment="1">
      <alignment horizontal="left"/>
    </xf>
    <xf numFmtId="10" fontId="8" fillId="0" borderId="0" xfId="28" applyNumberFormat="1" applyFont="1" applyAlignment="1">
      <alignment/>
    </xf>
    <xf numFmtId="37" fontId="9" fillId="0" borderId="0" xfId="0" applyFont="1" applyFill="1" applyAlignment="1">
      <alignment horizontal="left" vertical="top" wrapText="1"/>
    </xf>
    <xf numFmtId="180" fontId="8" fillId="0" borderId="0" xfId="15" applyNumberFormat="1" applyFont="1" applyAlignment="1">
      <alignment/>
    </xf>
    <xf numFmtId="180" fontId="14" fillId="0" borderId="0" xfId="15" applyNumberFormat="1" applyFont="1" applyBorder="1" applyAlignment="1">
      <alignment vertical="top"/>
    </xf>
    <xf numFmtId="10" fontId="8" fillId="0" borderId="0" xfId="28" applyNumberFormat="1" applyFont="1" applyBorder="1" applyAlignment="1">
      <alignment/>
    </xf>
    <xf numFmtId="9" fontId="8" fillId="0" borderId="0" xfId="0" applyNumberFormat="1" applyFont="1" applyAlignment="1">
      <alignment horizontal="center"/>
    </xf>
    <xf numFmtId="37" fontId="9" fillId="0" borderId="0" xfId="0" applyFont="1" applyFill="1" applyAlignment="1">
      <alignment vertical="top"/>
    </xf>
    <xf numFmtId="37" fontId="8" fillId="0" borderId="0" xfId="0" applyFont="1" applyFill="1" applyAlignment="1">
      <alignment vertical="top"/>
    </xf>
    <xf numFmtId="0" fontId="8" fillId="0" borderId="0" xfId="23" applyFont="1" applyFill="1" applyAlignment="1">
      <alignment vertical="top"/>
      <protection/>
    </xf>
    <xf numFmtId="0" fontId="8" fillId="0" borderId="0" xfId="23" applyFont="1" applyFill="1" applyAlignment="1">
      <alignment horizontal="center" vertical="top"/>
      <protection/>
    </xf>
    <xf numFmtId="180" fontId="8" fillId="0" borderId="0" xfId="15" applyNumberFormat="1" applyFont="1" applyFill="1" applyAlignment="1">
      <alignment vertical="top"/>
    </xf>
    <xf numFmtId="37" fontId="8" fillId="0" borderId="0" xfId="0" applyFont="1" applyFill="1" applyAlignment="1">
      <alignment vertical="top" wrapText="1"/>
    </xf>
    <xf numFmtId="38" fontId="8" fillId="0" borderId="0" xfId="15" applyNumberFormat="1" applyFont="1" applyFill="1" applyAlignment="1">
      <alignment horizontal="justify" vertical="top" wrapText="1"/>
    </xf>
    <xf numFmtId="0" fontId="8" fillId="0" borderId="0" xfId="23" applyFont="1" applyFill="1" applyAlignment="1">
      <alignment horizontal="justify" vertical="top" wrapText="1"/>
      <protection/>
    </xf>
    <xf numFmtId="37" fontId="8" fillId="0" borderId="0" xfId="0" applyFont="1" applyFill="1" applyAlignment="1">
      <alignment/>
    </xf>
    <xf numFmtId="37" fontId="9" fillId="0" borderId="0" xfId="0" applyFont="1" applyFill="1" applyAlignment="1">
      <alignment horizontal="center" vertical="center"/>
    </xf>
    <xf numFmtId="0" fontId="9" fillId="0" borderId="0" xfId="23" applyFont="1" applyFill="1" applyAlignment="1">
      <alignment vertical="center" wrapText="1"/>
      <protection/>
    </xf>
    <xf numFmtId="37" fontId="9" fillId="0" borderId="0" xfId="0" applyFont="1" applyFill="1" applyAlignment="1">
      <alignment horizontal="center" wrapText="1"/>
    </xf>
    <xf numFmtId="37" fontId="9" fillId="0" borderId="0" xfId="0" applyFont="1" applyFill="1" applyAlignment="1">
      <alignment horizontal="center"/>
    </xf>
    <xf numFmtId="37" fontId="8" fillId="0" borderId="0" xfId="0" applyFont="1" applyFill="1" applyAlignment="1">
      <alignment horizontal="right"/>
    </xf>
    <xf numFmtId="37" fontId="10" fillId="0" borderId="0" xfId="0" applyFont="1" applyFill="1" applyAlignment="1">
      <alignment/>
    </xf>
    <xf numFmtId="187" fontId="8" fillId="0" borderId="0" xfId="15" applyNumberFormat="1" applyFont="1" applyFill="1" applyBorder="1" applyAlignment="1">
      <alignment/>
    </xf>
    <xf numFmtId="187" fontId="8" fillId="0" borderId="0" xfId="15" applyNumberFormat="1" applyFont="1" applyFill="1" applyAlignment="1">
      <alignment/>
    </xf>
    <xf numFmtId="37" fontId="15" fillId="0" borderId="0" xfId="0" applyFont="1" applyFill="1" applyAlignment="1">
      <alignment horizontal="center"/>
    </xf>
    <xf numFmtId="187" fontId="8" fillId="0" borderId="3" xfId="15" applyNumberFormat="1" applyFont="1" applyFill="1" applyBorder="1" applyAlignment="1">
      <alignment/>
    </xf>
    <xf numFmtId="37" fontId="8" fillId="0" borderId="0" xfId="0" applyFont="1" applyFill="1" applyBorder="1" applyAlignment="1">
      <alignment/>
    </xf>
    <xf numFmtId="37" fontId="15" fillId="0" borderId="0" xfId="0" applyFont="1" applyFill="1" applyAlignment="1">
      <alignment/>
    </xf>
    <xf numFmtId="37" fontId="8" fillId="0" borderId="0" xfId="0" applyFont="1" applyFill="1" applyAlignment="1">
      <alignment horizontal="center"/>
    </xf>
    <xf numFmtId="188" fontId="9" fillId="0" borderId="0" xfId="0" applyNumberFormat="1" applyFont="1" applyFill="1" applyAlignment="1">
      <alignment horizontal="center"/>
    </xf>
    <xf numFmtId="37" fontId="9" fillId="0" borderId="0" xfId="0" applyFont="1" applyFill="1" applyAlignment="1">
      <alignment horizontal="left"/>
    </xf>
    <xf numFmtId="37" fontId="9" fillId="0" borderId="0" xfId="0" applyFont="1" applyFill="1" applyAlignment="1">
      <alignment/>
    </xf>
    <xf numFmtId="0" fontId="8" fillId="0" borderId="0" xfId="23" applyFont="1" applyFill="1" applyAlignment="1">
      <alignment horizontal="left" vertical="center" wrapText="1"/>
      <protection/>
    </xf>
    <xf numFmtId="187" fontId="8" fillId="0" borderId="0" xfId="15" applyNumberFormat="1" applyFont="1" applyFill="1" applyAlignment="1">
      <alignment horizontal="center"/>
    </xf>
    <xf numFmtId="37" fontId="8" fillId="0" borderId="0" xfId="0" applyFont="1" applyFill="1" applyAlignment="1">
      <alignment horizontal="left"/>
    </xf>
    <xf numFmtId="188" fontId="9" fillId="0" borderId="0" xfId="23" applyNumberFormat="1" applyFont="1" applyFill="1" applyAlignment="1">
      <alignment horizontal="center" vertical="top"/>
      <protection/>
    </xf>
    <xf numFmtId="14" fontId="9" fillId="0" borderId="0" xfId="0" applyNumberFormat="1" applyFont="1" applyFill="1" applyAlignment="1" quotePrefix="1">
      <alignment horizontal="center"/>
    </xf>
    <xf numFmtId="37" fontId="8" fillId="0" borderId="0" xfId="0" applyFont="1" applyFill="1" applyAlignment="1">
      <alignment horizontal="center" vertical="top"/>
    </xf>
    <xf numFmtId="180" fontId="9" fillId="0" borderId="0" xfId="15" applyNumberFormat="1" applyFont="1" applyFill="1" applyBorder="1" applyAlignment="1">
      <alignment horizontal="center"/>
    </xf>
    <xf numFmtId="37" fontId="16" fillId="0" borderId="0" xfId="0" applyFont="1" applyFill="1" applyAlignment="1">
      <alignment/>
    </xf>
    <xf numFmtId="37" fontId="8" fillId="0" borderId="0" xfId="0" applyFont="1" applyFill="1" applyAlignment="1" quotePrefix="1">
      <alignment horizontal="center"/>
    </xf>
    <xf numFmtId="37" fontId="8" fillId="0" borderId="7" xfId="0" applyNumberFormat="1" applyFont="1" applyBorder="1" applyAlignment="1">
      <alignment horizontal="center" vertical="top" wrapText="1" readingOrder="1"/>
    </xf>
    <xf numFmtId="37" fontId="9" fillId="0" borderId="0" xfId="0" applyFont="1" applyBorder="1" applyAlignment="1">
      <alignment horizontal="center" vertical="top"/>
    </xf>
    <xf numFmtId="37" fontId="9" fillId="0" borderId="8" xfId="0" applyFont="1" applyBorder="1" applyAlignment="1">
      <alignment horizontal="center" vertical="top"/>
    </xf>
    <xf numFmtId="180" fontId="8" fillId="0" borderId="0" xfId="15" applyNumberFormat="1" applyFont="1" applyFill="1" applyBorder="1" applyAlignment="1">
      <alignment vertical="top"/>
    </xf>
    <xf numFmtId="37" fontId="8" fillId="0" borderId="0" xfId="15" applyNumberFormat="1" applyFont="1" applyFill="1" applyBorder="1" applyAlignment="1">
      <alignment horizontal="right"/>
    </xf>
    <xf numFmtId="37" fontId="8" fillId="0" borderId="9" xfId="0" applyNumberFormat="1" applyFont="1" applyBorder="1" applyAlignment="1">
      <alignment horizontal="center" vertical="top" wrapText="1" readingOrder="1"/>
    </xf>
    <xf numFmtId="37" fontId="8" fillId="0" borderId="10" xfId="0" applyNumberFormat="1" applyFont="1" applyBorder="1" applyAlignment="1">
      <alignment horizontal="center" vertical="top" wrapText="1" readingOrder="1"/>
    </xf>
    <xf numFmtId="37" fontId="8" fillId="0" borderId="5" xfId="15" applyNumberFormat="1" applyFont="1" applyBorder="1" applyAlignment="1">
      <alignment vertical="top"/>
    </xf>
    <xf numFmtId="37" fontId="8" fillId="0" borderId="11" xfId="15" applyNumberFormat="1" applyFont="1" applyBorder="1" applyAlignment="1">
      <alignment vertical="top"/>
    </xf>
    <xf numFmtId="37" fontId="8" fillId="0" borderId="0" xfId="0" applyFont="1" applyAlignment="1" applyProtection="1">
      <alignment horizontal="centerContinuous"/>
      <protection locked="0"/>
    </xf>
    <xf numFmtId="37" fontId="8" fillId="0" borderId="0" xfId="0" applyFont="1" applyAlignment="1">
      <alignment horizontal="centerContinuous"/>
    </xf>
    <xf numFmtId="37" fontId="8" fillId="0" borderId="0" xfId="0" applyFont="1" applyAlignment="1" applyProtection="1">
      <alignment horizontal="left"/>
      <protection/>
    </xf>
    <xf numFmtId="37" fontId="9" fillId="0" borderId="0" xfId="0" applyFont="1" applyAlignment="1" applyProtection="1">
      <alignment horizontal="left"/>
      <protection/>
    </xf>
    <xf numFmtId="37" fontId="8" fillId="0" borderId="0" xfId="0" applyFont="1" applyBorder="1" applyAlignment="1">
      <alignment/>
    </xf>
    <xf numFmtId="180" fontId="8" fillId="0" borderId="0" xfId="15" applyNumberFormat="1" applyFont="1" applyBorder="1" applyAlignment="1">
      <alignment/>
    </xf>
    <xf numFmtId="37" fontId="9" fillId="0" borderId="0" xfId="0" applyFont="1" applyAlignment="1" applyProtection="1">
      <alignment horizontal="center"/>
      <protection/>
    </xf>
    <xf numFmtId="37" fontId="9" fillId="0" borderId="0" xfId="0" applyFont="1" applyAlignment="1" applyProtection="1">
      <alignment horizontal="centerContinuous"/>
      <protection/>
    </xf>
    <xf numFmtId="37" fontId="9" fillId="0" borderId="0" xfId="0" applyFont="1" applyAlignment="1">
      <alignment horizontal="centerContinuous"/>
    </xf>
    <xf numFmtId="186" fontId="9" fillId="0" borderId="0" xfId="0" applyNumberFormat="1" applyFont="1" applyAlignment="1">
      <alignment horizontal="center" wrapText="1"/>
    </xf>
    <xf numFmtId="37" fontId="8" fillId="0" borderId="0" xfId="22" applyFont="1" applyProtection="1">
      <alignment/>
      <protection/>
    </xf>
    <xf numFmtId="0" fontId="8" fillId="0" borderId="0" xfId="0" applyNumberFormat="1" applyFont="1" applyAlignment="1">
      <alignment/>
    </xf>
    <xf numFmtId="0" fontId="9" fillId="0" borderId="0" xfId="0" applyNumberFormat="1" applyFont="1" applyAlignment="1" applyProtection="1">
      <alignment horizontal="center" wrapText="1"/>
      <protection/>
    </xf>
    <xf numFmtId="37" fontId="9" fillId="0" borderId="0" xfId="0" applyFont="1" applyBorder="1" applyAlignment="1">
      <alignment/>
    </xf>
    <xf numFmtId="37" fontId="9" fillId="0" borderId="0" xfId="0" applyFont="1" applyAlignment="1" applyProtection="1">
      <alignment horizontal="centerContinuous" vertical="center"/>
      <protection/>
    </xf>
    <xf numFmtId="37" fontId="9" fillId="0" borderId="0" xfId="0" applyFont="1" applyAlignment="1">
      <alignment horizontal="centerContinuous" vertical="center"/>
    </xf>
    <xf numFmtId="180" fontId="8" fillId="0" borderId="0" xfId="15" applyNumberFormat="1" applyFont="1" applyFill="1" applyBorder="1" applyAlignment="1">
      <alignment/>
    </xf>
    <xf numFmtId="37" fontId="9" fillId="0" borderId="0" xfId="0" applyFont="1" applyAlignment="1" applyProtection="1">
      <alignment horizontal="left" vertical="center"/>
      <protection/>
    </xf>
    <xf numFmtId="37" fontId="8" fillId="0" borderId="0" xfId="0" applyFont="1" applyBorder="1" applyAlignment="1">
      <alignment vertical="center"/>
    </xf>
    <xf numFmtId="37" fontId="8" fillId="0" borderId="0" xfId="0" applyFont="1" applyBorder="1" applyAlignment="1" applyProtection="1">
      <alignment horizontal="left" vertical="center"/>
      <protection/>
    </xf>
    <xf numFmtId="187" fontId="8" fillId="0" borderId="1" xfId="15" applyNumberFormat="1" applyFont="1" applyFill="1" applyBorder="1" applyAlignment="1">
      <alignment/>
    </xf>
    <xf numFmtId="37" fontId="9" fillId="0" borderId="0" xfId="0" applyFont="1" applyFill="1" applyAlignment="1">
      <alignment vertical="top" wrapText="1"/>
    </xf>
    <xf numFmtId="180" fontId="8" fillId="0" borderId="0" xfId="15" applyNumberFormat="1" applyFont="1" applyFill="1" applyBorder="1" applyAlignment="1">
      <alignment horizontal="right"/>
    </xf>
    <xf numFmtId="180" fontId="8" fillId="0" borderId="1" xfId="15" applyNumberFormat="1" applyFont="1" applyBorder="1" applyAlignment="1">
      <alignment/>
    </xf>
    <xf numFmtId="180" fontId="8" fillId="0" borderId="0" xfId="15" applyNumberFormat="1" applyFont="1" applyAlignment="1" quotePrefix="1">
      <alignment horizontal="right"/>
    </xf>
    <xf numFmtId="180" fontId="8" fillId="0" borderId="12" xfId="15" applyNumberFormat="1" applyFont="1" applyBorder="1" applyAlignment="1" applyProtection="1">
      <alignment/>
      <protection/>
    </xf>
    <xf numFmtId="37" fontId="8" fillId="0" borderId="0" xfId="0" applyFont="1" applyBorder="1" applyAlignment="1" applyProtection="1">
      <alignment horizontal="left"/>
      <protection/>
    </xf>
    <xf numFmtId="0" fontId="8" fillId="0" borderId="0" xfId="27" applyFont="1" applyAlignment="1">
      <alignment horizontal="center"/>
      <protection/>
    </xf>
    <xf numFmtId="0" fontId="10" fillId="0" borderId="0" xfId="27" applyFont="1">
      <alignment/>
      <protection/>
    </xf>
    <xf numFmtId="0" fontId="9" fillId="0" borderId="0" xfId="27" applyFont="1" applyAlignment="1">
      <alignment horizontal="center" wrapText="1"/>
      <protection/>
    </xf>
    <xf numFmtId="0" fontId="9" fillId="0" borderId="0" xfId="27" applyFont="1" applyAlignment="1">
      <alignment horizontal="center"/>
      <protection/>
    </xf>
    <xf numFmtId="0" fontId="8" fillId="0" borderId="0" xfId="27" applyFont="1" applyFill="1" applyBorder="1">
      <alignment/>
      <protection/>
    </xf>
    <xf numFmtId="0" fontId="8" fillId="0" borderId="0" xfId="27" applyFont="1" applyAlignment="1">
      <alignment horizontal="right"/>
      <protection/>
    </xf>
    <xf numFmtId="180" fontId="9" fillId="0" borderId="0" xfId="15" applyNumberFormat="1" applyFont="1" applyAlignment="1">
      <alignment horizontal="center" wrapText="1"/>
    </xf>
    <xf numFmtId="180" fontId="9" fillId="0" borderId="0" xfId="15" applyNumberFormat="1" applyFont="1" applyAlignment="1" quotePrefix="1">
      <alignment horizontal="center"/>
    </xf>
    <xf numFmtId="180" fontId="9" fillId="0" borderId="0" xfId="15" applyNumberFormat="1" applyFont="1" applyAlignment="1">
      <alignment horizontal="center"/>
    </xf>
    <xf numFmtId="0" fontId="9" fillId="0" borderId="0" xfId="27" applyFont="1" applyAlignment="1">
      <alignment vertical="center"/>
      <protection/>
    </xf>
    <xf numFmtId="0" fontId="8" fillId="0" borderId="0" xfId="27" applyFont="1" applyAlignment="1">
      <alignment horizontal="left" vertical="center"/>
      <protection/>
    </xf>
    <xf numFmtId="180" fontId="8" fillId="0" borderId="3" xfId="15" applyNumberFormat="1" applyFont="1" applyBorder="1" applyAlignment="1">
      <alignment/>
    </xf>
    <xf numFmtId="180" fontId="8" fillId="0" borderId="0" xfId="15" applyNumberFormat="1" applyFont="1" applyFill="1" applyAlignment="1">
      <alignment/>
    </xf>
    <xf numFmtId="37" fontId="8" fillId="0" borderId="0" xfId="0" applyFont="1" applyAlignment="1">
      <alignment horizontal="justify" vertical="center" wrapText="1"/>
    </xf>
    <xf numFmtId="0" fontId="8" fillId="0" borderId="0" xfId="23" applyFont="1" applyFill="1" applyAlignment="1">
      <alignment horizontal="center" vertical="center"/>
      <protection/>
    </xf>
    <xf numFmtId="37" fontId="8" fillId="0" borderId="0" xfId="0" applyFont="1" applyFill="1" applyAlignment="1">
      <alignment vertical="center"/>
    </xf>
    <xf numFmtId="37" fontId="9" fillId="0" borderId="0" xfId="0" applyFont="1" applyFill="1" applyAlignment="1">
      <alignment horizontal="center" vertical="center" wrapText="1"/>
    </xf>
    <xf numFmtId="0" fontId="8" fillId="0" borderId="0" xfId="23" applyFont="1" applyFill="1" applyAlignment="1">
      <alignment vertical="center"/>
      <protection/>
    </xf>
    <xf numFmtId="180" fontId="8" fillId="0" borderId="3" xfId="15" applyNumberFormat="1" applyFont="1" applyFill="1" applyBorder="1" applyAlignment="1">
      <alignment horizontal="center"/>
    </xf>
    <xf numFmtId="0" fontId="8" fillId="0" borderId="0" xfId="23" applyFont="1" applyFill="1" applyAlignment="1">
      <alignment horizontal="left" vertical="top"/>
      <protection/>
    </xf>
    <xf numFmtId="37" fontId="8" fillId="0" borderId="0" xfId="15" applyNumberFormat="1" applyFont="1" applyFill="1" applyAlignment="1">
      <alignment vertical="top"/>
    </xf>
    <xf numFmtId="0" fontId="9" fillId="0" borderId="0" xfId="23" applyFont="1" applyFill="1" applyAlignment="1">
      <alignment horizontal="center" vertical="top"/>
      <protection/>
    </xf>
    <xf numFmtId="0" fontId="9" fillId="0" borderId="0" xfId="23" applyFont="1" applyFill="1" applyAlignment="1">
      <alignment vertical="top"/>
      <protection/>
    </xf>
    <xf numFmtId="37" fontId="19" fillId="0" borderId="0" xfId="0" applyFont="1" applyAlignment="1">
      <alignment vertical="top"/>
    </xf>
    <xf numFmtId="37" fontId="8" fillId="0" borderId="0" xfId="0" applyFont="1" applyAlignment="1">
      <alignment horizontal="center"/>
    </xf>
    <xf numFmtId="37" fontId="8" fillId="0" borderId="0" xfId="0" applyNumberFormat="1" applyFont="1" applyFill="1" applyAlignment="1">
      <alignment/>
    </xf>
    <xf numFmtId="0" fontId="9" fillId="0" borderId="0" xfId="23" applyFont="1" applyAlignment="1">
      <alignment horizontal="center" vertical="top"/>
      <protection/>
    </xf>
    <xf numFmtId="187" fontId="8" fillId="0" borderId="0" xfId="15" applyNumberFormat="1" applyFont="1" applyBorder="1" applyAlignment="1">
      <alignment horizontal="center"/>
    </xf>
    <xf numFmtId="187" fontId="8" fillId="0" borderId="1" xfId="15" applyNumberFormat="1" applyFont="1" applyBorder="1" applyAlignment="1">
      <alignment horizontal="center"/>
    </xf>
    <xf numFmtId="0" fontId="9" fillId="0" borderId="0" xfId="23" applyFont="1" applyAlignment="1">
      <alignment vertical="top"/>
      <protection/>
    </xf>
    <xf numFmtId="187" fontId="8" fillId="0" borderId="1" xfId="15" applyNumberFormat="1" applyFont="1" applyBorder="1" applyAlignment="1">
      <alignment/>
    </xf>
    <xf numFmtId="187" fontId="9" fillId="0" borderId="0" xfId="15" applyNumberFormat="1" applyFont="1" applyAlignment="1">
      <alignment/>
    </xf>
    <xf numFmtId="187" fontId="9" fillId="0" borderId="5" xfId="15" applyNumberFormat="1" applyFont="1" applyBorder="1" applyAlignment="1">
      <alignment/>
    </xf>
    <xf numFmtId="180" fontId="8" fillId="0" borderId="0" xfId="15" applyNumberFormat="1" applyFont="1" applyAlignment="1">
      <alignment horizontal="right" vertical="top"/>
    </xf>
    <xf numFmtId="180" fontId="9" fillId="0" borderId="5" xfId="15" applyNumberFormat="1" applyFont="1" applyBorder="1" applyAlignment="1">
      <alignment horizontal="center" vertical="top"/>
    </xf>
    <xf numFmtId="187" fontId="8" fillId="0" borderId="0" xfId="15" applyNumberFormat="1" applyFont="1" applyFill="1" applyAlignment="1">
      <alignment horizontal="center" vertical="top"/>
    </xf>
    <xf numFmtId="187" fontId="8" fillId="0" borderId="0" xfId="15" applyNumberFormat="1" applyFont="1" applyFill="1" applyAlignment="1">
      <alignment vertical="top"/>
    </xf>
    <xf numFmtId="187" fontId="8" fillId="0" borderId="1" xfId="15" applyNumberFormat="1" applyFont="1" applyFill="1" applyBorder="1" applyAlignment="1">
      <alignment vertical="top"/>
    </xf>
    <xf numFmtId="187" fontId="8" fillId="0" borderId="0" xfId="15" applyNumberFormat="1" applyFont="1" applyFill="1" applyBorder="1" applyAlignment="1">
      <alignment vertical="top"/>
    </xf>
    <xf numFmtId="187" fontId="8" fillId="0" borderId="6" xfId="15" applyNumberFormat="1" applyFont="1" applyFill="1" applyBorder="1" applyAlignment="1">
      <alignment vertical="center" wrapText="1"/>
    </xf>
    <xf numFmtId="188" fontId="9" fillId="0" borderId="0" xfId="0" applyNumberFormat="1" applyFont="1" applyFill="1" applyAlignment="1" quotePrefix="1">
      <alignment horizontal="center"/>
    </xf>
    <xf numFmtId="41" fontId="8" fillId="0" borderId="0" xfId="15" applyNumberFormat="1" applyFont="1" applyFill="1" applyBorder="1" applyAlignment="1">
      <alignment horizontal="right"/>
    </xf>
    <xf numFmtId="41" fontId="8" fillId="0" borderId="0" xfId="15" applyNumberFormat="1" applyFont="1" applyBorder="1" applyAlignment="1" applyProtection="1">
      <alignment vertical="center"/>
      <protection/>
    </xf>
    <xf numFmtId="187" fontId="21" fillId="0" borderId="0" xfId="15" applyNumberFormat="1" applyFont="1" applyAlignment="1">
      <alignment/>
    </xf>
    <xf numFmtId="37" fontId="13" fillId="0" borderId="0" xfId="0" applyFont="1" applyFill="1" applyAlignment="1">
      <alignment horizontal="centerContinuous" vertical="top"/>
    </xf>
    <xf numFmtId="37" fontId="8" fillId="0" borderId="0" xfId="0" applyFont="1" applyFill="1" applyAlignment="1">
      <alignment horizontal="centerContinuous" vertical="top"/>
    </xf>
    <xf numFmtId="37" fontId="9" fillId="0" borderId="0" xfId="0" applyFont="1" applyFill="1" applyAlignment="1">
      <alignment horizontal="center" vertical="top"/>
    </xf>
    <xf numFmtId="41" fontId="8" fillId="0" borderId="0" xfId="15" applyNumberFormat="1" applyFont="1" applyFill="1" applyBorder="1" applyAlignment="1">
      <alignment vertical="top"/>
    </xf>
    <xf numFmtId="41" fontId="8" fillId="0" borderId="1" xfId="15" applyNumberFormat="1" applyFont="1" applyFill="1" applyBorder="1" applyAlignment="1">
      <alignment vertical="top"/>
    </xf>
    <xf numFmtId="37" fontId="21" fillId="0" borderId="0" xfId="15" applyNumberFormat="1" applyFont="1" applyFill="1" applyBorder="1" applyAlignment="1">
      <alignment horizontal="right"/>
    </xf>
    <xf numFmtId="187" fontId="8" fillId="0" borderId="0" xfId="15" applyNumberFormat="1" applyFont="1" applyFill="1" applyAlignment="1">
      <alignment horizontal="left"/>
    </xf>
    <xf numFmtId="41" fontId="8" fillId="0" borderId="0" xfId="15" applyNumberFormat="1" applyFont="1" applyFill="1" applyBorder="1" applyAlignment="1">
      <alignment horizontal="center"/>
    </xf>
    <xf numFmtId="41" fontId="8" fillId="0" borderId="1" xfId="15" applyNumberFormat="1" applyFont="1" applyFill="1" applyBorder="1" applyAlignment="1">
      <alignment horizontal="center"/>
    </xf>
    <xf numFmtId="41" fontId="21" fillId="0" borderId="0" xfId="15" applyNumberFormat="1" applyFont="1" applyFill="1" applyBorder="1" applyAlignment="1">
      <alignment horizontal="center"/>
    </xf>
    <xf numFmtId="41" fontId="9" fillId="0" borderId="0" xfId="15" applyNumberFormat="1" applyFont="1" applyFill="1" applyBorder="1" applyAlignment="1">
      <alignment horizontal="right"/>
    </xf>
    <xf numFmtId="41" fontId="8" fillId="0" borderId="6" xfId="15" applyNumberFormat="1" applyFont="1" applyFill="1" applyBorder="1" applyAlignment="1">
      <alignment horizontal="right"/>
    </xf>
    <xf numFmtId="41" fontId="21" fillId="0" borderId="0" xfId="15" applyNumberFormat="1" applyFont="1" applyFill="1" applyAlignment="1">
      <alignment vertical="top"/>
    </xf>
    <xf numFmtId="180" fontId="8" fillId="0" borderId="0" xfId="15" applyNumberFormat="1" applyFont="1" applyBorder="1" applyAlignment="1">
      <alignment horizontal="center" vertical="top"/>
    </xf>
    <xf numFmtId="41" fontId="8" fillId="0" borderId="0" xfId="15" applyNumberFormat="1" applyFont="1" applyAlignment="1">
      <alignment vertical="top"/>
    </xf>
    <xf numFmtId="37" fontId="14" fillId="0" borderId="0" xfId="0" applyFont="1" applyAlignment="1">
      <alignment vertical="center"/>
    </xf>
    <xf numFmtId="37" fontId="8" fillId="0" borderId="0" xfId="0" applyFont="1" applyFill="1" applyBorder="1" applyAlignment="1">
      <alignment vertical="top"/>
    </xf>
    <xf numFmtId="38" fontId="8" fillId="0" borderId="0" xfId="15" applyNumberFormat="1" applyFont="1" applyFill="1" applyAlignment="1">
      <alignment vertical="top"/>
    </xf>
    <xf numFmtId="37" fontId="9" fillId="0" borderId="0" xfId="0" applyFont="1" applyFill="1" applyAlignment="1">
      <alignment horizontal="center" vertical="top" wrapText="1"/>
    </xf>
    <xf numFmtId="41" fontId="8" fillId="0" borderId="0" xfId="15" applyNumberFormat="1" applyFont="1" applyBorder="1" applyAlignment="1">
      <alignment vertical="top"/>
    </xf>
    <xf numFmtId="41" fontId="8" fillId="0" borderId="6" xfId="15" applyNumberFormat="1" applyFont="1" applyBorder="1" applyAlignment="1">
      <alignment vertical="top"/>
    </xf>
    <xf numFmtId="41" fontId="8" fillId="0" borderId="5" xfId="15" applyNumberFormat="1" applyFont="1" applyBorder="1" applyAlignment="1">
      <alignment vertical="top"/>
    </xf>
    <xf numFmtId="37" fontId="21" fillId="0" borderId="0" xfId="0" applyFont="1" applyAlignment="1">
      <alignment vertical="top"/>
    </xf>
    <xf numFmtId="37" fontId="21" fillId="0" borderId="0" xfId="0" applyFont="1" applyFill="1" applyAlignment="1">
      <alignment vertical="top"/>
    </xf>
    <xf numFmtId="37" fontId="8" fillId="0" borderId="1" xfId="0" applyFont="1" applyFill="1" applyBorder="1" applyAlignment="1">
      <alignment vertical="top"/>
    </xf>
    <xf numFmtId="41" fontId="8" fillId="0" borderId="0" xfId="15" applyNumberFormat="1" applyFont="1" applyFill="1" applyAlignment="1">
      <alignment vertical="top"/>
    </xf>
    <xf numFmtId="41" fontId="8" fillId="0" borderId="3" xfId="15" applyNumberFormat="1" applyFont="1" applyFill="1" applyBorder="1" applyAlignment="1">
      <alignment vertical="top"/>
    </xf>
    <xf numFmtId="0" fontId="8" fillId="3" borderId="0" xfId="23" applyFont="1" applyFill="1" applyAlignment="1">
      <alignment vertical="top"/>
      <protection/>
    </xf>
    <xf numFmtId="41" fontId="8" fillId="0" borderId="0" xfId="15" applyNumberFormat="1" applyFont="1" applyAlignment="1">
      <alignment horizontal="right"/>
    </xf>
    <xf numFmtId="0" fontId="1" fillId="0" borderId="0" xfId="26">
      <alignment/>
      <protection/>
    </xf>
    <xf numFmtId="0" fontId="1" fillId="0" borderId="0" xfId="26" applyBorder="1">
      <alignment/>
      <protection/>
    </xf>
    <xf numFmtId="41" fontId="8" fillId="0" borderId="0" xfId="15" applyNumberFormat="1" applyFont="1" applyAlignment="1">
      <alignment/>
    </xf>
    <xf numFmtId="41" fontId="8" fillId="0" borderId="0" xfId="15" applyNumberFormat="1" applyFont="1" applyFill="1" applyAlignment="1">
      <alignment horizontal="center"/>
    </xf>
    <xf numFmtId="37" fontId="8" fillId="0" borderId="0" xfId="0" applyFont="1" applyFill="1" applyAlignment="1">
      <alignment horizontal="left" vertical="top" wrapText="1"/>
    </xf>
    <xf numFmtId="37" fontId="8" fillId="0" borderId="0" xfId="0" applyFont="1" applyFill="1" applyAlignment="1">
      <alignment horizontal="justify" vertical="top"/>
    </xf>
    <xf numFmtId="38" fontId="8" fillId="0" borderId="0" xfId="15" applyNumberFormat="1" applyFont="1" applyFill="1" applyAlignment="1">
      <alignment horizontal="justify" vertical="top"/>
    </xf>
    <xf numFmtId="190" fontId="8" fillId="0" borderId="12" xfId="15" applyNumberFormat="1" applyFont="1" applyBorder="1" applyAlignment="1">
      <alignment vertical="top"/>
    </xf>
    <xf numFmtId="0" fontId="23" fillId="0" borderId="0" xfId="26" applyFont="1">
      <alignment/>
      <protection/>
    </xf>
    <xf numFmtId="41" fontId="9" fillId="0" borderId="0" xfId="15" applyNumberFormat="1" applyFont="1" applyAlignment="1">
      <alignment vertical="top"/>
    </xf>
    <xf numFmtId="41" fontId="14" fillId="0" borderId="0" xfId="0" applyNumberFormat="1" applyFont="1" applyFill="1" applyBorder="1" applyAlignment="1">
      <alignment horizontal="right" vertical="top"/>
    </xf>
    <xf numFmtId="41" fontId="8" fillId="0" borderId="6" xfId="15" applyNumberFormat="1" applyFont="1" applyFill="1" applyBorder="1" applyAlignment="1">
      <alignment horizontal="center"/>
    </xf>
    <xf numFmtId="41" fontId="8" fillId="0" borderId="6" xfId="0" applyNumberFormat="1" applyFont="1" applyFill="1" applyBorder="1" applyAlignment="1">
      <alignment horizontal="right"/>
    </xf>
    <xf numFmtId="41" fontId="8" fillId="0" borderId="12" xfId="15" applyNumberFormat="1" applyFont="1" applyFill="1" applyBorder="1" applyAlignment="1">
      <alignment horizontal="right"/>
    </xf>
    <xf numFmtId="37" fontId="22" fillId="0" borderId="0" xfId="0" applyFont="1" applyAlignment="1">
      <alignment vertical="top"/>
    </xf>
    <xf numFmtId="0" fontId="9" fillId="0" borderId="0" xfId="24" applyFont="1" applyAlignment="1">
      <alignment horizontal="center"/>
      <protection/>
    </xf>
    <xf numFmtId="0" fontId="8" fillId="0" borderId="0" xfId="24" applyFont="1" applyAlignment="1">
      <alignment horizontal="center"/>
      <protection/>
    </xf>
    <xf numFmtId="37" fontId="8" fillId="0" borderId="0" xfId="0" applyFont="1" applyAlignment="1">
      <alignment horizontal="left" vertical="top"/>
    </xf>
    <xf numFmtId="0" fontId="8" fillId="0" borderId="0" xfId="24" applyFont="1">
      <alignment/>
      <protection/>
    </xf>
    <xf numFmtId="0" fontId="8" fillId="0" borderId="0" xfId="24" applyFont="1" applyBorder="1">
      <alignment/>
      <protection/>
    </xf>
    <xf numFmtId="0" fontId="9" fillId="0" borderId="0" xfId="24" applyFont="1">
      <alignment/>
      <protection/>
    </xf>
    <xf numFmtId="37" fontId="7" fillId="0" borderId="0" xfId="0" applyFont="1" applyAlignment="1">
      <alignment horizontal="right"/>
    </xf>
    <xf numFmtId="0" fontId="8" fillId="0" borderId="0" xfId="23" applyFont="1" applyFill="1" applyAlignment="1">
      <alignment horizontal="left" vertical="center"/>
      <protection/>
    </xf>
    <xf numFmtId="0" fontId="8" fillId="0" borderId="0" xfId="23" applyFont="1" applyAlignment="1">
      <alignment horizontal="center" vertical="center" readingOrder="1"/>
      <protection/>
    </xf>
    <xf numFmtId="37" fontId="9" fillId="0" borderId="0" xfId="0" applyFont="1" applyAlignment="1">
      <alignment vertical="center" readingOrder="1"/>
    </xf>
    <xf numFmtId="37" fontId="9" fillId="0" borderId="0" xfId="0" applyFont="1" applyAlignment="1">
      <alignment horizontal="center" vertical="center" readingOrder="1"/>
    </xf>
    <xf numFmtId="37" fontId="8" fillId="0" borderId="0" xfId="0" applyFont="1" applyAlignment="1">
      <alignment vertical="center" readingOrder="1"/>
    </xf>
    <xf numFmtId="0" fontId="8" fillId="0" borderId="0" xfId="23" applyFont="1" applyAlignment="1">
      <alignment vertical="center" readingOrder="1"/>
      <protection/>
    </xf>
    <xf numFmtId="37" fontId="8" fillId="0" borderId="0" xfId="0" applyFont="1" applyAlignment="1">
      <alignment horizontal="justify" vertical="top"/>
    </xf>
    <xf numFmtId="37" fontId="8" fillId="4" borderId="0" xfId="0" applyFont="1" applyFill="1" applyAlignment="1">
      <alignment vertical="top" wrapText="1"/>
    </xf>
    <xf numFmtId="0" fontId="8" fillId="0" borderId="0" xfId="23" applyFont="1" applyAlignment="1">
      <alignment horizontal="justify" vertical="top"/>
      <protection/>
    </xf>
    <xf numFmtId="37" fontId="9" fillId="0" borderId="0" xfId="0" applyFont="1" applyAlignment="1">
      <alignment horizontal="left" vertical="top"/>
    </xf>
    <xf numFmtId="37" fontId="16" fillId="0" borderId="0" xfId="0" applyFont="1" applyFill="1" applyAlignment="1">
      <alignment horizontal="left"/>
    </xf>
    <xf numFmtId="37" fontId="8" fillId="0" borderId="0" xfId="0" applyFont="1" applyAlignment="1">
      <alignment horizontal="left" vertical="center" wrapText="1" readingOrder="1"/>
    </xf>
    <xf numFmtId="190" fontId="9" fillId="0" borderId="13" xfId="15" applyNumberFormat="1" applyFont="1" applyBorder="1" applyAlignment="1">
      <alignment vertical="top"/>
    </xf>
    <xf numFmtId="190" fontId="8" fillId="0" borderId="13" xfId="15" applyNumberFormat="1" applyFont="1" applyBorder="1" applyAlignment="1">
      <alignment vertical="top"/>
    </xf>
    <xf numFmtId="0" fontId="10" fillId="0" borderId="0" xfId="23" applyFont="1" applyAlignment="1">
      <alignment horizontal="left" vertical="top"/>
      <protection/>
    </xf>
    <xf numFmtId="41" fontId="8" fillId="0" borderId="1" xfId="15" applyNumberFormat="1" applyFont="1" applyFill="1" applyBorder="1" applyAlignment="1">
      <alignment/>
    </xf>
    <xf numFmtId="10" fontId="14" fillId="0" borderId="4" xfId="28" applyNumberFormat="1" applyFont="1" applyBorder="1" applyAlignment="1">
      <alignment vertical="top"/>
    </xf>
    <xf numFmtId="189" fontId="9" fillId="0" borderId="0" xfId="23" applyNumberFormat="1" applyFont="1" applyFill="1" applyAlignment="1">
      <alignment horizontal="center" vertical="top" wrapText="1"/>
      <protection/>
    </xf>
    <xf numFmtId="188" fontId="8" fillId="0" borderId="0" xfId="23" applyNumberFormat="1" applyFont="1" applyFill="1" applyAlignment="1">
      <alignment vertical="top"/>
      <protection/>
    </xf>
    <xf numFmtId="180" fontId="9" fillId="0" borderId="3" xfId="15" applyNumberFormat="1" applyFont="1" applyBorder="1" applyAlignment="1">
      <alignment horizontal="right" vertical="center"/>
    </xf>
    <xf numFmtId="37" fontId="16" fillId="0" borderId="0" xfId="0" applyFont="1" applyAlignment="1" applyProtection="1">
      <alignment horizontal="left"/>
      <protection/>
    </xf>
    <xf numFmtId="37" fontId="8" fillId="0" borderId="0" xfId="0" applyFont="1" applyBorder="1" applyAlignment="1">
      <alignment horizontal="left" vertical="center"/>
    </xf>
    <xf numFmtId="188" fontId="9" fillId="0" borderId="0" xfId="23" applyNumberFormat="1" applyFont="1" applyFill="1" applyAlignment="1">
      <alignment horizontal="center" vertical="top" wrapText="1"/>
      <protection/>
    </xf>
    <xf numFmtId="0" fontId="8" fillId="0" borderId="0" xfId="23" applyFont="1" applyFill="1" applyAlignment="1">
      <alignment horizontal="center" vertical="top" wrapText="1"/>
      <protection/>
    </xf>
    <xf numFmtId="37" fontId="0" fillId="0" borderId="0" xfId="0" applyFont="1" applyFill="1" applyAlignment="1">
      <alignment vertical="top" wrapText="1"/>
    </xf>
    <xf numFmtId="37" fontId="0" fillId="0" borderId="0" xfId="0" applyFont="1" applyAlignment="1">
      <alignment/>
    </xf>
    <xf numFmtId="188" fontId="9" fillId="0" borderId="0" xfId="27" applyNumberFormat="1" applyFont="1" applyAlignment="1">
      <alignment horizontal="center"/>
      <protection/>
    </xf>
    <xf numFmtId="0" fontId="16" fillId="0" borderId="0" xfId="27" applyFont="1">
      <alignment/>
      <protection/>
    </xf>
    <xf numFmtId="0" fontId="9" fillId="0" borderId="0" xfId="27" applyFont="1" applyAlignment="1" quotePrefix="1">
      <alignment horizontal="center"/>
      <protection/>
    </xf>
    <xf numFmtId="37" fontId="21" fillId="0" borderId="0" xfId="15" applyNumberFormat="1" applyFont="1" applyFill="1" applyBorder="1" applyAlignment="1">
      <alignment/>
    </xf>
    <xf numFmtId="187" fontId="21" fillId="0" borderId="0" xfId="15" applyNumberFormat="1" applyFont="1" applyFill="1" applyBorder="1" applyAlignment="1">
      <alignment/>
    </xf>
    <xf numFmtId="180" fontId="21" fillId="0" borderId="0" xfId="15" applyNumberFormat="1" applyFont="1" applyAlignment="1">
      <alignment/>
    </xf>
    <xf numFmtId="37" fontId="21" fillId="0" borderId="0" xfId="0" applyNumberFormat="1" applyFont="1" applyAlignment="1">
      <alignment vertical="top"/>
    </xf>
    <xf numFmtId="37" fontId="21" fillId="0" borderId="0" xfId="0" applyFont="1" applyFill="1" applyAlignment="1">
      <alignment/>
    </xf>
    <xf numFmtId="37" fontId="21" fillId="0" borderId="0" xfId="0" applyNumberFormat="1" applyFont="1" applyBorder="1" applyAlignment="1">
      <alignment vertical="top" readingOrder="2"/>
    </xf>
    <xf numFmtId="41" fontId="22" fillId="0" borderId="0" xfId="0" applyNumberFormat="1" applyFont="1" applyAlignment="1">
      <alignment horizontal="right" vertical="top"/>
    </xf>
    <xf numFmtId="41" fontId="22" fillId="0" borderId="0" xfId="0" applyNumberFormat="1" applyFont="1" applyAlignment="1">
      <alignment horizontal="center" vertical="top"/>
    </xf>
    <xf numFmtId="0" fontId="9" fillId="0" borderId="0" xfId="23" applyFont="1" applyFill="1" applyAlignment="1">
      <alignment horizontal="center" vertical="top" wrapText="1"/>
      <protection/>
    </xf>
    <xf numFmtId="37" fontId="8" fillId="0" borderId="0" xfId="0" applyFont="1" applyAlignment="1">
      <alignment vertical="center" wrapText="1"/>
    </xf>
    <xf numFmtId="10" fontId="8" fillId="0" borderId="4" xfId="28" applyNumberFormat="1" applyFont="1" applyBorder="1" applyAlignment="1">
      <alignment vertical="center" wrapText="1"/>
    </xf>
    <xf numFmtId="0" fontId="8" fillId="0" borderId="0" xfId="27" applyFont="1" applyAlignment="1">
      <alignment/>
      <protection/>
    </xf>
    <xf numFmtId="190" fontId="9" fillId="0" borderId="0" xfId="15" applyNumberFormat="1" applyFont="1" applyBorder="1" applyAlignment="1">
      <alignment vertical="top"/>
    </xf>
    <xf numFmtId="190" fontId="8" fillId="0" borderId="0" xfId="15" applyNumberFormat="1" applyFont="1" applyBorder="1" applyAlignment="1">
      <alignment vertical="top"/>
    </xf>
    <xf numFmtId="187" fontId="26" fillId="0" borderId="0" xfId="15" applyNumberFormat="1" applyFont="1" applyFill="1" applyBorder="1" applyAlignment="1">
      <alignment/>
    </xf>
    <xf numFmtId="41" fontId="8" fillId="0" borderId="0" xfId="0" applyNumberFormat="1" applyFont="1" applyFill="1" applyAlignment="1">
      <alignment horizontal="center"/>
    </xf>
    <xf numFmtId="41" fontId="8" fillId="0" borderId="0" xfId="0" applyNumberFormat="1" applyFont="1" applyFill="1" applyAlignment="1">
      <alignment/>
    </xf>
    <xf numFmtId="41" fontId="8" fillId="0" borderId="0" xfId="0" applyNumberFormat="1" applyFont="1" applyAlignment="1">
      <alignment vertical="top"/>
    </xf>
    <xf numFmtId="41" fontId="8" fillId="0" borderId="14" xfId="0" applyNumberFormat="1" applyFont="1" applyBorder="1" applyAlignment="1">
      <alignment vertical="top"/>
    </xf>
    <xf numFmtId="41" fontId="8" fillId="0" borderId="15" xfId="0" applyNumberFormat="1" applyFont="1" applyBorder="1" applyAlignment="1">
      <alignment vertical="top"/>
    </xf>
    <xf numFmtId="41" fontId="8" fillId="0" borderId="16" xfId="0" applyNumberFormat="1" applyFont="1" applyBorder="1" applyAlignment="1">
      <alignment vertical="top"/>
    </xf>
    <xf numFmtId="41" fontId="8" fillId="0" borderId="17" xfId="0" applyNumberFormat="1" applyFont="1" applyBorder="1" applyAlignment="1">
      <alignment vertical="top"/>
    </xf>
    <xf numFmtId="41" fontId="9" fillId="0" borderId="6" xfId="0" applyNumberFormat="1" applyFont="1" applyFill="1" applyBorder="1" applyAlignment="1">
      <alignment vertical="top"/>
    </xf>
    <xf numFmtId="180" fontId="9" fillId="0" borderId="5" xfId="15" applyNumberFormat="1" applyFont="1" applyBorder="1" applyAlignment="1">
      <alignment/>
    </xf>
    <xf numFmtId="41" fontId="8" fillId="0" borderId="0" xfId="15" applyNumberFormat="1" applyFont="1" applyAlignment="1">
      <alignment vertical="center" readingOrder="1"/>
    </xf>
    <xf numFmtId="41" fontId="8" fillId="0" borderId="0" xfId="15" applyNumberFormat="1" applyFont="1" applyBorder="1" applyAlignment="1">
      <alignment vertical="center" readingOrder="1"/>
    </xf>
    <xf numFmtId="41" fontId="9" fillId="0" borderId="5" xfId="15" applyNumberFormat="1" applyFont="1" applyBorder="1" applyAlignment="1">
      <alignment horizontal="center" vertical="center" readingOrder="1"/>
    </xf>
    <xf numFmtId="41" fontId="9" fillId="0" borderId="18" xfId="15" applyNumberFormat="1" applyFont="1" applyBorder="1" applyAlignment="1">
      <alignment vertical="center" wrapText="1" readingOrder="1"/>
    </xf>
    <xf numFmtId="41" fontId="9" fillId="0" borderId="7" xfId="15" applyNumberFormat="1" applyFont="1" applyBorder="1" applyAlignment="1">
      <alignment vertical="center" wrapText="1" readingOrder="1"/>
    </xf>
    <xf numFmtId="41" fontId="9" fillId="0" borderId="10" xfId="15" applyNumberFormat="1" applyFont="1" applyBorder="1" applyAlignment="1">
      <alignment vertical="center" wrapText="1" readingOrder="1"/>
    </xf>
    <xf numFmtId="41" fontId="9" fillId="0" borderId="9" xfId="15" applyNumberFormat="1" applyFont="1" applyBorder="1" applyAlignment="1">
      <alignment vertical="center" wrapText="1" readingOrder="1"/>
    </xf>
    <xf numFmtId="41" fontId="8" fillId="0" borderId="6" xfId="15" applyNumberFormat="1" applyFont="1" applyBorder="1" applyAlignment="1">
      <alignment horizontal="right"/>
    </xf>
    <xf numFmtId="41" fontId="14" fillId="0" borderId="0" xfId="15" applyNumberFormat="1" applyFont="1" applyFill="1" applyAlignment="1">
      <alignment horizontal="right" vertical="top"/>
    </xf>
    <xf numFmtId="41" fontId="9" fillId="0" borderId="0" xfId="0" applyNumberFormat="1" applyFont="1" applyFill="1" applyAlignment="1">
      <alignment horizontal="center"/>
    </xf>
    <xf numFmtId="41" fontId="8" fillId="0" borderId="0" xfId="0" applyNumberFormat="1" applyFont="1" applyFill="1" applyAlignment="1">
      <alignment vertical="top"/>
    </xf>
    <xf numFmtId="41" fontId="8" fillId="0" borderId="1" xfId="15" applyNumberFormat="1" applyFont="1" applyBorder="1" applyAlignment="1">
      <alignment horizontal="right"/>
    </xf>
    <xf numFmtId="41" fontId="9" fillId="0" borderId="0" xfId="15" applyNumberFormat="1" applyFont="1" applyBorder="1" applyAlignment="1">
      <alignment horizontal="right"/>
    </xf>
    <xf numFmtId="41" fontId="8" fillId="0" borderId="0" xfId="15" applyNumberFormat="1" applyFont="1" applyAlignment="1">
      <alignment horizontal="right" vertical="center"/>
    </xf>
    <xf numFmtId="41" fontId="9" fillId="0" borderId="3" xfId="15" applyNumberFormat="1" applyFont="1" applyBorder="1" applyAlignment="1">
      <alignment horizontal="right"/>
    </xf>
    <xf numFmtId="41" fontId="8" fillId="0" borderId="0" xfId="15" applyNumberFormat="1" applyFont="1" applyFill="1" applyAlignment="1">
      <alignment horizontal="right"/>
    </xf>
    <xf numFmtId="37" fontId="0" fillId="0" borderId="0" xfId="0" applyAlignment="1">
      <alignment/>
    </xf>
    <xf numFmtId="37" fontId="8" fillId="0" borderId="0" xfId="0" applyFont="1" applyAlignment="1">
      <alignment/>
    </xf>
    <xf numFmtId="41" fontId="9" fillId="0" borderId="0" xfId="15" applyNumberFormat="1" applyFont="1" applyAlignment="1">
      <alignment vertical="center"/>
    </xf>
    <xf numFmtId="41" fontId="27" fillId="0" borderId="0" xfId="15" applyNumberFormat="1" applyFont="1" applyAlignment="1">
      <alignment horizontal="right" vertical="top"/>
    </xf>
    <xf numFmtId="41" fontId="14" fillId="0" borderId="0" xfId="15" applyNumberFormat="1" applyFont="1" applyAlignment="1">
      <alignment horizontal="right" vertical="top"/>
    </xf>
    <xf numFmtId="41" fontId="14" fillId="0" borderId="1" xfId="15" applyNumberFormat="1" applyFont="1" applyBorder="1" applyAlignment="1">
      <alignment horizontal="right" vertical="top"/>
    </xf>
    <xf numFmtId="41" fontId="9" fillId="0" borderId="5" xfId="15" applyNumberFormat="1" applyFont="1" applyBorder="1" applyAlignment="1">
      <alignment horizontal="right"/>
    </xf>
    <xf numFmtId="41" fontId="8" fillId="0" borderId="1" xfId="15" applyNumberFormat="1" applyFont="1" applyBorder="1" applyAlignment="1" applyProtection="1">
      <alignment vertical="center"/>
      <protection/>
    </xf>
    <xf numFmtId="37" fontId="16" fillId="0" borderId="0" xfId="0" applyFont="1" applyAlignment="1" applyProtection="1">
      <alignment horizontal="left" vertical="center"/>
      <protection/>
    </xf>
    <xf numFmtId="41" fontId="8" fillId="0" borderId="3" xfId="15" applyNumberFormat="1" applyFont="1" applyBorder="1" applyAlignment="1" applyProtection="1">
      <alignment vertical="center"/>
      <protection/>
    </xf>
    <xf numFmtId="0" fontId="8" fillId="0" borderId="0" xfId="23" applyFont="1" applyAlignment="1">
      <alignment horizontal="center"/>
      <protection/>
    </xf>
    <xf numFmtId="37" fontId="14" fillId="0" borderId="0" xfId="0" applyFont="1" applyAlignment="1">
      <alignment/>
    </xf>
    <xf numFmtId="37" fontId="21" fillId="0" borderId="0" xfId="0" applyFont="1" applyAlignment="1">
      <alignment/>
    </xf>
    <xf numFmtId="41" fontId="8" fillId="0" borderId="0" xfId="15" applyNumberFormat="1" applyFont="1" applyAlignment="1">
      <alignment/>
    </xf>
    <xf numFmtId="38" fontId="8" fillId="0" borderId="0" xfId="15" applyNumberFormat="1" applyFont="1" applyAlignment="1">
      <alignment/>
    </xf>
    <xf numFmtId="0" fontId="8" fillId="0" borderId="0" xfId="23" applyFont="1" applyAlignment="1">
      <alignment/>
      <protection/>
    </xf>
    <xf numFmtId="187" fontId="21" fillId="0" borderId="19" xfId="15" applyNumberFormat="1" applyFont="1" applyFill="1" applyBorder="1" applyAlignment="1">
      <alignment vertical="top"/>
    </xf>
    <xf numFmtId="10" fontId="8" fillId="0" borderId="4" xfId="28" applyNumberFormat="1" applyFont="1" applyBorder="1" applyAlignment="1">
      <alignment horizontal="right"/>
    </xf>
    <xf numFmtId="0" fontId="8" fillId="0" borderId="0" xfId="24" applyFont="1" applyFill="1">
      <alignment/>
      <protection/>
    </xf>
    <xf numFmtId="41" fontId="9" fillId="0" borderId="0" xfId="15" applyNumberFormat="1" applyFont="1" applyFill="1" applyBorder="1" applyAlignment="1">
      <alignment/>
    </xf>
    <xf numFmtId="0" fontId="8" fillId="0" borderId="0" xfId="23" applyFont="1" applyFill="1" applyBorder="1" applyAlignment="1">
      <alignment horizontal="center" vertical="top"/>
      <protection/>
    </xf>
    <xf numFmtId="0" fontId="8" fillId="0" borderId="0" xfId="23" applyFont="1" applyFill="1" applyBorder="1" applyAlignment="1">
      <alignment vertical="top"/>
      <protection/>
    </xf>
    <xf numFmtId="37" fontId="9" fillId="0" borderId="0" xfId="0" applyFont="1" applyFill="1" applyBorder="1" applyAlignment="1">
      <alignment/>
    </xf>
    <xf numFmtId="0" fontId="25" fillId="0" borderId="0" xfId="26" applyFont="1" applyAlignment="1">
      <alignment horizontal="center" vertical="center" wrapText="1"/>
      <protection/>
    </xf>
    <xf numFmtId="0" fontId="23" fillId="0" borderId="0" xfId="26" applyFont="1" applyBorder="1">
      <alignment/>
      <protection/>
    </xf>
    <xf numFmtId="37" fontId="16" fillId="0" borderId="0" xfId="0" applyFont="1" applyFill="1" applyAlignment="1">
      <alignment vertical="top"/>
    </xf>
    <xf numFmtId="0" fontId="8" fillId="0" borderId="0" xfId="23" applyFont="1" applyFill="1" applyAlignment="1">
      <alignment horizontal="center"/>
      <protection/>
    </xf>
    <xf numFmtId="37" fontId="8" fillId="0" borderId="0" xfId="0" applyFont="1" applyFill="1" applyAlignment="1">
      <alignment/>
    </xf>
    <xf numFmtId="0" fontId="8" fillId="0" borderId="0" xfId="23" applyFont="1" applyFill="1" applyAlignment="1">
      <alignment/>
      <protection/>
    </xf>
    <xf numFmtId="41" fontId="9" fillId="0" borderId="4" xfId="15" applyNumberFormat="1" applyFont="1" applyFill="1" applyBorder="1" applyAlignment="1">
      <alignment horizontal="center"/>
    </xf>
    <xf numFmtId="41" fontId="9" fillId="0" borderId="19" xfId="15" applyNumberFormat="1" applyFont="1" applyFill="1" applyBorder="1" applyAlignment="1">
      <alignment horizontal="center"/>
    </xf>
    <xf numFmtId="41" fontId="8" fillId="0" borderId="0" xfId="15" applyNumberFormat="1" applyFont="1" applyBorder="1" applyAlignment="1">
      <alignment horizontal="right"/>
    </xf>
    <xf numFmtId="0" fontId="8" fillId="0" borderId="0" xfId="23" applyFont="1" applyAlignment="1">
      <alignment horizontal="center" readingOrder="1"/>
      <protection/>
    </xf>
    <xf numFmtId="0" fontId="8" fillId="0" borderId="0" xfId="23" applyFont="1" applyAlignment="1">
      <alignment readingOrder="1"/>
      <protection/>
    </xf>
    <xf numFmtId="0" fontId="8" fillId="0" borderId="0" xfId="23" applyFont="1" applyAlignment="1">
      <alignment horizontal="left" vertical="top" wrapText="1"/>
      <protection/>
    </xf>
    <xf numFmtId="0" fontId="1" fillId="0" borderId="0" xfId="26" applyAlignment="1">
      <alignment/>
      <protection/>
    </xf>
    <xf numFmtId="0" fontId="1" fillId="0" borderId="0" xfId="26" applyBorder="1" applyAlignment="1">
      <alignment/>
      <protection/>
    </xf>
    <xf numFmtId="0" fontId="24" fillId="0" borderId="0" xfId="24" applyFont="1" applyFill="1">
      <alignment/>
      <protection/>
    </xf>
    <xf numFmtId="37" fontId="9" fillId="0" borderId="0" xfId="0" applyFont="1" applyFill="1" applyAlignment="1">
      <alignment/>
    </xf>
    <xf numFmtId="187" fontId="9" fillId="0" borderId="12" xfId="15" applyNumberFormat="1" applyFont="1" applyFill="1" applyBorder="1" applyAlignment="1">
      <alignment/>
    </xf>
    <xf numFmtId="37" fontId="8" fillId="0" borderId="0" xfId="0" applyFont="1" applyAlignment="1">
      <alignment horizontal="justify" wrapText="1"/>
    </xf>
    <xf numFmtId="188" fontId="9" fillId="0" borderId="0" xfId="23" applyNumberFormat="1" applyFont="1" applyAlignment="1">
      <alignment horizontal="center"/>
      <protection/>
    </xf>
    <xf numFmtId="10" fontId="8" fillId="0" borderId="4" xfId="28" applyNumberFormat="1" applyFont="1" applyBorder="1" applyAlignment="1">
      <alignment/>
    </xf>
    <xf numFmtId="177" fontId="8" fillId="0" borderId="0" xfId="15" applyFont="1" applyFill="1" applyAlignment="1">
      <alignment/>
    </xf>
    <xf numFmtId="41" fontId="9" fillId="0" borderId="0" xfId="15" applyNumberFormat="1" applyFont="1" applyFill="1" applyAlignment="1">
      <alignment vertical="top"/>
    </xf>
    <xf numFmtId="37" fontId="32" fillId="0" borderId="0" xfId="0" applyFont="1" applyAlignment="1">
      <alignment horizontal="centerContinuous"/>
    </xf>
    <xf numFmtId="188" fontId="8" fillId="0" borderId="0" xfId="23" applyNumberFormat="1" applyFont="1" applyAlignment="1">
      <alignment horizontal="center"/>
      <protection/>
    </xf>
    <xf numFmtId="180" fontId="8" fillId="0" borderId="0" xfId="15" applyNumberFormat="1" applyFont="1" applyBorder="1" applyAlignment="1">
      <alignment/>
    </xf>
    <xf numFmtId="180" fontId="8" fillId="0" borderId="0" xfId="15" applyNumberFormat="1" applyFont="1" applyFill="1" applyBorder="1" applyAlignment="1">
      <alignment/>
    </xf>
    <xf numFmtId="180" fontId="8" fillId="0" borderId="8" xfId="15" applyNumberFormat="1" applyFont="1" applyBorder="1" applyAlignment="1">
      <alignment/>
    </xf>
    <xf numFmtId="180" fontId="8" fillId="0" borderId="0" xfId="15" applyNumberFormat="1" applyFont="1" applyBorder="1" applyAlignment="1">
      <alignment horizontal="center"/>
    </xf>
    <xf numFmtId="175" fontId="8" fillId="0" borderId="0" xfId="0" applyNumberFormat="1" applyFont="1" applyAlignment="1">
      <alignment/>
    </xf>
    <xf numFmtId="175" fontId="8" fillId="0" borderId="0" xfId="0" applyNumberFormat="1" applyFont="1" applyAlignment="1" applyProtection="1">
      <alignment/>
      <protection locked="0"/>
    </xf>
    <xf numFmtId="175" fontId="9" fillId="0" borderId="0" xfId="0" applyNumberFormat="1" applyFont="1" applyAlignment="1" applyProtection="1">
      <alignment/>
      <protection locked="0"/>
    </xf>
    <xf numFmtId="175" fontId="8" fillId="0" borderId="0" xfId="15" applyNumberFormat="1" applyFont="1" applyAlignment="1">
      <alignment/>
    </xf>
    <xf numFmtId="175" fontId="15" fillId="0" borderId="0" xfId="0" applyNumberFormat="1" applyFont="1" applyAlignment="1">
      <alignment horizontal="justify" vertical="top" wrapText="1"/>
    </xf>
    <xf numFmtId="180" fontId="22" fillId="0" borderId="0" xfId="15" applyNumberFormat="1" applyFont="1" applyAlignment="1">
      <alignment horizontal="right" vertical="top"/>
    </xf>
    <xf numFmtId="37" fontId="8" fillId="0" borderId="0" xfId="0" applyFont="1" applyBorder="1" applyAlignment="1">
      <alignment/>
    </xf>
    <xf numFmtId="37" fontId="8" fillId="0" borderId="1" xfId="0" applyFont="1" applyBorder="1" applyAlignment="1">
      <alignment/>
    </xf>
    <xf numFmtId="41" fontId="8" fillId="0" borderId="3" xfId="15" applyNumberFormat="1" applyFont="1" applyFill="1" applyBorder="1" applyAlignment="1">
      <alignment horizontal="center"/>
    </xf>
    <xf numFmtId="41" fontId="9" fillId="0" borderId="0" xfId="15" applyNumberFormat="1" applyFont="1" applyAlignment="1" applyProtection="1">
      <alignment/>
      <protection locked="0"/>
    </xf>
    <xf numFmtId="41" fontId="8" fillId="0" borderId="12" xfId="15" applyNumberFormat="1" applyFont="1" applyBorder="1" applyAlignment="1">
      <alignment horizontal="justify" wrapText="1"/>
    </xf>
    <xf numFmtId="37" fontId="9" fillId="0" borderId="0" xfId="0" applyFont="1" applyFill="1" applyAlignment="1">
      <alignment horizontal="justify" vertical="top" wrapText="1"/>
    </xf>
    <xf numFmtId="41" fontId="14" fillId="0" borderId="0" xfId="15" applyNumberFormat="1" applyFont="1" applyBorder="1" applyAlignment="1">
      <alignment horizontal="right" vertical="top"/>
    </xf>
    <xf numFmtId="41" fontId="27" fillId="0" borderId="0" xfId="15" applyNumberFormat="1" applyFont="1" applyAlignment="1">
      <alignment/>
    </xf>
    <xf numFmtId="0" fontId="8" fillId="0" borderId="0" xfId="23" applyFont="1" applyAlignment="1">
      <alignment horizontal="left" vertical="top"/>
      <protection/>
    </xf>
    <xf numFmtId="41" fontId="8" fillId="0" borderId="0" xfId="15" applyNumberFormat="1" applyFont="1" applyAlignment="1" applyProtection="1">
      <alignment/>
      <protection locked="0"/>
    </xf>
    <xf numFmtId="180" fontId="8" fillId="0" borderId="0" xfId="15" applyNumberFormat="1" applyFont="1" applyFill="1" applyBorder="1" applyAlignment="1">
      <alignment horizontal="center" vertical="top"/>
    </xf>
    <xf numFmtId="180" fontId="8" fillId="0" borderId="0" xfId="15" applyNumberFormat="1" applyFont="1" applyFill="1" applyAlignment="1">
      <alignment horizontal="right" vertical="top"/>
    </xf>
    <xf numFmtId="41" fontId="8" fillId="0" borderId="0" xfId="15" applyNumberFormat="1" applyFont="1" applyBorder="1" applyAlignment="1">
      <alignment/>
    </xf>
    <xf numFmtId="41" fontId="9" fillId="0" borderId="0" xfId="0" applyNumberFormat="1" applyFont="1" applyFill="1" applyAlignment="1">
      <alignment/>
    </xf>
    <xf numFmtId="41" fontId="8" fillId="0" borderId="0" xfId="0" applyNumberFormat="1" applyFont="1" applyAlignment="1">
      <alignment/>
    </xf>
    <xf numFmtId="41" fontId="9" fillId="0" borderId="0" xfId="0" applyNumberFormat="1" applyFont="1" applyFill="1" applyAlignment="1">
      <alignment vertical="top"/>
    </xf>
    <xf numFmtId="187" fontId="14" fillId="0" borderId="0" xfId="15" applyNumberFormat="1" applyFont="1" applyFill="1" applyAlignment="1">
      <alignment horizontal="center" vertical="top"/>
    </xf>
    <xf numFmtId="187" fontId="8" fillId="0" borderId="1" xfId="15" applyNumberFormat="1" applyFont="1" applyFill="1" applyBorder="1" applyAlignment="1">
      <alignment/>
    </xf>
    <xf numFmtId="187" fontId="8" fillId="0" borderId="0" xfId="15" applyNumberFormat="1" applyFont="1" applyFill="1" applyBorder="1" applyAlignment="1">
      <alignment/>
    </xf>
    <xf numFmtId="187" fontId="8" fillId="0" borderId="0" xfId="15" applyNumberFormat="1" applyFont="1" applyFill="1" applyAlignment="1">
      <alignment/>
    </xf>
    <xf numFmtId="41" fontId="14" fillId="0" borderId="0" xfId="15" applyNumberFormat="1" applyFont="1" applyFill="1" applyAlignment="1">
      <alignment horizontal="center" vertical="top"/>
    </xf>
    <xf numFmtId="41" fontId="8" fillId="0" borderId="3" xfId="15" applyNumberFormat="1" applyFont="1" applyFill="1" applyBorder="1" applyAlignment="1">
      <alignment horizontal="right" vertical="top"/>
    </xf>
    <xf numFmtId="41" fontId="8" fillId="0" borderId="0" xfId="15" applyNumberFormat="1" applyFont="1" applyFill="1" applyBorder="1" applyAlignment="1">
      <alignment/>
    </xf>
    <xf numFmtId="0" fontId="8" fillId="0" borderId="0" xfId="15" applyNumberFormat="1" applyFont="1" applyAlignment="1">
      <alignment horizontal="left"/>
    </xf>
    <xf numFmtId="2" fontId="8" fillId="0" borderId="0" xfId="15" applyNumberFormat="1" applyFont="1" applyFill="1" applyAlignment="1">
      <alignment horizontal="center" vertical="top"/>
    </xf>
    <xf numFmtId="188" fontId="9" fillId="0" borderId="0" xfId="23" applyNumberFormat="1" applyFont="1" applyFill="1" applyAlignment="1">
      <alignment horizontal="center" vertical="center"/>
      <protection/>
    </xf>
    <xf numFmtId="0" fontId="9" fillId="0" borderId="0" xfId="27" applyFont="1" applyFill="1" applyAlignment="1">
      <alignment vertical="center"/>
      <protection/>
    </xf>
    <xf numFmtId="37" fontId="8" fillId="0" borderId="0" xfId="0" applyFont="1" applyFill="1" applyAlignment="1">
      <alignment horizontal="justify" vertical="center" wrapText="1"/>
    </xf>
    <xf numFmtId="37" fontId="9" fillId="0" borderId="0" xfId="0" applyFont="1" applyFill="1" applyAlignment="1">
      <alignment horizontal="justify" vertical="center" wrapText="1"/>
    </xf>
    <xf numFmtId="2" fontId="8" fillId="0" borderId="0" xfId="15" applyNumberFormat="1" applyFont="1" applyFill="1" applyAlignment="1">
      <alignment horizontal="center" vertical="center"/>
    </xf>
    <xf numFmtId="2" fontId="8" fillId="0" borderId="0" xfId="15" applyNumberFormat="1" applyFont="1" applyFill="1" applyBorder="1" applyAlignment="1">
      <alignment horizontal="center" vertical="top"/>
    </xf>
    <xf numFmtId="37" fontId="9" fillId="0" borderId="0" xfId="0" applyFont="1" applyFill="1" applyAlignment="1">
      <alignment horizontal="left" vertical="top"/>
    </xf>
    <xf numFmtId="38" fontId="9" fillId="0" borderId="0" xfId="0" applyNumberFormat="1" applyFont="1" applyFill="1" applyAlignment="1">
      <alignment horizontal="left"/>
    </xf>
    <xf numFmtId="38" fontId="8" fillId="0" borderId="0" xfId="0" applyNumberFormat="1" applyFont="1" applyFill="1" applyAlignment="1">
      <alignment/>
    </xf>
    <xf numFmtId="38" fontId="8" fillId="0" borderId="14" xfId="0" applyNumberFormat="1" applyFont="1" applyFill="1" applyBorder="1" applyAlignment="1">
      <alignment horizontal="center"/>
    </xf>
    <xf numFmtId="38" fontId="8" fillId="0" borderId="19" xfId="0" applyNumberFormat="1" applyFont="1" applyFill="1" applyBorder="1" applyAlignment="1" quotePrefix="1">
      <alignment horizontal="center"/>
    </xf>
    <xf numFmtId="38" fontId="8" fillId="0" borderId="19" xfId="0" applyNumberFormat="1" applyFont="1" applyFill="1" applyBorder="1" applyAlignment="1">
      <alignment horizontal="center"/>
    </xf>
    <xf numFmtId="38" fontId="8" fillId="0" borderId="15" xfId="0" applyNumberFormat="1" applyFont="1" applyFill="1" applyBorder="1" applyAlignment="1">
      <alignment horizontal="center"/>
    </xf>
    <xf numFmtId="38" fontId="16" fillId="0" borderId="0" xfId="0" applyNumberFormat="1" applyFont="1" applyFill="1" applyAlignment="1">
      <alignment horizontal="left"/>
    </xf>
    <xf numFmtId="38" fontId="8" fillId="0" borderId="16" xfId="0" applyNumberFormat="1" applyFont="1" applyFill="1" applyBorder="1" applyAlignment="1">
      <alignment horizontal="center"/>
    </xf>
    <xf numFmtId="38" fontId="8" fillId="0" borderId="1" xfId="0" applyNumberFormat="1" applyFont="1" applyFill="1" applyBorder="1" applyAlignment="1">
      <alignment horizontal="center"/>
    </xf>
    <xf numFmtId="38" fontId="8" fillId="0" borderId="17" xfId="0" applyNumberFormat="1" applyFont="1" applyFill="1" applyBorder="1" applyAlignment="1">
      <alignment horizontal="center"/>
    </xf>
    <xf numFmtId="37" fontId="8" fillId="5" borderId="0" xfId="0" applyFont="1" applyFill="1" applyAlignment="1">
      <alignment/>
    </xf>
    <xf numFmtId="38" fontId="9" fillId="0" borderId="0" xfId="0" applyNumberFormat="1" applyFont="1" applyFill="1" applyAlignment="1">
      <alignment/>
    </xf>
    <xf numFmtId="38" fontId="8" fillId="0" borderId="20" xfId="0" applyNumberFormat="1" applyFont="1" applyFill="1" applyBorder="1" applyAlignment="1">
      <alignment horizontal="center"/>
    </xf>
    <xf numFmtId="38" fontId="8" fillId="0" borderId="6" xfId="0" applyNumberFormat="1" applyFont="1" applyFill="1" applyBorder="1" applyAlignment="1">
      <alignment horizontal="center"/>
    </xf>
    <xf numFmtId="38" fontId="9" fillId="0" borderId="21" xfId="0" applyNumberFormat="1" applyFont="1" applyFill="1" applyBorder="1" applyAlignment="1">
      <alignment horizontal="center"/>
    </xf>
    <xf numFmtId="41" fontId="9" fillId="0" borderId="0" xfId="15" applyNumberFormat="1" applyFont="1" applyFill="1" applyAlignment="1">
      <alignment horizontal="center"/>
    </xf>
    <xf numFmtId="2" fontId="9" fillId="0" borderId="0" xfId="0" applyNumberFormat="1" applyFont="1" applyFill="1" applyAlignment="1" quotePrefix="1">
      <alignment horizontal="center"/>
    </xf>
    <xf numFmtId="41" fontId="8" fillId="0" borderId="0" xfId="15" applyNumberFormat="1" applyFont="1" applyFill="1" applyAlignment="1">
      <alignment/>
    </xf>
    <xf numFmtId="41" fontId="9" fillId="0" borderId="0" xfId="15" applyNumberFormat="1" applyFont="1" applyFill="1" applyAlignment="1">
      <alignment/>
    </xf>
    <xf numFmtId="2" fontId="8" fillId="0" borderId="0" xfId="15" applyNumberFormat="1" applyFont="1" applyFill="1" applyAlignment="1">
      <alignment horizontal="center"/>
    </xf>
    <xf numFmtId="37" fontId="8" fillId="0" borderId="0" xfId="22" applyFont="1" applyFill="1" applyProtection="1">
      <alignment/>
      <protection/>
    </xf>
    <xf numFmtId="41" fontId="9" fillId="0" borderId="5" xfId="15" applyNumberFormat="1" applyFont="1" applyFill="1" applyBorder="1" applyAlignment="1">
      <alignment/>
    </xf>
    <xf numFmtId="2" fontId="9" fillId="0" borderId="0" xfId="0" applyNumberFormat="1" applyFont="1" applyFill="1" applyAlignment="1">
      <alignment horizontal="center"/>
    </xf>
    <xf numFmtId="2" fontId="8" fillId="0" borderId="0" xfId="0" applyNumberFormat="1" applyFont="1" applyFill="1" applyAlignment="1">
      <alignment horizontal="center"/>
    </xf>
    <xf numFmtId="37" fontId="8" fillId="0" borderId="0" xfId="0" applyFont="1" applyFill="1" applyAlignment="1" applyProtection="1">
      <alignment horizontal="left"/>
      <protection/>
    </xf>
    <xf numFmtId="41" fontId="9" fillId="0" borderId="6" xfId="15" applyNumberFormat="1" applyFont="1" applyFill="1" applyBorder="1" applyAlignment="1">
      <alignment/>
    </xf>
    <xf numFmtId="177" fontId="8" fillId="0" borderId="0" xfId="15" applyFont="1" applyFill="1" applyAlignment="1">
      <alignment horizontal="left"/>
    </xf>
    <xf numFmtId="41" fontId="9" fillId="0" borderId="1" xfId="15" applyNumberFormat="1" applyFont="1" applyFill="1" applyBorder="1" applyAlignment="1">
      <alignment/>
    </xf>
    <xf numFmtId="177" fontId="9" fillId="0" borderId="0" xfId="15" applyFont="1" applyFill="1" applyAlignment="1">
      <alignment/>
    </xf>
    <xf numFmtId="41" fontId="9" fillId="0" borderId="12" xfId="15" applyNumberFormat="1" applyFont="1" applyFill="1" applyBorder="1" applyAlignment="1">
      <alignment/>
    </xf>
    <xf numFmtId="180" fontId="9" fillId="0" borderId="0" xfId="15" applyNumberFormat="1" applyFont="1" applyFill="1" applyAlignment="1">
      <alignment/>
    </xf>
    <xf numFmtId="38" fontId="8" fillId="0" borderId="0" xfId="0" applyNumberFormat="1" applyFont="1" applyFill="1" applyAlignment="1">
      <alignment horizontal="center"/>
    </xf>
    <xf numFmtId="2" fontId="8" fillId="0" borderId="0" xfId="0" applyNumberFormat="1" applyFont="1" applyFill="1" applyBorder="1" applyAlignment="1">
      <alignment horizontal="center"/>
    </xf>
    <xf numFmtId="180" fontId="8" fillId="5" borderId="0" xfId="15" applyNumberFormat="1" applyFont="1" applyFill="1" applyAlignment="1">
      <alignment/>
    </xf>
    <xf numFmtId="180" fontId="9" fillId="5" borderId="0" xfId="15" applyNumberFormat="1" applyFont="1" applyFill="1" applyAlignment="1">
      <alignment/>
    </xf>
    <xf numFmtId="37" fontId="9" fillId="5" borderId="0" xfId="0" applyFont="1" applyFill="1" applyAlignment="1">
      <alignment/>
    </xf>
    <xf numFmtId="41" fontId="9" fillId="0" borderId="0" xfId="0" applyNumberFormat="1" applyFont="1" applyFill="1" applyAlignment="1">
      <alignment horizontal="left"/>
    </xf>
    <xf numFmtId="187" fontId="14" fillId="0" borderId="1" xfId="15" applyNumberFormat="1" applyFont="1" applyFill="1" applyBorder="1" applyAlignment="1">
      <alignment horizontal="center" vertical="top"/>
    </xf>
    <xf numFmtId="37" fontId="29" fillId="0" borderId="0" xfId="0" applyFont="1" applyFill="1" applyAlignment="1">
      <alignment horizontal="justify" vertical="top" wrapText="1"/>
    </xf>
    <xf numFmtId="0" fontId="10" fillId="0" borderId="0" xfId="23" applyFont="1" applyBorder="1" applyAlignment="1">
      <alignment horizontal="left" vertical="top"/>
      <protection/>
    </xf>
    <xf numFmtId="41" fontId="8" fillId="0" borderId="0" xfId="15" applyNumberFormat="1" applyFont="1" applyFill="1" applyBorder="1" applyAlignment="1">
      <alignment vertical="center"/>
    </xf>
    <xf numFmtId="41" fontId="8" fillId="0" borderId="0" xfId="23" applyNumberFormat="1" applyFont="1" applyFill="1" applyAlignment="1">
      <alignment vertical="top"/>
      <protection/>
    </xf>
    <xf numFmtId="38" fontId="8" fillId="0" borderId="0" xfId="0" applyNumberFormat="1" applyFont="1" applyFill="1" applyAlignment="1">
      <alignment/>
    </xf>
    <xf numFmtId="41" fontId="22" fillId="0" borderId="0" xfId="15" applyNumberFormat="1" applyFont="1" applyBorder="1" applyAlignment="1">
      <alignment/>
    </xf>
    <xf numFmtId="41" fontId="21" fillId="0" borderId="0" xfId="15" applyNumberFormat="1" applyFont="1" applyBorder="1" applyAlignment="1">
      <alignment/>
    </xf>
    <xf numFmtId="41" fontId="22" fillId="0" borderId="0" xfId="15" applyNumberFormat="1" applyFont="1" applyFill="1" applyBorder="1" applyAlignment="1">
      <alignment/>
    </xf>
    <xf numFmtId="37" fontId="10" fillId="0" borderId="0" xfId="0" applyFont="1" applyBorder="1" applyAlignment="1">
      <alignment/>
    </xf>
    <xf numFmtId="41" fontId="14" fillId="0" borderId="0" xfId="15" applyNumberFormat="1" applyFont="1" applyFill="1" applyAlignment="1">
      <alignment horizontal="center"/>
    </xf>
    <xf numFmtId="37" fontId="9" fillId="0" borderId="0" xfId="0" applyFont="1" applyAlignment="1">
      <alignment horizontal="centerContinuous" vertical="top" wrapText="1"/>
    </xf>
    <xf numFmtId="177" fontId="8" fillId="0" borderId="0" xfId="15" applyFont="1" applyAlignment="1">
      <alignment/>
    </xf>
    <xf numFmtId="37" fontId="8" fillId="0" borderId="1" xfId="0" applyFont="1" applyFill="1" applyBorder="1" applyAlignment="1">
      <alignment vertical="center"/>
    </xf>
    <xf numFmtId="38" fontId="8" fillId="0" borderId="0" xfId="15" applyNumberFormat="1" applyFont="1" applyFill="1" applyAlignment="1">
      <alignment vertical="center"/>
    </xf>
    <xf numFmtId="180" fontId="8" fillId="0" borderId="1" xfId="15" applyNumberFormat="1" applyFont="1" applyBorder="1" applyAlignment="1">
      <alignment vertical="center"/>
    </xf>
    <xf numFmtId="180" fontId="8" fillId="0" borderId="1" xfId="15" applyNumberFormat="1" applyFont="1" applyFill="1" applyBorder="1" applyAlignment="1">
      <alignment vertical="center"/>
    </xf>
    <xf numFmtId="37" fontId="8" fillId="0" borderId="5" xfId="0" applyFont="1" applyFill="1" applyBorder="1" applyAlignment="1">
      <alignment vertical="center"/>
    </xf>
    <xf numFmtId="9" fontId="8" fillId="0" borderId="0" xfId="28" applyFont="1" applyFill="1" applyBorder="1" applyAlignment="1">
      <alignment/>
    </xf>
    <xf numFmtId="10" fontId="8" fillId="0" borderId="0" xfId="28" applyNumberFormat="1" applyFont="1" applyFill="1" applyBorder="1" applyAlignment="1">
      <alignment/>
    </xf>
    <xf numFmtId="10" fontId="8" fillId="0" borderId="4" xfId="28" applyNumberFormat="1" applyFont="1" applyFill="1" applyBorder="1" applyAlignment="1">
      <alignment/>
    </xf>
    <xf numFmtId="9" fontId="8" fillId="0" borderId="0" xfId="28" applyFont="1" applyFill="1" applyAlignment="1">
      <alignment horizontal="justify" vertical="top" wrapText="1"/>
    </xf>
    <xf numFmtId="10" fontId="8" fillId="0" borderId="0" xfId="28" applyNumberFormat="1" applyFont="1" applyFill="1" applyAlignment="1">
      <alignment/>
    </xf>
    <xf numFmtId="37" fontId="8" fillId="0" borderId="0" xfId="0" applyFont="1" applyAlignment="1">
      <alignment horizontal="left" wrapText="1"/>
    </xf>
    <xf numFmtId="37" fontId="13" fillId="0" borderId="0" xfId="0" applyFont="1" applyAlignment="1">
      <alignment horizontal="left" vertical="top"/>
    </xf>
    <xf numFmtId="0" fontId="30" fillId="0" borderId="0" xfId="24" applyFont="1" applyAlignment="1">
      <alignment horizontal="center"/>
      <protection/>
    </xf>
    <xf numFmtId="14" fontId="9" fillId="0" borderId="0" xfId="0" applyNumberFormat="1" applyFont="1" applyFill="1" applyAlignment="1">
      <alignment horizontal="center" vertical="top"/>
    </xf>
    <xf numFmtId="37" fontId="0" fillId="0" borderId="0" xfId="0" applyFont="1" applyAlignment="1">
      <alignment horizontal="justify" vertical="top" wrapText="1"/>
    </xf>
    <xf numFmtId="14" fontId="8" fillId="0" borderId="0" xfId="0" applyNumberFormat="1" applyFont="1" applyAlignment="1">
      <alignment/>
    </xf>
    <xf numFmtId="14" fontId="9" fillId="0" borderId="0" xfId="0" applyNumberFormat="1" applyFont="1" applyAlignment="1">
      <alignment horizontal="center" wrapText="1"/>
    </xf>
    <xf numFmtId="37" fontId="8" fillId="0" borderId="0" xfId="0" applyFont="1" applyAlignment="1">
      <alignment horizontal="center" wrapText="1"/>
    </xf>
    <xf numFmtId="14" fontId="9" fillId="0" borderId="0" xfId="0" applyNumberFormat="1" applyFont="1" applyAlignment="1">
      <alignment horizontal="center"/>
    </xf>
    <xf numFmtId="14" fontId="9" fillId="0" borderId="0" xfId="0" applyNumberFormat="1" applyFont="1" applyFill="1" applyAlignment="1">
      <alignment horizontal="center"/>
    </xf>
    <xf numFmtId="0" fontId="34" fillId="0" borderId="0" xfId="26" applyFont="1">
      <alignment/>
      <protection/>
    </xf>
    <xf numFmtId="0" fontId="34" fillId="0" borderId="0" xfId="26" applyFont="1" applyBorder="1">
      <alignment/>
      <protection/>
    </xf>
    <xf numFmtId="14" fontId="8" fillId="0" borderId="0" xfId="0" applyNumberFormat="1" applyFont="1" applyFill="1" applyAlignment="1">
      <alignment/>
    </xf>
    <xf numFmtId="14" fontId="9" fillId="0" borderId="0" xfId="0" applyNumberFormat="1" applyFont="1" applyFill="1" applyAlignment="1">
      <alignment/>
    </xf>
    <xf numFmtId="14" fontId="9" fillId="0" borderId="0" xfId="0" applyNumberFormat="1" applyFont="1" applyAlignment="1">
      <alignment horizontal="center" vertical="top"/>
    </xf>
    <xf numFmtId="14" fontId="13" fillId="0" borderId="0" xfId="0" applyNumberFormat="1" applyFont="1" applyAlignment="1">
      <alignment horizontal="center" vertical="top"/>
    </xf>
    <xf numFmtId="14" fontId="13" fillId="0" borderId="0" xfId="0" applyNumberFormat="1" applyFont="1" applyFill="1" applyAlignment="1">
      <alignment horizontal="center" vertical="top"/>
    </xf>
    <xf numFmtId="0" fontId="31" fillId="0" borderId="0" xfId="23" applyFont="1" applyAlignment="1">
      <alignment vertical="top" wrapText="1"/>
      <protection/>
    </xf>
    <xf numFmtId="189" fontId="9" fillId="0" borderId="0" xfId="23" applyNumberFormat="1" applyFont="1" applyFill="1" applyAlignment="1">
      <alignment horizontal="center" wrapText="1"/>
      <protection/>
    </xf>
    <xf numFmtId="37" fontId="16" fillId="0" borderId="0" xfId="0" applyFont="1" applyAlignment="1">
      <alignment horizontal="left" vertical="center"/>
    </xf>
    <xf numFmtId="37" fontId="14" fillId="0" borderId="0" xfId="0" applyFont="1" applyAlignment="1">
      <alignment vertical="center" wrapText="1"/>
    </xf>
    <xf numFmtId="41" fontId="14" fillId="0" borderId="5" xfId="15" applyNumberFormat="1" applyFont="1" applyBorder="1" applyAlignment="1">
      <alignment vertical="top"/>
    </xf>
    <xf numFmtId="41" fontId="14" fillId="0" borderId="5" xfId="15" applyNumberFormat="1" applyFont="1" applyFill="1" applyBorder="1" applyAlignment="1">
      <alignment vertical="top"/>
    </xf>
    <xf numFmtId="188" fontId="9" fillId="0" borderId="0" xfId="23" applyNumberFormat="1" applyFont="1" applyFill="1" applyAlignment="1">
      <alignment vertical="top"/>
      <protection/>
    </xf>
    <xf numFmtId="0" fontId="10" fillId="0" borderId="0" xfId="23" applyFont="1" applyAlignment="1">
      <alignment vertical="top"/>
      <protection/>
    </xf>
    <xf numFmtId="41" fontId="21" fillId="0" borderId="0" xfId="27" applyNumberFormat="1" applyFont="1">
      <alignment/>
      <protection/>
    </xf>
    <xf numFmtId="37" fontId="0" fillId="0" borderId="0" xfId="0" applyFont="1" applyFill="1" applyAlignment="1">
      <alignment/>
    </xf>
    <xf numFmtId="37" fontId="9" fillId="0" borderId="0" xfId="0" applyFont="1" applyFill="1" applyAlignment="1" applyProtection="1">
      <alignment/>
      <protection/>
    </xf>
    <xf numFmtId="37" fontId="9" fillId="0" borderId="0" xfId="0" applyFont="1" applyFill="1" applyAlignment="1">
      <alignment vertical="center"/>
    </xf>
    <xf numFmtId="0" fontId="8" fillId="0" borderId="0" xfId="27" applyFont="1" applyFill="1">
      <alignment/>
      <protection/>
    </xf>
    <xf numFmtId="37" fontId="8" fillId="0" borderId="0" xfId="0" applyFont="1" applyFill="1" applyAlignment="1">
      <alignment horizontal="centerContinuous" vertical="center"/>
    </xf>
    <xf numFmtId="37" fontId="8" fillId="0" borderId="0" xfId="0" applyFont="1" applyFill="1" applyAlignment="1">
      <alignment horizontal="centerContinuous"/>
    </xf>
    <xf numFmtId="0" fontId="9" fillId="0" borderId="0" xfId="27" applyFont="1" applyFill="1">
      <alignment/>
      <protection/>
    </xf>
    <xf numFmtId="0" fontId="8" fillId="0" borderId="0" xfId="27" applyFont="1" applyFill="1" applyAlignment="1">
      <alignment/>
      <protection/>
    </xf>
    <xf numFmtId="41" fontId="8" fillId="0" borderId="0" xfId="27" applyNumberFormat="1" applyFont="1" applyFill="1">
      <alignment/>
      <protection/>
    </xf>
    <xf numFmtId="38" fontId="8" fillId="0" borderId="0" xfId="15" applyNumberFormat="1" applyFont="1" applyFill="1" applyAlignment="1">
      <alignment horizontal="center" vertical="center" wrapText="1" readingOrder="1"/>
    </xf>
    <xf numFmtId="0" fontId="8" fillId="0" borderId="0" xfId="23" applyFont="1" applyFill="1" applyAlignment="1">
      <alignment horizontal="center" vertical="center" wrapText="1" readingOrder="1"/>
      <protection/>
    </xf>
    <xf numFmtId="38" fontId="8" fillId="0" borderId="0" xfId="15" applyNumberFormat="1" applyFont="1" applyFill="1" applyAlignment="1">
      <alignment vertical="top" readingOrder="1"/>
    </xf>
    <xf numFmtId="0" fontId="8" fillId="0" borderId="0" xfId="23" applyFont="1" applyFill="1" applyAlignment="1">
      <alignment vertical="top" readingOrder="1"/>
      <protection/>
    </xf>
    <xf numFmtId="38" fontId="8" fillId="0" borderId="0" xfId="15" applyNumberFormat="1" applyFont="1" applyFill="1" applyAlignment="1">
      <alignment vertical="center" readingOrder="1"/>
    </xf>
    <xf numFmtId="0" fontId="8" fillId="0" borderId="0" xfId="23" applyFont="1" applyFill="1" applyAlignment="1">
      <alignment vertical="center" readingOrder="1"/>
      <protection/>
    </xf>
    <xf numFmtId="38" fontId="8" fillId="0" borderId="0" xfId="15" applyNumberFormat="1" applyFont="1" applyFill="1" applyAlignment="1">
      <alignment readingOrder="1"/>
    </xf>
    <xf numFmtId="0" fontId="8" fillId="0" borderId="0" xfId="23" applyFont="1" applyFill="1" applyAlignment="1">
      <alignment readingOrder="1"/>
      <protection/>
    </xf>
    <xf numFmtId="37" fontId="0" fillId="0" borderId="0" xfId="0" applyFont="1" applyFill="1" applyAlignment="1">
      <alignment/>
    </xf>
    <xf numFmtId="0" fontId="31" fillId="0" borderId="0" xfId="23" applyFont="1" applyAlignment="1">
      <alignment vertical="top"/>
      <protection/>
    </xf>
    <xf numFmtId="37" fontId="9" fillId="0" borderId="22" xfId="0" applyNumberFormat="1" applyFont="1" applyBorder="1" applyAlignment="1">
      <alignment vertical="center" wrapText="1" readingOrder="1"/>
    </xf>
    <xf numFmtId="37" fontId="9" fillId="0" borderId="0" xfId="0" applyFont="1" applyAlignment="1">
      <alignment horizontal="left"/>
    </xf>
    <xf numFmtId="37" fontId="9" fillId="0" borderId="18" xfId="0" applyNumberFormat="1" applyFont="1" applyBorder="1" applyAlignment="1">
      <alignment vertical="center" readingOrder="1"/>
    </xf>
    <xf numFmtId="37" fontId="8" fillId="0" borderId="0" xfId="0" applyFont="1" applyBorder="1" applyAlignment="1">
      <alignment horizontal="centerContinuous"/>
    </xf>
    <xf numFmtId="195" fontId="8" fillId="0" borderId="0" xfId="15" applyNumberFormat="1" applyFont="1" applyBorder="1" applyAlignment="1">
      <alignment/>
    </xf>
    <xf numFmtId="14" fontId="9" fillId="0" borderId="0" xfId="0" applyNumberFormat="1" applyFont="1" applyAlignment="1">
      <alignment horizontal="center" vertical="top" readingOrder="1"/>
    </xf>
    <xf numFmtId="37" fontId="9" fillId="5" borderId="0" xfId="0" applyFont="1" applyFill="1" applyAlignment="1">
      <alignment vertical="top"/>
    </xf>
    <xf numFmtId="37" fontId="8" fillId="0" borderId="0" xfId="0" applyFont="1" applyAlignment="1">
      <alignment horizontal="left" vertical="center"/>
    </xf>
    <xf numFmtId="41" fontId="9" fillId="0" borderId="0" xfId="15" applyNumberFormat="1" applyFont="1" applyBorder="1" applyAlignment="1">
      <alignment horizontal="center" vertical="center"/>
    </xf>
    <xf numFmtId="41" fontId="8" fillId="0" borderId="0" xfId="15" applyNumberFormat="1" applyFont="1" applyBorder="1" applyAlignment="1">
      <alignment horizontal="center" vertical="center"/>
    </xf>
    <xf numFmtId="0" fontId="8" fillId="0" borderId="0" xfId="23" applyFont="1" applyBorder="1" applyAlignment="1">
      <alignment vertical="center"/>
      <protection/>
    </xf>
    <xf numFmtId="41" fontId="9" fillId="0" borderId="1" xfId="15" applyNumberFormat="1" applyFont="1" applyBorder="1" applyAlignment="1">
      <alignment vertical="top"/>
    </xf>
    <xf numFmtId="41" fontId="9" fillId="0" borderId="12" xfId="15" applyNumberFormat="1" applyFont="1" applyBorder="1" applyAlignment="1">
      <alignment horizontal="center" vertical="center"/>
    </xf>
    <xf numFmtId="41" fontId="8" fillId="0" borderId="12" xfId="15" applyNumberFormat="1" applyFont="1" applyBorder="1" applyAlignment="1">
      <alignment horizontal="center" vertical="center"/>
    </xf>
    <xf numFmtId="41" fontId="8" fillId="0" borderId="0" xfId="0" applyNumberFormat="1" applyFont="1" applyBorder="1" applyAlignment="1">
      <alignment/>
    </xf>
    <xf numFmtId="41" fontId="8" fillId="0" borderId="1" xfId="0" applyNumberFormat="1" applyFont="1" applyBorder="1" applyAlignment="1">
      <alignment/>
    </xf>
    <xf numFmtId="41" fontId="8" fillId="0" borderId="0" xfId="0" applyNumberFormat="1" applyFont="1" applyAlignment="1">
      <alignment vertical="center"/>
    </xf>
    <xf numFmtId="41" fontId="8" fillId="0" borderId="1" xfId="15" applyNumberFormat="1" applyFont="1" applyBorder="1" applyAlignment="1">
      <alignment vertical="center"/>
    </xf>
    <xf numFmtId="41" fontId="8" fillId="0" borderId="5" xfId="0" applyNumberFormat="1" applyFont="1" applyBorder="1" applyAlignment="1">
      <alignment vertical="center"/>
    </xf>
    <xf numFmtId="41" fontId="21" fillId="0" borderId="0" xfId="0" applyNumberFormat="1" applyFont="1" applyAlignment="1">
      <alignment vertical="top"/>
    </xf>
    <xf numFmtId="41" fontId="8" fillId="0" borderId="1" xfId="0" applyNumberFormat="1" applyFont="1" applyBorder="1" applyAlignment="1">
      <alignment vertical="top"/>
    </xf>
    <xf numFmtId="41" fontId="8" fillId="0" borderId="5" xfId="0" applyNumberFormat="1" applyFont="1" applyBorder="1" applyAlignment="1">
      <alignment vertical="top"/>
    </xf>
    <xf numFmtId="180" fontId="14" fillId="0" borderId="0" xfId="15" applyNumberFormat="1" applyFont="1" applyFill="1" applyAlignment="1">
      <alignment horizontal="right"/>
    </xf>
    <xf numFmtId="180" fontId="14" fillId="0" borderId="0" xfId="15" applyNumberFormat="1" applyFont="1" applyFill="1" applyAlignment="1">
      <alignment horizontal="right" vertical="top"/>
    </xf>
    <xf numFmtId="187" fontId="10" fillId="0" borderId="0" xfId="15" applyNumberFormat="1" applyFont="1" applyFill="1" applyAlignment="1">
      <alignment horizontal="left"/>
    </xf>
    <xf numFmtId="41" fontId="8" fillId="0" borderId="6" xfId="15" applyNumberFormat="1" applyFont="1" applyFill="1" applyBorder="1" applyAlignment="1">
      <alignment vertical="top"/>
    </xf>
    <xf numFmtId="37" fontId="9" fillId="0" borderId="4" xfId="15" applyNumberFormat="1" applyFont="1" applyFill="1" applyBorder="1" applyAlignment="1">
      <alignment horizontal="right"/>
    </xf>
    <xf numFmtId="37" fontId="8" fillId="0" borderId="0" xfId="0" applyFont="1" applyFill="1" applyAlignment="1">
      <alignment horizontal="center" vertical="center"/>
    </xf>
    <xf numFmtId="37" fontId="8" fillId="0" borderId="0" xfId="0" applyFont="1" applyAlignment="1" applyProtection="1">
      <alignment/>
      <protection locked="0"/>
    </xf>
    <xf numFmtId="37" fontId="8" fillId="0" borderId="0" xfId="0" applyFont="1" applyAlignment="1" applyProtection="1" quotePrefix="1">
      <alignment horizontal="center"/>
      <protection locked="0"/>
    </xf>
    <xf numFmtId="187" fontId="8" fillId="0" borderId="0" xfId="15" applyNumberFormat="1" applyFont="1" applyFill="1" applyBorder="1" applyAlignment="1">
      <alignment horizontal="center"/>
    </xf>
    <xf numFmtId="187" fontId="8" fillId="0" borderId="1" xfId="15" applyNumberFormat="1" applyFont="1" applyFill="1" applyBorder="1" applyAlignment="1">
      <alignment horizontal="center"/>
    </xf>
    <xf numFmtId="41" fontId="8" fillId="0" borderId="0" xfId="15" applyNumberFormat="1" applyFont="1" applyAlignment="1">
      <alignment readingOrder="1"/>
    </xf>
    <xf numFmtId="41" fontId="8" fillId="0" borderId="0" xfId="15" applyNumberFormat="1" applyFont="1" applyBorder="1" applyAlignment="1">
      <alignment horizontal="center"/>
    </xf>
    <xf numFmtId="180" fontId="8" fillId="0" borderId="1" xfId="15" applyNumberFormat="1" applyFont="1" applyBorder="1" applyAlignment="1">
      <alignment/>
    </xf>
    <xf numFmtId="41" fontId="11" fillId="0" borderId="0" xfId="15" applyNumberFormat="1" applyFont="1" applyAlignment="1">
      <alignment vertical="center"/>
    </xf>
    <xf numFmtId="41" fontId="11" fillId="0" borderId="1" xfId="15" applyNumberFormat="1" applyFont="1" applyBorder="1" applyAlignment="1">
      <alignment vertical="top"/>
    </xf>
    <xf numFmtId="41" fontId="9" fillId="0" borderId="0" xfId="0" applyNumberFormat="1" applyFont="1" applyBorder="1" applyAlignment="1">
      <alignment/>
    </xf>
    <xf numFmtId="41" fontId="8" fillId="0" borderId="0" xfId="0" applyNumberFormat="1" applyFont="1" applyBorder="1" applyAlignment="1">
      <alignment/>
    </xf>
    <xf numFmtId="41" fontId="8" fillId="0" borderId="0" xfId="0" applyNumberFormat="1" applyFont="1" applyFill="1" applyBorder="1" applyAlignment="1">
      <alignment/>
    </xf>
    <xf numFmtId="41" fontId="28" fillId="0" borderId="0" xfId="0" applyNumberFormat="1" applyFont="1" applyBorder="1" applyAlignment="1">
      <alignment/>
    </xf>
    <xf numFmtId="41" fontId="27" fillId="0" borderId="0" xfId="0" applyNumberFormat="1" applyFont="1" applyBorder="1" applyAlignment="1">
      <alignment/>
    </xf>
    <xf numFmtId="41" fontId="12" fillId="0" borderId="0" xfId="0" applyNumberFormat="1" applyFont="1" applyBorder="1" applyAlignment="1">
      <alignment/>
    </xf>
    <xf numFmtId="41" fontId="9" fillId="0" borderId="1" xfId="0" applyNumberFormat="1" applyFont="1" applyBorder="1" applyAlignment="1">
      <alignment/>
    </xf>
    <xf numFmtId="41" fontId="9" fillId="0" borderId="6" xfId="0" applyNumberFormat="1" applyFont="1" applyBorder="1" applyAlignment="1">
      <alignment/>
    </xf>
    <xf numFmtId="41" fontId="7" fillId="0" borderId="0" xfId="0" applyNumberFormat="1" applyFont="1" applyAlignment="1">
      <alignment horizontal="right"/>
    </xf>
    <xf numFmtId="41" fontId="11" fillId="0" borderId="0" xfId="0" applyNumberFormat="1" applyFont="1" applyAlignment="1">
      <alignment/>
    </xf>
    <xf numFmtId="41" fontId="27" fillId="0" borderId="0" xfId="0" applyNumberFormat="1" applyFont="1" applyAlignment="1">
      <alignment/>
    </xf>
    <xf numFmtId="41" fontId="8" fillId="0" borderId="0" xfId="24" applyNumberFormat="1" applyFont="1" applyBorder="1">
      <alignment/>
      <protection/>
    </xf>
    <xf numFmtId="180" fontId="8" fillId="0" borderId="0" xfId="15" applyNumberFormat="1" applyFont="1" applyAlignment="1">
      <alignment horizontal="justify" vertical="center" wrapText="1"/>
    </xf>
    <xf numFmtId="180" fontId="9" fillId="0" borderId="6" xfId="15" applyNumberFormat="1" applyFont="1" applyBorder="1" applyAlignment="1">
      <alignment/>
    </xf>
    <xf numFmtId="180" fontId="9" fillId="0" borderId="3" xfId="15" applyNumberFormat="1" applyFont="1" applyBorder="1" applyAlignment="1" applyProtection="1">
      <alignment vertical="center"/>
      <protection/>
    </xf>
    <xf numFmtId="188" fontId="8" fillId="0" borderId="0" xfId="23" applyNumberFormat="1" applyFont="1" applyAlignment="1">
      <alignment horizontal="center" wrapText="1"/>
      <protection/>
    </xf>
    <xf numFmtId="0" fontId="8" fillId="0" borderId="0" xfId="23" applyFont="1" applyAlignment="1">
      <alignment horizontal="center" wrapText="1"/>
      <protection/>
    </xf>
    <xf numFmtId="0" fontId="44" fillId="0" borderId="0" xfId="23" applyFont="1" applyAlignment="1">
      <alignment horizontal="left" vertical="top" wrapText="1"/>
      <protection/>
    </xf>
    <xf numFmtId="37" fontId="36" fillId="0" borderId="0" xfId="0" applyFont="1" applyAlignment="1" applyProtection="1">
      <alignment horizontal="center"/>
      <protection/>
    </xf>
    <xf numFmtId="37" fontId="37" fillId="0" borderId="0" xfId="0" applyFont="1" applyAlignment="1">
      <alignment/>
    </xf>
    <xf numFmtId="0" fontId="36" fillId="0" borderId="0" xfId="0" applyNumberFormat="1" applyFont="1" applyAlignment="1" applyProtection="1">
      <alignment horizontal="center" wrapText="1"/>
      <protection/>
    </xf>
    <xf numFmtId="37" fontId="36" fillId="0" borderId="0" xfId="0" applyFont="1" applyBorder="1" applyAlignment="1" applyProtection="1">
      <alignment horizontal="center"/>
      <protection/>
    </xf>
    <xf numFmtId="183" fontId="36" fillId="0" borderId="0" xfId="0" applyNumberFormat="1" applyFont="1" applyBorder="1" applyAlignment="1" applyProtection="1">
      <alignment horizontal="center"/>
      <protection/>
    </xf>
    <xf numFmtId="37" fontId="37" fillId="0" borderId="0" xfId="0" applyFont="1" applyBorder="1" applyAlignment="1">
      <alignment/>
    </xf>
    <xf numFmtId="14" fontId="38" fillId="0" borderId="0" xfId="0" applyNumberFormat="1" applyFont="1" applyAlignment="1">
      <alignment horizontal="center" wrapText="1"/>
    </xf>
    <xf numFmtId="14" fontId="37" fillId="0" borderId="0" xfId="0" applyNumberFormat="1" applyFont="1" applyAlignment="1">
      <alignment/>
    </xf>
    <xf numFmtId="14" fontId="36" fillId="0" borderId="0" xfId="0" applyNumberFormat="1" applyFont="1" applyAlignment="1" applyProtection="1">
      <alignment horizontal="center" wrapText="1"/>
      <protection/>
    </xf>
    <xf numFmtId="14" fontId="36" fillId="0" borderId="0" xfId="0" applyNumberFormat="1" applyFont="1" applyBorder="1" applyAlignment="1" applyProtection="1">
      <alignment horizontal="center"/>
      <protection/>
    </xf>
    <xf numFmtId="37" fontId="37" fillId="0" borderId="0" xfId="0" applyFont="1" applyAlignment="1">
      <alignment horizontal="centerContinuous"/>
    </xf>
    <xf numFmtId="175" fontId="36" fillId="0" borderId="0" xfId="0" applyNumberFormat="1" applyFont="1" applyAlignment="1" applyProtection="1">
      <alignment horizontal="left"/>
      <protection/>
    </xf>
    <xf numFmtId="175" fontId="37" fillId="0" borderId="0" xfId="0" applyNumberFormat="1" applyFont="1" applyAlignment="1">
      <alignment/>
    </xf>
    <xf numFmtId="175" fontId="37" fillId="0" borderId="0" xfId="0" applyNumberFormat="1" applyFont="1" applyAlignment="1" applyProtection="1">
      <alignment/>
      <protection locked="0"/>
    </xf>
    <xf numFmtId="175" fontId="37" fillId="0" borderId="0" xfId="0" applyNumberFormat="1" applyFont="1" applyBorder="1" applyAlignment="1" applyProtection="1">
      <alignment/>
      <protection locked="0"/>
    </xf>
    <xf numFmtId="175" fontId="37" fillId="0" borderId="0" xfId="0" applyNumberFormat="1" applyFont="1" applyBorder="1" applyAlignment="1">
      <alignment/>
    </xf>
    <xf numFmtId="175" fontId="37" fillId="0" borderId="0" xfId="22" applyNumberFormat="1" applyFont="1" applyAlignment="1" applyProtection="1">
      <alignment horizontal="left"/>
      <protection/>
    </xf>
    <xf numFmtId="175" fontId="37" fillId="0" borderId="0" xfId="22" applyNumberFormat="1" applyFont="1" applyProtection="1">
      <alignment/>
      <protection/>
    </xf>
    <xf numFmtId="175" fontId="36" fillId="0" borderId="0" xfId="0" applyNumberFormat="1" applyFont="1" applyAlignment="1" applyProtection="1">
      <alignment/>
      <protection locked="0"/>
    </xf>
    <xf numFmtId="175" fontId="37" fillId="0" borderId="0" xfId="15" applyNumberFormat="1" applyFont="1" applyAlignment="1" applyProtection="1">
      <alignment/>
      <protection locked="0"/>
    </xf>
    <xf numFmtId="175" fontId="37" fillId="0" borderId="0" xfId="0" applyNumberFormat="1" applyFont="1" applyBorder="1" applyAlignment="1" applyProtection="1">
      <alignment/>
      <protection/>
    </xf>
    <xf numFmtId="175" fontId="37" fillId="0" borderId="0" xfId="15" applyNumberFormat="1" applyFont="1" applyBorder="1" applyAlignment="1" applyProtection="1">
      <alignment/>
      <protection/>
    </xf>
    <xf numFmtId="37" fontId="37" fillId="0" borderId="0" xfId="0" applyFont="1" applyBorder="1" applyAlignment="1" applyProtection="1">
      <alignment/>
      <protection/>
    </xf>
    <xf numFmtId="175" fontId="37" fillId="0" borderId="0" xfId="0" applyNumberFormat="1" applyFont="1" applyAlignment="1" applyProtection="1">
      <alignment horizontal="left"/>
      <protection/>
    </xf>
    <xf numFmtId="175" fontId="37" fillId="0" borderId="0" xfId="15" applyNumberFormat="1" applyFont="1" applyFill="1" applyAlignment="1" applyProtection="1">
      <alignment/>
      <protection locked="0"/>
    </xf>
    <xf numFmtId="175" fontId="37" fillId="0" borderId="0" xfId="15" applyNumberFormat="1" applyFont="1" applyBorder="1" applyAlignment="1" applyProtection="1">
      <alignment horizontal="right"/>
      <protection/>
    </xf>
    <xf numFmtId="175" fontId="37" fillId="0" borderId="0" xfId="0" applyNumberFormat="1" applyFont="1" applyBorder="1" applyAlignment="1" applyProtection="1">
      <alignment horizontal="center"/>
      <protection/>
    </xf>
    <xf numFmtId="175" fontId="36" fillId="0" borderId="0" xfId="15" applyNumberFormat="1" applyFont="1" applyFill="1" applyAlignment="1" applyProtection="1">
      <alignment/>
      <protection locked="0"/>
    </xf>
    <xf numFmtId="175" fontId="36" fillId="0" borderId="0" xfId="15" applyNumberFormat="1" applyFont="1" applyAlignment="1" applyProtection="1">
      <alignment/>
      <protection locked="0"/>
    </xf>
    <xf numFmtId="175" fontId="36" fillId="0" borderId="0" xfId="15" applyNumberFormat="1" applyFont="1" applyBorder="1" applyAlignment="1" applyProtection="1">
      <alignment horizontal="right"/>
      <protection/>
    </xf>
    <xf numFmtId="175" fontId="36" fillId="0" borderId="0" xfId="0" applyNumberFormat="1" applyFont="1" applyBorder="1" applyAlignment="1">
      <alignment/>
    </xf>
    <xf numFmtId="175" fontId="37" fillId="0" borderId="0" xfId="15" applyNumberFormat="1" applyFont="1" applyBorder="1" applyAlignment="1">
      <alignment/>
    </xf>
    <xf numFmtId="175" fontId="36" fillId="0" borderId="0" xfId="0" applyNumberFormat="1" applyFont="1" applyAlignment="1" applyProtection="1">
      <alignment horizontal="left" vertical="center"/>
      <protection/>
    </xf>
    <xf numFmtId="175" fontId="36" fillId="0" borderId="0" xfId="0" applyNumberFormat="1" applyFont="1" applyAlignment="1">
      <alignment vertical="center"/>
    </xf>
    <xf numFmtId="175" fontId="37" fillId="0" borderId="0" xfId="0" applyNumberFormat="1" applyFont="1" applyAlignment="1">
      <alignment vertical="center"/>
    </xf>
    <xf numFmtId="175" fontId="36" fillId="0" borderId="2" xfId="0" applyNumberFormat="1" applyFont="1" applyBorder="1" applyAlignment="1" applyProtection="1">
      <alignment vertical="center"/>
      <protection/>
    </xf>
    <xf numFmtId="175" fontId="36" fillId="0" borderId="0" xfId="0" applyNumberFormat="1" applyFont="1" applyBorder="1" applyAlignment="1" applyProtection="1">
      <alignment vertical="center"/>
      <protection/>
    </xf>
    <xf numFmtId="175" fontId="36" fillId="0" borderId="0" xfId="15" applyNumberFormat="1" applyFont="1" applyBorder="1" applyAlignment="1" applyProtection="1">
      <alignment vertical="center"/>
      <protection/>
    </xf>
    <xf numFmtId="175" fontId="36" fillId="0" borderId="3" xfId="0" applyNumberFormat="1" applyFont="1" applyBorder="1" applyAlignment="1" applyProtection="1">
      <alignment vertical="center"/>
      <protection/>
    </xf>
    <xf numFmtId="182" fontId="36" fillId="0" borderId="0" xfId="0" applyNumberFormat="1" applyFont="1" applyBorder="1" applyAlignment="1" applyProtection="1">
      <alignment vertical="center"/>
      <protection/>
    </xf>
    <xf numFmtId="37" fontId="36" fillId="0" borderId="0" xfId="0" applyFont="1" applyBorder="1" applyAlignment="1" applyProtection="1">
      <alignment vertical="center"/>
      <protection/>
    </xf>
    <xf numFmtId="37" fontId="37" fillId="0" borderId="0" xfId="0" applyFont="1" applyBorder="1" applyAlignment="1">
      <alignment vertical="center"/>
    </xf>
    <xf numFmtId="37" fontId="37" fillId="0" borderId="0" xfId="0" applyFont="1" applyAlignment="1">
      <alignment vertical="center"/>
    </xf>
    <xf numFmtId="175" fontId="36" fillId="0" borderId="23" xfId="0" applyNumberFormat="1" applyFont="1" applyBorder="1" applyAlignment="1">
      <alignment/>
    </xf>
    <xf numFmtId="175" fontId="37" fillId="0" borderId="23" xfId="0" applyNumberFormat="1" applyFont="1" applyBorder="1" applyAlignment="1">
      <alignment/>
    </xf>
    <xf numFmtId="175" fontId="36" fillId="0" borderId="0" xfId="0" applyNumberFormat="1" applyFont="1" applyAlignment="1">
      <alignment/>
    </xf>
    <xf numFmtId="175" fontId="37" fillId="0" borderId="0" xfId="15" applyNumberFormat="1" applyFont="1" applyAlignment="1">
      <alignment/>
    </xf>
    <xf numFmtId="180" fontId="36" fillId="0" borderId="0" xfId="15" applyNumberFormat="1" applyFont="1" applyAlignment="1" applyProtection="1">
      <alignment/>
      <protection locked="0"/>
    </xf>
    <xf numFmtId="175" fontId="37" fillId="0" borderId="0" xfId="15" applyNumberFormat="1" applyFont="1" applyBorder="1" applyAlignment="1" applyProtection="1">
      <alignment/>
      <protection locked="0"/>
    </xf>
    <xf numFmtId="41" fontId="36" fillId="0" borderId="0" xfId="15" applyNumberFormat="1" applyFont="1" applyAlignment="1" applyProtection="1">
      <alignment/>
      <protection locked="0"/>
    </xf>
    <xf numFmtId="175" fontId="37" fillId="0" borderId="0" xfId="0" applyNumberFormat="1" applyFont="1" applyAlignment="1" applyProtection="1">
      <alignment horizontal="left" shrinkToFit="1"/>
      <protection/>
    </xf>
    <xf numFmtId="41" fontId="36" fillId="0" borderId="0" xfId="15" applyNumberFormat="1" applyFont="1" applyAlignment="1" applyProtection="1">
      <alignment horizontal="right"/>
      <protection locked="0"/>
    </xf>
    <xf numFmtId="175" fontId="37" fillId="0" borderId="0" xfId="15" applyNumberFormat="1" applyFont="1" applyBorder="1" applyAlignment="1" applyProtection="1" quotePrefix="1">
      <alignment horizontal="right"/>
      <protection/>
    </xf>
    <xf numFmtId="175" fontId="36" fillId="0" borderId="2" xfId="15" applyNumberFormat="1" applyFont="1" applyBorder="1" applyAlignment="1" applyProtection="1">
      <alignment/>
      <protection/>
    </xf>
    <xf numFmtId="175" fontId="37" fillId="0" borderId="2" xfId="15" applyNumberFormat="1" applyFont="1" applyBorder="1" applyAlignment="1" applyProtection="1">
      <alignment/>
      <protection/>
    </xf>
    <xf numFmtId="175" fontId="37" fillId="0" borderId="6" xfId="15" applyNumberFormat="1" applyFont="1" applyBorder="1" applyAlignment="1" applyProtection="1">
      <alignment/>
      <protection/>
    </xf>
    <xf numFmtId="175" fontId="36" fillId="0" borderId="2" xfId="15" applyNumberFormat="1" applyFont="1" applyBorder="1" applyAlignment="1">
      <alignment/>
    </xf>
    <xf numFmtId="175" fontId="37" fillId="0" borderId="2" xfId="15" applyNumberFormat="1" applyFont="1" applyBorder="1" applyAlignment="1">
      <alignment/>
    </xf>
    <xf numFmtId="175" fontId="36" fillId="0" borderId="0" xfId="15" applyNumberFormat="1" applyFont="1" applyBorder="1" applyAlignment="1">
      <alignment/>
    </xf>
    <xf numFmtId="41" fontId="37" fillId="0" borderId="0" xfId="15" applyNumberFormat="1" applyFont="1" applyAlignment="1" applyProtection="1">
      <alignment/>
      <protection locked="0"/>
    </xf>
    <xf numFmtId="41" fontId="36" fillId="0" borderId="0" xfId="15" applyNumberFormat="1" applyFont="1" applyFill="1" applyAlignment="1" applyProtection="1">
      <alignment/>
      <protection locked="0"/>
    </xf>
    <xf numFmtId="175" fontId="36" fillId="0" borderId="0" xfId="15" applyNumberFormat="1" applyFont="1" applyBorder="1" applyAlignment="1" applyProtection="1">
      <alignment/>
      <protection/>
    </xf>
    <xf numFmtId="175" fontId="37" fillId="0" borderId="0" xfId="15" applyNumberFormat="1" applyFont="1" applyBorder="1" applyAlignment="1" applyProtection="1">
      <alignment vertical="center"/>
      <protection/>
    </xf>
    <xf numFmtId="175" fontId="37" fillId="0" borderId="2" xfId="15" applyNumberFormat="1" applyFont="1" applyBorder="1" applyAlignment="1" applyProtection="1">
      <alignment vertical="center"/>
      <protection/>
    </xf>
    <xf numFmtId="175" fontId="36" fillId="0" borderId="6" xfId="15" applyNumberFormat="1" applyFont="1" applyBorder="1" applyAlignment="1" applyProtection="1">
      <alignment vertical="center"/>
      <protection/>
    </xf>
    <xf numFmtId="175" fontId="37" fillId="0" borderId="6" xfId="15" applyNumberFormat="1" applyFont="1" applyBorder="1" applyAlignment="1" applyProtection="1">
      <alignment vertical="center"/>
      <protection/>
    </xf>
    <xf numFmtId="37" fontId="37" fillId="0" borderId="0" xfId="0" applyFont="1" applyBorder="1" applyAlignment="1" applyProtection="1">
      <alignment vertical="center"/>
      <protection/>
    </xf>
    <xf numFmtId="175" fontId="36" fillId="0" borderId="0" xfId="15" applyNumberFormat="1" applyFont="1" applyAlignment="1" applyProtection="1">
      <alignment horizontal="right"/>
      <protection locked="0"/>
    </xf>
    <xf numFmtId="175" fontId="37" fillId="0" borderId="0" xfId="15" applyNumberFormat="1" applyFont="1" applyBorder="1" applyAlignment="1" applyProtection="1">
      <alignment horizontal="right"/>
      <protection locked="0"/>
    </xf>
    <xf numFmtId="175" fontId="37" fillId="0" borderId="0" xfId="15" applyNumberFormat="1" applyFont="1" applyBorder="1" applyAlignment="1" applyProtection="1">
      <alignment horizontal="center"/>
      <protection/>
    </xf>
    <xf numFmtId="175" fontId="36" fillId="0" borderId="0" xfId="15" applyNumberFormat="1" applyFont="1" applyBorder="1" applyAlignment="1" applyProtection="1" quotePrefix="1">
      <alignment horizontal="right"/>
      <protection/>
    </xf>
    <xf numFmtId="175" fontId="36" fillId="0" borderId="0" xfId="15" applyNumberFormat="1" applyFont="1" applyBorder="1" applyAlignment="1" applyProtection="1">
      <alignment/>
      <protection locked="0"/>
    </xf>
    <xf numFmtId="175" fontId="36" fillId="0" borderId="4" xfId="15" applyNumberFormat="1" applyFont="1" applyBorder="1" applyAlignment="1" applyProtection="1">
      <alignment/>
      <protection/>
    </xf>
    <xf numFmtId="37" fontId="36" fillId="0" borderId="0" xfId="0" applyFont="1" applyBorder="1" applyAlignment="1" applyProtection="1">
      <alignment/>
      <protection/>
    </xf>
    <xf numFmtId="175" fontId="36" fillId="0" borderId="12" xfId="0" applyNumberFormat="1" applyFont="1" applyBorder="1" applyAlignment="1" applyProtection="1" quotePrefix="1">
      <alignment horizontal="right"/>
      <protection/>
    </xf>
    <xf numFmtId="175" fontId="37" fillId="0" borderId="0" xfId="0" applyNumberFormat="1" applyFont="1" applyBorder="1" applyAlignment="1" applyProtection="1" quotePrefix="1">
      <alignment horizontal="right"/>
      <protection/>
    </xf>
    <xf numFmtId="175" fontId="37" fillId="0" borderId="12" xfId="15" applyNumberFormat="1" applyFont="1" applyBorder="1" applyAlignment="1" applyProtection="1" quotePrefix="1">
      <alignment horizontal="right"/>
      <protection/>
    </xf>
    <xf numFmtId="37" fontId="40" fillId="0" borderId="0" xfId="0" applyFont="1" applyAlignment="1">
      <alignment/>
    </xf>
    <xf numFmtId="10" fontId="36" fillId="0" borderId="0" xfId="28" applyNumberFormat="1" applyFont="1" applyAlignment="1" applyProtection="1">
      <alignment/>
      <protection locked="0"/>
    </xf>
    <xf numFmtId="10" fontId="37" fillId="0" borderId="0" xfId="28" applyNumberFormat="1" applyFont="1" applyBorder="1" applyAlignment="1" applyProtection="1">
      <alignment/>
      <protection locked="0"/>
    </xf>
    <xf numFmtId="10" fontId="37" fillId="0" borderId="0" xfId="28" applyNumberFormat="1" applyFont="1" applyAlignment="1" applyProtection="1">
      <alignment/>
      <protection locked="0"/>
    </xf>
    <xf numFmtId="175" fontId="36" fillId="0" borderId="4" xfId="0" applyNumberFormat="1" applyFont="1" applyBorder="1" applyAlignment="1">
      <alignment/>
    </xf>
    <xf numFmtId="175" fontId="37" fillId="0" borderId="4" xfId="0" applyNumberFormat="1" applyFont="1" applyBorder="1" applyAlignment="1" applyProtection="1">
      <alignment/>
      <protection locked="0"/>
    </xf>
    <xf numFmtId="177" fontId="36" fillId="0" borderId="0" xfId="15" applyFont="1" applyFill="1" applyAlignment="1" applyProtection="1">
      <alignment/>
      <protection locked="0"/>
    </xf>
    <xf numFmtId="177" fontId="36" fillId="0" borderId="0" xfId="15" applyFont="1" applyAlignment="1" applyProtection="1">
      <alignment/>
      <protection locked="0"/>
    </xf>
    <xf numFmtId="177" fontId="37" fillId="0" borderId="0" xfId="15" applyFont="1" applyFill="1" applyAlignment="1" applyProtection="1">
      <alignment/>
      <protection locked="0"/>
    </xf>
    <xf numFmtId="37" fontId="36" fillId="0" borderId="0" xfId="0" applyFont="1" applyAlignment="1">
      <alignment/>
    </xf>
    <xf numFmtId="37" fontId="36" fillId="0" borderId="1" xfId="0" applyFont="1" applyBorder="1" applyAlignment="1" applyProtection="1">
      <alignment horizontal="center"/>
      <protection/>
    </xf>
    <xf numFmtId="37" fontId="37" fillId="0" borderId="0" xfId="0" applyFont="1" applyBorder="1" applyAlignment="1">
      <alignment horizontal="centerContinuous"/>
    </xf>
    <xf numFmtId="37" fontId="36" fillId="0" borderId="0" xfId="0" applyFont="1" applyAlignment="1">
      <alignment horizontal="centerContinuous"/>
    </xf>
    <xf numFmtId="37" fontId="36" fillId="0" borderId="0" xfId="0" applyFont="1" applyBorder="1" applyAlignment="1">
      <alignment horizontal="centerContinuous"/>
    </xf>
    <xf numFmtId="37" fontId="37" fillId="0" borderId="0" xfId="0" applyFont="1" applyAlignment="1">
      <alignment/>
    </xf>
    <xf numFmtId="37" fontId="36" fillId="0" borderId="0" xfId="0" applyFont="1" applyAlignment="1" applyProtection="1">
      <alignment horizontal="centerContinuous"/>
      <protection/>
    </xf>
    <xf numFmtId="37" fontId="36" fillId="0" borderId="0" xfId="0" applyFont="1" applyAlignment="1">
      <alignment horizontal="center" wrapText="1"/>
    </xf>
    <xf numFmtId="37" fontId="37" fillId="0" borderId="0" xfId="0" applyFont="1" applyAlignment="1">
      <alignment horizontal="center" wrapText="1"/>
    </xf>
    <xf numFmtId="37" fontId="36" fillId="0" borderId="0" xfId="0" applyFont="1" applyBorder="1" applyAlignment="1">
      <alignment horizontal="center" wrapText="1"/>
    </xf>
    <xf numFmtId="14" fontId="36" fillId="0" borderId="0" xfId="0" applyNumberFormat="1" applyFont="1" applyAlignment="1">
      <alignment horizontal="center" wrapText="1"/>
    </xf>
    <xf numFmtId="14" fontId="38" fillId="0" borderId="0" xfId="0" applyNumberFormat="1" applyFont="1" applyAlignment="1">
      <alignment horizontal="centerContinuous"/>
    </xf>
    <xf numFmtId="14" fontId="37" fillId="0" borderId="0" xfId="0" applyNumberFormat="1" applyFont="1" applyAlignment="1">
      <alignment horizontal="centerContinuous"/>
    </xf>
    <xf numFmtId="14" fontId="36" fillId="0" borderId="0" xfId="0" applyNumberFormat="1" applyFont="1" applyAlignment="1">
      <alignment horizontal="centerContinuous"/>
    </xf>
    <xf numFmtId="185" fontId="37" fillId="0" borderId="0" xfId="0" applyNumberFormat="1" applyFont="1" applyAlignment="1">
      <alignment horizontal="centerContinuous"/>
    </xf>
    <xf numFmtId="186" fontId="38" fillId="5" borderId="24" xfId="0" applyNumberFormat="1" applyFont="1" applyFill="1" applyBorder="1" applyAlignment="1">
      <alignment horizontal="center" wrapText="1"/>
    </xf>
    <xf numFmtId="37" fontId="39" fillId="5" borderId="0" xfId="0" applyFont="1" applyFill="1" applyAlignment="1">
      <alignment horizontal="centerContinuous" vertical="center"/>
    </xf>
    <xf numFmtId="186" fontId="39" fillId="5" borderId="24" xfId="0" applyNumberFormat="1" applyFont="1" applyFill="1" applyBorder="1" applyAlignment="1">
      <alignment horizontal="center" wrapText="1"/>
    </xf>
    <xf numFmtId="37" fontId="39" fillId="5" borderId="0" xfId="0" applyFont="1" applyFill="1" applyAlignment="1">
      <alignment vertical="center"/>
    </xf>
    <xf numFmtId="186" fontId="38" fillId="5" borderId="0" xfId="0" applyNumberFormat="1" applyFont="1" applyFill="1" applyBorder="1" applyAlignment="1">
      <alignment horizontal="center" wrapText="1"/>
    </xf>
    <xf numFmtId="37" fontId="36" fillId="0" borderId="0" xfId="0" applyFont="1" applyAlignment="1">
      <alignment horizontal="center"/>
    </xf>
    <xf numFmtId="37" fontId="37" fillId="0" borderId="0" xfId="0" applyFont="1" applyAlignment="1">
      <alignment horizontal="center"/>
    </xf>
    <xf numFmtId="37" fontId="36" fillId="0" borderId="0" xfId="0" applyFont="1" applyBorder="1" applyAlignment="1">
      <alignment horizontal="center"/>
    </xf>
    <xf numFmtId="37" fontId="37" fillId="0" borderId="0" xfId="0" applyFont="1" applyAlignment="1" applyProtection="1">
      <alignment horizontal="left" vertical="center"/>
      <protection/>
    </xf>
    <xf numFmtId="41" fontId="36" fillId="0" borderId="0" xfId="15" applyNumberFormat="1" applyFont="1" applyAlignment="1" applyProtection="1">
      <alignment vertical="center"/>
      <protection locked="0"/>
    </xf>
    <xf numFmtId="41" fontId="37" fillId="0" borderId="0" xfId="15" applyNumberFormat="1" applyFont="1" applyBorder="1" applyAlignment="1" applyProtection="1">
      <alignment vertical="center"/>
      <protection locked="0"/>
    </xf>
    <xf numFmtId="41" fontId="37" fillId="0" borderId="0" xfId="15" applyNumberFormat="1" applyFont="1" applyAlignment="1" applyProtection="1">
      <alignment vertical="center"/>
      <protection locked="0"/>
    </xf>
    <xf numFmtId="41" fontId="42" fillId="0" borderId="0" xfId="15" applyNumberFormat="1" applyFont="1" applyBorder="1" applyAlignment="1" applyProtection="1">
      <alignment vertical="center"/>
      <protection locked="0"/>
    </xf>
    <xf numFmtId="41" fontId="43" fillId="0" borderId="0" xfId="15" applyNumberFormat="1" applyFont="1" applyBorder="1" applyAlignment="1" applyProtection="1">
      <alignment vertical="center"/>
      <protection locked="0"/>
    </xf>
    <xf numFmtId="37" fontId="37" fillId="0" borderId="0" xfId="0" applyNumberFormat="1" applyFont="1" applyBorder="1" applyAlignment="1" applyProtection="1">
      <alignment vertical="center"/>
      <protection/>
    </xf>
    <xf numFmtId="41" fontId="36" fillId="0" borderId="0" xfId="15" applyNumberFormat="1" applyFont="1" applyBorder="1" applyAlignment="1" applyProtection="1">
      <alignment vertical="center"/>
      <protection locked="0"/>
    </xf>
    <xf numFmtId="37" fontId="36" fillId="0" borderId="0" xfId="15" applyNumberFormat="1" applyFont="1" applyAlignment="1" applyProtection="1">
      <alignment vertical="center"/>
      <protection locked="0"/>
    </xf>
    <xf numFmtId="37" fontId="36" fillId="0" borderId="0" xfId="15" applyNumberFormat="1" applyFont="1" applyBorder="1" applyAlignment="1" applyProtection="1">
      <alignment vertical="center"/>
      <protection locked="0"/>
    </xf>
    <xf numFmtId="37" fontId="37" fillId="0" borderId="0" xfId="15" applyNumberFormat="1" applyFont="1" applyAlignment="1" applyProtection="1">
      <alignment vertical="center"/>
      <protection locked="0"/>
    </xf>
    <xf numFmtId="41" fontId="36" fillId="0" borderId="1" xfId="15" applyNumberFormat="1" applyFont="1" applyBorder="1" applyAlignment="1" applyProtection="1">
      <alignment vertical="center"/>
      <protection locked="0"/>
    </xf>
    <xf numFmtId="41" fontId="37" fillId="0" borderId="1" xfId="15" applyNumberFormat="1" applyFont="1" applyBorder="1" applyAlignment="1" applyProtection="1">
      <alignment vertical="center"/>
      <protection locked="0"/>
    </xf>
    <xf numFmtId="41" fontId="42" fillId="0" borderId="1" xfId="15" applyNumberFormat="1" applyFont="1" applyBorder="1" applyAlignment="1" applyProtection="1">
      <alignment vertical="center"/>
      <protection locked="0"/>
    </xf>
    <xf numFmtId="41" fontId="43" fillId="0" borderId="1" xfId="15" applyNumberFormat="1" applyFont="1" applyBorder="1" applyAlignment="1" applyProtection="1">
      <alignment vertical="center"/>
      <protection locked="0"/>
    </xf>
    <xf numFmtId="37" fontId="36" fillId="0" borderId="1" xfId="15" applyNumberFormat="1" applyFont="1" applyBorder="1" applyAlignment="1" applyProtection="1">
      <alignment vertical="center"/>
      <protection locked="0"/>
    </xf>
    <xf numFmtId="37" fontId="37" fillId="0" borderId="1" xfId="15" applyNumberFormat="1" applyFont="1" applyBorder="1" applyAlignment="1" applyProtection="1">
      <alignment vertical="center"/>
      <protection locked="0"/>
    </xf>
    <xf numFmtId="37" fontId="36" fillId="0" borderId="0" xfId="0" applyFont="1" applyAlignment="1">
      <alignment vertical="center"/>
    </xf>
    <xf numFmtId="37" fontId="36" fillId="0" borderId="0" xfId="0" applyFont="1" applyAlignment="1" applyProtection="1">
      <alignment horizontal="left" vertical="center"/>
      <protection/>
    </xf>
    <xf numFmtId="41" fontId="36" fillId="0" borderId="0" xfId="15" applyNumberFormat="1" applyFont="1" applyBorder="1" applyAlignment="1" applyProtection="1">
      <alignment vertical="center"/>
      <protection/>
    </xf>
    <xf numFmtId="37" fontId="37" fillId="0" borderId="0" xfId="15" applyNumberFormat="1" applyFont="1" applyBorder="1" applyAlignment="1" applyProtection="1">
      <alignment vertical="center"/>
      <protection locked="0"/>
    </xf>
    <xf numFmtId="41" fontId="42" fillId="0" borderId="0" xfId="15" applyNumberFormat="1" applyFont="1" applyAlignment="1" applyProtection="1">
      <alignment vertical="center"/>
      <protection locked="0"/>
    </xf>
    <xf numFmtId="41" fontId="43" fillId="0" borderId="0" xfId="15" applyNumberFormat="1" applyFont="1" applyAlignment="1" applyProtection="1">
      <alignment vertical="center"/>
      <protection locked="0"/>
    </xf>
    <xf numFmtId="37" fontId="36" fillId="0" borderId="0" xfId="0" applyNumberFormat="1" applyFont="1" applyBorder="1" applyAlignment="1" applyProtection="1">
      <alignment vertical="center"/>
      <protection/>
    </xf>
    <xf numFmtId="41" fontId="37" fillId="0" borderId="0" xfId="15" applyNumberFormat="1" applyFont="1" applyBorder="1" applyAlignment="1" applyProtection="1">
      <alignment vertical="center"/>
      <protection/>
    </xf>
    <xf numFmtId="37" fontId="36" fillId="0" borderId="0" xfId="0" applyFont="1" applyAlignment="1" applyProtection="1">
      <alignment horizontal="left" vertical="center" wrapText="1"/>
      <protection/>
    </xf>
    <xf numFmtId="41" fontId="36" fillId="0" borderId="0" xfId="15" applyNumberFormat="1" applyFont="1" applyAlignment="1">
      <alignment vertical="center" wrapText="1"/>
    </xf>
    <xf numFmtId="41" fontId="36" fillId="0" borderId="0" xfId="15" applyNumberFormat="1" applyFont="1" applyBorder="1" applyAlignment="1" applyProtection="1">
      <alignment vertical="center" wrapText="1"/>
      <protection/>
    </xf>
    <xf numFmtId="41" fontId="37" fillId="0" borderId="0" xfId="15" applyNumberFormat="1" applyFont="1" applyAlignment="1">
      <alignment vertical="center" wrapText="1"/>
    </xf>
    <xf numFmtId="37" fontId="37" fillId="0" borderId="0" xfId="0" applyFont="1" applyBorder="1" applyAlignment="1" applyProtection="1">
      <alignment vertical="center" wrapText="1"/>
      <protection/>
    </xf>
    <xf numFmtId="37" fontId="36" fillId="0" borderId="0" xfId="0" applyNumberFormat="1" applyFont="1" applyBorder="1" applyAlignment="1" applyProtection="1">
      <alignment vertical="center" wrapText="1"/>
      <protection/>
    </xf>
    <xf numFmtId="37" fontId="36" fillId="0" borderId="0" xfId="0" applyFont="1" applyAlignment="1">
      <alignment vertical="center" wrapText="1"/>
    </xf>
    <xf numFmtId="37" fontId="37" fillId="0" borderId="0" xfId="15" applyNumberFormat="1" applyFont="1" applyAlignment="1">
      <alignment vertical="center" wrapText="1"/>
    </xf>
    <xf numFmtId="37" fontId="37" fillId="0" borderId="0" xfId="15" applyNumberFormat="1" applyFont="1" applyBorder="1" applyAlignment="1">
      <alignment vertical="center" wrapText="1"/>
    </xf>
    <xf numFmtId="41" fontId="36" fillId="0" borderId="0" xfId="15" applyNumberFormat="1" applyFont="1" applyFill="1" applyBorder="1" applyAlignment="1" applyProtection="1">
      <alignment vertical="center"/>
      <protection locked="0"/>
    </xf>
    <xf numFmtId="41" fontId="37" fillId="0" borderId="0" xfId="15" applyNumberFormat="1" applyFont="1" applyFill="1" applyBorder="1" applyAlignment="1" applyProtection="1">
      <alignment vertical="center"/>
      <protection locked="0"/>
    </xf>
    <xf numFmtId="41" fontId="37" fillId="0" borderId="0" xfId="15" applyNumberFormat="1" applyFont="1" applyAlignment="1">
      <alignment vertical="center"/>
    </xf>
    <xf numFmtId="41" fontId="42" fillId="0" borderId="0" xfId="15" applyNumberFormat="1" applyFont="1" applyFill="1" applyBorder="1" applyAlignment="1" applyProtection="1">
      <alignment vertical="center"/>
      <protection locked="0"/>
    </xf>
    <xf numFmtId="41" fontId="43" fillId="0" borderId="0" xfId="15" applyNumberFormat="1" applyFont="1" applyAlignment="1">
      <alignment vertical="center"/>
    </xf>
    <xf numFmtId="41" fontId="43" fillId="0" borderId="0" xfId="15" applyNumberFormat="1" applyFont="1" applyFill="1" applyBorder="1" applyAlignment="1" applyProtection="1">
      <alignment vertical="center"/>
      <protection locked="0"/>
    </xf>
    <xf numFmtId="37" fontId="37" fillId="0" borderId="0" xfId="15" applyNumberFormat="1" applyFont="1" applyFill="1" applyBorder="1" applyAlignment="1" applyProtection="1">
      <alignment vertical="center"/>
      <protection locked="0"/>
    </xf>
    <xf numFmtId="41" fontId="36" fillId="0" borderId="1" xfId="15" applyNumberFormat="1" applyFont="1" applyFill="1" applyBorder="1" applyAlignment="1" applyProtection="1">
      <alignment vertical="center"/>
      <protection locked="0"/>
    </xf>
    <xf numFmtId="41" fontId="37" fillId="0" borderId="1" xfId="15" applyNumberFormat="1" applyFont="1" applyFill="1" applyBorder="1" applyAlignment="1" applyProtection="1">
      <alignment vertical="center"/>
      <protection locked="0"/>
    </xf>
    <xf numFmtId="41" fontId="42" fillId="0" borderId="1" xfId="15" applyNumberFormat="1" applyFont="1" applyFill="1" applyBorder="1" applyAlignment="1" applyProtection="1">
      <alignment vertical="center"/>
      <protection locked="0"/>
    </xf>
    <xf numFmtId="41" fontId="43" fillId="0" borderId="1" xfId="15" applyNumberFormat="1" applyFont="1" applyFill="1" applyBorder="1" applyAlignment="1" applyProtection="1">
      <alignment vertical="center"/>
      <protection locked="0"/>
    </xf>
    <xf numFmtId="37" fontId="37" fillId="0" borderId="1" xfId="15" applyNumberFormat="1" applyFont="1" applyFill="1" applyBorder="1" applyAlignment="1" applyProtection="1">
      <alignment vertical="center"/>
      <protection locked="0"/>
    </xf>
    <xf numFmtId="41" fontId="43" fillId="0" borderId="0" xfId="15" applyNumberFormat="1" applyFont="1" applyBorder="1" applyAlignment="1" applyProtection="1">
      <alignment vertical="center"/>
      <protection/>
    </xf>
    <xf numFmtId="41" fontId="37" fillId="0" borderId="0" xfId="15" applyNumberFormat="1" applyFont="1" applyBorder="1" applyAlignment="1" applyProtection="1">
      <alignment horizontal="right" vertical="center"/>
      <protection locked="0"/>
    </xf>
    <xf numFmtId="41" fontId="43" fillId="0" borderId="0" xfId="15" applyNumberFormat="1" applyFont="1" applyBorder="1" applyAlignment="1" applyProtection="1">
      <alignment horizontal="right" vertical="center"/>
      <protection locked="0"/>
    </xf>
    <xf numFmtId="37" fontId="37" fillId="0" borderId="0" xfId="0" applyFont="1" applyBorder="1" applyAlignment="1" applyProtection="1">
      <alignment horizontal="right" vertical="center"/>
      <protection/>
    </xf>
    <xf numFmtId="37" fontId="37" fillId="0" borderId="0" xfId="0" applyFont="1" applyBorder="1" applyAlignment="1" applyProtection="1">
      <alignment horizontal="left" vertical="center"/>
      <protection/>
    </xf>
    <xf numFmtId="41" fontId="36" fillId="0" borderId="12" xfId="15" applyNumberFormat="1" applyFont="1" applyBorder="1" applyAlignment="1" applyProtection="1">
      <alignment vertical="center"/>
      <protection locked="0"/>
    </xf>
    <xf numFmtId="41" fontId="37" fillId="0" borderId="12" xfId="15" applyNumberFormat="1" applyFont="1" applyBorder="1" applyAlignment="1" applyProtection="1">
      <alignment vertical="center"/>
      <protection locked="0"/>
    </xf>
    <xf numFmtId="37" fontId="37" fillId="0" borderId="12" xfId="15" applyNumberFormat="1" applyFont="1" applyBorder="1" applyAlignment="1" applyProtection="1">
      <alignment vertical="center"/>
      <protection locked="0"/>
    </xf>
    <xf numFmtId="41" fontId="36" fillId="0" borderId="0" xfId="15" applyNumberFormat="1" applyFont="1" applyAlignment="1">
      <alignment vertical="center"/>
    </xf>
    <xf numFmtId="177" fontId="37" fillId="0" borderId="0" xfId="15" applyFont="1" applyBorder="1" applyAlignment="1" applyProtection="1">
      <alignment vertical="center"/>
      <protection locked="0"/>
    </xf>
    <xf numFmtId="177" fontId="37" fillId="0" borderId="12" xfId="15" applyFont="1" applyBorder="1" applyAlignment="1" applyProtection="1">
      <alignment horizontal="right" vertical="center"/>
      <protection locked="0"/>
    </xf>
    <xf numFmtId="177" fontId="37" fillId="0" borderId="0" xfId="15" applyFont="1" applyBorder="1" applyAlignment="1">
      <alignment vertical="center"/>
    </xf>
    <xf numFmtId="41" fontId="36" fillId="0" borderId="0" xfId="15" applyNumberFormat="1" applyFont="1" applyBorder="1" applyAlignment="1" applyProtection="1">
      <alignment horizontal="center" vertical="center"/>
      <protection/>
    </xf>
    <xf numFmtId="41" fontId="37" fillId="0" borderId="0" xfId="15" applyNumberFormat="1" applyFont="1" applyBorder="1" applyAlignment="1">
      <alignment vertical="center"/>
    </xf>
    <xf numFmtId="41" fontId="37" fillId="0" borderId="0" xfId="15" applyNumberFormat="1" applyFont="1" applyBorder="1" applyAlignment="1" applyProtection="1">
      <alignment horizontal="center" vertical="center"/>
      <protection/>
    </xf>
    <xf numFmtId="181" fontId="37" fillId="0" borderId="0" xfId="0" applyNumberFormat="1" applyFont="1" applyBorder="1" applyAlignment="1" applyProtection="1">
      <alignment horizontal="center" vertical="center"/>
      <protection/>
    </xf>
    <xf numFmtId="180" fontId="37" fillId="0" borderId="0" xfId="15" applyNumberFormat="1" applyFont="1" applyBorder="1" applyAlignment="1">
      <alignment vertical="center"/>
    </xf>
    <xf numFmtId="0" fontId="41" fillId="0" borderId="0" xfId="0" applyNumberFormat="1" applyFont="1" applyAlignment="1">
      <alignment vertical="center" wrapText="1"/>
    </xf>
    <xf numFmtId="180" fontId="37" fillId="0" borderId="0" xfId="15" applyNumberFormat="1" applyFont="1" applyAlignment="1">
      <alignment/>
    </xf>
    <xf numFmtId="186" fontId="38" fillId="5" borderId="0" xfId="0" applyNumberFormat="1" applyFont="1" applyFill="1" applyAlignment="1">
      <alignment horizontal="center" wrapText="1"/>
    </xf>
    <xf numFmtId="37" fontId="39" fillId="5" borderId="0" xfId="0" applyFont="1" applyFill="1" applyAlignment="1">
      <alignment horizontal="centerContinuous"/>
    </xf>
    <xf numFmtId="186" fontId="39" fillId="5" borderId="0" xfId="0" applyNumberFormat="1" applyFont="1" applyFill="1" applyAlignment="1">
      <alignment horizontal="center" wrapText="1"/>
    </xf>
    <xf numFmtId="37" fontId="39" fillId="0" borderId="0" xfId="0" applyFont="1" applyAlignment="1">
      <alignment/>
    </xf>
    <xf numFmtId="37" fontId="36" fillId="0" borderId="0" xfId="0" applyFont="1" applyBorder="1" applyAlignment="1" applyProtection="1">
      <alignment vertical="center" wrapText="1"/>
      <protection/>
    </xf>
    <xf numFmtId="0" fontId="8" fillId="0" borderId="0" xfId="26" applyFont="1">
      <alignment/>
      <protection/>
    </xf>
    <xf numFmtId="0" fontId="8" fillId="0" borderId="0" xfId="26" applyFont="1" applyAlignment="1">
      <alignment horizontal="center" vertical="center" wrapText="1"/>
      <protection/>
    </xf>
    <xf numFmtId="0" fontId="8" fillId="0" borderId="0" xfId="26" applyFont="1" applyBorder="1" applyAlignment="1">
      <alignment horizontal="center" vertical="center" wrapText="1"/>
      <protection/>
    </xf>
    <xf numFmtId="0" fontId="8" fillId="0" borderId="0" xfId="26" applyFont="1" applyAlignment="1" quotePrefix="1">
      <alignment horizontal="center" vertical="center" wrapText="1"/>
      <protection/>
    </xf>
    <xf numFmtId="0" fontId="8" fillId="0" borderId="0" xfId="26" applyFont="1" applyBorder="1">
      <alignment/>
      <protection/>
    </xf>
    <xf numFmtId="187" fontId="8" fillId="0" borderId="0" xfId="26" applyNumberFormat="1" applyFont="1">
      <alignment/>
      <protection/>
    </xf>
    <xf numFmtId="37" fontId="8" fillId="0" borderId="0" xfId="17" applyNumberFormat="1" applyFont="1" applyAlignment="1">
      <alignment/>
    </xf>
    <xf numFmtId="0" fontId="8" fillId="0" borderId="0" xfId="26" applyFont="1" applyAlignment="1">
      <alignment vertical="center"/>
      <protection/>
    </xf>
    <xf numFmtId="0" fontId="8" fillId="0" borderId="0" xfId="26" applyFont="1" applyAlignment="1">
      <alignment/>
      <protection/>
    </xf>
    <xf numFmtId="0" fontId="9" fillId="0" borderId="0" xfId="26" applyFont="1">
      <alignment/>
      <protection/>
    </xf>
    <xf numFmtId="37" fontId="8" fillId="0" borderId="0" xfId="26" applyNumberFormat="1" applyFont="1">
      <alignment/>
      <protection/>
    </xf>
    <xf numFmtId="37" fontId="8" fillId="0" borderId="0" xfId="26" applyNumberFormat="1" applyFont="1" applyBorder="1">
      <alignment/>
      <protection/>
    </xf>
    <xf numFmtId="37" fontId="8" fillId="0" borderId="0" xfId="17" applyNumberFormat="1" applyFont="1" applyBorder="1" applyAlignment="1">
      <alignment/>
    </xf>
    <xf numFmtId="187" fontId="8" fillId="0" borderId="0" xfId="17" applyNumberFormat="1" applyFont="1" applyAlignment="1">
      <alignment/>
    </xf>
    <xf numFmtId="41" fontId="8" fillId="0" borderId="0" xfId="17" applyNumberFormat="1" applyFont="1" applyAlignment="1">
      <alignment/>
    </xf>
    <xf numFmtId="187" fontId="8" fillId="0" borderId="0" xfId="17" applyNumberFormat="1" applyFont="1" applyBorder="1" applyAlignment="1">
      <alignment/>
    </xf>
    <xf numFmtId="0" fontId="8" fillId="0" borderId="0" xfId="26" applyFont="1" applyBorder="1" applyAlignment="1">
      <alignment/>
      <protection/>
    </xf>
    <xf numFmtId="187" fontId="8" fillId="0" borderId="0" xfId="26" applyNumberFormat="1" applyFont="1" applyBorder="1" applyAlignment="1">
      <alignment/>
      <protection/>
    </xf>
    <xf numFmtId="0" fontId="8" fillId="0" borderId="0" xfId="26" applyFont="1" applyFill="1" applyAlignment="1">
      <alignment horizontal="left" wrapText="1"/>
      <protection/>
    </xf>
    <xf numFmtId="41" fontId="8" fillId="0" borderId="0" xfId="17" applyNumberFormat="1" applyFont="1" applyBorder="1" applyAlignment="1">
      <alignment/>
    </xf>
    <xf numFmtId="41" fontId="8" fillId="0" borderId="0" xfId="26" applyNumberFormat="1" applyFont="1" applyBorder="1" applyAlignment="1">
      <alignment/>
      <protection/>
    </xf>
    <xf numFmtId="0" fontId="8" fillId="0" borderId="0" xfId="26" applyFont="1" applyFill="1" applyAlignment="1" quotePrefix="1">
      <alignment horizontal="left"/>
      <protection/>
    </xf>
    <xf numFmtId="0" fontId="8" fillId="0" borderId="0" xfId="26" applyFont="1" applyFill="1" applyAlignment="1">
      <alignment/>
      <protection/>
    </xf>
    <xf numFmtId="41" fontId="8" fillId="0" borderId="0" xfId="17" applyNumberFormat="1" applyFont="1" applyFill="1" applyAlignment="1">
      <alignment/>
    </xf>
    <xf numFmtId="41" fontId="8" fillId="0" borderId="0" xfId="17" applyNumberFormat="1" applyFont="1" applyFill="1" applyBorder="1" applyAlignment="1">
      <alignment/>
    </xf>
    <xf numFmtId="41" fontId="8" fillId="0" borderId="0" xfId="26" applyNumberFormat="1" applyFont="1" applyAlignment="1">
      <alignment/>
      <protection/>
    </xf>
    <xf numFmtId="0" fontId="8" fillId="0" borderId="0" xfId="26" applyFont="1" applyFill="1" applyAlignment="1">
      <alignment horizontal="left"/>
      <protection/>
    </xf>
    <xf numFmtId="41" fontId="8" fillId="0" borderId="0" xfId="26" applyNumberFormat="1" applyFont="1" applyFill="1" applyAlignment="1">
      <alignment/>
      <protection/>
    </xf>
    <xf numFmtId="41" fontId="8" fillId="0" borderId="0" xfId="26" applyNumberFormat="1" applyFont="1" applyFill="1" applyBorder="1" applyAlignment="1">
      <alignment/>
      <protection/>
    </xf>
    <xf numFmtId="0" fontId="8" fillId="0" borderId="0" xfId="26" applyFont="1" applyAlignment="1">
      <alignment horizontal="left" wrapText="1"/>
      <protection/>
    </xf>
    <xf numFmtId="0" fontId="9" fillId="0" borderId="0" xfId="26" applyFont="1" applyBorder="1" applyAlignment="1">
      <alignment horizontal="center" vertical="center" wrapText="1"/>
      <protection/>
    </xf>
    <xf numFmtId="0" fontId="9" fillId="0" borderId="0" xfId="26" applyFont="1" applyBorder="1">
      <alignment/>
      <protection/>
    </xf>
    <xf numFmtId="0" fontId="16" fillId="0" borderId="0" xfId="26" applyFont="1" applyBorder="1" applyAlignment="1">
      <alignment horizontal="center" vertical="center" wrapText="1"/>
      <protection/>
    </xf>
    <xf numFmtId="0" fontId="9" fillId="0" borderId="1" xfId="26" applyFont="1" applyBorder="1" applyAlignment="1">
      <alignment horizontal="center"/>
      <protection/>
    </xf>
    <xf numFmtId="0" fontId="9" fillId="0" borderId="1" xfId="26" applyFont="1" applyBorder="1" applyAlignment="1">
      <alignment horizontal="center" vertical="center"/>
      <protection/>
    </xf>
    <xf numFmtId="0" fontId="9" fillId="0" borderId="0" xfId="26" applyFont="1" applyBorder="1" applyAlignment="1">
      <alignment horizontal="center" vertical="center"/>
      <protection/>
    </xf>
    <xf numFmtId="0" fontId="9" fillId="0" borderId="0" xfId="26" applyFont="1" applyAlignment="1">
      <alignment/>
      <protection/>
    </xf>
    <xf numFmtId="0" fontId="9" fillId="0" borderId="0" xfId="26" applyFont="1" applyAlignment="1" quotePrefix="1">
      <alignment/>
      <protection/>
    </xf>
    <xf numFmtId="41" fontId="9" fillId="0" borderId="3" xfId="17" applyNumberFormat="1" applyFont="1" applyBorder="1" applyAlignment="1">
      <alignment/>
    </xf>
    <xf numFmtId="41" fontId="9" fillId="0" borderId="0" xfId="17" applyNumberFormat="1" applyFont="1" applyBorder="1" applyAlignment="1">
      <alignment/>
    </xf>
    <xf numFmtId="187" fontId="9" fillId="0" borderId="0" xfId="26" applyNumberFormat="1" applyFont="1" applyAlignment="1">
      <alignment/>
      <protection/>
    </xf>
    <xf numFmtId="41" fontId="27" fillId="0" borderId="0" xfId="17" applyNumberFormat="1" applyFont="1" applyAlignment="1">
      <alignment/>
    </xf>
    <xf numFmtId="41" fontId="8" fillId="0" borderId="3" xfId="17" applyNumberFormat="1" applyFont="1" applyBorder="1" applyAlignment="1">
      <alignment/>
    </xf>
    <xf numFmtId="0" fontId="10" fillId="0" borderId="0" xfId="26" applyFont="1" applyBorder="1" applyAlignment="1">
      <alignment/>
      <protection/>
    </xf>
    <xf numFmtId="37" fontId="16" fillId="0" borderId="0" xfId="0" applyFont="1" applyFill="1" applyAlignment="1">
      <alignment/>
    </xf>
    <xf numFmtId="41" fontId="5" fillId="0" borderId="0" xfId="23" applyNumberFormat="1" applyFont="1" applyFill="1" applyAlignment="1">
      <alignment horizontal="left" vertical="center" wrapText="1"/>
      <protection/>
    </xf>
    <xf numFmtId="0" fontId="20" fillId="0" borderId="0" xfId="23" applyFont="1" applyBorder="1" applyAlignment="1">
      <alignment horizontal="center" vertical="center"/>
      <protection/>
    </xf>
    <xf numFmtId="41" fontId="20" fillId="0" borderId="25" xfId="15" applyNumberFormat="1" applyFont="1" applyBorder="1" applyAlignment="1">
      <alignment vertical="center" wrapText="1"/>
    </xf>
    <xf numFmtId="41" fontId="20" fillId="0" borderId="26" xfId="15" applyNumberFormat="1" applyFont="1" applyBorder="1" applyAlignment="1">
      <alignment vertical="center" wrapText="1"/>
    </xf>
    <xf numFmtId="41" fontId="20" fillId="0" borderId="27" xfId="15" applyNumberFormat="1" applyFont="1" applyBorder="1" applyAlignment="1">
      <alignment vertical="center" wrapText="1"/>
    </xf>
    <xf numFmtId="41" fontId="20" fillId="0" borderId="28" xfId="15" applyNumberFormat="1" applyFont="1" applyBorder="1" applyAlignment="1">
      <alignment vertical="center" wrapText="1"/>
    </xf>
    <xf numFmtId="37" fontId="20" fillId="0" borderId="0" xfId="0" applyFont="1" applyAlignment="1">
      <alignment vertical="center"/>
    </xf>
    <xf numFmtId="0" fontId="20" fillId="0" borderId="0" xfId="23" applyFont="1" applyAlignment="1">
      <alignment vertical="center"/>
      <protection/>
    </xf>
    <xf numFmtId="0" fontId="34" fillId="0" borderId="0" xfId="23" applyFont="1" applyBorder="1" applyAlignment="1">
      <alignment horizontal="center" vertical="top"/>
      <protection/>
    </xf>
    <xf numFmtId="41" fontId="20" fillId="0" borderId="29" xfId="15" applyNumberFormat="1" applyFont="1" applyBorder="1" applyAlignment="1">
      <alignment vertical="top" wrapText="1" readingOrder="1"/>
    </xf>
    <xf numFmtId="41" fontId="34" fillId="0" borderId="30" xfId="15" applyNumberFormat="1" applyFont="1" applyBorder="1" applyAlignment="1">
      <alignment vertical="top" wrapText="1" readingOrder="1"/>
    </xf>
    <xf numFmtId="41" fontId="34" fillId="0" borderId="24" xfId="15" applyNumberFormat="1" applyFont="1" applyBorder="1" applyAlignment="1">
      <alignment vertical="top" wrapText="1" readingOrder="1"/>
    </xf>
    <xf numFmtId="41" fontId="34" fillId="0" borderId="31" xfId="15" applyNumberFormat="1" applyFont="1" applyBorder="1" applyAlignment="1">
      <alignment vertical="top" wrapText="1" readingOrder="1"/>
    </xf>
    <xf numFmtId="41" fontId="34" fillId="0" borderId="32" xfId="15" applyNumberFormat="1" applyFont="1" applyBorder="1" applyAlignment="1">
      <alignment vertical="top" wrapText="1" readingOrder="1"/>
    </xf>
    <xf numFmtId="37" fontId="34" fillId="0" borderId="0" xfId="0" applyFont="1" applyAlignment="1">
      <alignment vertical="top"/>
    </xf>
    <xf numFmtId="0" fontId="34" fillId="0" borderId="0" xfId="23" applyFont="1" applyAlignment="1">
      <alignment vertical="top"/>
      <protection/>
    </xf>
    <xf numFmtId="37" fontId="34" fillId="0" borderId="29" xfId="0" applyNumberFormat="1" applyFont="1" applyBorder="1" applyAlignment="1">
      <alignment vertical="top" wrapText="1" readingOrder="1"/>
    </xf>
    <xf numFmtId="37" fontId="34" fillId="0" borderId="6" xfId="0" applyNumberFormat="1" applyFont="1" applyBorder="1" applyAlignment="1">
      <alignment vertical="top" wrapText="1" readingOrder="1"/>
    </xf>
    <xf numFmtId="41" fontId="20" fillId="0" borderId="29" xfId="15" applyNumberFormat="1" applyFont="1" applyFill="1" applyBorder="1" applyAlignment="1">
      <alignment vertical="center" wrapText="1"/>
    </xf>
    <xf numFmtId="41" fontId="20" fillId="0" borderId="24" xfId="15" applyNumberFormat="1" applyFont="1" applyBorder="1" applyAlignment="1">
      <alignment vertical="center" wrapText="1"/>
    </xf>
    <xf numFmtId="41" fontId="20" fillId="0" borderId="31" xfId="15" applyNumberFormat="1" applyFont="1" applyBorder="1" applyAlignment="1">
      <alignment vertical="center" wrapText="1"/>
    </xf>
    <xf numFmtId="41" fontId="20" fillId="0" borderId="32" xfId="15" applyNumberFormat="1" applyFont="1" applyBorder="1" applyAlignment="1">
      <alignment vertical="center" wrapText="1"/>
    </xf>
    <xf numFmtId="41" fontId="34" fillId="0" borderId="33" xfId="15" applyNumberFormat="1" applyFont="1" applyBorder="1" applyAlignment="1">
      <alignment vertical="top" wrapText="1" readingOrder="1"/>
    </xf>
    <xf numFmtId="41" fontId="34" fillId="0" borderId="34" xfId="15" applyNumberFormat="1" applyFont="1" applyBorder="1" applyAlignment="1">
      <alignment vertical="top" wrapText="1" readingOrder="1"/>
    </xf>
    <xf numFmtId="41" fontId="34" fillId="0" borderId="35" xfId="15" applyNumberFormat="1" applyFont="1" applyBorder="1" applyAlignment="1">
      <alignment vertical="top" wrapText="1" readingOrder="1"/>
    </xf>
    <xf numFmtId="37" fontId="8" fillId="0" borderId="0" xfId="0" applyFont="1" applyAlignment="1">
      <alignment horizontal="left" vertical="center" wrapText="1"/>
    </xf>
    <xf numFmtId="37" fontId="9" fillId="0" borderId="36" xfId="0" applyNumberFormat="1" applyFont="1" applyBorder="1" applyAlignment="1">
      <alignment horizontal="center" vertical="top" wrapText="1" readingOrder="1"/>
    </xf>
    <xf numFmtId="41" fontId="20" fillId="0" borderId="37" xfId="15" applyNumberFormat="1" applyFont="1" applyBorder="1" applyAlignment="1">
      <alignment vertical="center" wrapText="1" readingOrder="1"/>
    </xf>
    <xf numFmtId="37" fontId="34" fillId="0" borderId="38" xfId="0" applyNumberFormat="1" applyFont="1" applyBorder="1" applyAlignment="1">
      <alignment horizontal="center" vertical="top" wrapText="1" readingOrder="1"/>
    </xf>
    <xf numFmtId="41" fontId="20" fillId="0" borderId="39" xfId="15" applyNumberFormat="1" applyFont="1" applyBorder="1" applyAlignment="1">
      <alignment vertical="top" wrapText="1" readingOrder="1"/>
    </xf>
    <xf numFmtId="41" fontId="9" fillId="0" borderId="36" xfId="15" applyNumberFormat="1" applyFont="1" applyBorder="1" applyAlignment="1">
      <alignment horizontal="center" vertical="center" wrapText="1" readingOrder="1"/>
    </xf>
    <xf numFmtId="41" fontId="20" fillId="0" borderId="40" xfId="15" applyNumberFormat="1" applyFont="1" applyBorder="1" applyAlignment="1">
      <alignment vertical="center" wrapText="1" readingOrder="1"/>
    </xf>
    <xf numFmtId="37" fontId="25" fillId="0" borderId="0" xfId="0" applyFont="1" applyAlignment="1" applyProtection="1">
      <alignment horizontal="center"/>
      <protection/>
    </xf>
    <xf numFmtId="37" fontId="36" fillId="0" borderId="1" xfId="0" applyFont="1" applyBorder="1" applyAlignment="1" applyProtection="1">
      <alignment horizontal="left"/>
      <protection/>
    </xf>
    <xf numFmtId="0" fontId="31" fillId="0" borderId="0" xfId="23" applyFont="1" applyAlignment="1">
      <alignment horizontal="left" vertical="top" wrapText="1"/>
      <protection/>
    </xf>
    <xf numFmtId="37" fontId="0" fillId="0" borderId="0" xfId="0" applyFont="1" applyAlignment="1">
      <alignment horizontal="justify" vertical="top" wrapText="1"/>
    </xf>
    <xf numFmtId="0" fontId="8" fillId="0" borderId="0" xfId="23" applyFont="1" applyAlignment="1">
      <alignment horizontal="justify" vertical="justify" wrapText="1"/>
      <protection/>
    </xf>
    <xf numFmtId="0" fontId="8" fillId="0" borderId="0" xfId="23" applyFont="1" applyAlignment="1">
      <alignment horizontal="justify" vertical="justify"/>
      <protection/>
    </xf>
    <xf numFmtId="0" fontId="10" fillId="0" borderId="0" xfId="23" applyFont="1" applyAlignment="1">
      <alignment horizontal="justify" vertical="justify" wrapText="1"/>
      <protection/>
    </xf>
    <xf numFmtId="38" fontId="10" fillId="0" borderId="0" xfId="15" applyNumberFormat="1" applyFont="1" applyAlignment="1">
      <alignment vertical="top"/>
    </xf>
    <xf numFmtId="180" fontId="36" fillId="0" borderId="12" xfId="15" applyNumberFormat="1" applyFont="1" applyBorder="1" applyAlignment="1" applyProtection="1">
      <alignment horizontal="center"/>
      <protection/>
    </xf>
    <xf numFmtId="41" fontId="36" fillId="0" borderId="3" xfId="15" applyNumberFormat="1" applyFont="1" applyBorder="1" applyAlignment="1" applyProtection="1">
      <alignment vertical="center"/>
      <protection locked="0"/>
    </xf>
    <xf numFmtId="37" fontId="9" fillId="0" borderId="0" xfId="0" applyFont="1" applyBorder="1" applyAlignment="1">
      <alignment horizontal="center" wrapText="1"/>
    </xf>
    <xf numFmtId="0" fontId="9" fillId="0" borderId="0" xfId="23" applyFont="1" applyBorder="1" applyAlignment="1">
      <alignment horizontal="center" wrapText="1"/>
      <protection/>
    </xf>
    <xf numFmtId="37" fontId="9" fillId="0" borderId="8" xfId="0" applyFont="1" applyBorder="1" applyAlignment="1">
      <alignment horizontal="center" wrapText="1"/>
    </xf>
    <xf numFmtId="41" fontId="8" fillId="0" borderId="1" xfId="15" applyNumberFormat="1" applyFont="1" applyBorder="1" applyAlignment="1" applyProtection="1">
      <alignment/>
      <protection/>
    </xf>
    <xf numFmtId="41" fontId="8" fillId="0" borderId="0" xfId="15" applyNumberFormat="1" applyFont="1" applyAlignment="1">
      <alignment horizontal="center"/>
    </xf>
    <xf numFmtId="41" fontId="8" fillId="0" borderId="0" xfId="15" applyNumberFormat="1" applyFont="1" applyBorder="1" applyAlignment="1">
      <alignment horizontal="justify" vertical="center" wrapText="1"/>
    </xf>
    <xf numFmtId="41" fontId="9" fillId="0" borderId="3" xfId="15" applyNumberFormat="1" applyFont="1" applyBorder="1" applyAlignment="1">
      <alignment/>
    </xf>
    <xf numFmtId="210" fontId="9" fillId="0" borderId="1" xfId="15" applyNumberFormat="1" applyFont="1" applyFill="1" applyBorder="1" applyAlignment="1" quotePrefix="1">
      <alignment/>
    </xf>
    <xf numFmtId="180" fontId="9" fillId="0" borderId="1" xfId="15" applyNumberFormat="1" applyFont="1" applyFill="1" applyBorder="1" applyAlignment="1" quotePrefix="1">
      <alignment/>
    </xf>
    <xf numFmtId="210" fontId="9" fillId="0" borderId="6" xfId="15" applyNumberFormat="1" applyFont="1" applyFill="1" applyBorder="1" applyAlignment="1" quotePrefix="1">
      <alignment/>
    </xf>
    <xf numFmtId="180" fontId="9" fillId="0" borderId="6" xfId="15" applyNumberFormat="1" applyFont="1" applyFill="1" applyBorder="1" applyAlignment="1" quotePrefix="1">
      <alignment/>
    </xf>
    <xf numFmtId="184" fontId="9" fillId="0" borderId="6" xfId="15" applyNumberFormat="1" applyFont="1" applyFill="1" applyBorder="1" applyAlignment="1" quotePrefix="1">
      <alignment/>
    </xf>
    <xf numFmtId="210" fontId="9" fillId="0" borderId="19" xfId="15" applyNumberFormat="1" applyFont="1" applyFill="1" applyBorder="1" applyAlignment="1" quotePrefix="1">
      <alignment/>
    </xf>
    <xf numFmtId="180" fontId="9" fillId="0" borderId="0" xfId="15" applyNumberFormat="1" applyFont="1" applyFill="1" applyBorder="1" applyAlignment="1">
      <alignment/>
    </xf>
    <xf numFmtId="180" fontId="8" fillId="0" borderId="1" xfId="15" applyNumberFormat="1" applyFont="1" applyFill="1" applyBorder="1" applyAlignment="1">
      <alignment/>
    </xf>
    <xf numFmtId="180" fontId="9" fillId="0" borderId="12" xfId="15" applyNumberFormat="1" applyFont="1" applyFill="1" applyBorder="1" applyAlignment="1">
      <alignment/>
    </xf>
    <xf numFmtId="180" fontId="9" fillId="0" borderId="5" xfId="15" applyNumberFormat="1" applyFont="1" applyFill="1" applyBorder="1" applyAlignment="1">
      <alignment/>
    </xf>
    <xf numFmtId="180" fontId="8" fillId="0" borderId="0" xfId="15" applyNumberFormat="1" applyFont="1" applyFill="1" applyAlignment="1">
      <alignment horizontal="center"/>
    </xf>
    <xf numFmtId="37" fontId="8" fillId="5" borderId="0" xfId="0" applyFont="1" applyFill="1" applyAlignment="1">
      <alignment vertical="top"/>
    </xf>
    <xf numFmtId="37" fontId="8" fillId="0" borderId="41" xfId="0" applyNumberFormat="1" applyFont="1" applyBorder="1" applyAlignment="1">
      <alignment horizontal="center" vertical="top" wrapText="1" readingOrder="1"/>
    </xf>
    <xf numFmtId="37" fontId="8" fillId="0" borderId="42" xfId="0" applyNumberFormat="1" applyFont="1" applyBorder="1" applyAlignment="1">
      <alignment horizontal="center" vertical="top" wrapText="1" readingOrder="1"/>
    </xf>
    <xf numFmtId="41" fontId="34" fillId="0" borderId="38" xfId="15" applyNumberFormat="1" applyFont="1" applyBorder="1" applyAlignment="1">
      <alignment vertical="top" wrapText="1" readingOrder="1"/>
    </xf>
    <xf numFmtId="41" fontId="8" fillId="0" borderId="0" xfId="23" applyNumberFormat="1" applyFont="1" applyAlignment="1">
      <alignment vertical="top"/>
      <protection/>
    </xf>
    <xf numFmtId="187" fontId="8" fillId="0" borderId="19" xfId="15" applyNumberFormat="1" applyFont="1" applyFill="1" applyBorder="1" applyAlignment="1">
      <alignment/>
    </xf>
    <xf numFmtId="187" fontId="8" fillId="0" borderId="12" xfId="15" applyNumberFormat="1" applyFont="1" applyFill="1" applyBorder="1" applyAlignment="1">
      <alignment/>
    </xf>
    <xf numFmtId="41" fontId="8" fillId="0" borderId="0" xfId="0" applyNumberFormat="1" applyFont="1" applyFill="1" applyAlignment="1">
      <alignment vertical="center"/>
    </xf>
    <xf numFmtId="41" fontId="27" fillId="0" borderId="0" xfId="17" applyNumberFormat="1" applyFont="1" applyFill="1" applyAlignment="1">
      <alignment/>
    </xf>
    <xf numFmtId="0" fontId="9" fillId="0" borderId="0" xfId="15" applyNumberFormat="1" applyFont="1" applyFill="1" applyAlignment="1">
      <alignment horizontal="left"/>
    </xf>
    <xf numFmtId="175" fontId="36" fillId="0" borderId="12" xfId="0" applyNumberFormat="1" applyFont="1" applyFill="1" applyBorder="1" applyAlignment="1" applyProtection="1">
      <alignment/>
      <protection locked="0"/>
    </xf>
    <xf numFmtId="175" fontId="37" fillId="0" borderId="12" xfId="0" applyNumberFormat="1" applyFont="1" applyBorder="1" applyAlignment="1" applyProtection="1">
      <alignment/>
      <protection locked="0"/>
    </xf>
    <xf numFmtId="187" fontId="8" fillId="0" borderId="6" xfId="15" applyNumberFormat="1" applyFont="1" applyFill="1" applyBorder="1" applyAlignment="1">
      <alignment wrapText="1"/>
    </xf>
    <xf numFmtId="0" fontId="8" fillId="5" borderId="0" xfId="23" applyFont="1" applyFill="1" applyAlignment="1">
      <alignment horizontal="center" vertical="top" wrapText="1"/>
      <protection/>
    </xf>
    <xf numFmtId="0" fontId="8" fillId="5" borderId="0" xfId="23" applyFont="1" applyFill="1" applyAlignment="1">
      <alignment horizontal="justify" vertical="top" wrapText="1"/>
      <protection/>
    </xf>
    <xf numFmtId="37" fontId="8" fillId="5" borderId="0" xfId="0" applyFont="1" applyFill="1" applyAlignment="1">
      <alignment horizontal="justify" vertical="top" wrapText="1"/>
    </xf>
    <xf numFmtId="0" fontId="8" fillId="0" borderId="0" xfId="23" applyFont="1" applyAlignment="1">
      <alignment horizontal="right" vertical="top" wrapText="1"/>
      <protection/>
    </xf>
    <xf numFmtId="0" fontId="9" fillId="5" borderId="0" xfId="23" applyFont="1" applyFill="1" applyAlignment="1">
      <alignment horizontal="center" vertical="top" wrapText="1"/>
      <protection/>
    </xf>
    <xf numFmtId="0" fontId="8" fillId="0" borderId="0" xfId="23" applyFont="1" applyBorder="1" applyAlignment="1">
      <alignment vertical="top"/>
      <protection/>
    </xf>
    <xf numFmtId="188" fontId="9" fillId="5" borderId="0" xfId="23" applyNumberFormat="1" applyFont="1" applyFill="1" applyAlignment="1">
      <alignment horizontal="center" vertical="top"/>
      <protection/>
    </xf>
    <xf numFmtId="14" fontId="9" fillId="5" borderId="0" xfId="23" applyNumberFormat="1" applyFont="1" applyFill="1" applyAlignment="1">
      <alignment horizontal="center" vertical="top" wrapText="1"/>
      <protection/>
    </xf>
    <xf numFmtId="0" fontId="8" fillId="5" borderId="0" xfId="23" applyFont="1" applyFill="1" applyAlignment="1">
      <alignment vertical="top"/>
      <protection/>
    </xf>
    <xf numFmtId="180" fontId="9" fillId="5" borderId="0" xfId="15" applyNumberFormat="1" applyFont="1" applyFill="1" applyAlignment="1">
      <alignment horizontal="center" vertical="top" wrapText="1"/>
    </xf>
    <xf numFmtId="180" fontId="8" fillId="5" borderId="3" xfId="15" applyNumberFormat="1" applyFont="1" applyFill="1" applyBorder="1" applyAlignment="1">
      <alignment horizontal="justify" vertical="top" wrapText="1"/>
    </xf>
    <xf numFmtId="0" fontId="30" fillId="0" borderId="0" xfId="24" applyFont="1" applyFill="1" applyAlignment="1">
      <alignment horizontal="center"/>
      <protection/>
    </xf>
    <xf numFmtId="0" fontId="9" fillId="0" borderId="0" xfId="24" applyFont="1" applyFill="1" applyAlignment="1">
      <alignment horizontal="center"/>
      <protection/>
    </xf>
    <xf numFmtId="41" fontId="27" fillId="0" borderId="0" xfId="0" applyNumberFormat="1" applyFont="1" applyFill="1" applyBorder="1" applyAlignment="1">
      <alignment/>
    </xf>
    <xf numFmtId="41" fontId="11" fillId="0" borderId="0" xfId="0" applyNumberFormat="1" applyFont="1" applyFill="1" applyBorder="1" applyAlignment="1">
      <alignment/>
    </xf>
    <xf numFmtId="41" fontId="8" fillId="0" borderId="1" xfId="0" applyNumberFormat="1" applyFont="1" applyFill="1" applyBorder="1" applyAlignment="1">
      <alignment/>
    </xf>
    <xf numFmtId="41" fontId="8" fillId="0" borderId="6" xfId="0" applyNumberFormat="1" applyFont="1" applyFill="1" applyBorder="1" applyAlignment="1">
      <alignment/>
    </xf>
    <xf numFmtId="41" fontId="8" fillId="0" borderId="0" xfId="24" applyNumberFormat="1" applyFont="1" applyFill="1" applyBorder="1">
      <alignment/>
      <protection/>
    </xf>
    <xf numFmtId="37" fontId="30" fillId="0" borderId="0" xfId="0" applyFont="1" applyAlignment="1" applyProtection="1">
      <alignment horizontal="center"/>
      <protection/>
    </xf>
    <xf numFmtId="0" fontId="15" fillId="0" borderId="0" xfId="26" applyFont="1" applyBorder="1" applyAlignment="1">
      <alignment horizontal="left" wrapText="1"/>
      <protection/>
    </xf>
    <xf numFmtId="0" fontId="30" fillId="0" borderId="0" xfId="26" applyFont="1" applyAlignment="1">
      <alignment horizontal="center" vertical="center" wrapText="1"/>
      <protection/>
    </xf>
    <xf numFmtId="0" fontId="24" fillId="0" borderId="0" xfId="26" applyFont="1" applyAlignment="1">
      <alignment horizontal="center" vertical="center" wrapText="1"/>
      <protection/>
    </xf>
    <xf numFmtId="0" fontId="30" fillId="0" borderId="0" xfId="26" applyFont="1" applyAlignment="1">
      <alignment horizontal="center" vertical="center" wrapText="1" shrinkToFit="1"/>
      <protection/>
    </xf>
    <xf numFmtId="0" fontId="9" fillId="0" borderId="0" xfId="26" applyFont="1" applyFill="1" applyAlignment="1" quotePrefix="1">
      <alignment/>
      <protection/>
    </xf>
    <xf numFmtId="0" fontId="9" fillId="0" borderId="0" xfId="26" applyFont="1" applyAlignment="1">
      <alignment horizontal="center" wrapText="1"/>
      <protection/>
    </xf>
    <xf numFmtId="0" fontId="9" fillId="0" borderId="0" xfId="26" applyFont="1" applyBorder="1" applyAlignment="1">
      <alignment horizontal="center" wrapText="1"/>
      <protection/>
    </xf>
    <xf numFmtId="0" fontId="9" fillId="0" borderId="0" xfId="26" applyFont="1" applyBorder="1" applyAlignment="1">
      <alignment/>
      <protection/>
    </xf>
    <xf numFmtId="0" fontId="16" fillId="0" borderId="0" xfId="26" applyFont="1" applyBorder="1" applyAlignment="1">
      <alignment horizontal="center" wrapText="1"/>
      <protection/>
    </xf>
    <xf numFmtId="0" fontId="16" fillId="0" borderId="0" xfId="26" applyFont="1" applyAlignment="1">
      <alignment/>
      <protection/>
    </xf>
    <xf numFmtId="0" fontId="8" fillId="0" borderId="0" xfId="26" applyFont="1" applyAlignment="1">
      <alignment horizontal="center" wrapText="1"/>
      <protection/>
    </xf>
    <xf numFmtId="0" fontId="8" fillId="0" borderId="0" xfId="26" applyFont="1" applyBorder="1" applyAlignment="1">
      <alignment horizontal="center" wrapText="1"/>
      <protection/>
    </xf>
    <xf numFmtId="0" fontId="10" fillId="0" borderId="0" xfId="26" applyFont="1" applyAlignment="1">
      <alignment/>
      <protection/>
    </xf>
    <xf numFmtId="0" fontId="8" fillId="0" borderId="0" xfId="26" applyFont="1" applyAlignment="1" quotePrefix="1">
      <alignment horizontal="center" wrapText="1"/>
      <protection/>
    </xf>
    <xf numFmtId="0" fontId="9" fillId="0" borderId="0" xfId="15" applyNumberFormat="1" applyFont="1" applyFill="1" applyAlignment="1">
      <alignment/>
    </xf>
    <xf numFmtId="37" fontId="8" fillId="0" borderId="0" xfId="26" applyNumberFormat="1" applyFont="1" applyFill="1" applyAlignment="1">
      <alignment/>
      <protection/>
    </xf>
    <xf numFmtId="37" fontId="8" fillId="0" borderId="0" xfId="26" applyNumberFormat="1" applyFont="1" applyFill="1" applyBorder="1" applyAlignment="1">
      <alignment/>
      <protection/>
    </xf>
    <xf numFmtId="37" fontId="8" fillId="0" borderId="0" xfId="17" applyNumberFormat="1" applyFont="1" applyFill="1" applyAlignment="1">
      <alignment/>
    </xf>
    <xf numFmtId="37" fontId="8" fillId="0" borderId="0" xfId="17" applyNumberFormat="1" applyFont="1" applyFill="1" applyBorder="1" applyAlignment="1">
      <alignment/>
    </xf>
    <xf numFmtId="0" fontId="8" fillId="0" borderId="0" xfId="26" applyFont="1" applyFill="1" applyAlignment="1" quotePrefix="1">
      <alignment/>
      <protection/>
    </xf>
    <xf numFmtId="187" fontId="8" fillId="0" borderId="0" xfId="17" applyNumberFormat="1" applyFont="1" applyFill="1" applyBorder="1" applyAlignment="1">
      <alignment/>
    </xf>
    <xf numFmtId="187" fontId="8" fillId="0" borderId="0" xfId="17" applyNumberFormat="1" applyFont="1" applyFill="1" applyAlignment="1">
      <alignment/>
    </xf>
    <xf numFmtId="187" fontId="27" fillId="0" borderId="0" xfId="17" applyNumberFormat="1" applyFont="1" applyFill="1" applyAlignment="1">
      <alignment/>
    </xf>
    <xf numFmtId="0" fontId="9" fillId="0" borderId="0" xfId="26" applyFont="1" applyFill="1" applyAlignment="1">
      <alignment/>
      <protection/>
    </xf>
    <xf numFmtId="187" fontId="9" fillId="0" borderId="3" xfId="17" applyNumberFormat="1" applyFont="1" applyFill="1" applyBorder="1" applyAlignment="1">
      <alignment/>
    </xf>
    <xf numFmtId="187" fontId="9" fillId="0" borderId="0" xfId="17" applyNumberFormat="1" applyFont="1" applyFill="1" applyBorder="1" applyAlignment="1">
      <alignment/>
    </xf>
    <xf numFmtId="41" fontId="9" fillId="0" borderId="0" xfId="15" applyNumberFormat="1" applyFont="1" applyFill="1" applyAlignment="1">
      <alignment/>
    </xf>
    <xf numFmtId="37" fontId="8" fillId="0" borderId="0" xfId="17" applyNumberFormat="1" applyFont="1" applyAlignment="1">
      <alignment/>
    </xf>
    <xf numFmtId="37" fontId="8" fillId="0" borderId="0" xfId="17" applyNumberFormat="1" applyFont="1" applyBorder="1" applyAlignment="1">
      <alignment/>
    </xf>
    <xf numFmtId="180" fontId="8" fillId="0" borderId="0" xfId="15" applyNumberFormat="1" applyFont="1" applyAlignment="1">
      <alignment/>
    </xf>
    <xf numFmtId="0" fontId="8" fillId="0" borderId="0" xfId="26" applyFont="1" applyAlignment="1" quotePrefix="1">
      <alignment/>
      <protection/>
    </xf>
    <xf numFmtId="41" fontId="36" fillId="0" borderId="4" xfId="15" applyNumberFormat="1" applyFont="1" applyBorder="1" applyAlignment="1" applyProtection="1">
      <alignment vertical="center"/>
      <protection locked="0"/>
    </xf>
    <xf numFmtId="180" fontId="37" fillId="0" borderId="12" xfId="15" applyNumberFormat="1" applyFont="1" applyBorder="1" applyAlignment="1" applyProtection="1">
      <alignment horizontal="center"/>
      <protection/>
    </xf>
    <xf numFmtId="187" fontId="9" fillId="0" borderId="0" xfId="26" applyNumberFormat="1" applyFont="1" applyFill="1" applyAlignment="1">
      <alignment/>
      <protection/>
    </xf>
    <xf numFmtId="37" fontId="9" fillId="0" borderId="0" xfId="17" applyNumberFormat="1" applyFont="1" applyFill="1" applyAlignment="1">
      <alignment/>
    </xf>
    <xf numFmtId="187" fontId="9" fillId="0" borderId="0" xfId="17" applyNumberFormat="1" applyFont="1" applyAlignment="1">
      <alignment/>
    </xf>
    <xf numFmtId="41" fontId="9" fillId="0" borderId="0" xfId="26" applyNumberFormat="1" applyFont="1" applyBorder="1" applyAlignment="1">
      <alignment/>
      <protection/>
    </xf>
    <xf numFmtId="41" fontId="9" fillId="0" borderId="0" xfId="26" applyNumberFormat="1" applyFont="1" applyAlignment="1">
      <alignment/>
      <protection/>
    </xf>
    <xf numFmtId="0" fontId="20" fillId="0" borderId="0" xfId="26" applyFont="1" applyBorder="1">
      <alignment/>
      <protection/>
    </xf>
    <xf numFmtId="0" fontId="20" fillId="0" borderId="0" xfId="26" applyFont="1">
      <alignment/>
      <protection/>
    </xf>
    <xf numFmtId="0" fontId="46" fillId="0" borderId="0" xfId="26" applyFont="1" applyBorder="1" applyAlignment="1">
      <alignment horizontal="left" wrapText="1"/>
      <protection/>
    </xf>
    <xf numFmtId="37" fontId="0" fillId="0" borderId="0" xfId="0" applyAlignment="1">
      <alignment horizontal="justify" vertical="top" wrapText="1"/>
    </xf>
    <xf numFmtId="177" fontId="8" fillId="0" borderId="0" xfId="15" applyFont="1" applyAlignment="1">
      <alignment horizontal="right" vertical="top"/>
    </xf>
    <xf numFmtId="177" fontId="8" fillId="0" borderId="0" xfId="15" applyFont="1" applyFill="1" applyAlignment="1">
      <alignment horizontal="right" vertical="top"/>
    </xf>
    <xf numFmtId="37" fontId="0" fillId="0" borderId="0" xfId="0" applyFont="1" applyBorder="1" applyAlignment="1">
      <alignment/>
    </xf>
    <xf numFmtId="37" fontId="9" fillId="0" borderId="0" xfId="0" applyFont="1" applyBorder="1" applyAlignment="1">
      <alignment horizontal="left" vertical="top" wrapText="1"/>
    </xf>
    <xf numFmtId="37" fontId="8" fillId="0" borderId="0" xfId="0" applyFont="1" applyBorder="1" applyAlignment="1">
      <alignment vertical="top" wrapText="1"/>
    </xf>
    <xf numFmtId="37" fontId="8" fillId="0" borderId="0" xfId="0" applyFont="1" applyBorder="1" applyAlignment="1">
      <alignment horizontal="left" vertical="top" wrapText="1"/>
    </xf>
    <xf numFmtId="37" fontId="8" fillId="0" borderId="0" xfId="0" applyFont="1" applyBorder="1" applyAlignment="1">
      <alignment vertical="center" wrapText="1"/>
    </xf>
    <xf numFmtId="37" fontId="8" fillId="0" borderId="0" xfId="0" applyFont="1" applyBorder="1" applyAlignment="1">
      <alignment horizontal="justify" vertical="top" wrapText="1"/>
    </xf>
    <xf numFmtId="0" fontId="8" fillId="0" borderId="0" xfId="23" applyFont="1" applyFill="1" applyBorder="1" applyAlignment="1">
      <alignment horizontal="justify" vertical="top" wrapText="1"/>
      <protection/>
    </xf>
    <xf numFmtId="37" fontId="9" fillId="0" borderId="0" xfId="0" applyFont="1" applyBorder="1" applyAlignment="1">
      <alignment vertical="center"/>
    </xf>
    <xf numFmtId="0" fontId="8" fillId="0" borderId="0" xfId="27" applyFont="1" applyBorder="1">
      <alignment/>
      <protection/>
    </xf>
    <xf numFmtId="37" fontId="9" fillId="0" borderId="0" xfId="0" applyFont="1" applyBorder="1" applyAlignment="1">
      <alignment horizontal="center" vertical="center" wrapText="1"/>
    </xf>
    <xf numFmtId="14" fontId="9" fillId="0" borderId="0" xfId="0" applyNumberFormat="1" applyFont="1" applyBorder="1" applyAlignment="1">
      <alignment horizontal="center" wrapText="1"/>
    </xf>
    <xf numFmtId="37" fontId="9" fillId="0" borderId="0" xfId="0" applyFont="1" applyBorder="1" applyAlignment="1">
      <alignment horizontal="center"/>
    </xf>
    <xf numFmtId="41" fontId="8" fillId="0" borderId="0" xfId="15" applyNumberFormat="1" applyFont="1" applyBorder="1" applyAlignment="1" applyProtection="1">
      <alignment/>
      <protection/>
    </xf>
    <xf numFmtId="0" fontId="9" fillId="0" borderId="0" xfId="27" applyFont="1" applyBorder="1">
      <alignment/>
      <protection/>
    </xf>
    <xf numFmtId="0" fontId="9" fillId="0" borderId="0" xfId="27" applyFont="1" applyBorder="1" applyAlignment="1">
      <alignment vertical="center"/>
      <protection/>
    </xf>
    <xf numFmtId="37" fontId="8" fillId="0" borderId="0" xfId="0" applyFont="1" applyBorder="1" applyAlignment="1">
      <alignment horizontal="left" wrapText="1"/>
    </xf>
    <xf numFmtId="0" fontId="8" fillId="0" borderId="0" xfId="23" applyFont="1" applyBorder="1" applyAlignment="1">
      <alignment horizontal="justify" vertical="top" wrapText="1"/>
      <protection/>
    </xf>
    <xf numFmtId="0" fontId="31" fillId="0" borderId="0" xfId="23" applyFont="1" applyBorder="1" applyAlignment="1">
      <alignment vertical="top" wrapText="1"/>
      <protection/>
    </xf>
    <xf numFmtId="37" fontId="29" fillId="0" borderId="0" xfId="0" applyFont="1" applyFill="1" applyBorder="1" applyAlignment="1">
      <alignment horizontal="justify" vertical="top" wrapText="1"/>
    </xf>
    <xf numFmtId="37" fontId="8" fillId="0" borderId="0" xfId="0" applyFont="1" applyFill="1" applyBorder="1" applyAlignment="1">
      <alignment horizontal="justify" vertical="top"/>
    </xf>
    <xf numFmtId="37" fontId="9" fillId="0" borderId="0" xfId="0" applyFont="1" applyFill="1" applyBorder="1" applyAlignment="1">
      <alignment horizontal="left" vertical="top" wrapText="1"/>
    </xf>
    <xf numFmtId="37" fontId="8" fillId="0" borderId="0" xfId="0" applyFont="1" applyFill="1" applyBorder="1" applyAlignment="1">
      <alignment horizontal="justify" vertical="top" wrapText="1"/>
    </xf>
    <xf numFmtId="37" fontId="8" fillId="0" borderId="0" xfId="0" applyFont="1" applyFill="1" applyBorder="1" applyAlignment="1">
      <alignment vertical="top" wrapText="1"/>
    </xf>
    <xf numFmtId="37" fontId="9" fillId="0" borderId="0" xfId="0" applyFont="1" applyBorder="1" applyAlignment="1">
      <alignment horizontal="center" vertical="center" wrapText="1" readingOrder="1"/>
    </xf>
    <xf numFmtId="14" fontId="9" fillId="0" borderId="0" xfId="0" applyNumberFormat="1" applyFont="1" applyBorder="1" applyAlignment="1">
      <alignment horizontal="center" vertical="top" readingOrder="1"/>
    </xf>
    <xf numFmtId="37" fontId="9" fillId="0" borderId="0" xfId="0" applyFont="1" applyBorder="1" applyAlignment="1">
      <alignment horizontal="center" vertical="top" readingOrder="1"/>
    </xf>
    <xf numFmtId="37" fontId="9" fillId="0" borderId="0" xfId="0" applyFont="1" applyBorder="1" applyAlignment="1">
      <alignment horizontal="center" vertical="center" readingOrder="1"/>
    </xf>
    <xf numFmtId="41" fontId="8" fillId="0" borderId="0" xfId="15" applyNumberFormat="1" applyFont="1" applyBorder="1" applyAlignment="1">
      <alignment readingOrder="1"/>
    </xf>
    <xf numFmtId="41" fontId="9" fillId="0" borderId="0" xfId="15" applyNumberFormat="1" applyFont="1" applyBorder="1" applyAlignment="1">
      <alignment horizontal="center" vertical="center" readingOrder="1"/>
    </xf>
    <xf numFmtId="37" fontId="21" fillId="0" borderId="0" xfId="0" applyNumberFormat="1" applyFont="1" applyBorder="1" applyAlignment="1">
      <alignment vertical="top"/>
    </xf>
    <xf numFmtId="37" fontId="8" fillId="0" borderId="0" xfId="0" applyFont="1" applyBorder="1" applyAlignment="1">
      <alignment horizontal="justify" vertical="top"/>
    </xf>
    <xf numFmtId="37" fontId="0" fillId="0" borderId="0" xfId="0" applyBorder="1" applyAlignment="1">
      <alignment/>
    </xf>
    <xf numFmtId="0" fontId="9" fillId="0" borderId="0" xfId="23" applyFont="1" applyFill="1" applyBorder="1" applyAlignment="1">
      <alignment vertical="center" wrapText="1"/>
      <protection/>
    </xf>
    <xf numFmtId="37" fontId="8" fillId="0" borderId="0" xfId="0" applyNumberFormat="1" applyFont="1" applyFill="1" applyBorder="1" applyAlignment="1">
      <alignment/>
    </xf>
    <xf numFmtId="37" fontId="15" fillId="0" borderId="0" xfId="0" applyFont="1" applyFill="1" applyBorder="1" applyAlignment="1">
      <alignment/>
    </xf>
    <xf numFmtId="0" fontId="20" fillId="0" borderId="0" xfId="23" applyFont="1" applyBorder="1" applyAlignment="1">
      <alignment vertical="center"/>
      <protection/>
    </xf>
    <xf numFmtId="0" fontId="34" fillId="0" borderId="0" xfId="23" applyFont="1" applyBorder="1" applyAlignment="1">
      <alignment vertical="top"/>
      <protection/>
    </xf>
    <xf numFmtId="0" fontId="8" fillId="0" borderId="0" xfId="23" applyFont="1" applyBorder="1" applyAlignment="1">
      <alignment horizontal="left" vertical="top" wrapText="1"/>
      <protection/>
    </xf>
    <xf numFmtId="0" fontId="8" fillId="0" borderId="0" xfId="23" applyFont="1" applyBorder="1" applyAlignment="1">
      <alignment horizontal="justify" vertical="top"/>
      <protection/>
    </xf>
    <xf numFmtId="0" fontId="8" fillId="0" borderId="0" xfId="23" applyFont="1" applyBorder="1" applyAlignment="1">
      <alignment horizontal="justify" vertical="justify" wrapText="1"/>
      <protection/>
    </xf>
    <xf numFmtId="0" fontId="10" fillId="0" borderId="0" xfId="23" applyFont="1" applyBorder="1" applyAlignment="1">
      <alignment horizontal="justify" vertical="justify" wrapText="1"/>
      <protection/>
    </xf>
    <xf numFmtId="37" fontId="9" fillId="0" borderId="0" xfId="0" applyFont="1" applyBorder="1" applyAlignment="1">
      <alignment horizontal="centerContinuous" vertical="top" wrapText="1"/>
    </xf>
    <xf numFmtId="37" fontId="9" fillId="0" borderId="0" xfId="0" applyFont="1" applyFill="1" applyBorder="1" applyAlignment="1">
      <alignment horizontal="center" wrapText="1"/>
    </xf>
    <xf numFmtId="14" fontId="9" fillId="0" borderId="0" xfId="0" applyNumberFormat="1" applyFont="1" applyFill="1" applyBorder="1" applyAlignment="1" quotePrefix="1">
      <alignment horizontal="center"/>
    </xf>
    <xf numFmtId="41" fontId="8" fillId="0" borderId="0" xfId="15" applyNumberFormat="1" applyFont="1" applyBorder="1" applyAlignment="1">
      <alignment horizontal="justify" wrapText="1"/>
    </xf>
    <xf numFmtId="41" fontId="9" fillId="0" borderId="0" xfId="15" applyNumberFormat="1" applyFont="1" applyBorder="1" applyAlignment="1">
      <alignment vertical="center"/>
    </xf>
    <xf numFmtId="41" fontId="9" fillId="0" borderId="0" xfId="15" applyNumberFormat="1" applyFont="1" applyBorder="1" applyAlignment="1">
      <alignment vertical="top"/>
    </xf>
    <xf numFmtId="37" fontId="0" fillId="0" borderId="0" xfId="0" applyFont="1" applyBorder="1" applyAlignment="1">
      <alignment/>
    </xf>
    <xf numFmtId="41" fontId="21" fillId="0" borderId="0" xfId="27" applyNumberFormat="1" applyFont="1" applyBorder="1">
      <alignment/>
      <protection/>
    </xf>
    <xf numFmtId="37" fontId="21" fillId="0" borderId="0" xfId="0" applyFont="1" applyBorder="1" applyAlignment="1">
      <alignment vertical="top"/>
    </xf>
    <xf numFmtId="41" fontId="11" fillId="0" borderId="0" xfId="15" applyNumberFormat="1" applyFont="1" applyBorder="1" applyAlignment="1">
      <alignment vertical="center"/>
    </xf>
    <xf numFmtId="41" fontId="11" fillId="0" borderId="0" xfId="15" applyNumberFormat="1" applyFont="1" applyBorder="1" applyAlignment="1">
      <alignment vertical="top"/>
    </xf>
    <xf numFmtId="187" fontId="9" fillId="0" borderId="0" xfId="15" applyNumberFormat="1" applyFont="1" applyBorder="1" applyAlignment="1">
      <alignment/>
    </xf>
    <xf numFmtId="180" fontId="9" fillId="0" borderId="0" xfId="15" applyNumberFormat="1" applyFont="1" applyBorder="1" applyAlignment="1">
      <alignment/>
    </xf>
    <xf numFmtId="41" fontId="8" fillId="0" borderId="0" xfId="15" applyNumberFormat="1" applyFont="1" applyBorder="1" applyAlignment="1">
      <alignment/>
    </xf>
    <xf numFmtId="41" fontId="9" fillId="0" borderId="0" xfId="15" applyNumberFormat="1" applyFont="1" applyBorder="1" applyAlignment="1">
      <alignment/>
    </xf>
    <xf numFmtId="9" fontId="8" fillId="0" borderId="0" xfId="28" applyFont="1" applyFill="1" applyBorder="1" applyAlignment="1">
      <alignment horizontal="justify" vertical="top" wrapText="1"/>
    </xf>
    <xf numFmtId="0" fontId="9" fillId="0" borderId="0" xfId="0" applyNumberFormat="1" applyFont="1" applyBorder="1" applyAlignment="1" applyProtection="1">
      <alignment horizontal="center" wrapText="1"/>
      <protection/>
    </xf>
    <xf numFmtId="37" fontId="9" fillId="0" borderId="0" xfId="0" applyFont="1" applyBorder="1" applyAlignment="1" applyProtection="1">
      <alignment horizontal="center"/>
      <protection/>
    </xf>
    <xf numFmtId="180" fontId="9" fillId="0" borderId="0" xfId="15" applyNumberFormat="1" applyFont="1" applyBorder="1" applyAlignment="1">
      <alignment horizontal="right" vertical="center"/>
    </xf>
    <xf numFmtId="180" fontId="8" fillId="0" borderId="0" xfId="15" applyNumberFormat="1" applyFont="1" applyBorder="1" applyAlignment="1" quotePrefix="1">
      <alignment horizontal="right"/>
    </xf>
    <xf numFmtId="180" fontId="9" fillId="0" borderId="0" xfId="15" applyNumberFormat="1" applyFont="1" applyBorder="1" applyAlignment="1" applyProtection="1">
      <alignment vertical="center"/>
      <protection/>
    </xf>
    <xf numFmtId="180" fontId="21" fillId="0" borderId="0" xfId="15" applyNumberFormat="1" applyFont="1" applyBorder="1" applyAlignment="1">
      <alignment/>
    </xf>
    <xf numFmtId="180" fontId="8" fillId="0" borderId="0" xfId="15" applyNumberFormat="1" applyFont="1" applyBorder="1" applyAlignment="1" applyProtection="1">
      <alignment/>
      <protection/>
    </xf>
    <xf numFmtId="0" fontId="9" fillId="0" borderId="0" xfId="27" applyFont="1" applyBorder="1" applyAlignment="1">
      <alignment horizontal="center" wrapText="1"/>
      <protection/>
    </xf>
    <xf numFmtId="0" fontId="9" fillId="0" borderId="0" xfId="27" applyFont="1" applyBorder="1" applyAlignment="1">
      <alignment horizontal="center"/>
      <protection/>
    </xf>
    <xf numFmtId="180" fontId="9" fillId="0" borderId="0" xfId="15" applyNumberFormat="1" applyFont="1" applyBorder="1" applyAlignment="1">
      <alignment horizontal="center" wrapText="1"/>
    </xf>
    <xf numFmtId="180" fontId="9" fillId="0" borderId="0" xfId="15" applyNumberFormat="1" applyFont="1" applyBorder="1" applyAlignment="1">
      <alignment horizontal="center"/>
    </xf>
    <xf numFmtId="41" fontId="8" fillId="0" borderId="0" xfId="15" applyNumberFormat="1" applyFont="1" applyBorder="1" applyAlignment="1">
      <alignment horizontal="right" vertical="center"/>
    </xf>
    <xf numFmtId="10" fontId="8" fillId="0" borderId="0" xfId="28" applyNumberFormat="1" applyFont="1" applyBorder="1" applyAlignment="1">
      <alignment/>
    </xf>
    <xf numFmtId="180" fontId="9" fillId="0" borderId="0" xfId="15" applyNumberFormat="1" applyFont="1" applyBorder="1" applyAlignment="1" quotePrefix="1">
      <alignment horizontal="center"/>
    </xf>
    <xf numFmtId="10" fontId="8" fillId="0" borderId="0" xfId="28" applyNumberFormat="1" applyFont="1" applyBorder="1" applyAlignment="1">
      <alignment horizontal="right"/>
    </xf>
    <xf numFmtId="37" fontId="9" fillId="0" borderId="0" xfId="0" applyFont="1" applyFill="1" applyBorder="1" applyAlignment="1">
      <alignment horizontal="center" vertical="top"/>
    </xf>
    <xf numFmtId="14" fontId="9" fillId="0" borderId="0" xfId="0" applyNumberFormat="1" applyFont="1" applyFill="1" applyBorder="1" applyAlignment="1">
      <alignment horizontal="center" vertical="top"/>
    </xf>
    <xf numFmtId="37" fontId="9" fillId="0" borderId="0" xfId="0" applyFont="1" applyFill="1" applyBorder="1" applyAlignment="1">
      <alignment horizontal="center"/>
    </xf>
    <xf numFmtId="41" fontId="8" fillId="0" borderId="0" xfId="0" applyNumberFormat="1" applyFont="1" applyFill="1" applyBorder="1" applyAlignment="1">
      <alignment horizontal="center"/>
    </xf>
    <xf numFmtId="37" fontId="21" fillId="0" borderId="0" xfId="0" applyFont="1" applyFill="1" applyBorder="1" applyAlignment="1">
      <alignment/>
    </xf>
    <xf numFmtId="38" fontId="8" fillId="0" borderId="0" xfId="15" applyNumberFormat="1" applyFont="1" applyBorder="1" applyAlignment="1">
      <alignment vertical="top"/>
    </xf>
    <xf numFmtId="37" fontId="8" fillId="4" borderId="0" xfId="0" applyFont="1" applyFill="1" applyBorder="1" applyAlignment="1">
      <alignment vertical="top" wrapText="1"/>
    </xf>
    <xf numFmtId="37" fontId="0" fillId="0" borderId="0" xfId="0" applyFont="1" applyBorder="1" applyAlignment="1">
      <alignment horizontal="justify" vertical="top" wrapText="1"/>
    </xf>
    <xf numFmtId="37" fontId="0" fillId="0" borderId="0" xfId="0" applyFont="1" applyFill="1" applyBorder="1" applyAlignment="1">
      <alignment vertical="top" wrapText="1"/>
    </xf>
    <xf numFmtId="37" fontId="8" fillId="0" borderId="0" xfId="0" applyFont="1" applyAlignment="1">
      <alignment horizontal="left" wrapText="1" readingOrder="1"/>
    </xf>
    <xf numFmtId="14" fontId="9" fillId="0" borderId="0" xfId="0" applyNumberFormat="1" applyFont="1" applyFill="1" applyBorder="1" applyAlignment="1">
      <alignment horizontal="center"/>
    </xf>
    <xf numFmtId="180" fontId="27" fillId="0" borderId="0" xfId="15" applyNumberFormat="1" applyFont="1" applyAlignment="1">
      <alignment/>
    </xf>
    <xf numFmtId="41" fontId="47" fillId="0" borderId="0" xfId="15" applyNumberFormat="1" applyFont="1" applyAlignment="1">
      <alignment/>
    </xf>
    <xf numFmtId="0" fontId="8" fillId="0" borderId="0" xfId="23" applyFont="1" applyFill="1" applyAlignment="1">
      <alignment horizontal="right" vertical="top" wrapText="1"/>
      <protection/>
    </xf>
    <xf numFmtId="180" fontId="47" fillId="0" borderId="0" xfId="15" applyNumberFormat="1" applyFont="1" applyBorder="1" applyAlignment="1">
      <alignment horizontal="center"/>
    </xf>
    <xf numFmtId="0" fontId="8" fillId="0" borderId="0" xfId="23" applyFont="1" applyFill="1" applyAlignment="1">
      <alignment horizontal="justify" vertical="top"/>
      <protection/>
    </xf>
    <xf numFmtId="37" fontId="9" fillId="0" borderId="0" xfId="0" applyFont="1" applyFill="1" applyBorder="1" applyAlignment="1">
      <alignment vertical="top"/>
    </xf>
    <xf numFmtId="37" fontId="0" fillId="0" borderId="0" xfId="0" applyFont="1" applyFill="1" applyAlignment="1">
      <alignment/>
    </xf>
    <xf numFmtId="37" fontId="0" fillId="0" borderId="0" xfId="0" applyFont="1" applyAlignment="1">
      <alignment/>
    </xf>
    <xf numFmtId="180" fontId="47" fillId="0" borderId="8" xfId="15" applyNumberFormat="1" applyFont="1" applyBorder="1" applyAlignment="1">
      <alignment/>
    </xf>
    <xf numFmtId="180" fontId="47" fillId="0" borderId="0" xfId="15" applyNumberFormat="1" applyFont="1" applyBorder="1" applyAlignment="1">
      <alignment/>
    </xf>
    <xf numFmtId="9" fontId="9" fillId="0" borderId="1" xfId="28" applyFont="1" applyFill="1" applyBorder="1" applyAlignment="1">
      <alignment horizontal="center"/>
    </xf>
    <xf numFmtId="9" fontId="9" fillId="0" borderId="0" xfId="28" applyFont="1" applyFill="1" applyBorder="1" applyAlignment="1">
      <alignment horizontal="center"/>
    </xf>
    <xf numFmtId="2" fontId="47" fillId="0" borderId="0" xfId="0" applyNumberFormat="1" applyFont="1" applyFill="1" applyAlignment="1">
      <alignment horizontal="center"/>
    </xf>
    <xf numFmtId="37" fontId="8" fillId="0" borderId="0" xfId="0" applyFont="1" applyAlignment="1">
      <alignment horizontal="left" readingOrder="1"/>
    </xf>
    <xf numFmtId="41" fontId="8" fillId="0" borderId="0" xfId="23" applyNumberFormat="1" applyFont="1" applyAlignment="1">
      <alignment readingOrder="1"/>
      <protection/>
    </xf>
    <xf numFmtId="41" fontId="8" fillId="0" borderId="0" xfId="23" applyNumberFormat="1" applyFont="1" applyBorder="1" applyAlignment="1">
      <alignment readingOrder="1"/>
      <protection/>
    </xf>
    <xf numFmtId="0" fontId="8" fillId="0" borderId="0" xfId="23" applyFont="1" applyFill="1" applyAlignment="1">
      <alignment horizontal="center" wrapText="1"/>
      <protection/>
    </xf>
    <xf numFmtId="37" fontId="8" fillId="0" borderId="0" xfId="15" applyNumberFormat="1" applyFont="1" applyFill="1" applyBorder="1" applyAlignment="1">
      <alignment/>
    </xf>
    <xf numFmtId="177" fontId="8" fillId="0" borderId="0" xfId="15" applyFont="1" applyFill="1" applyAlignment="1">
      <alignment/>
    </xf>
    <xf numFmtId="180" fontId="15" fillId="0" borderId="0" xfId="15" applyNumberFormat="1" applyFont="1" applyFill="1" applyAlignment="1">
      <alignment/>
    </xf>
    <xf numFmtId="37" fontId="0" fillId="0" borderId="0" xfId="0" applyAlignment="1">
      <alignment wrapText="1"/>
    </xf>
    <xf numFmtId="37" fontId="8" fillId="0" borderId="0" xfId="0" applyFont="1" applyAlignment="1">
      <alignment wrapText="1"/>
    </xf>
    <xf numFmtId="37" fontId="13" fillId="0" borderId="0" xfId="0" applyFont="1" applyAlignment="1">
      <alignment horizontal="left" vertical="top"/>
    </xf>
    <xf numFmtId="14" fontId="9" fillId="0" borderId="0" xfId="0" applyNumberFormat="1" applyFont="1" applyAlignment="1">
      <alignment horizontal="center" vertical="top" wrapText="1"/>
    </xf>
    <xf numFmtId="41" fontId="8" fillId="0" borderId="0" xfId="0" applyNumberFormat="1" applyFont="1" applyAlignment="1" quotePrefix="1">
      <alignment horizontal="center" vertical="top"/>
    </xf>
    <xf numFmtId="41" fontId="8" fillId="0" borderId="0" xfId="23" applyNumberFormat="1" applyFont="1" applyAlignment="1" quotePrefix="1">
      <alignment horizontal="center" vertical="top"/>
      <protection/>
    </xf>
    <xf numFmtId="37" fontId="8" fillId="0" borderId="0" xfId="0" applyFont="1" applyAlignment="1">
      <alignment vertical="top" wrapText="1"/>
    </xf>
    <xf numFmtId="37" fontId="0" fillId="0" borderId="0" xfId="0" applyAlignment="1">
      <alignment vertical="top" wrapText="1"/>
    </xf>
    <xf numFmtId="37" fontId="9" fillId="0" borderId="0" xfId="0" applyFont="1" applyFill="1" applyAlignment="1">
      <alignment horizontal="left" vertical="top" wrapText="1"/>
    </xf>
    <xf numFmtId="37" fontId="0" fillId="0" borderId="0" xfId="0" applyFont="1" applyFill="1" applyAlignment="1">
      <alignment horizontal="justify" vertical="top" wrapText="1"/>
    </xf>
    <xf numFmtId="37" fontId="9" fillId="0" borderId="0" xfId="0" applyFont="1" applyBorder="1" applyAlignment="1">
      <alignment horizontal="center" vertical="top" wrapText="1"/>
    </xf>
    <xf numFmtId="37" fontId="9" fillId="0" borderId="43" xfId="0" applyFont="1" applyBorder="1" applyAlignment="1">
      <alignment horizontal="center" vertical="top" wrapText="1"/>
    </xf>
    <xf numFmtId="37" fontId="9" fillId="0" borderId="8" xfId="0" applyFont="1" applyBorder="1" applyAlignment="1">
      <alignment horizontal="center" vertical="top" wrapText="1"/>
    </xf>
    <xf numFmtId="37" fontId="9" fillId="0" borderId="8" xfId="0" applyFont="1" applyBorder="1" applyAlignment="1">
      <alignment horizontal="center" vertical="top"/>
    </xf>
    <xf numFmtId="37" fontId="9" fillId="0" borderId="0" xfId="0" applyFont="1" applyBorder="1" applyAlignment="1">
      <alignment horizontal="center" vertical="top"/>
    </xf>
    <xf numFmtId="14" fontId="9" fillId="0" borderId="0" xfId="0" applyNumberFormat="1" applyFont="1" applyBorder="1" applyAlignment="1">
      <alignment horizontal="center" vertical="top"/>
    </xf>
    <xf numFmtId="175" fontId="36" fillId="3" borderId="0" xfId="0" applyNumberFormat="1" applyFont="1" applyFill="1" applyAlignment="1" applyProtection="1">
      <alignment/>
      <protection locked="0"/>
    </xf>
    <xf numFmtId="175" fontId="36" fillId="3" borderId="2" xfId="0" applyNumberFormat="1" applyFont="1" applyFill="1" applyBorder="1" applyAlignment="1" applyProtection="1">
      <alignment vertical="center"/>
      <protection/>
    </xf>
    <xf numFmtId="41" fontId="36" fillId="3" borderId="0" xfId="15" applyNumberFormat="1" applyFont="1" applyFill="1" applyAlignment="1" applyProtection="1">
      <alignment/>
      <protection locked="0"/>
    </xf>
    <xf numFmtId="175" fontId="36" fillId="3" borderId="2" xfId="15" applyNumberFormat="1" applyFont="1" applyFill="1" applyBorder="1" applyAlignment="1" applyProtection="1">
      <alignment vertical="center"/>
      <protection/>
    </xf>
    <xf numFmtId="175" fontId="36" fillId="3" borderId="4" xfId="15" applyNumberFormat="1" applyFont="1" applyFill="1" applyBorder="1" applyAlignment="1" applyProtection="1">
      <alignment/>
      <protection/>
    </xf>
    <xf numFmtId="37" fontId="9" fillId="0" borderId="0" xfId="0" applyFont="1" applyFill="1" applyAlignment="1">
      <alignment horizontal="justify" vertical="top" wrapText="1"/>
    </xf>
    <xf numFmtId="37" fontId="0" fillId="0" borderId="0" xfId="0" applyFont="1" applyAlignment="1">
      <alignment horizontal="justify" vertical="top" wrapText="1"/>
    </xf>
    <xf numFmtId="37" fontId="9" fillId="0" borderId="0" xfId="0" applyFont="1" applyAlignment="1">
      <alignment horizontal="center" vertical="top" wrapText="1"/>
    </xf>
    <xf numFmtId="37" fontId="13" fillId="0" borderId="0" xfId="0" applyFont="1" applyFill="1" applyAlignment="1">
      <alignment horizontal="center" vertical="top"/>
    </xf>
    <xf numFmtId="0" fontId="45" fillId="0" borderId="0" xfId="23" applyFont="1" applyAlignment="1">
      <alignment horizontal="center" vertical="top" wrapText="1"/>
      <protection/>
    </xf>
    <xf numFmtId="0" fontId="31" fillId="0" borderId="0" xfId="23" applyFont="1" applyAlignment="1">
      <alignment horizontal="left" vertical="top" wrapText="1"/>
      <protection/>
    </xf>
    <xf numFmtId="37" fontId="9" fillId="0" borderId="0" xfId="0" applyFont="1" applyAlignment="1">
      <alignment horizontal="center" vertical="top"/>
    </xf>
    <xf numFmtId="37" fontId="12" fillId="0" borderId="0" xfId="0" applyFont="1" applyAlignment="1">
      <alignment horizontal="center" vertical="top"/>
    </xf>
    <xf numFmtId="37" fontId="9" fillId="0" borderId="0" xfId="0" applyFont="1" applyAlignment="1">
      <alignment horizontal="justify" vertical="top" wrapText="1"/>
    </xf>
    <xf numFmtId="37" fontId="8" fillId="0" borderId="0" xfId="0" applyFont="1" applyAlignment="1">
      <alignment vertical="top"/>
    </xf>
    <xf numFmtId="37" fontId="8" fillId="0" borderId="0" xfId="0" applyFont="1" applyAlignment="1">
      <alignment horizontal="left" vertical="top" wrapText="1"/>
    </xf>
    <xf numFmtId="14" fontId="9" fillId="0" borderId="0" xfId="0" applyNumberFormat="1" applyFont="1" applyFill="1" applyAlignment="1">
      <alignment horizontal="center" vertical="top"/>
    </xf>
    <xf numFmtId="37" fontId="8" fillId="0" borderId="0" xfId="0" applyFont="1" applyFill="1" applyAlignment="1">
      <alignment vertical="top"/>
    </xf>
    <xf numFmtId="0" fontId="15" fillId="0" borderId="0" xfId="26" applyFont="1" applyBorder="1" applyAlignment="1">
      <alignment horizontal="justify" wrapText="1"/>
      <protection/>
    </xf>
    <xf numFmtId="0" fontId="9" fillId="0" borderId="0" xfId="26" applyFont="1" applyAlignment="1">
      <alignment horizontal="center" vertical="center" wrapText="1"/>
      <protection/>
    </xf>
    <xf numFmtId="0" fontId="9" fillId="0" borderId="1" xfId="26" applyFont="1" applyBorder="1" applyAlignment="1">
      <alignment horizontal="center" vertical="center" wrapText="1"/>
      <protection/>
    </xf>
    <xf numFmtId="37" fontId="15" fillId="0" borderId="0" xfId="0" applyFont="1" applyBorder="1" applyAlignment="1">
      <alignment horizontal="justify" wrapText="1"/>
    </xf>
    <xf numFmtId="0" fontId="30" fillId="0" borderId="0" xfId="24" applyFont="1" applyAlignment="1">
      <alignment horizontal="center"/>
      <protection/>
    </xf>
    <xf numFmtId="0" fontId="24" fillId="0" borderId="0" xfId="24" applyFont="1" applyAlignment="1">
      <alignment horizontal="center"/>
      <protection/>
    </xf>
    <xf numFmtId="0" fontId="9" fillId="0" borderId="0" xfId="24" applyFont="1" applyAlignment="1">
      <alignment horizontal="center"/>
      <protection/>
    </xf>
    <xf numFmtId="0" fontId="8" fillId="0" borderId="0" xfId="23" applyFont="1" applyAlignment="1">
      <alignment horizontal="justify" vertical="top" wrapText="1"/>
      <protection/>
    </xf>
    <xf numFmtId="37" fontId="0" fillId="0" borderId="0" xfId="0" applyAlignment="1">
      <alignment horizontal="justify" vertical="top" wrapText="1"/>
    </xf>
    <xf numFmtId="37" fontId="8" fillId="0" borderId="0" xfId="0" applyFont="1" applyAlignment="1">
      <alignment horizontal="justify" vertical="top" wrapText="1"/>
    </xf>
    <xf numFmtId="37" fontId="13" fillId="0" borderId="0" xfId="0" applyFont="1" applyAlignment="1">
      <alignment horizontal="center" vertical="top"/>
    </xf>
    <xf numFmtId="37" fontId="9" fillId="0" borderId="0" xfId="0" applyFont="1" applyFill="1" applyAlignment="1">
      <alignment horizontal="center" vertical="top"/>
    </xf>
    <xf numFmtId="37" fontId="12" fillId="0" borderId="0" xfId="0" applyFont="1" applyFill="1" applyAlignment="1">
      <alignment horizontal="center" vertical="top"/>
    </xf>
    <xf numFmtId="37" fontId="8" fillId="5" borderId="0" xfId="0" applyFont="1" applyFill="1" applyAlignment="1">
      <alignment horizontal="justify" vertical="top" wrapText="1"/>
    </xf>
    <xf numFmtId="0" fontId="8" fillId="5" borderId="0" xfId="23" applyFont="1" applyFill="1" applyAlignment="1">
      <alignment horizontal="justify" vertical="top" wrapText="1"/>
      <protection/>
    </xf>
    <xf numFmtId="0" fontId="9" fillId="5" borderId="0" xfId="23" applyFont="1" applyFill="1" applyAlignment="1">
      <alignment horizontal="center" vertical="top" wrapText="1"/>
      <protection/>
    </xf>
    <xf numFmtId="37" fontId="9" fillId="0" borderId="0" xfId="0" applyFont="1" applyAlignment="1">
      <alignment horizontal="left" vertical="top" wrapText="1"/>
    </xf>
    <xf numFmtId="37" fontId="8" fillId="0" borderId="0" xfId="0" applyFont="1" applyFill="1" applyAlignment="1">
      <alignment horizontal="justify" vertical="top" wrapText="1"/>
    </xf>
    <xf numFmtId="41" fontId="42" fillId="3" borderId="0" xfId="15" applyNumberFormat="1" applyFont="1" applyFill="1" applyBorder="1" applyAlignment="1" applyProtection="1">
      <alignment vertical="center"/>
      <protection locked="0"/>
    </xf>
    <xf numFmtId="41" fontId="36" fillId="3" borderId="0" xfId="15" applyNumberFormat="1" applyFont="1" applyFill="1" applyBorder="1" applyAlignment="1" applyProtection="1">
      <alignment vertical="center"/>
      <protection locked="0"/>
    </xf>
    <xf numFmtId="41" fontId="36" fillId="3" borderId="0" xfId="15" applyNumberFormat="1" applyFont="1" applyFill="1" applyAlignment="1" applyProtection="1">
      <alignment vertical="center"/>
      <protection locked="0"/>
    </xf>
    <xf numFmtId="177" fontId="36" fillId="3" borderId="12" xfId="15" applyFont="1" applyFill="1" applyBorder="1" applyAlignment="1" applyProtection="1">
      <alignment horizontal="right" vertical="center"/>
      <protection locked="0"/>
    </xf>
    <xf numFmtId="41" fontId="36" fillId="3" borderId="3" xfId="15" applyNumberFormat="1" applyFont="1" applyFill="1" applyBorder="1" applyAlignment="1" applyProtection="1">
      <alignment vertical="center"/>
      <protection locked="0"/>
    </xf>
    <xf numFmtId="187" fontId="9" fillId="3" borderId="0" xfId="26" applyNumberFormat="1" applyFont="1" applyFill="1" applyAlignment="1">
      <alignment/>
      <protection/>
    </xf>
    <xf numFmtId="187" fontId="9" fillId="3" borderId="3" xfId="17" applyNumberFormat="1" applyFont="1" applyFill="1" applyBorder="1" applyAlignment="1">
      <alignment/>
    </xf>
    <xf numFmtId="187" fontId="27" fillId="3" borderId="0" xfId="17" applyNumberFormat="1" applyFont="1" applyFill="1" applyAlignment="1">
      <alignment/>
    </xf>
    <xf numFmtId="41" fontId="28" fillId="3" borderId="0" xfId="0" applyNumberFormat="1" applyFont="1" applyFill="1" applyBorder="1" applyAlignment="1">
      <alignment/>
    </xf>
    <xf numFmtId="0" fontId="15" fillId="0" borderId="0" xfId="26" applyFont="1" applyBorder="1" applyAlignment="1">
      <alignment horizontal="left" wrapText="1"/>
      <protection/>
    </xf>
    <xf numFmtId="0" fontId="9" fillId="0" borderId="0" xfId="26" applyFont="1" applyAlignment="1">
      <alignment horizontal="center" wrapText="1"/>
      <protection/>
    </xf>
    <xf numFmtId="0" fontId="30" fillId="0" borderId="0" xfId="26" applyFont="1" applyAlignment="1">
      <alignment horizontal="center" vertical="center" wrapText="1"/>
      <protection/>
    </xf>
    <xf numFmtId="0" fontId="24" fillId="0" borderId="0" xfId="26" applyFont="1" applyAlignment="1">
      <alignment horizontal="center" vertical="center" wrapText="1"/>
      <protection/>
    </xf>
    <xf numFmtId="0" fontId="30" fillId="0" borderId="0" xfId="26" applyFont="1" applyAlignment="1">
      <alignment horizontal="center" vertical="center" wrapText="1" shrinkToFit="1"/>
      <protection/>
    </xf>
    <xf numFmtId="0" fontId="9" fillId="0" borderId="1" xfId="26" applyFont="1" applyBorder="1" applyAlignment="1">
      <alignment horizontal="center" wrapText="1"/>
      <protection/>
    </xf>
    <xf numFmtId="0" fontId="9" fillId="0" borderId="0" xfId="26" applyFont="1" applyAlignment="1" quotePrefix="1">
      <alignment horizontal="center"/>
      <protection/>
    </xf>
    <xf numFmtId="0" fontId="9" fillId="0" borderId="0" xfId="26" applyFont="1" applyAlignment="1">
      <alignment horizontal="center"/>
      <protection/>
    </xf>
    <xf numFmtId="41" fontId="12" fillId="3" borderId="0" xfId="0" applyNumberFormat="1" applyFont="1" applyFill="1" applyBorder="1" applyAlignment="1">
      <alignment/>
    </xf>
    <xf numFmtId="41" fontId="8" fillId="3" borderId="0" xfId="0" applyNumberFormat="1" applyFont="1" applyFill="1" applyBorder="1" applyAlignment="1">
      <alignment/>
    </xf>
    <xf numFmtId="41" fontId="8" fillId="3" borderId="0" xfId="0" applyNumberFormat="1" applyFont="1" applyFill="1" applyAlignment="1">
      <alignment vertical="top"/>
    </xf>
    <xf numFmtId="41" fontId="8" fillId="3" borderId="5" xfId="0" applyNumberFormat="1" applyFont="1" applyFill="1" applyBorder="1" applyAlignment="1">
      <alignment vertical="top"/>
    </xf>
    <xf numFmtId="187" fontId="8" fillId="3" borderId="0" xfId="15" applyNumberFormat="1" applyFont="1" applyFill="1" applyAlignment="1">
      <alignment/>
    </xf>
    <xf numFmtId="187" fontId="8" fillId="3" borderId="6" xfId="15" applyNumberFormat="1" applyFont="1" applyFill="1" applyBorder="1" applyAlignment="1">
      <alignment vertical="center" wrapText="1"/>
    </xf>
    <xf numFmtId="41" fontId="8" fillId="3" borderId="0" xfId="15" applyNumberFormat="1" applyFont="1" applyFill="1" applyAlignment="1">
      <alignment vertical="top"/>
    </xf>
    <xf numFmtId="41" fontId="8" fillId="3" borderId="6" xfId="15" applyNumberFormat="1" applyFont="1" applyFill="1" applyBorder="1" applyAlignment="1">
      <alignment vertical="top"/>
    </xf>
    <xf numFmtId="41" fontId="8" fillId="3" borderId="0" xfId="15" applyNumberFormat="1" applyFont="1" applyFill="1" applyBorder="1" applyAlignment="1">
      <alignment horizontal="right"/>
    </xf>
    <xf numFmtId="41" fontId="8" fillId="3" borderId="6" xfId="15" applyNumberFormat="1" applyFont="1" applyFill="1" applyBorder="1" applyAlignment="1">
      <alignment horizontal="right"/>
    </xf>
    <xf numFmtId="187" fontId="8" fillId="3" borderId="6" xfId="15" applyNumberFormat="1" applyFont="1" applyFill="1" applyBorder="1" applyAlignment="1">
      <alignment wrapText="1"/>
    </xf>
    <xf numFmtId="41" fontId="8" fillId="3" borderId="0" xfId="15" applyNumberFormat="1" applyFont="1" applyFill="1" applyAlignment="1">
      <alignment/>
    </xf>
    <xf numFmtId="41" fontId="9" fillId="3" borderId="5" xfId="15" applyNumberFormat="1" applyFont="1" applyFill="1" applyBorder="1" applyAlignment="1">
      <alignment/>
    </xf>
    <xf numFmtId="41" fontId="9" fillId="3" borderId="0" xfId="15" applyNumberFormat="1" applyFont="1" applyFill="1" applyAlignment="1">
      <alignment/>
    </xf>
    <xf numFmtId="41" fontId="9" fillId="3" borderId="12" xfId="15" applyNumberFormat="1" applyFont="1" applyFill="1" applyBorder="1" applyAlignment="1">
      <alignment/>
    </xf>
    <xf numFmtId="41" fontId="8" fillId="3" borderId="0" xfId="15" applyNumberFormat="1" applyFont="1" applyFill="1" applyAlignment="1">
      <alignment vertical="center" readingOrder="1"/>
    </xf>
    <xf numFmtId="41" fontId="9" fillId="3" borderId="5" xfId="15" applyNumberFormat="1" applyFont="1" applyFill="1" applyBorder="1" applyAlignment="1">
      <alignment horizontal="center" vertical="center" readingOrder="1"/>
    </xf>
    <xf numFmtId="41" fontId="9" fillId="3" borderId="12" xfId="15" applyNumberFormat="1" applyFont="1" applyFill="1" applyBorder="1" applyAlignment="1">
      <alignment horizontal="justify" wrapText="1"/>
    </xf>
    <xf numFmtId="190" fontId="9" fillId="3" borderId="12" xfId="15" applyNumberFormat="1" applyFont="1" applyFill="1" applyBorder="1" applyAlignment="1">
      <alignment vertical="top"/>
    </xf>
    <xf numFmtId="175" fontId="41" fillId="0" borderId="0" xfId="0" applyNumberFormat="1" applyFont="1" applyAlignment="1">
      <alignment horizontal="justify" vertical="top" wrapText="1"/>
    </xf>
    <xf numFmtId="37" fontId="36" fillId="0" borderId="0" xfId="0" applyFont="1" applyAlignment="1" applyProtection="1" quotePrefix="1">
      <alignment horizontal="center"/>
      <protection/>
    </xf>
    <xf numFmtId="37" fontId="36" fillId="0" borderId="0" xfId="0" applyFont="1" applyAlignment="1" applyProtection="1">
      <alignment horizontal="center"/>
      <protection/>
    </xf>
    <xf numFmtId="37" fontId="30" fillId="0" borderId="0" xfId="0" applyFont="1" applyAlignment="1" applyProtection="1">
      <alignment horizontal="center"/>
      <protection/>
    </xf>
    <xf numFmtId="37" fontId="24" fillId="0" borderId="0" xfId="0" applyFont="1" applyAlignment="1" applyProtection="1">
      <alignment horizontal="center"/>
      <protection/>
    </xf>
    <xf numFmtId="0" fontId="41" fillId="0" borderId="0" xfId="0" applyNumberFormat="1" applyFont="1" applyAlignment="1">
      <alignment horizontal="justify" vertical="center" wrapText="1"/>
    </xf>
    <xf numFmtId="37" fontId="9" fillId="0" borderId="0" xfId="0" applyFont="1" applyAlignment="1" applyProtection="1">
      <alignment horizontal="center"/>
      <protection/>
    </xf>
    <xf numFmtId="37" fontId="36" fillId="0" borderId="0" xfId="0" applyFont="1" applyAlignment="1" applyProtection="1">
      <alignment horizontal="left" vertical="center" wrapText="1"/>
      <protection/>
    </xf>
    <xf numFmtId="14" fontId="9" fillId="0" borderId="43" xfId="0" applyNumberFormat="1" applyFont="1" applyBorder="1" applyAlignment="1">
      <alignment horizontal="center" vertical="top"/>
    </xf>
    <xf numFmtId="38" fontId="8" fillId="0" borderId="0" xfId="0" applyNumberFormat="1" applyFont="1" applyFill="1" applyAlignment="1">
      <alignment/>
    </xf>
    <xf numFmtId="38" fontId="9" fillId="0" borderId="44" xfId="0" applyNumberFormat="1" applyFont="1" applyFill="1" applyBorder="1" applyAlignment="1">
      <alignment horizontal="center" vertical="center" wrapText="1"/>
    </xf>
    <xf numFmtId="38" fontId="9" fillId="0" borderId="45" xfId="0" applyNumberFormat="1" applyFont="1" applyFill="1" applyBorder="1" applyAlignment="1">
      <alignment horizontal="center" vertical="center" wrapText="1"/>
    </xf>
    <xf numFmtId="38" fontId="9" fillId="0" borderId="46" xfId="0" applyNumberFormat="1" applyFont="1" applyFill="1" applyBorder="1" applyAlignment="1">
      <alignment horizontal="center" vertical="center" wrapText="1"/>
    </xf>
    <xf numFmtId="37" fontId="9" fillId="0" borderId="20" xfId="0" applyFont="1" applyFill="1" applyBorder="1" applyAlignment="1">
      <alignment horizontal="center" vertical="top" wrapText="1"/>
    </xf>
    <xf numFmtId="37" fontId="9" fillId="0" borderId="6" xfId="0" applyFont="1" applyFill="1" applyBorder="1" applyAlignment="1">
      <alignment horizontal="center" vertical="top" wrapText="1"/>
    </xf>
    <xf numFmtId="37" fontId="9" fillId="0" borderId="21" xfId="0" applyFont="1" applyFill="1" applyBorder="1" applyAlignment="1">
      <alignment horizontal="center" vertical="top" wrapText="1"/>
    </xf>
    <xf numFmtId="14" fontId="16" fillId="0" borderId="0" xfId="0" applyNumberFormat="1" applyFont="1" applyFill="1" applyAlignment="1">
      <alignment horizontal="left"/>
    </xf>
    <xf numFmtId="37" fontId="35" fillId="0" borderId="0" xfId="0" applyFont="1" applyAlignment="1">
      <alignment/>
    </xf>
    <xf numFmtId="37" fontId="35" fillId="0" borderId="43" xfId="0" applyFont="1" applyBorder="1" applyAlignment="1">
      <alignment/>
    </xf>
    <xf numFmtId="2" fontId="9" fillId="0" borderId="8" xfId="15" applyNumberFormat="1" applyFont="1" applyFill="1" applyBorder="1" applyAlignment="1">
      <alignment horizontal="center" vertical="center" wrapText="1"/>
    </xf>
    <xf numFmtId="37" fontId="8" fillId="3" borderId="0" xfId="0" applyFont="1" applyFill="1" applyAlignment="1">
      <alignment horizontal="justify" vertical="top" wrapText="1"/>
    </xf>
    <xf numFmtId="37" fontId="0" fillId="3" borderId="0" xfId="0" applyFill="1" applyAlignment="1">
      <alignment wrapText="1"/>
    </xf>
    <xf numFmtId="37" fontId="16" fillId="0" borderId="0" xfId="0" applyFont="1" applyFill="1" applyAlignment="1">
      <alignment horizontal="left" vertical="top" wrapText="1"/>
    </xf>
    <xf numFmtId="0" fontId="8" fillId="0" borderId="0" xfId="23" applyFont="1" applyFill="1" applyAlignment="1">
      <alignment horizontal="justify" vertical="top" wrapText="1"/>
      <protection/>
    </xf>
    <xf numFmtId="37" fontId="0" fillId="0" borderId="0" xfId="0" applyAlignment="1">
      <alignment wrapText="1"/>
    </xf>
    <xf numFmtId="37" fontId="8" fillId="0" borderId="0" xfId="0" applyFont="1" applyFill="1" applyAlignment="1">
      <alignment horizontal="left" vertical="top" wrapText="1"/>
    </xf>
    <xf numFmtId="37" fontId="8" fillId="0" borderId="0" xfId="0" applyFont="1" applyAlignment="1">
      <alignment horizontal="left" vertical="center" wrapText="1" readingOrder="1"/>
    </xf>
    <xf numFmtId="0" fontId="8" fillId="0" borderId="0" xfId="23" applyFont="1" applyAlignment="1">
      <alignment horizontal="justify" vertical="top"/>
      <protection/>
    </xf>
    <xf numFmtId="37" fontId="9" fillId="0" borderId="0" xfId="0" applyFont="1" applyAlignment="1">
      <alignment horizontal="center"/>
    </xf>
    <xf numFmtId="37" fontId="29" fillId="3" borderId="0" xfId="0" applyFont="1" applyFill="1" applyAlignment="1">
      <alignment horizontal="justify" vertical="top" wrapText="1"/>
    </xf>
    <xf numFmtId="37" fontId="8" fillId="0" borderId="0" xfId="0" applyFont="1" applyAlignment="1">
      <alignment horizontal="left" wrapText="1"/>
    </xf>
    <xf numFmtId="37" fontId="8" fillId="0" borderId="0" xfId="0" applyFont="1" applyFill="1" applyBorder="1" applyAlignment="1" applyProtection="1">
      <alignment horizontal="left" wrapText="1"/>
      <protection/>
    </xf>
    <xf numFmtId="37" fontId="8" fillId="0" borderId="0" xfId="0" applyFont="1" applyAlignment="1">
      <alignment horizontal="left" wrapText="1" readingOrder="1"/>
    </xf>
    <xf numFmtId="37" fontId="16" fillId="0" borderId="0" xfId="0" applyFont="1" applyAlignment="1">
      <alignment vertical="top" wrapText="1"/>
    </xf>
    <xf numFmtId="37" fontId="9" fillId="0" borderId="0" xfId="0" applyFont="1" applyAlignment="1">
      <alignment vertical="top" wrapText="1"/>
    </xf>
    <xf numFmtId="37" fontId="29" fillId="0" borderId="0" xfId="0" applyFont="1" applyFill="1" applyAlignment="1">
      <alignment horizontal="justify" vertical="top" wrapText="1"/>
    </xf>
    <xf numFmtId="37" fontId="34" fillId="0" borderId="29" xfId="0" applyNumberFormat="1" applyFont="1" applyBorder="1" applyAlignment="1">
      <alignment horizontal="left" vertical="top" wrapText="1" readingOrder="1"/>
    </xf>
    <xf numFmtId="37" fontId="34" fillId="0" borderId="6" xfId="0" applyNumberFormat="1" applyFont="1" applyBorder="1" applyAlignment="1">
      <alignment horizontal="left" vertical="top" wrapText="1" readingOrder="1"/>
    </xf>
    <xf numFmtId="37" fontId="8" fillId="0" borderId="18" xfId="0" applyNumberFormat="1" applyFont="1" applyBorder="1" applyAlignment="1">
      <alignment horizontal="left" vertical="top" wrapText="1" readingOrder="1"/>
    </xf>
    <xf numFmtId="37" fontId="8" fillId="0" borderId="22" xfId="0" applyNumberFormat="1" applyFont="1" applyBorder="1" applyAlignment="1">
      <alignment horizontal="left" vertical="top" wrapText="1" readingOrder="1"/>
    </xf>
    <xf numFmtId="37" fontId="20" fillId="0" borderId="29" xfId="0" applyNumberFormat="1" applyFont="1" applyBorder="1" applyAlignment="1">
      <alignment horizontal="left" vertical="center" wrapText="1"/>
    </xf>
    <xf numFmtId="37" fontId="20" fillId="0" borderId="6" xfId="0" applyNumberFormat="1" applyFont="1" applyBorder="1" applyAlignment="1">
      <alignment horizontal="left" vertical="center" wrapText="1"/>
    </xf>
    <xf numFmtId="37" fontId="20" fillId="0" borderId="25" xfId="0" applyNumberFormat="1" applyFont="1" applyBorder="1" applyAlignment="1">
      <alignment horizontal="left" vertical="center" wrapText="1"/>
    </xf>
    <xf numFmtId="37" fontId="20" fillId="0" borderId="47" xfId="0" applyNumberFormat="1" applyFont="1" applyBorder="1" applyAlignment="1">
      <alignment horizontal="left" vertical="center" wrapText="1"/>
    </xf>
    <xf numFmtId="37" fontId="0" fillId="3" borderId="0" xfId="0" applyFont="1" applyFill="1" applyAlignment="1">
      <alignment horizontal="justify" vertical="top" wrapText="1"/>
    </xf>
    <xf numFmtId="37" fontId="0" fillId="3" borderId="0" xfId="0" applyFill="1" applyAlignment="1">
      <alignment horizontal="justify" vertical="top" wrapText="1"/>
    </xf>
    <xf numFmtId="37" fontId="8" fillId="0" borderId="0" xfId="0" applyFont="1" applyAlignment="1">
      <alignment horizontal="left" vertical="center" wrapText="1"/>
    </xf>
    <xf numFmtId="0" fontId="10" fillId="0" borderId="0" xfId="23" applyFont="1" applyAlignment="1">
      <alignment horizontal="justify" vertical="justify" wrapText="1"/>
      <protection/>
    </xf>
    <xf numFmtId="0" fontId="8" fillId="0" borderId="0" xfId="23" applyFont="1" applyAlignment="1">
      <alignment horizontal="center" vertical="top" wrapText="1"/>
      <protection/>
    </xf>
    <xf numFmtId="0" fontId="10" fillId="0" borderId="0" xfId="23" applyFont="1" applyBorder="1" applyAlignment="1">
      <alignment horizontal="left" vertical="top"/>
      <protection/>
    </xf>
    <xf numFmtId="37" fontId="8" fillId="0" borderId="0" xfId="0" applyFont="1" applyBorder="1" applyAlignment="1" applyProtection="1">
      <alignment horizontal="left" vertical="center" wrapText="1"/>
      <protection/>
    </xf>
    <xf numFmtId="0" fontId="5" fillId="0" borderId="0" xfId="25" applyFont="1" applyAlignment="1" applyProtection="1">
      <alignment horizontal="left"/>
      <protection/>
    </xf>
    <xf numFmtId="0" fontId="5" fillId="0" borderId="0" xfId="25" applyFont="1">
      <alignment/>
      <protection/>
    </xf>
    <xf numFmtId="37" fontId="2" fillId="3" borderId="18" xfId="25" applyNumberFormat="1" applyFont="1" applyFill="1" applyBorder="1" applyAlignment="1" applyProtection="1">
      <alignment horizontal="center"/>
      <protection/>
    </xf>
    <xf numFmtId="37" fontId="2" fillId="3" borderId="22" xfId="25" applyNumberFormat="1" applyFont="1" applyFill="1" applyBorder="1" applyAlignment="1" applyProtection="1">
      <alignment horizontal="center"/>
      <protection/>
    </xf>
    <xf numFmtId="37" fontId="2" fillId="3" borderId="9" xfId="25" applyNumberFormat="1" applyFont="1" applyFill="1" applyBorder="1" applyAlignment="1" applyProtection="1">
      <alignment horizontal="center"/>
      <protection/>
    </xf>
    <xf numFmtId="0" fontId="2" fillId="0" borderId="0" xfId="25" applyFont="1" applyAlignment="1" applyProtection="1">
      <alignment horizontal="left"/>
      <protection/>
    </xf>
    <xf numFmtId="0" fontId="2" fillId="0" borderId="0" xfId="25" applyFont="1" applyAlignment="1" applyProtection="1">
      <alignment horizontal="center"/>
      <protection/>
    </xf>
  </cellXfs>
  <cellStyles count="15">
    <cellStyle name="Normal" xfId="0"/>
    <cellStyle name="Comma" xfId="15"/>
    <cellStyle name="Comma [0]" xfId="16"/>
    <cellStyle name="Comma_statementshangesequity0605iii" xfId="17"/>
    <cellStyle name="Currency" xfId="18"/>
    <cellStyle name="Currency [0]" xfId="19"/>
    <cellStyle name="Followed Hyperlink" xfId="20"/>
    <cellStyle name="Hyperlink" xfId="21"/>
    <cellStyle name="Normal_bspl12041" xfId="22"/>
    <cellStyle name="Normal_condensedcsflw" xfId="23"/>
    <cellStyle name="Normal_condensedcshflw0605" xfId="24"/>
    <cellStyle name="Normal_PLQ404(wking)" xfId="25"/>
    <cellStyle name="Normal_statementshangesequity0605iii" xfId="26"/>
    <cellStyle name="Normal_Template-1Q05" xfId="27"/>
    <cellStyle name="Percent" xfId="28"/>
  </cellStyles>
  <dxfs count="6">
    <dxf>
      <fill>
        <patternFill>
          <bgColor rgb="FFFFFF00"/>
        </patternFill>
      </fill>
      <border/>
    </dxf>
    <dxf>
      <font>
        <color rgb="FF000000"/>
      </font>
      <fill>
        <patternFill>
          <bgColor rgb="FFFFFF00"/>
        </patternFill>
      </fill>
      <border/>
    </dxf>
    <dxf>
      <font>
        <color rgb="FFFFFFFF"/>
      </font>
      <border/>
    </dxf>
    <dxf>
      <fill>
        <patternFill>
          <bgColor rgb="FFFFFF99"/>
        </patternFill>
      </fill>
      <border/>
    </dxf>
    <dxf>
      <font>
        <color rgb="FFFFFFFF"/>
      </font>
      <fill>
        <patternFill>
          <bgColor rgb="FFFFFFFF"/>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26</xdr:row>
      <xdr:rowOff>76200</xdr:rowOff>
    </xdr:from>
    <xdr:to>
      <xdr:col>7</xdr:col>
      <xdr:colOff>0</xdr:colOff>
      <xdr:row>26</xdr:row>
      <xdr:rowOff>76200</xdr:rowOff>
    </xdr:to>
    <xdr:sp>
      <xdr:nvSpPr>
        <xdr:cNvPr id="1" name="Line 1"/>
        <xdr:cNvSpPr>
          <a:spLocks/>
        </xdr:cNvSpPr>
      </xdr:nvSpPr>
      <xdr:spPr>
        <a:xfrm>
          <a:off x="6581775" y="66389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26</xdr:row>
      <xdr:rowOff>76200</xdr:rowOff>
    </xdr:from>
    <xdr:to>
      <xdr:col>7</xdr:col>
      <xdr:colOff>0</xdr:colOff>
      <xdr:row>26</xdr:row>
      <xdr:rowOff>76200</xdr:rowOff>
    </xdr:to>
    <xdr:sp>
      <xdr:nvSpPr>
        <xdr:cNvPr id="2" name="Line 2"/>
        <xdr:cNvSpPr>
          <a:spLocks/>
        </xdr:cNvSpPr>
      </xdr:nvSpPr>
      <xdr:spPr>
        <a:xfrm>
          <a:off x="6581775" y="66389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26</xdr:row>
      <xdr:rowOff>76200</xdr:rowOff>
    </xdr:from>
    <xdr:to>
      <xdr:col>7</xdr:col>
      <xdr:colOff>0</xdr:colOff>
      <xdr:row>26</xdr:row>
      <xdr:rowOff>76200</xdr:rowOff>
    </xdr:to>
    <xdr:sp>
      <xdr:nvSpPr>
        <xdr:cNvPr id="3" name="Line 3"/>
        <xdr:cNvSpPr>
          <a:spLocks/>
        </xdr:cNvSpPr>
      </xdr:nvSpPr>
      <xdr:spPr>
        <a:xfrm>
          <a:off x="6581775" y="66389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28</xdr:row>
      <xdr:rowOff>0</xdr:rowOff>
    </xdr:from>
    <xdr:to>
      <xdr:col>7</xdr:col>
      <xdr:colOff>0</xdr:colOff>
      <xdr:row>28</xdr:row>
      <xdr:rowOff>0</xdr:rowOff>
    </xdr:to>
    <xdr:sp>
      <xdr:nvSpPr>
        <xdr:cNvPr id="4" name="Line 4"/>
        <xdr:cNvSpPr>
          <a:spLocks/>
        </xdr:cNvSpPr>
      </xdr:nvSpPr>
      <xdr:spPr>
        <a:xfrm>
          <a:off x="6581775" y="69723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28</xdr:row>
      <xdr:rowOff>0</xdr:rowOff>
    </xdr:from>
    <xdr:to>
      <xdr:col>7</xdr:col>
      <xdr:colOff>0</xdr:colOff>
      <xdr:row>28</xdr:row>
      <xdr:rowOff>0</xdr:rowOff>
    </xdr:to>
    <xdr:sp>
      <xdr:nvSpPr>
        <xdr:cNvPr id="5" name="Line 5"/>
        <xdr:cNvSpPr>
          <a:spLocks/>
        </xdr:cNvSpPr>
      </xdr:nvSpPr>
      <xdr:spPr>
        <a:xfrm>
          <a:off x="6581775" y="69723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28</xdr:row>
      <xdr:rowOff>0</xdr:rowOff>
    </xdr:from>
    <xdr:to>
      <xdr:col>7</xdr:col>
      <xdr:colOff>0</xdr:colOff>
      <xdr:row>28</xdr:row>
      <xdr:rowOff>0</xdr:rowOff>
    </xdr:to>
    <xdr:sp>
      <xdr:nvSpPr>
        <xdr:cNvPr id="6" name="Line 6"/>
        <xdr:cNvSpPr>
          <a:spLocks/>
        </xdr:cNvSpPr>
      </xdr:nvSpPr>
      <xdr:spPr>
        <a:xfrm>
          <a:off x="6581775" y="69723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28</xdr:row>
      <xdr:rowOff>0</xdr:rowOff>
    </xdr:from>
    <xdr:to>
      <xdr:col>7</xdr:col>
      <xdr:colOff>0</xdr:colOff>
      <xdr:row>28</xdr:row>
      <xdr:rowOff>0</xdr:rowOff>
    </xdr:to>
    <xdr:sp>
      <xdr:nvSpPr>
        <xdr:cNvPr id="7" name="Line 7"/>
        <xdr:cNvSpPr>
          <a:spLocks/>
        </xdr:cNvSpPr>
      </xdr:nvSpPr>
      <xdr:spPr>
        <a:xfrm>
          <a:off x="6581775" y="697230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26</xdr:row>
      <xdr:rowOff>76200</xdr:rowOff>
    </xdr:from>
    <xdr:to>
      <xdr:col>7</xdr:col>
      <xdr:colOff>0</xdr:colOff>
      <xdr:row>26</xdr:row>
      <xdr:rowOff>76200</xdr:rowOff>
    </xdr:to>
    <xdr:sp>
      <xdr:nvSpPr>
        <xdr:cNvPr id="8" name="Line 8"/>
        <xdr:cNvSpPr>
          <a:spLocks/>
        </xdr:cNvSpPr>
      </xdr:nvSpPr>
      <xdr:spPr>
        <a:xfrm>
          <a:off x="6581775" y="66389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559</xdr:row>
      <xdr:rowOff>76200</xdr:rowOff>
    </xdr:from>
    <xdr:to>
      <xdr:col>14</xdr:col>
      <xdr:colOff>933450</xdr:colOff>
      <xdr:row>571</xdr:row>
      <xdr:rowOff>114300</xdr:rowOff>
    </xdr:to>
    <xdr:pic>
      <xdr:nvPicPr>
        <xdr:cNvPr id="1" name="Picture 53"/>
        <xdr:cNvPicPr preferRelativeResize="1">
          <a:picLocks noChangeAspect="1"/>
        </xdr:cNvPicPr>
      </xdr:nvPicPr>
      <xdr:blipFill>
        <a:blip r:embed="rId1"/>
        <a:stretch>
          <a:fillRect/>
        </a:stretch>
      </xdr:blipFill>
      <xdr:spPr>
        <a:xfrm>
          <a:off x="304800" y="100764975"/>
          <a:ext cx="7772400" cy="362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115"/>
  <sheetViews>
    <sheetView showGridLines="0" zoomScale="75" zoomScaleNormal="75" workbookViewId="0" topLeftCell="A19">
      <selection activeCell="H15" sqref="H15"/>
    </sheetView>
  </sheetViews>
  <sheetFormatPr defaultColWidth="8.88671875" defaultRowHeight="15.75"/>
  <cols>
    <col min="1" max="1" width="3.6640625" style="88" customWidth="1"/>
    <col min="2" max="2" width="2.77734375" style="88" customWidth="1"/>
    <col min="3" max="3" width="9.88671875" style="88" customWidth="1"/>
    <col min="4" max="5" width="9.77734375" style="88" customWidth="1"/>
    <col min="6" max="6" width="5.4453125" style="88" customWidth="1"/>
    <col min="7" max="7" width="5.77734375" style="88" customWidth="1"/>
    <col min="8" max="8" width="12.77734375" style="88" customWidth="1"/>
    <col min="9" max="9" width="0.88671875" style="88" customWidth="1"/>
    <col min="10" max="10" width="12.77734375" style="88" customWidth="1"/>
    <col min="11" max="11" width="0.88671875" style="88" customWidth="1"/>
    <col min="12" max="12" width="12.77734375" style="88" customWidth="1"/>
    <col min="13" max="13" width="0.88671875" style="88" customWidth="1"/>
    <col min="14" max="14" width="12.77734375" style="88" customWidth="1"/>
    <col min="15" max="15" width="1.4375" style="88" customWidth="1"/>
    <col min="16" max="17" width="9.21484375" style="88" customWidth="1"/>
    <col min="18" max="21" width="10.6640625" style="88" customWidth="1"/>
    <col min="22" max="16384" width="8.88671875" style="88" customWidth="1"/>
  </cols>
  <sheetData>
    <row r="1" spans="2:20" ht="20.25">
      <c r="B1" s="1157" t="s">
        <v>629</v>
      </c>
      <c r="C1" s="1157"/>
      <c r="D1" s="1157"/>
      <c r="E1" s="1157"/>
      <c r="F1" s="1157"/>
      <c r="G1" s="1157"/>
      <c r="H1" s="1157"/>
      <c r="I1" s="1157"/>
      <c r="J1" s="1157"/>
      <c r="K1" s="1157"/>
      <c r="L1" s="1157"/>
      <c r="M1" s="1157"/>
      <c r="N1" s="1157"/>
      <c r="O1" s="169"/>
      <c r="P1" s="169"/>
      <c r="Q1" s="169"/>
      <c r="R1" s="169"/>
      <c r="S1" s="169"/>
      <c r="T1" s="169"/>
    </row>
    <row r="2" spans="2:20" ht="18.75">
      <c r="B2" s="1158" t="s">
        <v>651</v>
      </c>
      <c r="C2" s="1158"/>
      <c r="D2" s="1158"/>
      <c r="E2" s="1158"/>
      <c r="F2" s="1158"/>
      <c r="G2" s="1158"/>
      <c r="H2" s="1158"/>
      <c r="I2" s="1158"/>
      <c r="J2" s="1158"/>
      <c r="K2" s="1158"/>
      <c r="L2" s="1158"/>
      <c r="M2" s="1158"/>
      <c r="N2" s="1158"/>
      <c r="O2" s="169"/>
      <c r="P2" s="169"/>
      <c r="Q2" s="169"/>
      <c r="R2" s="169"/>
      <c r="S2" s="169"/>
      <c r="T2" s="169"/>
    </row>
    <row r="3" spans="2:20" ht="20.25">
      <c r="B3" s="1157" t="s">
        <v>771</v>
      </c>
      <c r="C3" s="1157"/>
      <c r="D3" s="1157"/>
      <c r="E3" s="1157"/>
      <c r="F3" s="1157"/>
      <c r="G3" s="1157"/>
      <c r="H3" s="1157"/>
      <c r="I3" s="1157"/>
      <c r="J3" s="1157"/>
      <c r="K3" s="1157"/>
      <c r="L3" s="1157"/>
      <c r="M3" s="1157"/>
      <c r="N3" s="1157"/>
      <c r="O3" s="169"/>
      <c r="P3" s="169"/>
      <c r="Q3" s="169"/>
      <c r="R3" s="169"/>
      <c r="S3" s="169"/>
      <c r="T3" s="169"/>
    </row>
    <row r="4" spans="2:20" ht="20.25">
      <c r="B4" s="1157" t="s">
        <v>384</v>
      </c>
      <c r="C4" s="1157"/>
      <c r="D4" s="1157"/>
      <c r="E4" s="1157"/>
      <c r="F4" s="1157"/>
      <c r="G4" s="1157"/>
      <c r="H4" s="1157"/>
      <c r="I4" s="1157"/>
      <c r="J4" s="1157"/>
      <c r="K4" s="1157"/>
      <c r="L4" s="1157"/>
      <c r="M4" s="1157"/>
      <c r="N4" s="1157"/>
      <c r="O4" s="169"/>
      <c r="P4" s="169"/>
      <c r="Q4" s="169"/>
      <c r="R4" s="169"/>
      <c r="S4" s="169"/>
      <c r="T4" s="169"/>
    </row>
    <row r="5" spans="1:20" ht="15.75">
      <c r="A5" s="169"/>
      <c r="B5" s="169"/>
      <c r="C5" s="169"/>
      <c r="D5" s="169"/>
      <c r="E5" s="169"/>
      <c r="F5" s="169"/>
      <c r="G5" s="169"/>
      <c r="H5" s="169"/>
      <c r="I5" s="169"/>
      <c r="J5" s="169"/>
      <c r="K5" s="169"/>
      <c r="L5" s="169"/>
      <c r="M5" s="169"/>
      <c r="N5" s="169"/>
      <c r="O5" s="169"/>
      <c r="P5" s="169"/>
      <c r="Q5" s="169"/>
      <c r="R5" s="169"/>
      <c r="S5" s="169"/>
      <c r="T5" s="169"/>
    </row>
    <row r="6" spans="1:20" ht="15.75">
      <c r="A6" s="169"/>
      <c r="B6" s="169"/>
      <c r="C6" s="169"/>
      <c r="D6" s="169"/>
      <c r="E6" s="169"/>
      <c r="F6" s="169"/>
      <c r="G6" s="169"/>
      <c r="H6" s="169"/>
      <c r="I6" s="169"/>
      <c r="J6" s="169"/>
      <c r="K6" s="169"/>
      <c r="L6" s="169"/>
      <c r="M6" s="169"/>
      <c r="N6" s="169"/>
      <c r="O6" s="169"/>
      <c r="P6" s="169"/>
      <c r="Q6" s="169"/>
      <c r="R6" s="169"/>
      <c r="S6" s="169"/>
      <c r="T6" s="169"/>
    </row>
    <row r="7" spans="1:20" s="604" customFormat="1" ht="16.5">
      <c r="A7" s="603"/>
      <c r="B7" s="603"/>
      <c r="C7" s="603"/>
      <c r="D7" s="603"/>
      <c r="E7" s="603"/>
      <c r="F7" s="603"/>
      <c r="G7" s="603"/>
      <c r="H7" s="1155" t="s">
        <v>388</v>
      </c>
      <c r="I7" s="1156"/>
      <c r="J7" s="1156"/>
      <c r="K7" s="603"/>
      <c r="L7" s="1155" t="s">
        <v>389</v>
      </c>
      <c r="M7" s="1156"/>
      <c r="N7" s="1156"/>
      <c r="O7" s="603"/>
      <c r="P7" s="603"/>
      <c r="Q7" s="603"/>
      <c r="R7" s="603"/>
      <c r="S7" s="603"/>
      <c r="T7" s="603"/>
    </row>
    <row r="8" spans="8:22" s="604" customFormat="1" ht="52.5" customHeight="1">
      <c r="H8" s="605" t="s">
        <v>808</v>
      </c>
      <c r="I8" s="606"/>
      <c r="J8" s="605" t="s">
        <v>647</v>
      </c>
      <c r="K8" s="606"/>
      <c r="L8" s="605" t="s">
        <v>808</v>
      </c>
      <c r="M8" s="606"/>
      <c r="N8" s="605" t="s">
        <v>647</v>
      </c>
      <c r="O8" s="606"/>
      <c r="P8" s="606"/>
      <c r="Q8" s="606"/>
      <c r="R8" s="606"/>
      <c r="S8" s="606"/>
      <c r="T8" s="606"/>
      <c r="U8" s="607"/>
      <c r="V8" s="608"/>
    </row>
    <row r="9" spans="8:22" s="604" customFormat="1" ht="16.5">
      <c r="H9" s="609">
        <v>38807</v>
      </c>
      <c r="I9" s="610"/>
      <c r="J9" s="609" t="s">
        <v>279</v>
      </c>
      <c r="K9" s="610"/>
      <c r="L9" s="611">
        <f>+H9</f>
        <v>38807</v>
      </c>
      <c r="M9" s="612"/>
      <c r="N9" s="611" t="str">
        <f>+J9</f>
        <v>31/12/2005</v>
      </c>
      <c r="O9" s="606"/>
      <c r="P9" s="606"/>
      <c r="Q9" s="606"/>
      <c r="R9" s="606"/>
      <c r="S9" s="606"/>
      <c r="T9" s="606"/>
      <c r="U9" s="607"/>
      <c r="V9" s="608"/>
    </row>
    <row r="10" spans="5:22" s="604" customFormat="1" ht="16.5">
      <c r="E10" s="613"/>
      <c r="F10" s="613"/>
      <c r="H10" s="603" t="s">
        <v>595</v>
      </c>
      <c r="I10" s="606"/>
      <c r="J10" s="603" t="s">
        <v>595</v>
      </c>
      <c r="K10" s="606"/>
      <c r="L10" s="603" t="s">
        <v>595</v>
      </c>
      <c r="M10" s="606"/>
      <c r="N10" s="603" t="s">
        <v>595</v>
      </c>
      <c r="O10" s="606"/>
      <c r="P10" s="606"/>
      <c r="Q10" s="606"/>
      <c r="R10" s="606"/>
      <c r="S10" s="606"/>
      <c r="T10" s="606"/>
      <c r="U10" s="606"/>
      <c r="V10" s="608"/>
    </row>
    <row r="11" spans="5:22" s="604" customFormat="1" ht="16.5">
      <c r="E11" s="613"/>
      <c r="F11" s="613"/>
      <c r="H11" s="603"/>
      <c r="I11" s="606"/>
      <c r="J11" s="603"/>
      <c r="K11" s="606"/>
      <c r="L11" s="603"/>
      <c r="M11" s="606"/>
      <c r="N11" s="603"/>
      <c r="O11" s="606"/>
      <c r="P11" s="606"/>
      <c r="Q11" s="606"/>
      <c r="R11" s="606"/>
      <c r="S11" s="606"/>
      <c r="T11" s="606"/>
      <c r="U11" s="606"/>
      <c r="V11" s="608"/>
    </row>
    <row r="12" spans="2:22" s="604" customFormat="1" ht="16.5">
      <c r="B12" s="614" t="s">
        <v>440</v>
      </c>
      <c r="C12" s="615"/>
      <c r="D12" s="615"/>
      <c r="E12" s="615"/>
      <c r="F12" s="615"/>
      <c r="G12" s="615"/>
      <c r="H12" s="616"/>
      <c r="I12" s="617"/>
      <c r="J12" s="616"/>
      <c r="K12" s="618"/>
      <c r="L12" s="618"/>
      <c r="M12" s="618"/>
      <c r="N12" s="618"/>
      <c r="O12" s="608"/>
      <c r="P12" s="608"/>
      <c r="Q12" s="608"/>
      <c r="R12" s="608"/>
      <c r="S12" s="608"/>
      <c r="T12" s="608"/>
      <c r="U12" s="608"/>
      <c r="V12" s="608"/>
    </row>
    <row r="13" spans="2:22" s="604" customFormat="1" ht="8.25" customHeight="1">
      <c r="B13" s="614"/>
      <c r="C13" s="615"/>
      <c r="D13" s="615"/>
      <c r="E13" s="615"/>
      <c r="F13" s="615"/>
      <c r="G13" s="615"/>
      <c r="H13" s="616"/>
      <c r="I13" s="617"/>
      <c r="J13" s="616"/>
      <c r="K13" s="618"/>
      <c r="L13" s="618"/>
      <c r="M13" s="618"/>
      <c r="N13" s="618"/>
      <c r="O13" s="608"/>
      <c r="P13" s="608"/>
      <c r="Q13" s="608"/>
      <c r="R13" s="608"/>
      <c r="S13" s="608"/>
      <c r="T13" s="608"/>
      <c r="U13" s="608"/>
      <c r="V13" s="608"/>
    </row>
    <row r="14" spans="2:22" s="604" customFormat="1" ht="16.5">
      <c r="B14" s="619" t="s">
        <v>598</v>
      </c>
      <c r="C14" s="620"/>
      <c r="D14" s="620"/>
      <c r="E14" s="615"/>
      <c r="F14" s="615"/>
      <c r="G14" s="615"/>
      <c r="H14" s="621">
        <v>5145000</v>
      </c>
      <c r="I14" s="617"/>
      <c r="J14" s="622">
        <v>3344911</v>
      </c>
      <c r="K14" s="623"/>
      <c r="L14" s="621">
        <v>121094</v>
      </c>
      <c r="M14" s="624"/>
      <c r="N14" s="624">
        <v>120525</v>
      </c>
      <c r="O14" s="625"/>
      <c r="P14" s="625"/>
      <c r="Q14" s="625"/>
      <c r="R14" s="625"/>
      <c r="S14" s="625"/>
      <c r="T14" s="625"/>
      <c r="U14" s="625"/>
      <c r="V14" s="625"/>
    </row>
    <row r="15" spans="2:22" s="604" customFormat="1" ht="16.5">
      <c r="B15" s="619" t="s">
        <v>599</v>
      </c>
      <c r="C15" s="619"/>
      <c r="D15" s="619"/>
      <c r="E15" s="626"/>
      <c r="F15" s="626"/>
      <c r="G15" s="626"/>
      <c r="H15" s="621">
        <v>130321</v>
      </c>
      <c r="I15" s="617"/>
      <c r="J15" s="622">
        <v>323922</v>
      </c>
      <c r="K15" s="623"/>
      <c r="L15" s="621">
        <v>0</v>
      </c>
      <c r="M15" s="624"/>
      <c r="N15" s="624">
        <v>389</v>
      </c>
      <c r="O15" s="625"/>
      <c r="P15" s="625"/>
      <c r="Q15" s="625"/>
      <c r="R15" s="625"/>
      <c r="S15" s="625"/>
      <c r="T15" s="625"/>
      <c r="U15" s="625"/>
      <c r="V15" s="608"/>
    </row>
    <row r="16" spans="2:22" s="604" customFormat="1" ht="16.5">
      <c r="B16" s="620" t="s">
        <v>906</v>
      </c>
      <c r="C16" s="615"/>
      <c r="D16" s="615"/>
      <c r="E16" s="615"/>
      <c r="F16" s="615"/>
      <c r="G16" s="615"/>
      <c r="H16" s="621">
        <v>1407413</v>
      </c>
      <c r="I16" s="617"/>
      <c r="J16" s="627">
        <v>1300447</v>
      </c>
      <c r="K16" s="623"/>
      <c r="L16" s="621">
        <v>0</v>
      </c>
      <c r="M16" s="624"/>
      <c r="N16" s="628">
        <v>0</v>
      </c>
      <c r="O16" s="625"/>
      <c r="P16" s="625"/>
      <c r="Q16" s="625"/>
      <c r="R16" s="625"/>
      <c r="S16" s="625"/>
      <c r="T16" s="625"/>
      <c r="U16" s="625"/>
      <c r="V16" s="608"/>
    </row>
    <row r="17" spans="2:22" s="604" customFormat="1" ht="16.5">
      <c r="B17" s="620" t="s">
        <v>252</v>
      </c>
      <c r="C17" s="615"/>
      <c r="D17" s="615"/>
      <c r="E17" s="626"/>
      <c r="F17" s="626"/>
      <c r="G17" s="615"/>
      <c r="H17" s="621">
        <v>5153813</v>
      </c>
      <c r="I17" s="617"/>
      <c r="J17" s="627">
        <v>4890256</v>
      </c>
      <c r="K17" s="623"/>
      <c r="L17" s="621">
        <v>0</v>
      </c>
      <c r="M17" s="624"/>
      <c r="N17" s="628">
        <v>0</v>
      </c>
      <c r="O17" s="625"/>
      <c r="P17" s="625"/>
      <c r="Q17" s="625"/>
      <c r="R17" s="625"/>
      <c r="S17" s="625"/>
      <c r="T17" s="625"/>
      <c r="U17" s="625"/>
      <c r="V17" s="608"/>
    </row>
    <row r="18" spans="2:22" s="604" customFormat="1" ht="16.5">
      <c r="B18" s="620" t="s">
        <v>251</v>
      </c>
      <c r="C18" s="615"/>
      <c r="D18" s="615"/>
      <c r="E18" s="615"/>
      <c r="F18" s="615"/>
      <c r="G18" s="615"/>
      <c r="H18" s="1082">
        <f>1511903-4242</f>
        <v>1507661</v>
      </c>
      <c r="I18" s="617"/>
      <c r="J18" s="627">
        <v>1577699</v>
      </c>
      <c r="K18" s="623"/>
      <c r="L18" s="621">
        <v>0</v>
      </c>
      <c r="M18" s="624"/>
      <c r="N18" s="628">
        <v>0</v>
      </c>
      <c r="O18" s="625"/>
      <c r="P18" s="625"/>
      <c r="Q18" s="625"/>
      <c r="R18" s="625"/>
      <c r="S18" s="625"/>
      <c r="T18" s="625"/>
      <c r="U18" s="625"/>
      <c r="V18" s="608"/>
    </row>
    <row r="19" spans="2:22" s="604" customFormat="1" ht="16.5">
      <c r="B19" s="619" t="s">
        <v>441</v>
      </c>
      <c r="C19" s="620"/>
      <c r="D19" s="620"/>
      <c r="E19" s="626"/>
      <c r="F19" s="626"/>
      <c r="G19" s="615"/>
      <c r="H19" s="621">
        <v>16664367</v>
      </c>
      <c r="I19" s="629"/>
      <c r="J19" s="628">
        <v>16973209</v>
      </c>
      <c r="K19" s="623"/>
      <c r="L19" s="621">
        <v>0</v>
      </c>
      <c r="M19" s="624"/>
      <c r="N19" s="624">
        <v>0</v>
      </c>
      <c r="O19" s="625"/>
      <c r="P19" s="625"/>
      <c r="Q19" s="625"/>
      <c r="R19" s="625"/>
      <c r="S19" s="625"/>
      <c r="T19" s="625"/>
      <c r="U19" s="625"/>
      <c r="V19" s="608"/>
    </row>
    <row r="20" spans="2:22" s="604" customFormat="1" ht="16.5">
      <c r="B20" s="620" t="s">
        <v>636</v>
      </c>
      <c r="C20" s="620"/>
      <c r="D20" s="620"/>
      <c r="E20" s="626"/>
      <c r="F20" s="626"/>
      <c r="G20" s="615"/>
      <c r="H20" s="621">
        <v>220730</v>
      </c>
      <c r="I20" s="617"/>
      <c r="J20" s="622">
        <v>137063</v>
      </c>
      <c r="K20" s="623"/>
      <c r="L20" s="621">
        <v>0</v>
      </c>
      <c r="M20" s="624"/>
      <c r="N20" s="628">
        <v>0</v>
      </c>
      <c r="O20" s="625"/>
      <c r="P20" s="625"/>
      <c r="Q20" s="625"/>
      <c r="R20" s="625"/>
      <c r="S20" s="625"/>
      <c r="T20" s="625"/>
      <c r="U20" s="625"/>
      <c r="V20" s="608"/>
    </row>
    <row r="21" spans="2:22" s="604" customFormat="1" ht="16.5">
      <c r="B21" s="619" t="s">
        <v>601</v>
      </c>
      <c r="C21" s="620"/>
      <c r="D21" s="620"/>
      <c r="E21" s="615"/>
      <c r="F21" s="615"/>
      <c r="G21" s="615"/>
      <c r="H21" s="630">
        <f>337192+96761-61</f>
        <v>433892</v>
      </c>
      <c r="I21" s="617"/>
      <c r="J21" s="622">
        <v>345054</v>
      </c>
      <c r="K21" s="623"/>
      <c r="L21" s="631">
        <f>11344+38474</f>
        <v>49818</v>
      </c>
      <c r="M21" s="624"/>
      <c r="N21" s="624">
        <v>44021</v>
      </c>
      <c r="O21" s="625"/>
      <c r="P21" s="625"/>
      <c r="Q21" s="625"/>
      <c r="R21" s="625"/>
      <c r="S21" s="625"/>
      <c r="T21" s="625"/>
      <c r="U21" s="625"/>
      <c r="V21" s="608"/>
    </row>
    <row r="22" spans="2:22" s="604" customFormat="1" ht="16.5">
      <c r="B22" s="619" t="s">
        <v>600</v>
      </c>
      <c r="C22" s="620"/>
      <c r="D22" s="620"/>
      <c r="E22" s="626"/>
      <c r="F22" s="626"/>
      <c r="G22" s="615"/>
      <c r="H22" s="632">
        <v>756070</v>
      </c>
      <c r="I22" s="629"/>
      <c r="J22" s="628">
        <v>665715</v>
      </c>
      <c r="K22" s="623"/>
      <c r="L22" s="632">
        <v>0</v>
      </c>
      <c r="M22" s="624"/>
      <c r="N22" s="624">
        <v>0</v>
      </c>
      <c r="O22" s="625"/>
      <c r="P22" s="625"/>
      <c r="Q22" s="625"/>
      <c r="R22" s="625"/>
      <c r="S22" s="625"/>
      <c r="T22" s="625"/>
      <c r="U22" s="625"/>
      <c r="V22" s="608"/>
    </row>
    <row r="23" spans="2:22" s="604" customFormat="1" ht="16.5">
      <c r="B23" s="619" t="s">
        <v>649</v>
      </c>
      <c r="C23" s="620"/>
      <c r="D23" s="620"/>
      <c r="E23" s="615"/>
      <c r="F23" s="615"/>
      <c r="G23" s="615"/>
      <c r="H23" s="622">
        <v>0</v>
      </c>
      <c r="I23" s="617"/>
      <c r="J23" s="622">
        <v>0</v>
      </c>
      <c r="K23" s="623"/>
      <c r="L23" s="631">
        <f>3484096</f>
        <v>3484096</v>
      </c>
      <c r="M23" s="624"/>
      <c r="N23" s="624">
        <v>3484096</v>
      </c>
      <c r="O23" s="625"/>
      <c r="P23" s="625"/>
      <c r="Q23" s="625"/>
      <c r="R23" s="625"/>
      <c r="S23" s="625"/>
      <c r="T23" s="625"/>
      <c r="U23" s="625"/>
      <c r="V23" s="608"/>
    </row>
    <row r="24" spans="2:22" s="604" customFormat="1" ht="16.5">
      <c r="B24" s="619" t="s">
        <v>760</v>
      </c>
      <c r="C24" s="620"/>
      <c r="D24" s="620"/>
      <c r="E24" s="615"/>
      <c r="F24" s="615"/>
      <c r="G24" s="615"/>
      <c r="H24" s="622">
        <v>0</v>
      </c>
      <c r="I24" s="617"/>
      <c r="J24" s="622">
        <v>0</v>
      </c>
      <c r="K24" s="623"/>
      <c r="L24" s="631">
        <v>9789</v>
      </c>
      <c r="M24" s="624"/>
      <c r="N24" s="624">
        <v>18319</v>
      </c>
      <c r="O24" s="625"/>
      <c r="P24" s="625"/>
      <c r="Q24" s="625"/>
      <c r="R24" s="625"/>
      <c r="S24" s="625"/>
      <c r="T24" s="625"/>
      <c r="U24" s="625"/>
      <c r="V24" s="608"/>
    </row>
    <row r="25" spans="2:22" s="604" customFormat="1" ht="16.5">
      <c r="B25" s="619" t="s">
        <v>847</v>
      </c>
      <c r="C25" s="619"/>
      <c r="D25" s="619"/>
      <c r="E25" s="615"/>
      <c r="F25" s="615"/>
      <c r="G25" s="615"/>
      <c r="H25" s="631">
        <v>86519</v>
      </c>
      <c r="I25" s="617"/>
      <c r="J25" s="628">
        <v>84935</v>
      </c>
      <c r="K25" s="623"/>
      <c r="L25" s="631">
        <v>10597</v>
      </c>
      <c r="M25" s="624"/>
      <c r="N25" s="628">
        <v>10597</v>
      </c>
      <c r="O25" s="625"/>
      <c r="P25" s="625"/>
      <c r="Q25" s="625"/>
      <c r="R25" s="625"/>
      <c r="S25" s="625"/>
      <c r="T25" s="625"/>
      <c r="U25" s="625"/>
      <c r="V25" s="608"/>
    </row>
    <row r="26" spans="2:22" s="604" customFormat="1" ht="16.5">
      <c r="B26" s="620" t="s">
        <v>657</v>
      </c>
      <c r="C26" s="620"/>
      <c r="D26" s="620"/>
      <c r="E26" s="615"/>
      <c r="F26" s="615"/>
      <c r="G26" s="615"/>
      <c r="H26" s="1082">
        <f>127747+7947+1188</f>
        <v>136882</v>
      </c>
      <c r="I26" s="617"/>
      <c r="J26" s="622">
        <v>156173</v>
      </c>
      <c r="K26" s="623"/>
      <c r="L26" s="621">
        <v>0</v>
      </c>
      <c r="M26" s="624"/>
      <c r="N26" s="628">
        <v>0</v>
      </c>
      <c r="O26" s="625"/>
      <c r="P26" s="625"/>
      <c r="Q26" s="625"/>
      <c r="R26" s="625"/>
      <c r="S26" s="625"/>
      <c r="T26" s="625"/>
      <c r="U26" s="625"/>
      <c r="V26" s="608"/>
    </row>
    <row r="27" spans="2:22" s="604" customFormat="1" ht="16.5">
      <c r="B27" s="615" t="s">
        <v>755</v>
      </c>
      <c r="C27" s="615"/>
      <c r="D27" s="615"/>
      <c r="E27" s="615"/>
      <c r="F27" s="615"/>
      <c r="G27" s="615"/>
      <c r="H27" s="621">
        <v>89280</v>
      </c>
      <c r="I27" s="617"/>
      <c r="J27" s="622">
        <v>89280</v>
      </c>
      <c r="K27" s="633"/>
      <c r="L27" s="621">
        <v>0</v>
      </c>
      <c r="M27" s="634"/>
      <c r="N27" s="624">
        <v>0</v>
      </c>
      <c r="O27" s="608"/>
      <c r="P27" s="608"/>
      <c r="Q27" s="608"/>
      <c r="R27" s="608"/>
      <c r="S27" s="608"/>
      <c r="T27" s="608"/>
      <c r="U27" s="608"/>
      <c r="V27" s="608"/>
    </row>
    <row r="28" spans="2:22" s="604" customFormat="1" ht="16.5">
      <c r="B28" s="620" t="s">
        <v>648</v>
      </c>
      <c r="C28" s="620"/>
      <c r="D28" s="620"/>
      <c r="E28" s="615"/>
      <c r="F28" s="615"/>
      <c r="G28" s="615"/>
      <c r="H28" s="621">
        <v>305788</v>
      </c>
      <c r="I28" s="617"/>
      <c r="J28" s="622">
        <v>310545</v>
      </c>
      <c r="K28" s="623"/>
      <c r="L28" s="621">
        <v>557</v>
      </c>
      <c r="M28" s="624"/>
      <c r="N28" s="624">
        <v>532</v>
      </c>
      <c r="O28" s="625"/>
      <c r="P28" s="625"/>
      <c r="Q28" s="625"/>
      <c r="R28" s="625"/>
      <c r="S28" s="625"/>
      <c r="T28" s="625"/>
      <c r="U28" s="625"/>
      <c r="V28" s="608"/>
    </row>
    <row r="29" spans="2:22" s="604" customFormat="1" ht="16.5">
      <c r="B29" s="619" t="s">
        <v>603</v>
      </c>
      <c r="C29" s="620"/>
      <c r="D29" s="620"/>
      <c r="E29" s="615"/>
      <c r="F29" s="615"/>
      <c r="G29" s="615"/>
      <c r="H29" s="621">
        <v>989260</v>
      </c>
      <c r="I29" s="617"/>
      <c r="J29" s="622">
        <v>989260</v>
      </c>
      <c r="K29" s="623"/>
      <c r="L29" s="621">
        <v>0</v>
      </c>
      <c r="M29" s="624"/>
      <c r="N29" s="628">
        <v>0</v>
      </c>
      <c r="O29" s="625"/>
      <c r="P29" s="625"/>
      <c r="Q29" s="625"/>
      <c r="R29" s="625"/>
      <c r="S29" s="625"/>
      <c r="T29" s="625"/>
      <c r="U29" s="625"/>
      <c r="V29" s="608"/>
    </row>
    <row r="30" spans="2:22" s="604" customFormat="1" ht="3" customHeight="1">
      <c r="B30" s="615"/>
      <c r="C30" s="615"/>
      <c r="D30" s="615"/>
      <c r="E30" s="615"/>
      <c r="F30" s="615"/>
      <c r="G30" s="615"/>
      <c r="H30" s="621"/>
      <c r="I30" s="617"/>
      <c r="J30" s="622"/>
      <c r="K30" s="633"/>
      <c r="L30" s="621"/>
      <c r="M30" s="634"/>
      <c r="N30" s="624"/>
      <c r="O30" s="608"/>
      <c r="P30" s="608"/>
      <c r="Q30" s="608"/>
      <c r="R30" s="608"/>
      <c r="S30" s="608"/>
      <c r="T30" s="608"/>
      <c r="U30" s="608"/>
      <c r="V30" s="608"/>
    </row>
    <row r="31" spans="2:22" s="645" customFormat="1" ht="21.75" customHeight="1" thickBot="1">
      <c r="B31" s="635" t="s">
        <v>604</v>
      </c>
      <c r="C31" s="636"/>
      <c r="D31" s="636"/>
      <c r="E31" s="637"/>
      <c r="F31" s="637"/>
      <c r="G31" s="637"/>
      <c r="H31" s="1083">
        <f>SUM(H14:H30)</f>
        <v>33026996</v>
      </c>
      <c r="I31" s="639"/>
      <c r="J31" s="638">
        <f>SUM(J14:J30)</f>
        <v>31188469</v>
      </c>
      <c r="K31" s="639"/>
      <c r="L31" s="638">
        <f>SUM(L14:L30)</f>
        <v>3675951</v>
      </c>
      <c r="M31" s="640"/>
      <c r="N31" s="641">
        <f>SUM(N14:N30)</f>
        <v>3678479</v>
      </c>
      <c r="O31" s="642"/>
      <c r="P31" s="643"/>
      <c r="Q31" s="643"/>
      <c r="R31" s="643"/>
      <c r="S31" s="643"/>
      <c r="T31" s="643"/>
      <c r="U31" s="643"/>
      <c r="V31" s="644"/>
    </row>
    <row r="32" spans="2:21" s="604" customFormat="1" ht="17.25" thickTop="1">
      <c r="B32" s="615"/>
      <c r="C32" s="615"/>
      <c r="D32" s="615"/>
      <c r="E32" s="615"/>
      <c r="F32" s="615"/>
      <c r="G32" s="615"/>
      <c r="H32" s="646"/>
      <c r="I32" s="618"/>
      <c r="J32" s="647"/>
      <c r="K32" s="618"/>
      <c r="L32" s="646"/>
      <c r="M32" s="618"/>
      <c r="N32" s="618"/>
      <c r="O32" s="608"/>
      <c r="P32" s="608"/>
      <c r="Q32" s="608"/>
      <c r="R32" s="608"/>
      <c r="S32" s="608"/>
      <c r="T32" s="608"/>
      <c r="U32" s="608"/>
    </row>
    <row r="33" spans="2:21" s="604" customFormat="1" ht="16.5">
      <c r="B33" s="615"/>
      <c r="C33" s="615"/>
      <c r="D33" s="615"/>
      <c r="E33" s="615"/>
      <c r="F33" s="615"/>
      <c r="G33" s="615"/>
      <c r="H33" s="633"/>
      <c r="I33" s="618"/>
      <c r="J33" s="618"/>
      <c r="K33" s="618"/>
      <c r="L33" s="633"/>
      <c r="M33" s="618"/>
      <c r="N33" s="618"/>
      <c r="O33" s="608"/>
      <c r="P33" s="608"/>
      <c r="Q33" s="608"/>
      <c r="R33" s="608"/>
      <c r="S33" s="608"/>
      <c r="T33" s="608"/>
      <c r="U33" s="608"/>
    </row>
    <row r="34" spans="2:14" s="604" customFormat="1" ht="16.5">
      <c r="B34" s="614" t="s">
        <v>641</v>
      </c>
      <c r="C34" s="648"/>
      <c r="D34" s="648"/>
      <c r="E34" s="648"/>
      <c r="F34" s="648"/>
      <c r="G34" s="615"/>
      <c r="H34" s="648"/>
      <c r="I34" s="615"/>
      <c r="J34" s="615"/>
      <c r="K34" s="615"/>
      <c r="L34" s="648"/>
      <c r="M34" s="615"/>
      <c r="N34" s="615"/>
    </row>
    <row r="35" spans="2:14" s="604" customFormat="1" ht="16.5">
      <c r="B35" s="614" t="s">
        <v>433</v>
      </c>
      <c r="C35" s="648"/>
      <c r="D35" s="648"/>
      <c r="E35" s="648"/>
      <c r="F35" s="648"/>
      <c r="G35" s="615"/>
      <c r="H35" s="648"/>
      <c r="I35" s="615"/>
      <c r="J35" s="615"/>
      <c r="K35" s="615"/>
      <c r="L35" s="648"/>
      <c r="M35" s="615"/>
      <c r="N35" s="615"/>
    </row>
    <row r="36" spans="2:14" s="604" customFormat="1" ht="8.25" customHeight="1">
      <c r="B36" s="615"/>
      <c r="C36" s="615"/>
      <c r="D36" s="615"/>
      <c r="E36" s="615"/>
      <c r="F36" s="615"/>
      <c r="G36" s="615"/>
      <c r="H36" s="631"/>
      <c r="I36" s="622"/>
      <c r="J36" s="622"/>
      <c r="K36" s="649"/>
      <c r="L36" s="650"/>
      <c r="M36" s="649"/>
      <c r="N36" s="649"/>
    </row>
    <row r="37" spans="2:22" s="604" customFormat="1" ht="16.5">
      <c r="B37" s="626" t="s">
        <v>605</v>
      </c>
      <c r="C37" s="615"/>
      <c r="D37" s="615"/>
      <c r="E37" s="615"/>
      <c r="F37" s="615"/>
      <c r="G37" s="615"/>
      <c r="H37" s="631">
        <v>23139496</v>
      </c>
      <c r="I37" s="651"/>
      <c r="J37" s="622">
        <v>21464544</v>
      </c>
      <c r="K37" s="624"/>
      <c r="L37" s="652">
        <v>0</v>
      </c>
      <c r="M37" s="624"/>
      <c r="N37" s="628">
        <v>0</v>
      </c>
      <c r="O37" s="625"/>
      <c r="P37" s="625"/>
      <c r="Q37" s="625"/>
      <c r="R37" s="625"/>
      <c r="S37" s="625"/>
      <c r="T37" s="625"/>
      <c r="U37" s="625"/>
      <c r="V37" s="608"/>
    </row>
    <row r="38" spans="2:22" s="604" customFormat="1" ht="16.5">
      <c r="B38" s="626" t="s">
        <v>436</v>
      </c>
      <c r="C38" s="615"/>
      <c r="D38" s="615"/>
      <c r="E38" s="615"/>
      <c r="F38" s="615"/>
      <c r="G38" s="615"/>
      <c r="H38" s="631"/>
      <c r="I38" s="651"/>
      <c r="J38" s="622"/>
      <c r="K38" s="624"/>
      <c r="L38" s="652"/>
      <c r="M38" s="624"/>
      <c r="N38" s="624"/>
      <c r="O38" s="625"/>
      <c r="P38" s="625"/>
      <c r="Q38" s="625"/>
      <c r="R38" s="625"/>
      <c r="S38" s="625"/>
      <c r="T38" s="625"/>
      <c r="U38" s="625"/>
      <c r="V38" s="608"/>
    </row>
    <row r="39" spans="2:22" s="604" customFormat="1" ht="16.5">
      <c r="B39" s="626" t="s">
        <v>435</v>
      </c>
      <c r="C39" s="615"/>
      <c r="D39" s="615"/>
      <c r="E39" s="615"/>
      <c r="F39" s="615"/>
      <c r="G39" s="615"/>
      <c r="H39" s="631">
        <v>789815</v>
      </c>
      <c r="I39" s="651"/>
      <c r="J39" s="622">
        <v>1174270</v>
      </c>
      <c r="K39" s="624"/>
      <c r="L39" s="652">
        <v>0</v>
      </c>
      <c r="M39" s="624"/>
      <c r="N39" s="628">
        <v>0</v>
      </c>
      <c r="O39" s="625"/>
      <c r="P39" s="625"/>
      <c r="Q39" s="625"/>
      <c r="R39" s="625"/>
      <c r="S39" s="625"/>
      <c r="T39" s="625"/>
      <c r="U39" s="625"/>
      <c r="V39" s="608"/>
    </row>
    <row r="40" spans="2:22" s="604" customFormat="1" ht="18" customHeight="1">
      <c r="B40" s="626" t="s">
        <v>618</v>
      </c>
      <c r="C40" s="653"/>
      <c r="D40" s="653"/>
      <c r="E40" s="653"/>
      <c r="F40" s="653"/>
      <c r="G40" s="653"/>
      <c r="H40" s="631"/>
      <c r="I40" s="651"/>
      <c r="J40" s="622"/>
      <c r="K40" s="624"/>
      <c r="L40" s="652"/>
      <c r="M40" s="624"/>
      <c r="N40" s="628"/>
      <c r="O40" s="625"/>
      <c r="P40" s="625"/>
      <c r="Q40" s="625"/>
      <c r="R40" s="625"/>
      <c r="S40" s="625"/>
      <c r="T40" s="625"/>
      <c r="U40" s="625"/>
      <c r="V40" s="608"/>
    </row>
    <row r="41" spans="2:22" s="604" customFormat="1" ht="18" customHeight="1">
      <c r="B41" s="626" t="s">
        <v>434</v>
      </c>
      <c r="C41" s="653"/>
      <c r="D41" s="653"/>
      <c r="E41" s="653"/>
      <c r="F41" s="653"/>
      <c r="G41" s="653"/>
      <c r="H41" s="631">
        <v>2007496</v>
      </c>
      <c r="I41" s="651"/>
      <c r="J41" s="622">
        <v>1476889</v>
      </c>
      <c r="K41" s="624"/>
      <c r="L41" s="654" t="s">
        <v>820</v>
      </c>
      <c r="M41" s="624"/>
      <c r="N41" s="628" t="s">
        <v>820</v>
      </c>
      <c r="O41" s="625"/>
      <c r="P41" s="625"/>
      <c r="Q41" s="625"/>
      <c r="R41" s="625"/>
      <c r="S41" s="625"/>
      <c r="T41" s="625"/>
      <c r="U41" s="625"/>
      <c r="V41" s="608"/>
    </row>
    <row r="42" spans="2:22" s="604" customFormat="1" ht="16.5">
      <c r="B42" s="626" t="s">
        <v>606</v>
      </c>
      <c r="C42" s="615"/>
      <c r="D42" s="615"/>
      <c r="E42" s="615"/>
      <c r="F42" s="615"/>
      <c r="G42" s="615"/>
      <c r="H42" s="631">
        <v>490941</v>
      </c>
      <c r="I42" s="651"/>
      <c r="J42" s="622">
        <v>480574</v>
      </c>
      <c r="K42" s="624"/>
      <c r="L42" s="654" t="s">
        <v>820</v>
      </c>
      <c r="M42" s="624"/>
      <c r="N42" s="628" t="s">
        <v>820</v>
      </c>
      <c r="O42" s="625"/>
      <c r="P42" s="625"/>
      <c r="Q42" s="625"/>
      <c r="R42" s="625"/>
      <c r="S42" s="625"/>
      <c r="T42" s="625"/>
      <c r="U42" s="625"/>
      <c r="V42" s="608"/>
    </row>
    <row r="43" spans="2:22" s="604" customFormat="1" ht="16.5">
      <c r="B43" s="626" t="s">
        <v>638</v>
      </c>
      <c r="C43" s="615"/>
      <c r="D43" s="615"/>
      <c r="E43" s="615"/>
      <c r="F43" s="615"/>
      <c r="G43" s="615"/>
      <c r="H43" s="631">
        <v>182364</v>
      </c>
      <c r="I43" s="651"/>
      <c r="J43" s="622">
        <v>116857</v>
      </c>
      <c r="K43" s="624"/>
      <c r="L43" s="654" t="s">
        <v>820</v>
      </c>
      <c r="M43" s="624"/>
      <c r="N43" s="628" t="s">
        <v>820</v>
      </c>
      <c r="O43" s="625"/>
      <c r="P43" s="625"/>
      <c r="Q43" s="625"/>
      <c r="R43" s="625"/>
      <c r="S43" s="625"/>
      <c r="T43" s="625"/>
      <c r="U43" s="625"/>
      <c r="V43" s="608"/>
    </row>
    <row r="44" spans="2:22" s="604" customFormat="1" ht="16.5">
      <c r="B44" s="626" t="s">
        <v>642</v>
      </c>
      <c r="C44" s="615"/>
      <c r="D44" s="615"/>
      <c r="E44" s="615"/>
      <c r="F44" s="615"/>
      <c r="G44" s="615"/>
      <c r="H44" s="631">
        <v>1147461</v>
      </c>
      <c r="I44" s="651"/>
      <c r="J44" s="622">
        <v>1241160</v>
      </c>
      <c r="K44" s="624"/>
      <c r="L44" s="652">
        <v>0</v>
      </c>
      <c r="M44" s="655"/>
      <c r="N44" s="628">
        <v>0</v>
      </c>
      <c r="O44" s="625"/>
      <c r="P44" s="625"/>
      <c r="Q44" s="625"/>
      <c r="R44" s="625"/>
      <c r="S44" s="625"/>
      <c r="T44" s="625"/>
      <c r="U44" s="625"/>
      <c r="V44" s="608"/>
    </row>
    <row r="45" spans="2:22" s="604" customFormat="1" ht="16.5">
      <c r="B45" s="626" t="s">
        <v>643</v>
      </c>
      <c r="C45" s="615"/>
      <c r="D45" s="615"/>
      <c r="E45" s="615"/>
      <c r="F45" s="615"/>
      <c r="G45" s="615"/>
      <c r="H45" s="631">
        <f>705488+500000</f>
        <v>1205488</v>
      </c>
      <c r="I45" s="651"/>
      <c r="J45" s="622">
        <v>1223461</v>
      </c>
      <c r="K45" s="624"/>
      <c r="L45" s="652">
        <v>693530</v>
      </c>
      <c r="M45" s="624"/>
      <c r="N45" s="624">
        <v>693530</v>
      </c>
      <c r="O45" s="625"/>
      <c r="P45" s="625"/>
      <c r="Q45" s="625"/>
      <c r="R45" s="625"/>
      <c r="S45" s="625"/>
      <c r="T45" s="625"/>
      <c r="U45" s="625"/>
      <c r="V45" s="608"/>
    </row>
    <row r="46" spans="2:22" s="604" customFormat="1" ht="16.5">
      <c r="B46" s="626" t="s">
        <v>607</v>
      </c>
      <c r="C46" s="615"/>
      <c r="D46" s="615"/>
      <c r="E46" s="615"/>
      <c r="F46" s="615"/>
      <c r="G46" s="615"/>
      <c r="H46" s="630">
        <f>808153+224-61</f>
        <v>808316</v>
      </c>
      <c r="I46" s="651"/>
      <c r="J46" s="622">
        <v>804131</v>
      </c>
      <c r="K46" s="624"/>
      <c r="L46" s="652">
        <v>7373</v>
      </c>
      <c r="M46" s="624"/>
      <c r="N46" s="624">
        <v>8882</v>
      </c>
      <c r="O46" s="625"/>
      <c r="P46" s="625"/>
      <c r="Q46" s="625"/>
      <c r="R46" s="625"/>
      <c r="S46" s="625"/>
      <c r="T46" s="625"/>
      <c r="U46" s="625"/>
      <c r="V46" s="608"/>
    </row>
    <row r="47" spans="2:22" s="604" customFormat="1" ht="16.5">
      <c r="B47" s="626" t="s">
        <v>889</v>
      </c>
      <c r="C47" s="615"/>
      <c r="D47" s="615"/>
      <c r="E47" s="615"/>
      <c r="F47" s="615"/>
      <c r="G47" s="615"/>
      <c r="H47" s="631">
        <v>0</v>
      </c>
      <c r="I47" s="651"/>
      <c r="J47" s="622">
        <v>0</v>
      </c>
      <c r="K47" s="624"/>
      <c r="L47" s="652">
        <v>563784</v>
      </c>
      <c r="M47" s="624"/>
      <c r="N47" s="624">
        <v>563870</v>
      </c>
      <c r="O47" s="625"/>
      <c r="P47" s="625"/>
      <c r="Q47" s="625"/>
      <c r="R47" s="625"/>
      <c r="S47" s="625"/>
      <c r="T47" s="625"/>
      <c r="U47" s="625"/>
      <c r="V47" s="608"/>
    </row>
    <row r="48" spans="2:22" s="604" customFormat="1" ht="16.5">
      <c r="B48" s="626" t="s">
        <v>639</v>
      </c>
      <c r="C48" s="615"/>
      <c r="D48" s="615"/>
      <c r="E48" s="615"/>
      <c r="F48" s="615"/>
      <c r="G48" s="615"/>
      <c r="H48" s="631">
        <v>1311</v>
      </c>
      <c r="I48" s="651"/>
      <c r="J48" s="622">
        <v>151</v>
      </c>
      <c r="K48" s="624"/>
      <c r="L48" s="652">
        <v>0</v>
      </c>
      <c r="M48" s="624"/>
      <c r="N48" s="628">
        <v>0</v>
      </c>
      <c r="O48" s="625"/>
      <c r="P48" s="625"/>
      <c r="Q48" s="625"/>
      <c r="R48" s="625"/>
      <c r="S48" s="625"/>
      <c r="T48" s="625"/>
      <c r="U48" s="625"/>
      <c r="V48" s="608"/>
    </row>
    <row r="49" spans="2:22" s="604" customFormat="1" ht="6.75" customHeight="1">
      <c r="B49" s="615"/>
      <c r="C49" s="615"/>
      <c r="D49" s="615"/>
      <c r="E49" s="615"/>
      <c r="F49" s="615"/>
      <c r="G49" s="615"/>
      <c r="H49" s="631"/>
      <c r="I49" s="651"/>
      <c r="J49" s="622"/>
      <c r="K49" s="634"/>
      <c r="L49" s="631"/>
      <c r="M49" s="634"/>
      <c r="N49" s="634"/>
      <c r="O49" s="608"/>
      <c r="P49" s="608"/>
      <c r="Q49" s="608"/>
      <c r="R49" s="608"/>
      <c r="S49" s="608"/>
      <c r="T49" s="608"/>
      <c r="U49" s="608"/>
      <c r="V49" s="608"/>
    </row>
    <row r="50" spans="2:22" s="604" customFormat="1" ht="16.5">
      <c r="B50" s="614" t="s">
        <v>608</v>
      </c>
      <c r="C50" s="648"/>
      <c r="D50" s="648"/>
      <c r="E50" s="615"/>
      <c r="F50" s="615"/>
      <c r="G50" s="615"/>
      <c r="H50" s="656">
        <f>SUM(H37:H49)</f>
        <v>29772688</v>
      </c>
      <c r="I50" s="624"/>
      <c r="J50" s="657">
        <f>SUM(J37:J48)</f>
        <v>27982037</v>
      </c>
      <c r="K50" s="624"/>
      <c r="L50" s="656">
        <f>SUM(L37:L49)</f>
        <v>1264687</v>
      </c>
      <c r="M50" s="624"/>
      <c r="N50" s="658">
        <f>SUM(N37:N48)</f>
        <v>1266282</v>
      </c>
      <c r="O50" s="625"/>
      <c r="P50" s="625"/>
      <c r="Q50" s="625"/>
      <c r="R50" s="625"/>
      <c r="S50" s="625"/>
      <c r="T50" s="625"/>
      <c r="U50" s="625"/>
      <c r="V50" s="608"/>
    </row>
    <row r="51" spans="2:22" s="604" customFormat="1" ht="16.5">
      <c r="B51" s="615"/>
      <c r="C51" s="615"/>
      <c r="D51" s="615"/>
      <c r="E51" s="615"/>
      <c r="F51" s="615"/>
      <c r="G51" s="615"/>
      <c r="H51" s="659"/>
      <c r="I51" s="634"/>
      <c r="J51" s="660"/>
      <c r="K51" s="634"/>
      <c r="L51" s="659"/>
      <c r="M51" s="634"/>
      <c r="N51" s="634"/>
      <c r="O51" s="608"/>
      <c r="P51" s="608"/>
      <c r="Q51" s="608"/>
      <c r="R51" s="608"/>
      <c r="S51" s="608"/>
      <c r="T51" s="608"/>
      <c r="U51" s="608"/>
      <c r="V51" s="608"/>
    </row>
    <row r="52" spans="2:22" s="604" customFormat="1" ht="16.5">
      <c r="B52" s="615"/>
      <c r="C52" s="615"/>
      <c r="D52" s="615"/>
      <c r="E52" s="615"/>
      <c r="F52" s="615"/>
      <c r="G52" s="615"/>
      <c r="H52" s="661"/>
      <c r="I52" s="634"/>
      <c r="J52" s="634"/>
      <c r="K52" s="634"/>
      <c r="L52" s="661"/>
      <c r="M52" s="634"/>
      <c r="N52" s="634"/>
      <c r="O52" s="608"/>
      <c r="P52" s="608"/>
      <c r="Q52" s="608"/>
      <c r="R52" s="608"/>
      <c r="S52" s="608"/>
      <c r="T52" s="608"/>
      <c r="U52" s="608"/>
      <c r="V52" s="608"/>
    </row>
    <row r="53" spans="2:22" s="604" customFormat="1" ht="16.5">
      <c r="B53" s="626" t="s">
        <v>609</v>
      </c>
      <c r="C53" s="615"/>
      <c r="D53" s="615"/>
      <c r="E53" s="615"/>
      <c r="F53" s="615"/>
      <c r="G53" s="615"/>
      <c r="H53" s="652">
        <v>1214225</v>
      </c>
      <c r="I53" s="651"/>
      <c r="J53" s="662">
        <v>1211388</v>
      </c>
      <c r="K53" s="624"/>
      <c r="L53" s="652">
        <f>+H53</f>
        <v>1214225</v>
      </c>
      <c r="M53" s="624"/>
      <c r="N53" s="624">
        <v>1211388</v>
      </c>
      <c r="O53" s="625"/>
      <c r="P53" s="625"/>
      <c r="Q53" s="625"/>
      <c r="R53" s="625"/>
      <c r="S53" s="625"/>
      <c r="T53" s="625"/>
      <c r="U53" s="625"/>
      <c r="V53" s="608"/>
    </row>
    <row r="54" spans="2:22" s="604" customFormat="1" ht="21.75" customHeight="1">
      <c r="B54" s="626" t="s">
        <v>756</v>
      </c>
      <c r="C54" s="615"/>
      <c r="D54" s="615"/>
      <c r="E54" s="615"/>
      <c r="F54" s="615"/>
      <c r="G54" s="615"/>
      <c r="H54" s="652"/>
      <c r="I54" s="651"/>
      <c r="J54" s="662"/>
      <c r="K54" s="624"/>
      <c r="L54" s="652"/>
      <c r="M54" s="624"/>
      <c r="N54" s="624"/>
      <c r="O54" s="625"/>
      <c r="P54" s="625"/>
      <c r="Q54" s="625"/>
      <c r="R54" s="625"/>
      <c r="S54" s="625"/>
      <c r="T54" s="625"/>
      <c r="U54" s="625"/>
      <c r="V54" s="608"/>
    </row>
    <row r="55" spans="2:22" s="604" customFormat="1" ht="16.5">
      <c r="B55" s="626"/>
      <c r="C55" s="615" t="s">
        <v>610</v>
      </c>
      <c r="D55" s="615"/>
      <c r="E55" s="615"/>
      <c r="F55" s="615"/>
      <c r="G55" s="615"/>
      <c r="H55" s="652">
        <v>1064208</v>
      </c>
      <c r="I55" s="651"/>
      <c r="J55" s="662">
        <v>1063541</v>
      </c>
      <c r="K55" s="624"/>
      <c r="L55" s="652">
        <f>+H55</f>
        <v>1064208</v>
      </c>
      <c r="M55" s="624"/>
      <c r="N55" s="624">
        <v>1063541</v>
      </c>
      <c r="O55" s="625"/>
      <c r="P55" s="625"/>
      <c r="Q55" s="625"/>
      <c r="R55" s="625"/>
      <c r="S55" s="625"/>
      <c r="T55" s="625"/>
      <c r="U55" s="625"/>
      <c r="V55" s="608"/>
    </row>
    <row r="56" spans="2:22" s="604" customFormat="1" ht="16.5">
      <c r="B56" s="626"/>
      <c r="C56" s="615" t="s">
        <v>758</v>
      </c>
      <c r="D56" s="615"/>
      <c r="E56" s="615"/>
      <c r="F56" s="615"/>
      <c r="G56" s="615"/>
      <c r="H56" s="663">
        <f>+SCEgrp!H22</f>
        <v>364669</v>
      </c>
      <c r="I56" s="651"/>
      <c r="J56" s="662">
        <v>364669</v>
      </c>
      <c r="K56" s="624"/>
      <c r="L56" s="631">
        <v>0</v>
      </c>
      <c r="M56" s="624"/>
      <c r="N56" s="624">
        <v>0</v>
      </c>
      <c r="O56" s="625"/>
      <c r="P56" s="625"/>
      <c r="Q56" s="625"/>
      <c r="R56" s="625"/>
      <c r="S56" s="625"/>
      <c r="T56" s="625"/>
      <c r="U56" s="625"/>
      <c r="V56" s="608"/>
    </row>
    <row r="57" spans="2:22" s="604" customFormat="1" ht="16.5">
      <c r="B57" s="626"/>
      <c r="C57" s="615" t="s">
        <v>702</v>
      </c>
      <c r="D57" s="615"/>
      <c r="E57" s="615"/>
      <c r="F57" s="615"/>
      <c r="G57" s="615"/>
      <c r="H57" s="1084">
        <f>+SCEgrp!M22</f>
        <v>628463</v>
      </c>
      <c r="I57" s="651"/>
      <c r="J57" s="662">
        <v>577380</v>
      </c>
      <c r="K57" s="624"/>
      <c r="L57" s="663">
        <f>+SCEco!I20</f>
        <v>132831</v>
      </c>
      <c r="M57" s="624"/>
      <c r="N57" s="624">
        <v>137268</v>
      </c>
      <c r="O57" s="625"/>
      <c r="P57" s="625"/>
      <c r="Q57" s="625"/>
      <c r="R57" s="625"/>
      <c r="S57" s="625"/>
      <c r="T57" s="625"/>
      <c r="U57" s="625"/>
      <c r="V57" s="608"/>
    </row>
    <row r="58" spans="2:22" s="604" customFormat="1" ht="16.5">
      <c r="B58" s="626"/>
      <c r="C58" s="615" t="s">
        <v>757</v>
      </c>
      <c r="D58" s="615"/>
      <c r="E58" s="615"/>
      <c r="F58" s="615"/>
      <c r="G58" s="615"/>
      <c r="H58" s="663">
        <f>+SCEgrp!I22</f>
        <v>-18201</v>
      </c>
      <c r="I58" s="651"/>
      <c r="J58" s="662">
        <v>-11490</v>
      </c>
      <c r="K58" s="624"/>
      <c r="L58" s="631">
        <v>0</v>
      </c>
      <c r="M58" s="624"/>
      <c r="N58" s="624">
        <v>0</v>
      </c>
      <c r="O58" s="625"/>
      <c r="P58" s="625"/>
      <c r="Q58" s="625"/>
      <c r="R58" s="625"/>
      <c r="S58" s="625"/>
      <c r="T58" s="625"/>
      <c r="U58" s="625"/>
      <c r="V58" s="608"/>
    </row>
    <row r="59" spans="2:22" s="604" customFormat="1" ht="16.5">
      <c r="B59" s="626"/>
      <c r="C59" s="615" t="s">
        <v>754</v>
      </c>
      <c r="D59" s="615"/>
      <c r="E59" s="615"/>
      <c r="F59" s="615"/>
      <c r="G59" s="615"/>
      <c r="H59" s="652">
        <v>944</v>
      </c>
      <c r="I59" s="651"/>
      <c r="J59" s="662">
        <v>944</v>
      </c>
      <c r="K59" s="624"/>
      <c r="L59" s="631">
        <v>0</v>
      </c>
      <c r="M59" s="624"/>
      <c r="N59" s="624">
        <v>0</v>
      </c>
      <c r="O59" s="625"/>
      <c r="P59" s="625"/>
      <c r="Q59" s="625"/>
      <c r="R59" s="625"/>
      <c r="S59" s="625"/>
      <c r="T59" s="625"/>
      <c r="U59" s="625"/>
      <c r="V59" s="608"/>
    </row>
    <row r="60" spans="2:22" s="604" customFormat="1" ht="7.5" customHeight="1">
      <c r="B60" s="626"/>
      <c r="C60" s="615"/>
      <c r="D60" s="615"/>
      <c r="E60" s="615"/>
      <c r="F60" s="615"/>
      <c r="G60" s="615"/>
      <c r="H60" s="631"/>
      <c r="I60" s="651"/>
      <c r="J60" s="622"/>
      <c r="K60" s="624"/>
      <c r="L60" s="664"/>
      <c r="M60" s="624"/>
      <c r="N60" s="624"/>
      <c r="O60" s="625"/>
      <c r="P60" s="625"/>
      <c r="Q60" s="625"/>
      <c r="R60" s="625"/>
      <c r="S60" s="625"/>
      <c r="T60" s="625"/>
      <c r="U60" s="625"/>
      <c r="V60" s="608"/>
    </row>
    <row r="61" spans="2:22" s="645" customFormat="1" ht="21.75" customHeight="1">
      <c r="B61" s="635" t="s">
        <v>640</v>
      </c>
      <c r="C61" s="636"/>
      <c r="D61" s="636"/>
      <c r="E61" s="636"/>
      <c r="F61" s="637"/>
      <c r="G61" s="637"/>
      <c r="H61" s="1085">
        <f>SUM(H53:H59)</f>
        <v>3254308</v>
      </c>
      <c r="I61" s="665"/>
      <c r="J61" s="666">
        <f>SUM(J53:J59)</f>
        <v>3206432</v>
      </c>
      <c r="K61" s="665"/>
      <c r="L61" s="667">
        <f>SUM(L53:L59)</f>
        <v>2411264</v>
      </c>
      <c r="M61" s="665"/>
      <c r="N61" s="668">
        <f>SUM(N53:N59)</f>
        <v>2412197</v>
      </c>
      <c r="O61" s="669"/>
      <c r="P61" s="669"/>
      <c r="Q61" s="669"/>
      <c r="R61" s="669"/>
      <c r="S61" s="669"/>
      <c r="T61" s="669"/>
      <c r="U61" s="669"/>
      <c r="V61" s="644"/>
    </row>
    <row r="62" spans="2:27" s="604" customFormat="1" ht="6" customHeight="1">
      <c r="B62" s="615"/>
      <c r="C62" s="615"/>
      <c r="D62" s="615"/>
      <c r="E62" s="615"/>
      <c r="F62" s="615"/>
      <c r="G62" s="615"/>
      <c r="H62" s="659"/>
      <c r="I62" s="634"/>
      <c r="J62" s="660"/>
      <c r="K62" s="634"/>
      <c r="L62" s="661"/>
      <c r="M62" s="634"/>
      <c r="N62" s="634"/>
      <c r="O62" s="608"/>
      <c r="P62" s="608"/>
      <c r="Q62" s="608"/>
      <c r="R62" s="608"/>
      <c r="S62" s="608"/>
      <c r="T62" s="608"/>
      <c r="U62" s="608"/>
      <c r="V62" s="608"/>
      <c r="W62" s="608"/>
      <c r="X62" s="608"/>
      <c r="Y62" s="608"/>
      <c r="Z62" s="608"/>
      <c r="AA62" s="608"/>
    </row>
    <row r="63" spans="2:27" s="604" customFormat="1" ht="23.25" customHeight="1" hidden="1">
      <c r="B63" s="626" t="s">
        <v>615</v>
      </c>
      <c r="C63" s="615"/>
      <c r="D63" s="615"/>
      <c r="E63" s="615"/>
      <c r="F63" s="615"/>
      <c r="G63" s="615"/>
      <c r="H63" s="670">
        <v>0</v>
      </c>
      <c r="I63" s="671"/>
      <c r="J63" s="670">
        <v>0</v>
      </c>
      <c r="K63" s="672"/>
      <c r="L63" s="673">
        <v>0</v>
      </c>
      <c r="M63" s="672"/>
      <c r="N63" s="655">
        <v>0</v>
      </c>
      <c r="O63" s="608"/>
      <c r="P63" s="625"/>
      <c r="Q63" s="625"/>
      <c r="R63" s="625"/>
      <c r="S63" s="625"/>
      <c r="T63" s="625"/>
      <c r="U63" s="625"/>
      <c r="V63" s="608"/>
      <c r="W63" s="608"/>
      <c r="X63" s="608"/>
      <c r="Y63" s="608"/>
      <c r="Z63" s="608"/>
      <c r="AA63" s="608"/>
    </row>
    <row r="64" spans="2:27" s="604" customFormat="1" ht="11.25" customHeight="1" hidden="1">
      <c r="B64" s="615"/>
      <c r="C64" s="615"/>
      <c r="D64" s="615"/>
      <c r="E64" s="615"/>
      <c r="F64" s="615"/>
      <c r="G64" s="615"/>
      <c r="H64" s="631"/>
      <c r="I64" s="651"/>
      <c r="J64" s="622"/>
      <c r="K64" s="634"/>
      <c r="L64" s="661"/>
      <c r="M64" s="634"/>
      <c r="N64" s="634"/>
      <c r="O64" s="608"/>
      <c r="P64" s="608"/>
      <c r="Q64" s="608"/>
      <c r="R64" s="608"/>
      <c r="S64" s="608"/>
      <c r="T64" s="608"/>
      <c r="U64" s="608"/>
      <c r="V64" s="608"/>
      <c r="W64" s="608"/>
      <c r="X64" s="608"/>
      <c r="Y64" s="608"/>
      <c r="Z64" s="608"/>
      <c r="AA64" s="608"/>
    </row>
    <row r="65" spans="2:27" s="604" customFormat="1" ht="4.5" customHeight="1">
      <c r="B65" s="614"/>
      <c r="C65" s="648"/>
      <c r="D65" s="648"/>
      <c r="E65" s="648"/>
      <c r="F65" s="648"/>
      <c r="G65" s="615"/>
      <c r="H65" s="674"/>
      <c r="I65" s="651"/>
      <c r="J65" s="651"/>
      <c r="K65" s="634"/>
      <c r="L65" s="661"/>
      <c r="M65" s="634"/>
      <c r="N65" s="634"/>
      <c r="O65" s="608"/>
      <c r="P65" s="608"/>
      <c r="Q65" s="608"/>
      <c r="R65" s="608"/>
      <c r="S65" s="608"/>
      <c r="T65" s="608"/>
      <c r="U65" s="608"/>
      <c r="V65" s="608"/>
      <c r="W65" s="608"/>
      <c r="X65" s="608"/>
      <c r="Y65" s="608"/>
      <c r="Z65" s="608"/>
      <c r="AA65" s="608"/>
    </row>
    <row r="66" spans="2:27" s="604" customFormat="1" ht="16.5">
      <c r="B66" s="614" t="s">
        <v>153</v>
      </c>
      <c r="C66" s="648"/>
      <c r="D66" s="648"/>
      <c r="E66" s="648"/>
      <c r="F66" s="648"/>
      <c r="G66" s="615"/>
      <c r="H66" s="674"/>
      <c r="I66" s="651"/>
      <c r="J66" s="651"/>
      <c r="K66" s="634"/>
      <c r="L66" s="661"/>
      <c r="M66" s="634"/>
      <c r="N66" s="634"/>
      <c r="O66" s="608"/>
      <c r="P66" s="608"/>
      <c r="Q66" s="608"/>
      <c r="R66" s="608"/>
      <c r="S66" s="608"/>
      <c r="T66" s="608"/>
      <c r="U66" s="608"/>
      <c r="V66" s="608"/>
      <c r="W66" s="608"/>
      <c r="X66" s="608"/>
      <c r="Y66" s="608"/>
      <c r="Z66" s="608"/>
      <c r="AA66" s="608"/>
    </row>
    <row r="67" spans="2:27" s="604" customFormat="1" ht="17.25" thickBot="1">
      <c r="B67" s="614" t="s">
        <v>154</v>
      </c>
      <c r="C67" s="648"/>
      <c r="D67" s="648"/>
      <c r="E67" s="648"/>
      <c r="F67" s="648"/>
      <c r="G67" s="615"/>
      <c r="H67" s="1086">
        <f>+H63+H61+H50</f>
        <v>33026996</v>
      </c>
      <c r="I67" s="664"/>
      <c r="J67" s="675">
        <f>+J63+J61+J50</f>
        <v>31188469</v>
      </c>
      <c r="K67" s="664"/>
      <c r="L67" s="675">
        <f>+L63+L61+L50</f>
        <v>3675951</v>
      </c>
      <c r="M67" s="664"/>
      <c r="N67" s="675">
        <f>+N63+N61+N50</f>
        <v>3678479</v>
      </c>
      <c r="O67" s="676"/>
      <c r="P67" s="676"/>
      <c r="Q67" s="676"/>
      <c r="R67" s="676"/>
      <c r="S67" s="676"/>
      <c r="T67" s="676"/>
      <c r="U67" s="676"/>
      <c r="V67" s="608"/>
      <c r="W67" s="608"/>
      <c r="X67" s="608"/>
      <c r="Y67" s="608"/>
      <c r="Z67" s="608"/>
      <c r="AA67" s="608"/>
    </row>
    <row r="68" spans="2:27" s="604" customFormat="1" ht="24" customHeight="1" thickTop="1">
      <c r="B68" s="615"/>
      <c r="C68" s="615"/>
      <c r="D68" s="615"/>
      <c r="E68" s="615"/>
      <c r="F68" s="615"/>
      <c r="G68" s="615"/>
      <c r="H68" s="633"/>
      <c r="I68" s="618"/>
      <c r="J68" s="618"/>
      <c r="K68" s="618"/>
      <c r="L68" s="633"/>
      <c r="M68" s="618"/>
      <c r="N68" s="618"/>
      <c r="O68" s="608"/>
      <c r="P68" s="608"/>
      <c r="Q68" s="608"/>
      <c r="R68" s="608"/>
      <c r="S68" s="608"/>
      <c r="T68" s="608"/>
      <c r="U68" s="608"/>
      <c r="V68" s="608"/>
      <c r="W68" s="608"/>
      <c r="X68" s="608"/>
      <c r="Y68" s="608"/>
      <c r="Z68" s="608"/>
      <c r="AA68" s="608"/>
    </row>
    <row r="69" spans="2:27" s="604" customFormat="1" ht="17.25" thickBot="1">
      <c r="B69" s="614" t="s">
        <v>611</v>
      </c>
      <c r="C69" s="615"/>
      <c r="D69" s="615"/>
      <c r="E69" s="615"/>
      <c r="F69" s="615"/>
      <c r="G69" s="615"/>
      <c r="H69" s="897">
        <v>22750131</v>
      </c>
      <c r="I69" s="617"/>
      <c r="J69" s="898">
        <v>25198256</v>
      </c>
      <c r="K69" s="623"/>
      <c r="L69" s="677">
        <v>0</v>
      </c>
      <c r="M69" s="678"/>
      <c r="N69" s="679">
        <v>0</v>
      </c>
      <c r="O69" s="608"/>
      <c r="P69" s="625"/>
      <c r="Q69" s="625"/>
      <c r="R69" s="625"/>
      <c r="S69" s="625"/>
      <c r="T69" s="625"/>
      <c r="U69" s="625"/>
      <c r="V69" s="608"/>
      <c r="W69" s="608"/>
      <c r="X69" s="608"/>
      <c r="Y69" s="608"/>
      <c r="Z69" s="608"/>
      <c r="AA69" s="608"/>
    </row>
    <row r="70" spans="2:27" s="604" customFormat="1" ht="16.5">
      <c r="B70" s="615"/>
      <c r="C70" s="615"/>
      <c r="D70" s="615"/>
      <c r="E70" s="615"/>
      <c r="F70" s="615"/>
      <c r="G70" s="615"/>
      <c r="H70" s="648"/>
      <c r="I70" s="618"/>
      <c r="J70" s="615"/>
      <c r="K70" s="618"/>
      <c r="L70" s="633"/>
      <c r="M70" s="618"/>
      <c r="N70" s="618"/>
      <c r="O70" s="608"/>
      <c r="P70" s="608"/>
      <c r="Q70" s="608"/>
      <c r="R70" s="608"/>
      <c r="S70" s="608"/>
      <c r="T70" s="608"/>
      <c r="U70" s="608"/>
      <c r="V70" s="608"/>
      <c r="W70" s="608"/>
      <c r="X70" s="608"/>
      <c r="Y70" s="608"/>
      <c r="Z70" s="608"/>
      <c r="AA70" s="608"/>
    </row>
    <row r="71" spans="2:14" s="604" customFormat="1" ht="21.75" customHeight="1">
      <c r="B71" s="648" t="s">
        <v>619</v>
      </c>
      <c r="C71" s="615"/>
      <c r="D71" s="615"/>
      <c r="E71" s="615"/>
      <c r="F71" s="615"/>
      <c r="G71" s="615"/>
      <c r="H71" s="621"/>
      <c r="I71" s="617"/>
      <c r="J71" s="616"/>
      <c r="K71" s="615"/>
      <c r="L71" s="648"/>
      <c r="M71" s="615"/>
      <c r="N71" s="615"/>
    </row>
    <row r="72" spans="2:14" s="604" customFormat="1" ht="12" customHeight="1">
      <c r="B72" s="648"/>
      <c r="C72" s="615"/>
      <c r="D72" s="615"/>
      <c r="E72" s="615"/>
      <c r="F72" s="615"/>
      <c r="G72" s="615"/>
      <c r="H72" s="621"/>
      <c r="I72" s="617"/>
      <c r="J72" s="616"/>
      <c r="K72" s="615"/>
      <c r="L72" s="648"/>
      <c r="M72" s="615"/>
      <c r="N72" s="615"/>
    </row>
    <row r="73" spans="2:14" s="604" customFormat="1" ht="21.75" customHeight="1">
      <c r="B73" s="680" t="s">
        <v>802</v>
      </c>
      <c r="C73" s="615"/>
      <c r="D73" s="615"/>
      <c r="E73" s="615"/>
      <c r="F73" s="615"/>
      <c r="G73" s="615"/>
      <c r="H73" s="621"/>
      <c r="I73" s="617"/>
      <c r="J73" s="616"/>
      <c r="K73" s="615"/>
      <c r="L73" s="648"/>
      <c r="M73" s="615"/>
      <c r="N73" s="615"/>
    </row>
    <row r="74" spans="2:14" s="604" customFormat="1" ht="16.5">
      <c r="B74" s="615" t="s">
        <v>623</v>
      </c>
      <c r="C74" s="615"/>
      <c r="D74" s="615"/>
      <c r="E74" s="615"/>
      <c r="F74" s="615"/>
      <c r="G74" s="615"/>
      <c r="H74" s="681">
        <f>+Notes3!M46</f>
        <v>0.10369999999999999</v>
      </c>
      <c r="I74" s="682"/>
      <c r="J74" s="683">
        <f>+Notes3!O46</f>
        <v>0.1058</v>
      </c>
      <c r="K74" s="615"/>
      <c r="L74" s="615"/>
      <c r="M74" s="615"/>
      <c r="N74" s="615"/>
    </row>
    <row r="75" spans="2:14" s="604" customFormat="1" ht="16.5">
      <c r="B75" s="615" t="s">
        <v>624</v>
      </c>
      <c r="C75" s="615"/>
      <c r="D75" s="615"/>
      <c r="E75" s="615"/>
      <c r="F75" s="615"/>
      <c r="G75" s="615"/>
      <c r="H75" s="681">
        <f>+Notes3!M47</f>
        <v>0.1402</v>
      </c>
      <c r="I75" s="683"/>
      <c r="J75" s="683">
        <f>+Notes3!O47</f>
        <v>0.1432</v>
      </c>
      <c r="K75" s="615"/>
      <c r="L75" s="615"/>
      <c r="M75" s="615"/>
      <c r="N75" s="615"/>
    </row>
    <row r="76" spans="2:14" s="604" customFormat="1" ht="4.5" customHeight="1" thickBot="1">
      <c r="B76" s="615"/>
      <c r="C76" s="615"/>
      <c r="D76" s="615"/>
      <c r="E76" s="615"/>
      <c r="F76" s="615"/>
      <c r="G76" s="615"/>
      <c r="H76" s="684"/>
      <c r="I76" s="616"/>
      <c r="J76" s="685"/>
      <c r="K76" s="615"/>
      <c r="L76" s="615"/>
      <c r="M76" s="615"/>
      <c r="N76" s="615"/>
    </row>
    <row r="77" spans="2:14" s="604" customFormat="1" ht="21.75" customHeight="1" thickTop="1">
      <c r="B77" s="680" t="s">
        <v>803</v>
      </c>
      <c r="C77" s="615"/>
      <c r="D77" s="615"/>
      <c r="E77" s="615"/>
      <c r="F77" s="615"/>
      <c r="G77" s="615"/>
      <c r="H77" s="633"/>
      <c r="I77" s="616"/>
      <c r="J77" s="617"/>
      <c r="K77" s="615"/>
      <c r="L77" s="648"/>
      <c r="M77" s="615"/>
      <c r="N77" s="615"/>
    </row>
    <row r="78" spans="2:14" s="604" customFormat="1" ht="16.5">
      <c r="B78" s="615" t="s">
        <v>623</v>
      </c>
      <c r="C78" s="615"/>
      <c r="D78" s="615"/>
      <c r="E78" s="615"/>
      <c r="F78" s="615"/>
      <c r="G78" s="615"/>
      <c r="H78" s="681">
        <f>+Notes3!M50</f>
        <v>0.10220000000000001</v>
      </c>
      <c r="I78" s="682"/>
      <c r="J78" s="683">
        <f>+Notes3!O50</f>
        <v>0.1043</v>
      </c>
      <c r="K78" s="615"/>
      <c r="L78" s="615"/>
      <c r="M78" s="615"/>
      <c r="N78" s="615"/>
    </row>
    <row r="79" spans="2:14" s="604" customFormat="1" ht="16.5">
      <c r="B79" s="615" t="s">
        <v>624</v>
      </c>
      <c r="C79" s="615"/>
      <c r="D79" s="615"/>
      <c r="E79" s="615"/>
      <c r="F79" s="615"/>
      <c r="G79" s="615"/>
      <c r="H79" s="681">
        <f>+Notes3!M51</f>
        <v>0.1388</v>
      </c>
      <c r="I79" s="683"/>
      <c r="J79" s="683">
        <f>+Notes3!O51</f>
        <v>0.1418</v>
      </c>
      <c r="K79" s="615"/>
      <c r="L79" s="615"/>
      <c r="M79" s="615"/>
      <c r="N79" s="615"/>
    </row>
    <row r="80" spans="2:14" s="604" customFormat="1" ht="4.5" customHeight="1" thickBot="1">
      <c r="B80" s="615"/>
      <c r="C80" s="615"/>
      <c r="D80" s="615"/>
      <c r="E80" s="615"/>
      <c r="F80" s="615"/>
      <c r="G80" s="615"/>
      <c r="H80" s="684"/>
      <c r="I80" s="616"/>
      <c r="J80" s="685"/>
      <c r="K80" s="615"/>
      <c r="L80" s="615"/>
      <c r="M80" s="615"/>
      <c r="N80" s="615"/>
    </row>
    <row r="81" spans="2:14" s="604" customFormat="1" ht="17.25" thickTop="1">
      <c r="B81" s="615"/>
      <c r="C81" s="615"/>
      <c r="D81" s="615"/>
      <c r="E81" s="615"/>
      <c r="F81" s="615"/>
      <c r="G81" s="615"/>
      <c r="H81" s="633"/>
      <c r="I81" s="616"/>
      <c r="J81" s="617"/>
      <c r="K81" s="615"/>
      <c r="L81" s="615"/>
      <c r="M81" s="615"/>
      <c r="N81" s="615"/>
    </row>
    <row r="82" spans="2:14" s="604" customFormat="1" ht="16.5">
      <c r="B82" s="615"/>
      <c r="C82" s="615"/>
      <c r="D82" s="615"/>
      <c r="E82" s="615"/>
      <c r="F82" s="615"/>
      <c r="G82" s="615"/>
      <c r="H82" s="648"/>
      <c r="I82" s="616"/>
      <c r="J82" s="616"/>
      <c r="K82" s="615"/>
      <c r="L82" s="615"/>
      <c r="M82" s="615"/>
      <c r="N82" s="615"/>
    </row>
    <row r="83" spans="2:14" s="689" customFormat="1" ht="16.5">
      <c r="B83" s="648" t="s">
        <v>340</v>
      </c>
      <c r="C83" s="648"/>
      <c r="D83" s="648"/>
      <c r="E83" s="648"/>
      <c r="F83" s="648"/>
      <c r="G83" s="648"/>
      <c r="H83" s="686">
        <f>+(H31-H50)/H53</f>
        <v>2.6801523605592044</v>
      </c>
      <c r="I83" s="687"/>
      <c r="J83" s="688">
        <f>+(J31-J50)/J53</f>
        <v>2.6469075143554335</v>
      </c>
      <c r="K83" s="648"/>
      <c r="L83" s="648"/>
      <c r="M83" s="648"/>
      <c r="N83" s="648"/>
    </row>
    <row r="84" spans="2:14" s="604" customFormat="1" ht="5.25" customHeight="1" thickBot="1">
      <c r="B84" s="615"/>
      <c r="C84" s="615"/>
      <c r="D84" s="615"/>
      <c r="E84" s="615"/>
      <c r="F84" s="615"/>
      <c r="G84" s="615"/>
      <c r="H84" s="684"/>
      <c r="I84" s="616"/>
      <c r="J84" s="685"/>
      <c r="K84" s="615"/>
      <c r="L84" s="615"/>
      <c r="M84" s="615"/>
      <c r="N84" s="615"/>
    </row>
    <row r="85" spans="2:14" s="604" customFormat="1" ht="19.5" customHeight="1" thickTop="1">
      <c r="B85" s="615"/>
      <c r="C85" s="615"/>
      <c r="D85" s="615"/>
      <c r="E85" s="615"/>
      <c r="F85" s="615"/>
      <c r="G85" s="615"/>
      <c r="H85" s="648"/>
      <c r="I85" s="616"/>
      <c r="J85" s="616"/>
      <c r="K85" s="615"/>
      <c r="L85" s="615"/>
      <c r="M85" s="615"/>
      <c r="N85" s="615"/>
    </row>
    <row r="86" spans="2:14" s="604" customFormat="1" ht="19.5" customHeight="1">
      <c r="B86" s="615"/>
      <c r="C86" s="615"/>
      <c r="D86" s="615"/>
      <c r="E86" s="615"/>
      <c r="F86" s="615"/>
      <c r="G86" s="615"/>
      <c r="H86" s="648"/>
      <c r="I86" s="616"/>
      <c r="J86" s="616"/>
      <c r="K86" s="615"/>
      <c r="L86" s="615"/>
      <c r="M86" s="615"/>
      <c r="N86" s="615"/>
    </row>
    <row r="87" spans="2:14" s="604" customFormat="1" ht="19.5" customHeight="1">
      <c r="B87" s="615"/>
      <c r="C87" s="615"/>
      <c r="D87" s="615"/>
      <c r="E87" s="615"/>
      <c r="F87" s="615"/>
      <c r="G87" s="615"/>
      <c r="H87" s="648"/>
      <c r="I87" s="616"/>
      <c r="J87" s="616"/>
      <c r="K87" s="615"/>
      <c r="L87" s="615"/>
      <c r="M87" s="615"/>
      <c r="N87" s="615"/>
    </row>
    <row r="88" spans="2:14" s="604" customFormat="1" ht="19.5" customHeight="1">
      <c r="B88" s="615"/>
      <c r="C88" s="615"/>
      <c r="D88" s="615"/>
      <c r="E88" s="615"/>
      <c r="F88" s="615"/>
      <c r="G88" s="615"/>
      <c r="H88" s="648"/>
      <c r="I88" s="616"/>
      <c r="J88" s="616"/>
      <c r="K88" s="615"/>
      <c r="L88" s="615"/>
      <c r="M88" s="615"/>
      <c r="N88" s="615"/>
    </row>
    <row r="89" spans="2:14" s="604" customFormat="1" ht="19.5" customHeight="1">
      <c r="B89" s="615"/>
      <c r="C89" s="615"/>
      <c r="D89" s="615"/>
      <c r="E89" s="615"/>
      <c r="F89" s="615"/>
      <c r="G89" s="615"/>
      <c r="H89" s="648"/>
      <c r="I89" s="616"/>
      <c r="J89" s="616"/>
      <c r="K89" s="615"/>
      <c r="L89" s="615"/>
      <c r="M89" s="615"/>
      <c r="N89" s="615"/>
    </row>
    <row r="90" spans="2:14" s="604" customFormat="1" ht="19.5" customHeight="1">
      <c r="B90" s="615"/>
      <c r="C90" s="615"/>
      <c r="D90" s="615"/>
      <c r="E90" s="615"/>
      <c r="F90" s="615"/>
      <c r="G90" s="615"/>
      <c r="H90" s="648"/>
      <c r="I90" s="616"/>
      <c r="J90" s="616"/>
      <c r="K90" s="615"/>
      <c r="L90" s="615"/>
      <c r="M90" s="615"/>
      <c r="N90" s="615"/>
    </row>
    <row r="91" spans="2:14" s="604" customFormat="1" ht="19.5" customHeight="1">
      <c r="B91" s="615"/>
      <c r="C91" s="615"/>
      <c r="D91" s="615"/>
      <c r="E91" s="615"/>
      <c r="F91" s="615"/>
      <c r="G91" s="615"/>
      <c r="H91" s="648"/>
      <c r="I91" s="616"/>
      <c r="J91" s="616"/>
      <c r="K91" s="615"/>
      <c r="L91" s="615"/>
      <c r="M91" s="615"/>
      <c r="N91" s="615"/>
    </row>
    <row r="92" spans="2:14" s="604" customFormat="1" ht="16.5">
      <c r="B92" s="1154" t="s">
        <v>390</v>
      </c>
      <c r="C92" s="1154"/>
      <c r="D92" s="1154"/>
      <c r="E92" s="1154"/>
      <c r="F92" s="1154"/>
      <c r="G92" s="1154"/>
      <c r="H92" s="1154"/>
      <c r="I92" s="1154"/>
      <c r="J92" s="1154"/>
      <c r="K92" s="1154"/>
      <c r="L92" s="1154"/>
      <c r="M92" s="1154"/>
      <c r="N92" s="1154"/>
    </row>
    <row r="93" spans="2:14" s="604" customFormat="1" ht="16.5">
      <c r="B93" s="1154"/>
      <c r="C93" s="1154"/>
      <c r="D93" s="1154"/>
      <c r="E93" s="1154"/>
      <c r="F93" s="1154"/>
      <c r="G93" s="1154"/>
      <c r="H93" s="1154"/>
      <c r="I93" s="1154"/>
      <c r="J93" s="1154"/>
      <c r="K93" s="1154"/>
      <c r="L93" s="1154"/>
      <c r="M93" s="1154"/>
      <c r="N93" s="1154"/>
    </row>
    <row r="94" spans="2:14" ht="15.75">
      <c r="B94" s="409"/>
      <c r="C94" s="409"/>
      <c r="D94" s="409"/>
      <c r="E94" s="409"/>
      <c r="F94" s="409"/>
      <c r="G94" s="409"/>
      <c r="H94" s="409"/>
      <c r="I94" s="409"/>
      <c r="J94" s="409"/>
      <c r="K94" s="409"/>
      <c r="L94" s="409"/>
      <c r="M94" s="409"/>
      <c r="N94" s="409"/>
    </row>
    <row r="95" spans="2:14" ht="15.75">
      <c r="B95" s="405"/>
      <c r="C95" s="405"/>
      <c r="D95" s="405"/>
      <c r="E95" s="405"/>
      <c r="F95" s="405"/>
      <c r="G95" s="408"/>
      <c r="H95" s="414">
        <f>+H67-H31</f>
        <v>0</v>
      </c>
      <c r="I95" s="420"/>
      <c r="J95" s="414">
        <f>+J67-J31</f>
        <v>0</v>
      </c>
      <c r="K95" s="265"/>
      <c r="L95" s="414">
        <f>+L67-L31</f>
        <v>0</v>
      </c>
      <c r="M95" s="265"/>
      <c r="N95" s="414">
        <f>+N67-N31</f>
        <v>0</v>
      </c>
    </row>
    <row r="96" spans="2:14" ht="15.75">
      <c r="B96" s="405"/>
      <c r="C96" s="405"/>
      <c r="D96" s="405"/>
      <c r="E96" s="405"/>
      <c r="F96" s="405"/>
      <c r="G96" s="405"/>
      <c r="H96" s="407"/>
      <c r="I96" s="406"/>
      <c r="J96" s="407"/>
      <c r="K96" s="405"/>
      <c r="L96" s="405"/>
      <c r="M96" s="405"/>
      <c r="N96" s="405"/>
    </row>
    <row r="97" spans="2:14" ht="15.75">
      <c r="B97" s="405"/>
      <c r="C97" s="405"/>
      <c r="D97" s="405"/>
      <c r="E97" s="405"/>
      <c r="F97" s="405"/>
      <c r="G97" s="405"/>
      <c r="H97" s="265"/>
      <c r="I97" s="425"/>
      <c r="J97" s="425"/>
      <c r="K97" s="405"/>
      <c r="L97" s="405"/>
      <c r="M97" s="405"/>
      <c r="N97" s="405"/>
    </row>
    <row r="98" spans="2:14" ht="15.75">
      <c r="B98" s="405"/>
      <c r="C98" s="405"/>
      <c r="D98" s="405"/>
      <c r="E98" s="405"/>
      <c r="F98" s="405"/>
      <c r="G98" s="405"/>
      <c r="H98" s="405"/>
      <c r="I98" s="405"/>
      <c r="J98" s="405"/>
      <c r="K98" s="405"/>
      <c r="L98" s="405"/>
      <c r="M98" s="405"/>
      <c r="N98" s="405"/>
    </row>
    <row r="99" spans="2:14" ht="15.75">
      <c r="B99" s="405"/>
      <c r="C99" s="405"/>
      <c r="D99" s="405"/>
      <c r="E99" s="405"/>
      <c r="F99" s="405"/>
      <c r="G99" s="405"/>
      <c r="H99" s="405"/>
      <c r="I99" s="405"/>
      <c r="J99" s="405"/>
      <c r="K99" s="405"/>
      <c r="L99" s="405"/>
      <c r="M99" s="405"/>
      <c r="N99" s="405"/>
    </row>
    <row r="100" spans="2:14" ht="15.75">
      <c r="B100" s="405"/>
      <c r="C100" s="405"/>
      <c r="D100" s="405"/>
      <c r="E100" s="405"/>
      <c r="F100" s="405"/>
      <c r="G100" s="405"/>
      <c r="H100" s="405"/>
      <c r="I100" s="405"/>
      <c r="J100" s="492"/>
      <c r="K100" s="405"/>
      <c r="L100" s="405"/>
      <c r="M100" s="405"/>
      <c r="N100" s="405"/>
    </row>
    <row r="101" spans="2:14" ht="15.75">
      <c r="B101" s="405"/>
      <c r="C101" s="405"/>
      <c r="D101" s="405"/>
      <c r="E101" s="405"/>
      <c r="F101" s="405"/>
      <c r="G101" s="405"/>
      <c r="H101" s="405"/>
      <c r="I101" s="405"/>
      <c r="J101" s="405"/>
      <c r="K101" s="405"/>
      <c r="L101" s="405"/>
      <c r="M101" s="405"/>
      <c r="N101" s="405"/>
    </row>
    <row r="102" spans="2:14" ht="15.75">
      <c r="B102" s="405"/>
      <c r="C102" s="405"/>
      <c r="D102" s="405"/>
      <c r="E102" s="405"/>
      <c r="F102" s="405"/>
      <c r="G102" s="405"/>
      <c r="H102" s="405"/>
      <c r="I102" s="405"/>
      <c r="J102" s="405"/>
      <c r="K102" s="405"/>
      <c r="L102" s="405"/>
      <c r="M102" s="405"/>
      <c r="N102" s="405"/>
    </row>
    <row r="115" ht="15.75">
      <c r="A115" s="174"/>
    </row>
  </sheetData>
  <mergeCells count="7">
    <mergeCell ref="B92:N93"/>
    <mergeCell ref="L7:N7"/>
    <mergeCell ref="H7:J7"/>
    <mergeCell ref="B1:N1"/>
    <mergeCell ref="B2:N2"/>
    <mergeCell ref="B3:N3"/>
    <mergeCell ref="B4:N4"/>
  </mergeCells>
  <printOptions/>
  <pageMargins left="0.63" right="0.25" top="0.5" bottom="0.44" header="0.17" footer="0.2"/>
  <pageSetup firstPageNumber="1" useFirstPageNumber="1" horizontalDpi="300" verticalDpi="300" orientation="portrait" scale="79" r:id="rId1"/>
  <headerFooter alignWithMargins="0">
    <oddHeader>&amp;R
</oddHeader>
    <oddFooter>&amp;L&amp;8&amp;F, &amp;D,&amp;T&amp;R&amp;10&amp;P
&amp;8
</oddFooter>
  </headerFooter>
  <rowBreaks count="1" manualBreakCount="1">
    <brk id="51" min="1" max="13" man="1"/>
  </rowBreaks>
</worksheet>
</file>

<file path=xl/worksheets/sheet10.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22" activePane="bottomRight" state="frozen"/>
      <selection pane="topLeft" activeCell="F8" sqref="F8"/>
      <selection pane="topRight" activeCell="F8" sqref="F8"/>
      <selection pane="bottomLeft" activeCell="F8" sqref="F8"/>
      <selection pane="bottomRight" activeCell="J31" sqref="J31"/>
    </sheetView>
  </sheetViews>
  <sheetFormatPr defaultColWidth="8.88671875" defaultRowHeight="15.75"/>
  <cols>
    <col min="1" max="1" width="3.99609375" style="9" customWidth="1"/>
    <col min="2" max="2" width="7.5546875" style="9" customWidth="1"/>
    <col min="3" max="4" width="7.6640625" style="9" customWidth="1"/>
    <col min="5" max="5" width="10.77734375" style="9" customWidth="1"/>
    <col min="6" max="7" width="11.77734375" style="30" customWidth="1"/>
    <col min="8" max="8" width="11.77734375" style="9" customWidth="1"/>
    <col min="9" max="9" width="2.99609375" style="9" customWidth="1"/>
    <col min="10" max="11" width="11.77734375" style="30" customWidth="1"/>
    <col min="12" max="12" width="11.77734375" style="9" customWidth="1"/>
    <col min="13" max="16384" width="7.10546875" style="9" customWidth="1"/>
  </cols>
  <sheetData>
    <row r="1" spans="1:11" s="7" customFormat="1" ht="19.5" customHeight="1">
      <c r="A1" s="2" t="s">
        <v>629</v>
      </c>
      <c r="B1" s="3"/>
      <c r="C1" s="4"/>
      <c r="D1" s="5"/>
      <c r="E1" s="5"/>
      <c r="F1" s="6"/>
      <c r="G1" s="6"/>
      <c r="J1" s="6"/>
      <c r="K1" s="6"/>
    </row>
    <row r="2" spans="1:11" ht="19.5" customHeight="1">
      <c r="A2" s="1210" t="s">
        <v>659</v>
      </c>
      <c r="B2" s="1210"/>
      <c r="C2" s="1210"/>
      <c r="D2" s="1210"/>
      <c r="E2" s="1210"/>
      <c r="F2" s="8"/>
      <c r="G2" s="8"/>
      <c r="J2" s="8"/>
      <c r="K2" s="8"/>
    </row>
    <row r="3" spans="1:11" ht="19.5" customHeight="1">
      <c r="A3" s="1211" t="s">
        <v>660</v>
      </c>
      <c r="B3" s="1211"/>
      <c r="C3" s="1211"/>
      <c r="D3" s="1211"/>
      <c r="E3" s="1211"/>
      <c r="F3" s="8"/>
      <c r="G3" s="8"/>
      <c r="J3" s="8"/>
      <c r="K3" s="8"/>
    </row>
    <row r="4" spans="1:11" ht="19.5" customHeight="1" thickBot="1">
      <c r="A4" s="10"/>
      <c r="B4" s="10"/>
      <c r="C4" s="10"/>
      <c r="D4" s="10"/>
      <c r="E4" s="10"/>
      <c r="F4" s="8"/>
      <c r="G4" s="8" t="s">
        <v>661</v>
      </c>
      <c r="J4" s="8"/>
      <c r="K4" s="8" t="s">
        <v>661</v>
      </c>
    </row>
    <row r="5" spans="1:12" ht="16.5" thickBot="1">
      <c r="A5" s="10"/>
      <c r="B5" s="10"/>
      <c r="C5" s="10"/>
      <c r="D5" s="10"/>
      <c r="E5" s="10"/>
      <c r="F5" s="1207" t="s">
        <v>662</v>
      </c>
      <c r="G5" s="1208"/>
      <c r="H5" s="1209"/>
      <c r="J5" s="1207" t="s">
        <v>663</v>
      </c>
      <c r="K5" s="1208"/>
      <c r="L5" s="1209"/>
    </row>
    <row r="6" spans="2:12" ht="64.5" customHeight="1">
      <c r="B6" s="3"/>
      <c r="C6" s="4"/>
      <c r="D6" s="4"/>
      <c r="E6" s="4"/>
      <c r="F6" s="11" t="s">
        <v>664</v>
      </c>
      <c r="G6" s="11" t="s">
        <v>676</v>
      </c>
      <c r="H6" s="12" t="s">
        <v>677</v>
      </c>
      <c r="J6" s="11" t="s">
        <v>678</v>
      </c>
      <c r="K6" s="11" t="s">
        <v>679</v>
      </c>
      <c r="L6" s="12" t="s">
        <v>680</v>
      </c>
    </row>
    <row r="7" spans="2:12" ht="28.5" customHeight="1">
      <c r="B7" s="3"/>
      <c r="C7" s="4"/>
      <c r="D7" s="4"/>
      <c r="E7" s="4"/>
      <c r="F7" s="8" t="s">
        <v>595</v>
      </c>
      <c r="G7" s="8" t="s">
        <v>595</v>
      </c>
      <c r="H7" s="13" t="s">
        <v>595</v>
      </c>
      <c r="J7" s="8" t="s">
        <v>595</v>
      </c>
      <c r="K7" s="8" t="s">
        <v>595</v>
      </c>
      <c r="L7" s="13" t="s">
        <v>595</v>
      </c>
    </row>
    <row r="8" spans="2:12" ht="24.75" customHeight="1">
      <c r="B8" s="14" t="s">
        <v>612</v>
      </c>
      <c r="F8" s="6">
        <v>1439936</v>
      </c>
      <c r="G8" s="6">
        <v>1085497</v>
      </c>
      <c r="H8" s="15">
        <f>F8-G8</f>
        <v>354439</v>
      </c>
      <c r="J8" s="6">
        <v>1547232</v>
      </c>
      <c r="K8" s="6">
        <v>1140891</v>
      </c>
      <c r="L8" s="15">
        <f>J8-K8</f>
        <v>406341</v>
      </c>
    </row>
    <row r="9" spans="2:12" ht="24.75" customHeight="1">
      <c r="B9" s="14" t="s">
        <v>613</v>
      </c>
      <c r="F9" s="16">
        <v>-758338</v>
      </c>
      <c r="G9" s="16">
        <v>-572290</v>
      </c>
      <c r="H9" s="17">
        <f>F9-G9</f>
        <v>-186048</v>
      </c>
      <c r="J9" s="16">
        <v>-793968</v>
      </c>
      <c r="K9" s="16">
        <v>-585140</v>
      </c>
      <c r="L9" s="17">
        <f>J9-K9</f>
        <v>-208828</v>
      </c>
    </row>
    <row r="10" spans="2:12" s="18" customFormat="1" ht="24.75" customHeight="1">
      <c r="B10" s="19" t="s">
        <v>614</v>
      </c>
      <c r="F10" s="20">
        <f>F8+F9</f>
        <v>681598</v>
      </c>
      <c r="G10" s="20">
        <f>G8+G9</f>
        <v>513207</v>
      </c>
      <c r="H10" s="21">
        <f>H8+H9</f>
        <v>168391</v>
      </c>
      <c r="J10" s="20">
        <f>J8+J9</f>
        <v>753264</v>
      </c>
      <c r="K10" s="20">
        <f>K8+K9</f>
        <v>555751</v>
      </c>
      <c r="L10" s="21">
        <f>L8+L9</f>
        <v>197513</v>
      </c>
    </row>
    <row r="11" spans="2:12" ht="24.75" customHeight="1">
      <c r="B11" s="14" t="s">
        <v>681</v>
      </c>
      <c r="F11" s="39">
        <v>103203</v>
      </c>
      <c r="G11" s="6">
        <v>88235</v>
      </c>
      <c r="H11" s="15">
        <f>F11-G11</f>
        <v>14968</v>
      </c>
      <c r="J11" s="6">
        <v>95726</v>
      </c>
      <c r="K11" s="6">
        <v>61792</v>
      </c>
      <c r="L11" s="15">
        <f>J11-K11</f>
        <v>33934</v>
      </c>
    </row>
    <row r="12" spans="2:12" ht="24.75" customHeight="1">
      <c r="B12" s="14" t="s">
        <v>616</v>
      </c>
      <c r="F12" s="40">
        <v>292363</v>
      </c>
      <c r="G12" s="16">
        <v>192750</v>
      </c>
      <c r="H12" s="17">
        <f>F12-G12</f>
        <v>99613</v>
      </c>
      <c r="J12" s="16">
        <v>260570</v>
      </c>
      <c r="K12" s="16">
        <v>187467</v>
      </c>
      <c r="L12" s="17">
        <f>J12-K12</f>
        <v>73103</v>
      </c>
    </row>
    <row r="13" spans="2:12" s="18" customFormat="1" ht="24.75" customHeight="1">
      <c r="B13" s="18" t="s">
        <v>626</v>
      </c>
      <c r="F13" s="20">
        <f>SUM(F10:F12)</f>
        <v>1077164</v>
      </c>
      <c r="G13" s="20">
        <f>SUM(G10:G12)</f>
        <v>794192</v>
      </c>
      <c r="H13" s="21">
        <f>SUM(H10:H12)</f>
        <v>282972</v>
      </c>
      <c r="J13" s="20">
        <f>SUM(J10:J12)</f>
        <v>1109560</v>
      </c>
      <c r="K13" s="20">
        <f>SUM(K10:K12)</f>
        <v>805010</v>
      </c>
      <c r="L13" s="21">
        <f>SUM(L10:L12)</f>
        <v>304550</v>
      </c>
    </row>
    <row r="14" spans="2:12" s="18" customFormat="1" ht="24.75" customHeight="1">
      <c r="B14" s="22" t="s">
        <v>682</v>
      </c>
      <c r="C14" s="22"/>
      <c r="D14" s="22"/>
      <c r="E14" s="22"/>
      <c r="F14" s="41">
        <v>-536514</v>
      </c>
      <c r="G14" s="23">
        <v>-425615</v>
      </c>
      <c r="H14" s="15">
        <f>F14-G14</f>
        <v>-110899</v>
      </c>
      <c r="J14" s="23">
        <v>-565237</v>
      </c>
      <c r="K14" s="23">
        <v>-425794</v>
      </c>
      <c r="L14" s="15">
        <f>J14-K14</f>
        <v>-139443</v>
      </c>
    </row>
    <row r="15" spans="2:12" s="18" customFormat="1" ht="24.75" customHeight="1">
      <c r="B15" s="22" t="s">
        <v>753</v>
      </c>
      <c r="C15" s="22"/>
      <c r="D15" s="22"/>
      <c r="E15" s="22"/>
      <c r="F15" s="41">
        <v>-44277</v>
      </c>
      <c r="G15" s="23">
        <v>0</v>
      </c>
      <c r="H15" s="15">
        <f>F15-G15</f>
        <v>-44277</v>
      </c>
      <c r="J15" s="23">
        <v>0</v>
      </c>
      <c r="K15" s="23">
        <v>0</v>
      </c>
      <c r="L15" s="15">
        <f>J15-K15</f>
        <v>0</v>
      </c>
    </row>
    <row r="16" spans="2:12" ht="24.75" customHeight="1">
      <c r="B16" s="14" t="s">
        <v>683</v>
      </c>
      <c r="C16" s="14"/>
      <c r="D16" s="14"/>
      <c r="E16" s="14"/>
      <c r="F16" s="40">
        <v>0</v>
      </c>
      <c r="G16" s="16">
        <v>0</v>
      </c>
      <c r="H16" s="17">
        <f>F16-G16</f>
        <v>0</v>
      </c>
      <c r="J16" s="16">
        <v>0</v>
      </c>
      <c r="K16" s="16">
        <v>0</v>
      </c>
      <c r="L16" s="17">
        <f>J16-K16</f>
        <v>0</v>
      </c>
    </row>
    <row r="17" spans="2:12" ht="24.75" customHeight="1">
      <c r="B17" s="14" t="s">
        <v>684</v>
      </c>
      <c r="F17" s="24">
        <f>SUM(F13:F16)</f>
        <v>496373</v>
      </c>
      <c r="G17" s="24">
        <f>SUM(G13:G16)</f>
        <v>368577</v>
      </c>
      <c r="H17" s="25">
        <f>SUM(H13:H16)</f>
        <v>127796</v>
      </c>
      <c r="J17" s="24">
        <f>SUM(J13:J16)</f>
        <v>544323</v>
      </c>
      <c r="K17" s="24">
        <f>SUM(K13:K16)</f>
        <v>379216</v>
      </c>
      <c r="L17" s="25">
        <f>SUM(L13:L16)</f>
        <v>165107</v>
      </c>
    </row>
    <row r="18" spans="2:12" ht="24.75" customHeight="1">
      <c r="B18" s="14" t="s">
        <v>685</v>
      </c>
      <c r="F18" s="39">
        <v>-114325</v>
      </c>
      <c r="G18" s="6">
        <v>-54459</v>
      </c>
      <c r="H18" s="15">
        <f>F18-G18</f>
        <v>-59866</v>
      </c>
      <c r="J18" s="6">
        <v>-371603</v>
      </c>
      <c r="K18" s="6">
        <v>-235061</v>
      </c>
      <c r="L18" s="15">
        <f>J18-K18</f>
        <v>-136542</v>
      </c>
    </row>
    <row r="19" spans="2:12" ht="27.75" customHeight="1">
      <c r="B19" s="14" t="s">
        <v>650</v>
      </c>
      <c r="F19" s="39">
        <v>-6930</v>
      </c>
      <c r="G19" s="6">
        <v>-11142</v>
      </c>
      <c r="H19" s="15">
        <f>F19-G19</f>
        <v>4212</v>
      </c>
      <c r="J19" s="6">
        <v>5553</v>
      </c>
      <c r="K19" s="6">
        <v>-7785</v>
      </c>
      <c r="L19" s="15">
        <f>J19-K19</f>
        <v>13338</v>
      </c>
    </row>
    <row r="20" spans="6:12" ht="30.75" customHeight="1">
      <c r="F20" s="26">
        <f>SUM(F17:F19)</f>
        <v>375118</v>
      </c>
      <c r="G20" s="26">
        <f>SUM(G17:G19)</f>
        <v>302976</v>
      </c>
      <c r="H20" s="27">
        <f>SUM(H17:H19)</f>
        <v>72142</v>
      </c>
      <c r="J20" s="26">
        <f>SUM(J17:J19)</f>
        <v>178273</v>
      </c>
      <c r="K20" s="26">
        <f>SUM(K17:K19)</f>
        <v>136370</v>
      </c>
      <c r="L20" s="27">
        <f>SUM(L17:L19)</f>
        <v>41903</v>
      </c>
    </row>
    <row r="21" spans="2:12" ht="27.75" customHeight="1">
      <c r="B21" s="14" t="s">
        <v>644</v>
      </c>
      <c r="F21" s="39">
        <v>-59326</v>
      </c>
      <c r="G21" s="6">
        <v>-43759</v>
      </c>
      <c r="H21" s="15">
        <f>F21-G21</f>
        <v>-15567</v>
      </c>
      <c r="J21" s="6">
        <v>-56201</v>
      </c>
      <c r="K21" s="6">
        <v>-42061</v>
      </c>
      <c r="L21" s="15">
        <f>J21-K21</f>
        <v>-14140</v>
      </c>
    </row>
    <row r="22" spans="2:12" ht="27.75" customHeight="1">
      <c r="B22" s="14" t="s">
        <v>686</v>
      </c>
      <c r="F22" s="40">
        <v>16561</v>
      </c>
      <c r="G22" s="16">
        <v>11951</v>
      </c>
      <c r="H22" s="17">
        <f>F22-G22</f>
        <v>4610</v>
      </c>
      <c r="J22" s="16">
        <v>19953</v>
      </c>
      <c r="K22" s="16">
        <v>15533</v>
      </c>
      <c r="L22" s="17">
        <f>J22-K22</f>
        <v>4420</v>
      </c>
    </row>
    <row r="23" spans="2:12" ht="24.75" customHeight="1">
      <c r="B23" s="14" t="s">
        <v>687</v>
      </c>
      <c r="F23" s="28">
        <f>SUM(F20:F22)</f>
        <v>332353</v>
      </c>
      <c r="G23" s="28">
        <f>SUM(G20:G22)</f>
        <v>271168</v>
      </c>
      <c r="H23" s="29">
        <f>SUM(H20:H22)</f>
        <v>61185</v>
      </c>
      <c r="J23" s="28">
        <f>SUM(J20:J22)</f>
        <v>142025</v>
      </c>
      <c r="K23" s="28">
        <f>SUM(K20:K22)</f>
        <v>109842</v>
      </c>
      <c r="L23" s="29">
        <f>SUM(L20:L22)</f>
        <v>32183</v>
      </c>
    </row>
    <row r="24" spans="2:12" ht="24.75" customHeight="1">
      <c r="B24" s="14" t="s">
        <v>596</v>
      </c>
      <c r="F24" s="39">
        <f>-73146-5577</f>
        <v>-78723</v>
      </c>
      <c r="G24" s="6">
        <v>-119465</v>
      </c>
      <c r="H24" s="15">
        <f>F24-G24</f>
        <v>40742</v>
      </c>
      <c r="J24" s="6">
        <f>16811-3738</f>
        <v>13073</v>
      </c>
      <c r="K24" s="6">
        <v>-45679</v>
      </c>
      <c r="L24" s="15">
        <f>J24-K24</f>
        <v>58752</v>
      </c>
    </row>
    <row r="25" spans="2:12" ht="24.75" customHeight="1">
      <c r="B25" s="14" t="s">
        <v>597</v>
      </c>
      <c r="F25" s="40">
        <v>-2402</v>
      </c>
      <c r="G25" s="16">
        <v>-1429</v>
      </c>
      <c r="H25" s="17">
        <f>F25-G25</f>
        <v>-973</v>
      </c>
      <c r="J25" s="16">
        <v>-1365</v>
      </c>
      <c r="K25" s="16">
        <v>-1221</v>
      </c>
      <c r="L25" s="17">
        <f>J25-K25</f>
        <v>-144</v>
      </c>
    </row>
    <row r="26" spans="2:12" ht="24.75" customHeight="1">
      <c r="B26" s="1205" t="s">
        <v>688</v>
      </c>
      <c r="C26" s="1206"/>
      <c r="D26" s="1206"/>
      <c r="E26" s="1206"/>
      <c r="H26" s="15">
        <f>F26-G26</f>
        <v>0</v>
      </c>
      <c r="L26" s="15">
        <f>J26-K26</f>
        <v>0</v>
      </c>
    </row>
    <row r="27" spans="2:12" ht="24.75" customHeight="1">
      <c r="B27" s="14" t="s">
        <v>689</v>
      </c>
      <c r="F27" s="28">
        <f>SUM(F23:F25)</f>
        <v>251228</v>
      </c>
      <c r="G27" s="28">
        <f>SUM(G23:G25)</f>
        <v>150274</v>
      </c>
      <c r="H27" s="29">
        <f>SUM(H23:H25)</f>
        <v>100954</v>
      </c>
      <c r="J27" s="28">
        <f>SUM(J23:J25)</f>
        <v>153733</v>
      </c>
      <c r="K27" s="28">
        <f>SUM(K23:K25)</f>
        <v>62942</v>
      </c>
      <c r="L27" s="29">
        <f>SUM(L23:L25)</f>
        <v>90791</v>
      </c>
    </row>
    <row r="28" spans="2:12" ht="24.75" customHeight="1">
      <c r="B28" s="14" t="s">
        <v>615</v>
      </c>
      <c r="F28" s="40">
        <v>-21027</v>
      </c>
      <c r="G28" s="16">
        <v>-12495</v>
      </c>
      <c r="H28" s="17">
        <f>F28-G28</f>
        <v>-8532</v>
      </c>
      <c r="J28" s="16">
        <v>-26437</v>
      </c>
      <c r="K28" s="16">
        <v>-17776</v>
      </c>
      <c r="L28" s="17">
        <f>J28-K28</f>
        <v>-8661</v>
      </c>
    </row>
    <row r="29" spans="2:12" ht="24.75" customHeight="1">
      <c r="B29" s="14" t="s">
        <v>690</v>
      </c>
      <c r="F29" s="31">
        <f>SUM(F27:F28)</f>
        <v>230201</v>
      </c>
      <c r="G29" s="31">
        <f>SUM(G27:G28)</f>
        <v>137779</v>
      </c>
      <c r="H29" s="32">
        <f>SUM(H27:H28)</f>
        <v>92422</v>
      </c>
      <c r="J29" s="31">
        <f>SUM(J27:J28)</f>
        <v>127296</v>
      </c>
      <c r="K29" s="31">
        <f>SUM(K27:K28)</f>
        <v>45166</v>
      </c>
      <c r="L29" s="32">
        <f>SUM(L27:L28)</f>
        <v>82130</v>
      </c>
    </row>
    <row r="30" spans="2:12" ht="24.75" customHeight="1">
      <c r="B30" s="14" t="s">
        <v>691</v>
      </c>
      <c r="F30" s="39">
        <v>0</v>
      </c>
      <c r="G30" s="6">
        <v>0</v>
      </c>
      <c r="H30" s="15">
        <f>F30-G30</f>
        <v>0</v>
      </c>
      <c r="J30" s="6">
        <v>0</v>
      </c>
      <c r="K30" s="6">
        <v>0</v>
      </c>
      <c r="L30" s="15">
        <f>J30-K30</f>
        <v>0</v>
      </c>
    </row>
    <row r="31" spans="2:12" ht="24.75" customHeight="1" thickBot="1">
      <c r="B31" s="14" t="s">
        <v>692</v>
      </c>
      <c r="F31" s="33">
        <f>SUM(F29:F30)</f>
        <v>230201</v>
      </c>
      <c r="G31" s="33">
        <f>SUM(G29:G30)</f>
        <v>137779</v>
      </c>
      <c r="H31" s="34">
        <f>SUM(H29:H30)</f>
        <v>92422</v>
      </c>
      <c r="J31" s="33">
        <f>SUM(J29:J30)</f>
        <v>127296</v>
      </c>
      <c r="K31" s="33">
        <f>SUM(K29:K30)</f>
        <v>45166</v>
      </c>
      <c r="L31" s="34">
        <f>SUM(L29:L30)</f>
        <v>82130</v>
      </c>
    </row>
    <row r="32" spans="2:12" ht="24.75" customHeight="1" hidden="1" thickTop="1">
      <c r="B32" s="14"/>
      <c r="F32" s="28"/>
      <c r="G32" s="28"/>
      <c r="H32" s="15">
        <f>F32-G32</f>
        <v>0</v>
      </c>
      <c r="J32" s="28"/>
      <c r="K32" s="28"/>
      <c r="L32" s="15">
        <f>J32-K32</f>
        <v>0</v>
      </c>
    </row>
    <row r="33" spans="2:12" s="36" customFormat="1" ht="24.75" customHeight="1" hidden="1" thickBot="1">
      <c r="B33" s="35" t="s">
        <v>693</v>
      </c>
      <c r="F33" s="42"/>
      <c r="G33" s="37"/>
      <c r="H33" s="38">
        <f>F33-G33</f>
        <v>0</v>
      </c>
      <c r="J33" s="37"/>
      <c r="K33" s="37"/>
      <c r="L33" s="38">
        <f>J33-K33</f>
        <v>0</v>
      </c>
    </row>
    <row r="34" spans="2:12" s="36" customFormat="1" ht="24.75" customHeight="1" hidden="1" thickBot="1" thickTop="1">
      <c r="B34" s="36" t="s">
        <v>695</v>
      </c>
      <c r="F34" s="42">
        <v>0</v>
      </c>
      <c r="G34" s="37">
        <v>0</v>
      </c>
      <c r="H34" s="38">
        <v>0</v>
      </c>
      <c r="J34" s="37">
        <v>0</v>
      </c>
      <c r="K34" s="37">
        <v>0</v>
      </c>
      <c r="L34" s="38">
        <v>0</v>
      </c>
    </row>
    <row r="35" ht="24.75" customHeight="1" thickTop="1"/>
    <row r="36" ht="24.75" customHeight="1">
      <c r="B36" s="14"/>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8" activePane="bottomRight" state="frozen"/>
      <selection pane="topLeft" activeCell="J31" sqref="J31"/>
      <selection pane="topRight" activeCell="J31" sqref="J31"/>
      <selection pane="bottomLeft" activeCell="J31" sqref="J31"/>
      <selection pane="bottomRight" activeCell="F11" sqref="F11"/>
    </sheetView>
  </sheetViews>
  <sheetFormatPr defaultColWidth="8.88671875" defaultRowHeight="15.75"/>
  <cols>
    <col min="1" max="1" width="3.99609375" style="9" customWidth="1"/>
    <col min="2" max="2" width="7.5546875" style="9" customWidth="1"/>
    <col min="3" max="4" width="7.6640625" style="9" customWidth="1"/>
    <col min="5" max="5" width="10.77734375" style="9" customWidth="1"/>
    <col min="6" max="7" width="11.77734375" style="30" customWidth="1"/>
    <col min="8" max="8" width="11.77734375" style="9" customWidth="1"/>
    <col min="9" max="9" width="2.99609375" style="9" customWidth="1"/>
    <col min="10" max="11" width="11.77734375" style="30" customWidth="1"/>
    <col min="12" max="12" width="11.77734375" style="9" customWidth="1"/>
    <col min="13" max="16384" width="7.10546875" style="9" customWidth="1"/>
  </cols>
  <sheetData>
    <row r="1" spans="1:11" s="7" customFormat="1" ht="19.5" customHeight="1">
      <c r="A1" s="2" t="s">
        <v>629</v>
      </c>
      <c r="B1" s="3"/>
      <c r="C1" s="4"/>
      <c r="D1" s="5"/>
      <c r="E1" s="5"/>
      <c r="F1" s="6"/>
      <c r="G1" s="6"/>
      <c r="J1" s="6"/>
      <c r="K1" s="6"/>
    </row>
    <row r="2" spans="1:11" ht="19.5" customHeight="1">
      <c r="A2" s="1210" t="s">
        <v>659</v>
      </c>
      <c r="B2" s="1210"/>
      <c r="C2" s="1210"/>
      <c r="D2" s="1210"/>
      <c r="E2" s="1210"/>
      <c r="F2" s="8"/>
      <c r="G2" s="8"/>
      <c r="J2" s="8"/>
      <c r="K2" s="8"/>
    </row>
    <row r="3" spans="1:11" ht="19.5" customHeight="1">
      <c r="A3" s="1211" t="s">
        <v>660</v>
      </c>
      <c r="B3" s="1211"/>
      <c r="C3" s="1211"/>
      <c r="D3" s="1211"/>
      <c r="E3" s="1211"/>
      <c r="F3" s="8"/>
      <c r="G3" s="8"/>
      <c r="J3" s="8"/>
      <c r="K3" s="8"/>
    </row>
    <row r="4" spans="1:11" ht="19.5" customHeight="1" thickBot="1">
      <c r="A4" s="10"/>
      <c r="B4" s="10"/>
      <c r="C4" s="10"/>
      <c r="D4" s="10"/>
      <c r="E4" s="10"/>
      <c r="F4" s="8"/>
      <c r="G4" s="8" t="s">
        <v>628</v>
      </c>
      <c r="J4" s="8"/>
      <c r="K4" s="8" t="s">
        <v>628</v>
      </c>
    </row>
    <row r="5" spans="1:12" ht="16.5" thickBot="1">
      <c r="A5" s="10"/>
      <c r="B5" s="10"/>
      <c r="C5" s="10"/>
      <c r="D5" s="10"/>
      <c r="E5" s="10"/>
      <c r="F5" s="1207" t="s">
        <v>662</v>
      </c>
      <c r="G5" s="1208"/>
      <c r="H5" s="1209"/>
      <c r="J5" s="1207" t="s">
        <v>663</v>
      </c>
      <c r="K5" s="1208"/>
      <c r="L5" s="1209"/>
    </row>
    <row r="6" spans="2:12" ht="64.5" customHeight="1">
      <c r="B6" s="3"/>
      <c r="C6" s="4"/>
      <c r="D6" s="4"/>
      <c r="E6" s="4"/>
      <c r="F6" s="11" t="s">
        <v>664</v>
      </c>
      <c r="G6" s="11" t="s">
        <v>676</v>
      </c>
      <c r="H6" s="12" t="s">
        <v>677</v>
      </c>
      <c r="J6" s="11" t="s">
        <v>678</v>
      </c>
      <c r="K6" s="11" t="s">
        <v>679</v>
      </c>
      <c r="L6" s="12" t="s">
        <v>680</v>
      </c>
    </row>
    <row r="7" spans="2:12" ht="28.5" customHeight="1">
      <c r="B7" s="3"/>
      <c r="C7" s="4"/>
      <c r="D7" s="4"/>
      <c r="E7" s="4"/>
      <c r="F7" s="8" t="s">
        <v>595</v>
      </c>
      <c r="G7" s="8" t="s">
        <v>595</v>
      </c>
      <c r="H7" s="13" t="s">
        <v>595</v>
      </c>
      <c r="J7" s="8" t="s">
        <v>595</v>
      </c>
      <c r="K7" s="8" t="s">
        <v>595</v>
      </c>
      <c r="L7" s="13" t="s">
        <v>595</v>
      </c>
    </row>
    <row r="8" spans="2:12" ht="24.75" customHeight="1">
      <c r="B8" s="14" t="s">
        <v>612</v>
      </c>
      <c r="F8" s="6">
        <f>3165+45</f>
        <v>3210</v>
      </c>
      <c r="G8" s="6">
        <v>2514</v>
      </c>
      <c r="H8" s="15">
        <f>F8-G8</f>
        <v>696</v>
      </c>
      <c r="J8" s="6">
        <v>4280</v>
      </c>
      <c r="K8" s="6">
        <v>3368</v>
      </c>
      <c r="L8" s="15">
        <f>J8-K8</f>
        <v>912</v>
      </c>
    </row>
    <row r="9" spans="2:12" ht="24.75" customHeight="1">
      <c r="B9" s="14" t="s">
        <v>613</v>
      </c>
      <c r="F9" s="16">
        <v>0</v>
      </c>
      <c r="G9" s="16">
        <v>0</v>
      </c>
      <c r="H9" s="17">
        <f>F9-G9</f>
        <v>0</v>
      </c>
      <c r="J9" s="16">
        <v>0</v>
      </c>
      <c r="K9" s="16">
        <v>0</v>
      </c>
      <c r="L9" s="17">
        <f>J9-K9</f>
        <v>0</v>
      </c>
    </row>
    <row r="10" spans="2:12" s="18" customFormat="1" ht="24.75" customHeight="1">
      <c r="B10" s="19" t="s">
        <v>614</v>
      </c>
      <c r="F10" s="20">
        <f>F8+F9</f>
        <v>3210</v>
      </c>
      <c r="G10" s="20">
        <f>G8+G9</f>
        <v>2514</v>
      </c>
      <c r="H10" s="21">
        <f>H8+H9</f>
        <v>696</v>
      </c>
      <c r="J10" s="20">
        <f>J8+J9</f>
        <v>4280</v>
      </c>
      <c r="K10" s="20">
        <f>K8+K9</f>
        <v>3368</v>
      </c>
      <c r="L10" s="21">
        <f>L8+L9</f>
        <v>912</v>
      </c>
    </row>
    <row r="11" spans="2:12" ht="24.75" customHeight="1">
      <c r="B11" s="14" t="s">
        <v>681</v>
      </c>
      <c r="F11" s="6">
        <v>0</v>
      </c>
      <c r="G11" s="6">
        <v>0</v>
      </c>
      <c r="H11" s="15">
        <f>F11-G11</f>
        <v>0</v>
      </c>
      <c r="J11" s="6">
        <v>0</v>
      </c>
      <c r="K11" s="6">
        <v>0</v>
      </c>
      <c r="L11" s="15">
        <f>J11-K11</f>
        <v>0</v>
      </c>
    </row>
    <row r="12" spans="2:12" ht="24.75" customHeight="1">
      <c r="B12" s="14" t="s">
        <v>616</v>
      </c>
      <c r="F12" s="16">
        <v>75349</v>
      </c>
      <c r="G12" s="16">
        <v>27819</v>
      </c>
      <c r="H12" s="17">
        <f>F12-G12</f>
        <v>47530</v>
      </c>
      <c r="J12" s="16">
        <v>45422</v>
      </c>
      <c r="K12" s="16">
        <v>29311</v>
      </c>
      <c r="L12" s="17">
        <f>J12-K12</f>
        <v>16111</v>
      </c>
    </row>
    <row r="13" spans="2:12" s="18" customFormat="1" ht="24.75" customHeight="1">
      <c r="B13" s="18" t="s">
        <v>626</v>
      </c>
      <c r="F13" s="20">
        <f>SUM(F10:F12)</f>
        <v>78559</v>
      </c>
      <c r="G13" s="20">
        <f>SUM(G10:G12)</f>
        <v>30333</v>
      </c>
      <c r="H13" s="21">
        <f>SUM(H10:H12)</f>
        <v>48226</v>
      </c>
      <c r="J13" s="20">
        <f>SUM(J10:J12)</f>
        <v>49702</v>
      </c>
      <c r="K13" s="20">
        <f>SUM(K10:K12)</f>
        <v>32679</v>
      </c>
      <c r="L13" s="21">
        <f>SUM(L10:L12)</f>
        <v>17023</v>
      </c>
    </row>
    <row r="14" spans="2:12" s="18" customFormat="1" ht="24.75" customHeight="1">
      <c r="B14" s="22" t="s">
        <v>682</v>
      </c>
      <c r="C14" s="22"/>
      <c r="D14" s="22"/>
      <c r="E14" s="22"/>
      <c r="F14" s="23">
        <v>-4636</v>
      </c>
      <c r="G14" s="23">
        <v>-4375</v>
      </c>
      <c r="H14" s="15">
        <f>F14-G14</f>
        <v>-261</v>
      </c>
      <c r="J14" s="23">
        <v>-2860</v>
      </c>
      <c r="K14" s="23">
        <v>-3898</v>
      </c>
      <c r="L14" s="15">
        <f>J14-K14</f>
        <v>1038</v>
      </c>
    </row>
    <row r="15" spans="2:12" s="18" customFormat="1" ht="24.75" customHeight="1">
      <c r="B15" s="22" t="s">
        <v>753</v>
      </c>
      <c r="C15" s="22"/>
      <c r="D15" s="22"/>
      <c r="E15" s="22"/>
      <c r="F15" s="23"/>
      <c r="G15" s="23"/>
      <c r="H15" s="15"/>
      <c r="J15" s="23"/>
      <c r="K15" s="23"/>
      <c r="L15" s="15"/>
    </row>
    <row r="16" spans="2:12" ht="24.75" customHeight="1">
      <c r="B16" s="14" t="s">
        <v>683</v>
      </c>
      <c r="C16" s="14"/>
      <c r="D16" s="14"/>
      <c r="E16" s="14"/>
      <c r="F16" s="16">
        <v>0</v>
      </c>
      <c r="G16" s="16">
        <v>0</v>
      </c>
      <c r="H16" s="17">
        <f>F16-G16</f>
        <v>0</v>
      </c>
      <c r="J16" s="16">
        <v>0</v>
      </c>
      <c r="K16" s="16">
        <v>0</v>
      </c>
      <c r="L16" s="17">
        <f>J16-K16</f>
        <v>0</v>
      </c>
    </row>
    <row r="17" spans="2:12" ht="24.75" customHeight="1">
      <c r="B17" s="14" t="s">
        <v>684</v>
      </c>
      <c r="F17" s="24">
        <f>SUM(F13:F16)</f>
        <v>73923</v>
      </c>
      <c r="G17" s="24">
        <f>SUM(G13:G16)</f>
        <v>25958</v>
      </c>
      <c r="H17" s="25">
        <f>SUM(H13:H16)</f>
        <v>47965</v>
      </c>
      <c r="J17" s="24">
        <f>SUM(J13:J16)</f>
        <v>46842</v>
      </c>
      <c r="K17" s="24">
        <f>SUM(K13:K16)</f>
        <v>28781</v>
      </c>
      <c r="L17" s="25">
        <f>SUM(L13:L16)</f>
        <v>18061</v>
      </c>
    </row>
    <row r="18" spans="2:12" ht="24.75" customHeight="1">
      <c r="B18" s="14" t="s">
        <v>685</v>
      </c>
      <c r="F18" s="6">
        <v>0</v>
      </c>
      <c r="G18" s="6">
        <v>0</v>
      </c>
      <c r="H18" s="15">
        <f>F18-G18</f>
        <v>0</v>
      </c>
      <c r="J18" s="6">
        <v>0</v>
      </c>
      <c r="K18" s="6">
        <v>0</v>
      </c>
      <c r="L18" s="15">
        <f>J18-K18</f>
        <v>0</v>
      </c>
    </row>
    <row r="19" spans="2:12" ht="27.75" customHeight="1">
      <c r="B19" s="14" t="s">
        <v>650</v>
      </c>
      <c r="F19" s="6">
        <v>0</v>
      </c>
      <c r="G19" s="6">
        <v>0</v>
      </c>
      <c r="H19" s="15">
        <f>F19-G19</f>
        <v>0</v>
      </c>
      <c r="J19" s="6">
        <v>0</v>
      </c>
      <c r="K19" s="6">
        <v>0</v>
      </c>
      <c r="L19" s="15">
        <f>J19-K19</f>
        <v>0</v>
      </c>
    </row>
    <row r="20" spans="6:12" ht="30.75" customHeight="1">
      <c r="F20" s="26">
        <f>SUM(F17:F19)</f>
        <v>73923</v>
      </c>
      <c r="G20" s="26">
        <f>SUM(G17:G19)</f>
        <v>25958</v>
      </c>
      <c r="H20" s="27">
        <f>SUM(H17:H19)</f>
        <v>47965</v>
      </c>
      <c r="J20" s="26">
        <f>SUM(J17:J19)</f>
        <v>46842</v>
      </c>
      <c r="K20" s="26">
        <f>SUM(K17:K19)</f>
        <v>28781</v>
      </c>
      <c r="L20" s="27">
        <f>SUM(L17:L19)</f>
        <v>18061</v>
      </c>
    </row>
    <row r="21" spans="2:12" ht="27.75" customHeight="1">
      <c r="B21" s="14" t="s">
        <v>644</v>
      </c>
      <c r="F21" s="6">
        <v>-58419</v>
      </c>
      <c r="G21" s="6">
        <v>-41370</v>
      </c>
      <c r="H21" s="15">
        <f>F21-G21</f>
        <v>-17049</v>
      </c>
      <c r="J21" s="6">
        <v>-54956</v>
      </c>
      <c r="K21" s="6">
        <v>-39287</v>
      </c>
      <c r="L21" s="15">
        <f>J21-K21</f>
        <v>-15669</v>
      </c>
    </row>
    <row r="22" spans="2:12" ht="27.75" customHeight="1">
      <c r="B22" s="14" t="s">
        <v>686</v>
      </c>
      <c r="F22" s="16">
        <v>0</v>
      </c>
      <c r="G22" s="16">
        <v>0</v>
      </c>
      <c r="H22" s="17">
        <f>F22-G22</f>
        <v>0</v>
      </c>
      <c r="J22" s="16">
        <v>0</v>
      </c>
      <c r="K22" s="16">
        <v>0</v>
      </c>
      <c r="L22" s="17">
        <f>J22-K22</f>
        <v>0</v>
      </c>
    </row>
    <row r="23" spans="2:12" ht="24.75" customHeight="1">
      <c r="B23" s="14" t="s">
        <v>687</v>
      </c>
      <c r="F23" s="28">
        <f>SUM(F20:F22)</f>
        <v>15504</v>
      </c>
      <c r="G23" s="28">
        <f>SUM(G20:G22)</f>
        <v>-15412</v>
      </c>
      <c r="H23" s="29">
        <f>SUM(H20:H22)</f>
        <v>30916</v>
      </c>
      <c r="J23" s="28">
        <f>SUM(J20:J22)</f>
        <v>-8114</v>
      </c>
      <c r="K23" s="28">
        <f>SUM(K20:K22)</f>
        <v>-10506</v>
      </c>
      <c r="L23" s="29">
        <f>SUM(L20:L22)</f>
        <v>2392</v>
      </c>
    </row>
    <row r="24" spans="2:12" ht="24.75" customHeight="1">
      <c r="B24" s="14" t="s">
        <v>596</v>
      </c>
      <c r="F24" s="6">
        <v>-11152</v>
      </c>
      <c r="G24" s="6">
        <v>-7767</v>
      </c>
      <c r="H24" s="15">
        <f>F24-G24</f>
        <v>-3385</v>
      </c>
      <c r="J24" s="6">
        <v>-11556</v>
      </c>
      <c r="K24" s="6">
        <v>-7927</v>
      </c>
      <c r="L24" s="15">
        <f>J24-K24</f>
        <v>-3629</v>
      </c>
    </row>
    <row r="25" spans="2:12" ht="24.75" customHeight="1">
      <c r="B25" s="14" t="s">
        <v>597</v>
      </c>
      <c r="F25" s="16">
        <v>0</v>
      </c>
      <c r="G25" s="16">
        <v>0</v>
      </c>
      <c r="H25" s="17">
        <f>F25-G25</f>
        <v>0</v>
      </c>
      <c r="J25" s="16">
        <v>0</v>
      </c>
      <c r="K25" s="16">
        <v>0</v>
      </c>
      <c r="L25" s="17">
        <f>J25-K25</f>
        <v>0</v>
      </c>
    </row>
    <row r="26" spans="2:12" ht="24.75" customHeight="1">
      <c r="B26" s="1205" t="s">
        <v>688</v>
      </c>
      <c r="C26" s="1206"/>
      <c r="D26" s="1206"/>
      <c r="E26" s="1206"/>
      <c r="H26" s="15">
        <f>F26-G26</f>
        <v>0</v>
      </c>
      <c r="L26" s="15">
        <f>J26-K26</f>
        <v>0</v>
      </c>
    </row>
    <row r="27" spans="2:12" ht="24.75" customHeight="1">
      <c r="B27" s="14" t="s">
        <v>689</v>
      </c>
      <c r="F27" s="28">
        <f>SUM(F23:F25)</f>
        <v>4352</v>
      </c>
      <c r="G27" s="28">
        <f>SUM(G23:G25)</f>
        <v>-23179</v>
      </c>
      <c r="H27" s="29">
        <f>SUM(H23:H25)</f>
        <v>27531</v>
      </c>
      <c r="J27" s="28">
        <f>SUM(J23:J25)</f>
        <v>-19670</v>
      </c>
      <c r="K27" s="28">
        <f>SUM(K23:K25)</f>
        <v>-18433</v>
      </c>
      <c r="L27" s="29">
        <f>SUM(L23:L25)</f>
        <v>-1237</v>
      </c>
    </row>
    <row r="28" spans="2:12" ht="24.75" customHeight="1">
      <c r="B28" s="14" t="s">
        <v>615</v>
      </c>
      <c r="F28" s="16"/>
      <c r="G28" s="16"/>
      <c r="H28" s="17">
        <f>F28-G28</f>
        <v>0</v>
      </c>
      <c r="J28" s="16"/>
      <c r="K28" s="16"/>
      <c r="L28" s="17">
        <f>J28-K28</f>
        <v>0</v>
      </c>
    </row>
    <row r="29" spans="2:12" ht="24.75" customHeight="1">
      <c r="B29" s="14" t="s">
        <v>690</v>
      </c>
      <c r="F29" s="31">
        <f>SUM(F27:F28)</f>
        <v>4352</v>
      </c>
      <c r="G29" s="31">
        <f>SUM(G27:G28)</f>
        <v>-23179</v>
      </c>
      <c r="H29" s="32">
        <f>SUM(H27:H28)</f>
        <v>27531</v>
      </c>
      <c r="J29" s="31">
        <f>SUM(J27:J28)</f>
        <v>-19670</v>
      </c>
      <c r="K29" s="31">
        <f>SUM(K27:K28)</f>
        <v>-18433</v>
      </c>
      <c r="L29" s="32">
        <f>SUM(L27:L28)</f>
        <v>-1237</v>
      </c>
    </row>
    <row r="30" spans="2:12" ht="24.75" customHeight="1">
      <c r="B30" s="14" t="s">
        <v>691</v>
      </c>
      <c r="F30" s="6">
        <v>0</v>
      </c>
      <c r="G30" s="6">
        <v>0</v>
      </c>
      <c r="H30" s="15">
        <f>F30-G30</f>
        <v>0</v>
      </c>
      <c r="J30" s="6">
        <v>0</v>
      </c>
      <c r="K30" s="6">
        <v>0</v>
      </c>
      <c r="L30" s="15">
        <f>J30-K30</f>
        <v>0</v>
      </c>
    </row>
    <row r="31" spans="2:12" ht="24.75" customHeight="1" thickBot="1">
      <c r="B31" s="14" t="s">
        <v>692</v>
      </c>
      <c r="F31" s="33">
        <f>SUM(F29:F30)</f>
        <v>4352</v>
      </c>
      <c r="G31" s="33">
        <f>SUM(G29:G30)</f>
        <v>-23179</v>
      </c>
      <c r="H31" s="34">
        <f>SUM(H29:H30)</f>
        <v>27531</v>
      </c>
      <c r="J31" s="33">
        <f>SUM(J29:J30)</f>
        <v>-19670</v>
      </c>
      <c r="K31" s="33">
        <f>SUM(K29:K30)</f>
        <v>-18433</v>
      </c>
      <c r="L31" s="34">
        <f>SUM(L29:L30)</f>
        <v>-1237</v>
      </c>
    </row>
    <row r="32" spans="2:12" ht="24.75" customHeight="1" hidden="1" thickTop="1">
      <c r="B32" s="14"/>
      <c r="F32" s="28"/>
      <c r="G32" s="28"/>
      <c r="H32" s="15">
        <f>F32-G32</f>
        <v>0</v>
      </c>
      <c r="J32" s="28"/>
      <c r="K32" s="28"/>
      <c r="L32" s="15">
        <f>J32-K32</f>
        <v>0</v>
      </c>
    </row>
    <row r="33" spans="2:12" s="36" customFormat="1" ht="24.75" customHeight="1" hidden="1" thickBot="1">
      <c r="B33" s="35" t="s">
        <v>693</v>
      </c>
      <c r="F33" s="37">
        <v>0</v>
      </c>
      <c r="G33" s="37">
        <v>0</v>
      </c>
      <c r="H33" s="38">
        <f>F33-G33</f>
        <v>0</v>
      </c>
      <c r="J33" s="37">
        <v>0</v>
      </c>
      <c r="K33" s="37">
        <v>0</v>
      </c>
      <c r="L33" s="38">
        <f>J33-K33</f>
        <v>0</v>
      </c>
    </row>
    <row r="34" spans="2:12" s="36" customFormat="1" ht="24.75" customHeight="1" hidden="1" thickBot="1" thickTop="1">
      <c r="B34" s="36" t="s">
        <v>695</v>
      </c>
      <c r="F34" s="37">
        <v>0</v>
      </c>
      <c r="G34" s="37">
        <v>0</v>
      </c>
      <c r="H34" s="38">
        <v>0</v>
      </c>
      <c r="J34" s="37">
        <v>0</v>
      </c>
      <c r="K34" s="37">
        <v>0</v>
      </c>
      <c r="L34" s="38">
        <v>0</v>
      </c>
    </row>
    <row r="35" ht="24.75" customHeight="1" hidden="1" thickTop="1"/>
    <row r="36" ht="24.75" customHeight="1" thickTop="1">
      <c r="B36" s="14"/>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35"/>
  <sheetViews>
    <sheetView showGridLines="0" zoomScale="75" zoomScaleNormal="75" workbookViewId="0" topLeftCell="A28">
      <selection activeCell="B41" sqref="B41:M42"/>
    </sheetView>
  </sheetViews>
  <sheetFormatPr defaultColWidth="8.88671875" defaultRowHeight="15.75"/>
  <cols>
    <col min="1" max="1" width="2.3359375" style="88" customWidth="1"/>
    <col min="2" max="2" width="7.5546875" style="88" customWidth="1"/>
    <col min="3" max="3" width="7.6640625" style="88" customWidth="1"/>
    <col min="4" max="4" width="8.6640625" style="88" customWidth="1"/>
    <col min="5" max="5" width="12.21484375" style="88" customWidth="1"/>
    <col min="6" max="6" width="5.3359375" style="88" customWidth="1"/>
    <col min="7" max="7" width="13.5546875" style="88" customWidth="1"/>
    <col min="8" max="8" width="1.66796875" style="88" customWidth="1"/>
    <col min="9" max="9" width="13.5546875" style="88" customWidth="1"/>
    <col min="10" max="10" width="1.88671875" style="88" customWidth="1"/>
    <col min="11" max="11" width="13.5546875" style="88" customWidth="1"/>
    <col min="12" max="12" width="1.33203125" style="88" customWidth="1"/>
    <col min="13" max="13" width="13.5546875" style="88" customWidth="1"/>
    <col min="14" max="14" width="10.21484375" style="88" customWidth="1"/>
    <col min="15" max="15" width="10.6640625" style="88" customWidth="1"/>
    <col min="16" max="16" width="10.6640625" style="88" hidden="1" customWidth="1"/>
    <col min="17" max="17" width="0.671875" style="88" hidden="1" customWidth="1"/>
    <col min="18" max="18" width="10.6640625" style="88" hidden="1" customWidth="1"/>
    <col min="19" max="19" width="1.2265625" style="88" hidden="1" customWidth="1"/>
    <col min="20" max="20" width="10.6640625" style="88" hidden="1" customWidth="1"/>
    <col min="21" max="21" width="0.9921875" style="167" hidden="1" customWidth="1"/>
    <col min="22" max="22" width="10.6640625" style="88" hidden="1" customWidth="1"/>
    <col min="23" max="16384" width="8.88671875" style="88" customWidth="1"/>
  </cols>
  <sheetData>
    <row r="1" spans="1:22" ht="27" customHeight="1">
      <c r="A1" s="1157" t="s">
        <v>629</v>
      </c>
      <c r="B1" s="1157"/>
      <c r="C1" s="1157"/>
      <c r="D1" s="1157"/>
      <c r="E1" s="1157"/>
      <c r="F1" s="1157"/>
      <c r="G1" s="1157"/>
      <c r="H1" s="1157"/>
      <c r="I1" s="1157"/>
      <c r="J1" s="1157"/>
      <c r="K1" s="1157"/>
      <c r="L1" s="1157"/>
      <c r="M1" s="1157"/>
      <c r="N1" s="163"/>
      <c r="O1" s="164"/>
      <c r="P1" s="164"/>
      <c r="Q1" s="164"/>
      <c r="T1" s="164"/>
      <c r="U1" s="551"/>
      <c r="V1" s="164"/>
    </row>
    <row r="2" spans="1:22" ht="19.5" customHeight="1">
      <c r="A2" s="1158" t="s">
        <v>651</v>
      </c>
      <c r="B2" s="1158"/>
      <c r="C2" s="1158"/>
      <c r="D2" s="1158"/>
      <c r="E2" s="1158"/>
      <c r="F2" s="1158"/>
      <c r="G2" s="1158"/>
      <c r="H2" s="1158"/>
      <c r="I2" s="1158"/>
      <c r="J2" s="1158"/>
      <c r="K2" s="1158"/>
      <c r="L2" s="1158"/>
      <c r="M2" s="1158"/>
      <c r="N2" s="163"/>
      <c r="O2" s="164"/>
      <c r="P2" s="164"/>
      <c r="Q2" s="164"/>
      <c r="T2" s="164"/>
      <c r="U2" s="551"/>
      <c r="V2" s="164"/>
    </row>
    <row r="3" spans="1:22" ht="19.5" customHeight="1">
      <c r="A3" s="1157" t="s">
        <v>771</v>
      </c>
      <c r="B3" s="1157"/>
      <c r="C3" s="1157"/>
      <c r="D3" s="1157"/>
      <c r="E3" s="1157"/>
      <c r="F3" s="1157"/>
      <c r="G3" s="1157"/>
      <c r="H3" s="1157"/>
      <c r="I3" s="1157"/>
      <c r="J3" s="1157"/>
      <c r="K3" s="1157"/>
      <c r="L3" s="1157"/>
      <c r="M3" s="1157"/>
      <c r="N3" s="1157"/>
      <c r="O3" s="164"/>
      <c r="P3" s="164"/>
      <c r="Q3" s="164"/>
      <c r="T3" s="164"/>
      <c r="U3" s="551"/>
      <c r="V3" s="164"/>
    </row>
    <row r="4" spans="1:22" ht="19.5" customHeight="1">
      <c r="A4" s="1157" t="s">
        <v>386</v>
      </c>
      <c r="B4" s="1157"/>
      <c r="C4" s="1157"/>
      <c r="D4" s="1157"/>
      <c r="E4" s="1157"/>
      <c r="F4" s="1157"/>
      <c r="G4" s="1157"/>
      <c r="H4" s="1157"/>
      <c r="I4" s="1157"/>
      <c r="J4" s="1157"/>
      <c r="K4" s="1157"/>
      <c r="L4" s="1157"/>
      <c r="M4" s="1157"/>
      <c r="N4" s="399"/>
      <c r="O4" s="164"/>
      <c r="P4" s="164"/>
      <c r="Q4" s="164"/>
      <c r="T4" s="164"/>
      <c r="U4" s="551"/>
      <c r="V4" s="164"/>
    </row>
    <row r="5" spans="1:22" ht="19.5" customHeight="1">
      <c r="A5" s="1160"/>
      <c r="B5" s="1160"/>
      <c r="C5" s="1160"/>
      <c r="D5" s="1160"/>
      <c r="E5" s="1160"/>
      <c r="F5" s="1160"/>
      <c r="G5" s="1160"/>
      <c r="H5" s="1160"/>
      <c r="I5" s="1160"/>
      <c r="J5" s="1160"/>
      <c r="K5" s="1160"/>
      <c r="L5" s="164"/>
      <c r="M5" s="164"/>
      <c r="N5" s="164"/>
      <c r="O5" s="164"/>
      <c r="P5" s="164"/>
      <c r="Q5" s="164"/>
      <c r="T5" s="164"/>
      <c r="U5" s="551"/>
      <c r="V5" s="164"/>
    </row>
    <row r="6" spans="1:22" s="604" customFormat="1" ht="21" customHeight="1">
      <c r="A6" s="603"/>
      <c r="B6" s="690" t="s">
        <v>627</v>
      </c>
      <c r="C6" s="603"/>
      <c r="D6" s="603"/>
      <c r="E6" s="603"/>
      <c r="F6" s="603"/>
      <c r="G6" s="1155" t="s">
        <v>62</v>
      </c>
      <c r="H6" s="1156"/>
      <c r="I6" s="1156"/>
      <c r="J6" s="603"/>
      <c r="K6" s="1155" t="s">
        <v>63</v>
      </c>
      <c r="L6" s="1156"/>
      <c r="M6" s="1156"/>
      <c r="N6" s="613"/>
      <c r="O6" s="613"/>
      <c r="P6" s="692"/>
      <c r="Q6" s="613"/>
      <c r="T6" s="692"/>
      <c r="U6" s="693"/>
      <c r="V6" s="613"/>
    </row>
    <row r="7" spans="2:22" s="694" customFormat="1" ht="54.75" customHeight="1">
      <c r="B7" s="695"/>
      <c r="C7" s="692"/>
      <c r="D7" s="692"/>
      <c r="E7" s="692"/>
      <c r="F7" s="692"/>
      <c r="G7" s="696" t="s">
        <v>235</v>
      </c>
      <c r="H7" s="692"/>
      <c r="I7" s="696" t="s">
        <v>236</v>
      </c>
      <c r="J7" s="613"/>
      <c r="K7" s="696" t="s">
        <v>237</v>
      </c>
      <c r="L7" s="613"/>
      <c r="M7" s="696" t="s">
        <v>238</v>
      </c>
      <c r="N7" s="613"/>
      <c r="O7" s="613"/>
      <c r="P7" s="696" t="s">
        <v>726</v>
      </c>
      <c r="Q7" s="613"/>
      <c r="R7" s="697" t="s">
        <v>727</v>
      </c>
      <c r="T7" s="696" t="s">
        <v>728</v>
      </c>
      <c r="U7" s="698"/>
      <c r="V7" s="697" t="s">
        <v>728</v>
      </c>
    </row>
    <row r="8" spans="2:22" s="604" customFormat="1" ht="21" customHeight="1">
      <c r="B8" s="695"/>
      <c r="C8" s="692"/>
      <c r="D8" s="692"/>
      <c r="E8" s="692"/>
      <c r="F8" s="692"/>
      <c r="G8" s="699">
        <f>+'BS'!H9</f>
        <v>38807</v>
      </c>
      <c r="H8" s="700"/>
      <c r="I8" s="609">
        <v>38442</v>
      </c>
      <c r="J8" s="701"/>
      <c r="K8" s="699">
        <f>+G8</f>
        <v>38807</v>
      </c>
      <c r="L8" s="702"/>
      <c r="M8" s="699">
        <f>+I8</f>
        <v>38442</v>
      </c>
      <c r="N8" s="703"/>
      <c r="O8" s="613"/>
      <c r="P8" s="704">
        <v>38625</v>
      </c>
      <c r="Q8" s="705"/>
      <c r="R8" s="706">
        <v>38260</v>
      </c>
      <c r="S8" s="707"/>
      <c r="T8" s="704">
        <f>+P8</f>
        <v>38625</v>
      </c>
      <c r="U8" s="708"/>
      <c r="V8" s="706">
        <f>+R8</f>
        <v>38260</v>
      </c>
    </row>
    <row r="9" spans="2:22" s="604" customFormat="1" ht="19.5" customHeight="1">
      <c r="B9" s="695"/>
      <c r="C9" s="692"/>
      <c r="D9" s="692"/>
      <c r="E9" s="692"/>
      <c r="F9" s="692"/>
      <c r="G9" s="709" t="s">
        <v>595</v>
      </c>
      <c r="H9" s="692"/>
      <c r="I9" s="709" t="s">
        <v>595</v>
      </c>
      <c r="J9" s="613"/>
      <c r="K9" s="709" t="s">
        <v>595</v>
      </c>
      <c r="L9" s="613"/>
      <c r="M9" s="709" t="s">
        <v>595</v>
      </c>
      <c r="N9" s="613"/>
      <c r="O9" s="613"/>
      <c r="P9" s="709" t="s">
        <v>595</v>
      </c>
      <c r="Q9" s="613"/>
      <c r="R9" s="710" t="s">
        <v>595</v>
      </c>
      <c r="S9" s="645"/>
      <c r="T9" s="709" t="s">
        <v>595</v>
      </c>
      <c r="U9" s="711"/>
      <c r="V9" s="710" t="s">
        <v>595</v>
      </c>
    </row>
    <row r="10" spans="2:22" s="604" customFormat="1" ht="6.75" customHeight="1">
      <c r="B10" s="695"/>
      <c r="C10" s="692"/>
      <c r="D10" s="692"/>
      <c r="E10" s="692"/>
      <c r="F10" s="692"/>
      <c r="G10" s="709"/>
      <c r="H10" s="692"/>
      <c r="I10" s="709"/>
      <c r="J10" s="613"/>
      <c r="K10" s="709"/>
      <c r="L10" s="613"/>
      <c r="M10" s="709"/>
      <c r="N10" s="613"/>
      <c r="O10" s="613"/>
      <c r="P10" s="709"/>
      <c r="Q10" s="613"/>
      <c r="R10" s="710"/>
      <c r="S10" s="645"/>
      <c r="T10" s="709"/>
      <c r="U10" s="711"/>
      <c r="V10" s="710"/>
    </row>
    <row r="11" spans="1:22" s="689" customFormat="1" ht="28.5" customHeight="1" thickBot="1">
      <c r="A11" s="603"/>
      <c r="B11" s="689" t="s">
        <v>155</v>
      </c>
      <c r="C11" s="603"/>
      <c r="D11" s="603"/>
      <c r="E11" s="603"/>
      <c r="F11" s="603"/>
      <c r="G11" s="867">
        <f>+G13+G16+G17</f>
        <v>403558</v>
      </c>
      <c r="H11" s="603"/>
      <c r="I11" s="951">
        <f>+I13+I16+I17</f>
        <v>459697</v>
      </c>
      <c r="J11" s="603"/>
      <c r="K11" s="867">
        <f>+K13+K16+K17</f>
        <v>403558</v>
      </c>
      <c r="L11" s="692"/>
      <c r="M11" s="951">
        <f>+M13+M16+M17</f>
        <v>459697</v>
      </c>
      <c r="N11" s="692"/>
      <c r="O11" s="692"/>
      <c r="P11" s="692"/>
      <c r="Q11" s="692"/>
      <c r="T11" s="692"/>
      <c r="U11" s="693"/>
      <c r="V11" s="692"/>
    </row>
    <row r="12" spans="2:22" s="604" customFormat="1" ht="6.75" customHeight="1">
      <c r="B12" s="695"/>
      <c r="C12" s="692"/>
      <c r="D12" s="692"/>
      <c r="E12" s="692"/>
      <c r="F12" s="692"/>
      <c r="G12" s="709"/>
      <c r="H12" s="692"/>
      <c r="I12" s="709"/>
      <c r="J12" s="613"/>
      <c r="K12" s="709"/>
      <c r="L12" s="613"/>
      <c r="M12" s="709"/>
      <c r="N12" s="613"/>
      <c r="O12" s="613"/>
      <c r="P12" s="709"/>
      <c r="Q12" s="613"/>
      <c r="R12" s="710"/>
      <c r="S12" s="645"/>
      <c r="T12" s="709"/>
      <c r="U12" s="711"/>
      <c r="V12" s="710"/>
    </row>
    <row r="13" spans="2:22" s="645" customFormat="1" ht="30" customHeight="1">
      <c r="B13" s="712" t="s">
        <v>612</v>
      </c>
      <c r="G13" s="713">
        <f>+K13-P13</f>
        <v>333343</v>
      </c>
      <c r="H13" s="714"/>
      <c r="I13" s="715">
        <f>+M13-R13</f>
        <v>344086</v>
      </c>
      <c r="J13" s="714"/>
      <c r="K13" s="716">
        <v>333343</v>
      </c>
      <c r="L13" s="717"/>
      <c r="M13" s="717">
        <v>344086</v>
      </c>
      <c r="N13" s="718"/>
      <c r="O13" s="718"/>
      <c r="P13" s="719">
        <v>0</v>
      </c>
      <c r="Q13" s="714"/>
      <c r="R13" s="714">
        <v>0</v>
      </c>
      <c r="T13" s="720"/>
      <c r="U13" s="721"/>
      <c r="V13" s="722"/>
    </row>
    <row r="14" spans="2:22" s="645" customFormat="1" ht="24.75" customHeight="1">
      <c r="B14" s="712" t="s">
        <v>613</v>
      </c>
      <c r="G14" s="723">
        <f>+K14-P14</f>
        <v>-168660</v>
      </c>
      <c r="H14" s="714"/>
      <c r="I14" s="724">
        <f>+M14-R14</f>
        <v>-172591</v>
      </c>
      <c r="J14" s="714"/>
      <c r="K14" s="725">
        <v>-168660</v>
      </c>
      <c r="L14" s="717"/>
      <c r="M14" s="726">
        <v>-172591</v>
      </c>
      <c r="N14" s="669"/>
      <c r="O14" s="718"/>
      <c r="P14" s="723">
        <v>0</v>
      </c>
      <c r="Q14" s="714"/>
      <c r="R14" s="724">
        <v>0</v>
      </c>
      <c r="T14" s="727"/>
      <c r="U14" s="721"/>
      <c r="V14" s="728"/>
    </row>
    <row r="15" spans="2:22" s="729" customFormat="1" ht="24.75" customHeight="1">
      <c r="B15" s="730" t="s">
        <v>614</v>
      </c>
      <c r="G15" s="713">
        <f>G13+G14</f>
        <v>164683</v>
      </c>
      <c r="H15" s="731"/>
      <c r="I15" s="715">
        <f>I13+I14</f>
        <v>171495</v>
      </c>
      <c r="J15" s="731"/>
      <c r="K15" s="713">
        <f>K13+K14</f>
        <v>164683</v>
      </c>
      <c r="L15" s="731"/>
      <c r="M15" s="715">
        <f>M13+M14</f>
        <v>171495</v>
      </c>
      <c r="N15" s="669"/>
      <c r="O15" s="643"/>
      <c r="P15" s="713">
        <f>P13+P14</f>
        <v>0</v>
      </c>
      <c r="Q15" s="731"/>
      <c r="R15" s="715">
        <f>R13+R14</f>
        <v>0</v>
      </c>
      <c r="T15" s="722">
        <f>T13+T14</f>
        <v>0</v>
      </c>
      <c r="U15" s="732"/>
      <c r="V15" s="722">
        <f>V13+V14</f>
        <v>0</v>
      </c>
    </row>
    <row r="16" spans="2:22" s="645" customFormat="1" ht="24.75" customHeight="1">
      <c r="B16" s="712" t="s">
        <v>253</v>
      </c>
      <c r="G16" s="713">
        <f aca="true" t="shared" si="0" ref="G16:I17">+K16-P16</f>
        <v>13740</v>
      </c>
      <c r="H16" s="714"/>
      <c r="I16" s="715">
        <f t="shared" si="0"/>
        <v>37865</v>
      </c>
      <c r="J16" s="714"/>
      <c r="K16" s="733">
        <v>13740</v>
      </c>
      <c r="L16" s="717"/>
      <c r="M16" s="734">
        <v>37865</v>
      </c>
      <c r="N16" s="669"/>
      <c r="O16" s="669"/>
      <c r="P16" s="713">
        <v>0</v>
      </c>
      <c r="Q16" s="714"/>
      <c r="R16" s="715">
        <v>0</v>
      </c>
      <c r="T16" s="722"/>
      <c r="U16" s="732"/>
      <c r="V16" s="722"/>
    </row>
    <row r="17" spans="2:22" s="645" customFormat="1" ht="24.75" customHeight="1">
      <c r="B17" s="712" t="s">
        <v>457</v>
      </c>
      <c r="G17" s="723">
        <f t="shared" si="0"/>
        <v>56475</v>
      </c>
      <c r="H17" s="714"/>
      <c r="I17" s="724">
        <f t="shared" si="0"/>
        <v>77746</v>
      </c>
      <c r="J17" s="714"/>
      <c r="K17" s="725">
        <v>56475</v>
      </c>
      <c r="L17" s="717"/>
      <c r="M17" s="726">
        <v>77746</v>
      </c>
      <c r="N17" s="669"/>
      <c r="O17" s="669"/>
      <c r="P17" s="723">
        <v>0</v>
      </c>
      <c r="Q17" s="714"/>
      <c r="R17" s="724">
        <v>0</v>
      </c>
      <c r="T17" s="728"/>
      <c r="U17" s="732"/>
      <c r="V17" s="728"/>
    </row>
    <row r="18" spans="2:22" s="729" customFormat="1" ht="24.75" customHeight="1">
      <c r="B18" s="729" t="s">
        <v>626</v>
      </c>
      <c r="G18" s="713">
        <f>SUM(G15:G17)</f>
        <v>234898</v>
      </c>
      <c r="H18" s="731"/>
      <c r="I18" s="715">
        <f>SUM(I15:I17)</f>
        <v>287106</v>
      </c>
      <c r="J18" s="731"/>
      <c r="K18" s="713">
        <f>SUM(K15:K17)</f>
        <v>234898</v>
      </c>
      <c r="L18" s="731"/>
      <c r="M18" s="715">
        <f>SUM(M15:M17)</f>
        <v>287106</v>
      </c>
      <c r="N18" s="669"/>
      <c r="O18" s="735"/>
      <c r="P18" s="713">
        <f>SUM(P15:P17)</f>
        <v>0</v>
      </c>
      <c r="Q18" s="731"/>
      <c r="R18" s="715">
        <f>SUM(R15:R17)</f>
        <v>0</v>
      </c>
      <c r="T18" s="722">
        <f>SUM(T15:T17)</f>
        <v>0</v>
      </c>
      <c r="U18" s="732"/>
      <c r="V18" s="722">
        <f>SUM(V15:V17)</f>
        <v>0</v>
      </c>
    </row>
    <row r="19" spans="2:22" s="645" customFormat="1" ht="24.75" customHeight="1">
      <c r="B19" s="712" t="s">
        <v>254</v>
      </c>
      <c r="G19" s="719">
        <f>+K19-P19</f>
        <v>-125264</v>
      </c>
      <c r="H19" s="736"/>
      <c r="I19" s="714">
        <f>+M19-R19</f>
        <v>-129682</v>
      </c>
      <c r="J19" s="736"/>
      <c r="K19" s="716">
        <v>-125264</v>
      </c>
      <c r="L19" s="717"/>
      <c r="M19" s="717">
        <v>-129682</v>
      </c>
      <c r="N19" s="669"/>
      <c r="O19" s="718"/>
      <c r="P19" s="723">
        <v>0</v>
      </c>
      <c r="Q19" s="714"/>
      <c r="R19" s="724">
        <v>0</v>
      </c>
      <c r="T19" s="728"/>
      <c r="U19" s="732"/>
      <c r="V19" s="728"/>
    </row>
    <row r="20" spans="2:22" s="645" customFormat="1" ht="7.5" customHeight="1">
      <c r="B20" s="712"/>
      <c r="G20" s="723"/>
      <c r="H20" s="714"/>
      <c r="I20" s="724"/>
      <c r="J20" s="714"/>
      <c r="K20" s="725"/>
      <c r="L20" s="717"/>
      <c r="M20" s="726"/>
      <c r="N20" s="669"/>
      <c r="O20" s="718"/>
      <c r="P20" s="723"/>
      <c r="Q20" s="714"/>
      <c r="R20" s="724"/>
      <c r="T20" s="728"/>
      <c r="U20" s="732"/>
      <c r="V20" s="728"/>
    </row>
    <row r="21" spans="2:22" s="743" customFormat="1" ht="30.75" customHeight="1">
      <c r="B21" s="1161" t="s">
        <v>759</v>
      </c>
      <c r="C21" s="1161"/>
      <c r="D21" s="1161"/>
      <c r="E21" s="1161"/>
      <c r="F21" s="737"/>
      <c r="G21" s="738">
        <f>SUM(G18:G20)</f>
        <v>109634</v>
      </c>
      <c r="H21" s="739"/>
      <c r="I21" s="740">
        <f>SUM(I18:I20)</f>
        <v>157424</v>
      </c>
      <c r="J21" s="738"/>
      <c r="K21" s="738">
        <f>SUM(K18:K20)</f>
        <v>109634</v>
      </c>
      <c r="L21" s="738"/>
      <c r="M21" s="740">
        <f>SUM(M18:M20)</f>
        <v>157424</v>
      </c>
      <c r="N21" s="741"/>
      <c r="O21" s="742"/>
      <c r="P21" s="738">
        <f>SUM(P18:P20)</f>
        <v>0</v>
      </c>
      <c r="Q21" s="738"/>
      <c r="R21" s="740">
        <f>SUM(R18:R20)</f>
        <v>0</v>
      </c>
      <c r="T21" s="744">
        <f>SUM(T18:T20)</f>
        <v>0</v>
      </c>
      <c r="U21" s="745"/>
      <c r="V21" s="744">
        <f>SUM(V18:V20)</f>
        <v>0</v>
      </c>
    </row>
    <row r="22" spans="2:22" s="645" customFormat="1" ht="24.75" customHeight="1">
      <c r="B22" s="712" t="s">
        <v>194</v>
      </c>
      <c r="G22" s="746">
        <f aca="true" t="shared" si="1" ref="G22:I24">+K22-P22</f>
        <v>-32590</v>
      </c>
      <c r="H22" s="736"/>
      <c r="I22" s="747">
        <f t="shared" si="1"/>
        <v>1461</v>
      </c>
      <c r="J22" s="748"/>
      <c r="K22" s="749">
        <v>-32590</v>
      </c>
      <c r="L22" s="750"/>
      <c r="M22" s="751">
        <v>1461</v>
      </c>
      <c r="N22" s="669"/>
      <c r="O22" s="718"/>
      <c r="P22" s="746">
        <v>0</v>
      </c>
      <c r="Q22" s="748"/>
      <c r="R22" s="747">
        <v>0</v>
      </c>
      <c r="T22" s="752"/>
      <c r="U22" s="752"/>
      <c r="V22" s="752"/>
    </row>
    <row r="23" spans="2:22" s="645" customFormat="1" ht="24.75" customHeight="1">
      <c r="B23" s="712" t="s">
        <v>278</v>
      </c>
      <c r="G23" s="1119">
        <f t="shared" si="1"/>
        <v>-4419</v>
      </c>
      <c r="H23" s="736"/>
      <c r="I23" s="747">
        <f t="shared" si="1"/>
        <v>-6033</v>
      </c>
      <c r="J23" s="748"/>
      <c r="K23" s="1118">
        <f>-177-4242</f>
        <v>-4419</v>
      </c>
      <c r="L23" s="750"/>
      <c r="M23" s="751">
        <v>-6033</v>
      </c>
      <c r="N23" s="669"/>
      <c r="O23" s="718"/>
      <c r="P23" s="746">
        <v>0</v>
      </c>
      <c r="Q23" s="748"/>
      <c r="R23" s="747">
        <v>0</v>
      </c>
      <c r="T23" s="752"/>
      <c r="U23" s="752"/>
      <c r="V23" s="752"/>
    </row>
    <row r="24" spans="2:22" s="645" customFormat="1" ht="23.25" customHeight="1">
      <c r="B24" s="712" t="s">
        <v>774</v>
      </c>
      <c r="G24" s="753">
        <f t="shared" si="1"/>
        <v>5707</v>
      </c>
      <c r="H24" s="714"/>
      <c r="I24" s="754">
        <f t="shared" si="1"/>
        <v>-13535</v>
      </c>
      <c r="J24" s="714"/>
      <c r="K24" s="755">
        <v>5707</v>
      </c>
      <c r="L24" s="717"/>
      <c r="M24" s="756">
        <v>-13535</v>
      </c>
      <c r="N24" s="669"/>
      <c r="O24" s="718"/>
      <c r="P24" s="753">
        <v>0</v>
      </c>
      <c r="Q24" s="714"/>
      <c r="R24" s="754">
        <v>0</v>
      </c>
      <c r="T24" s="757"/>
      <c r="U24" s="752"/>
      <c r="V24" s="757"/>
    </row>
    <row r="25" spans="2:22" s="729" customFormat="1" ht="24.75" customHeight="1">
      <c r="B25" s="729" t="s">
        <v>20</v>
      </c>
      <c r="G25" s="1120">
        <f>SUM(G21:G24)</f>
        <v>78332</v>
      </c>
      <c r="H25" s="731"/>
      <c r="I25" s="715">
        <f>SUM(I21:I24)</f>
        <v>139317</v>
      </c>
      <c r="J25" s="713"/>
      <c r="K25" s="1120">
        <f>SUM(K21:K24)</f>
        <v>78332</v>
      </c>
      <c r="L25" s="713"/>
      <c r="M25" s="715">
        <f>SUM(M21:M24)</f>
        <v>139317</v>
      </c>
      <c r="N25" s="669"/>
      <c r="O25" s="643"/>
      <c r="P25" s="713">
        <f>SUM(P21:P24)</f>
        <v>0</v>
      </c>
      <c r="Q25" s="713"/>
      <c r="R25" s="715">
        <f>SUM(R21:R24)</f>
        <v>0</v>
      </c>
      <c r="T25" s="722">
        <f>SUM(T21:T24)</f>
        <v>0</v>
      </c>
      <c r="U25" s="732"/>
      <c r="V25" s="722">
        <f>SUM(V21:V24)</f>
        <v>0</v>
      </c>
    </row>
    <row r="26" spans="2:22" s="645" customFormat="1" ht="24.75" customHeight="1">
      <c r="B26" s="645" t="s">
        <v>644</v>
      </c>
      <c r="G26" s="713">
        <f aca="true" t="shared" si="2" ref="G26:I27">+K26-P26</f>
        <v>-10649</v>
      </c>
      <c r="H26" s="736"/>
      <c r="I26" s="715">
        <f t="shared" si="2"/>
        <v>-14628</v>
      </c>
      <c r="J26" s="736"/>
      <c r="K26" s="733">
        <v>-10649</v>
      </c>
      <c r="L26" s="758"/>
      <c r="M26" s="734">
        <v>-14628</v>
      </c>
      <c r="N26" s="669"/>
      <c r="O26" s="669"/>
      <c r="P26" s="713">
        <v>0</v>
      </c>
      <c r="Q26" s="736"/>
      <c r="R26" s="715">
        <v>0</v>
      </c>
      <c r="T26" s="722"/>
      <c r="U26" s="732"/>
      <c r="V26" s="722"/>
    </row>
    <row r="27" spans="2:22" s="645" customFormat="1" ht="24.75" customHeight="1">
      <c r="B27" s="712" t="s">
        <v>686</v>
      </c>
      <c r="G27" s="723">
        <f t="shared" si="2"/>
        <v>2229</v>
      </c>
      <c r="H27" s="759"/>
      <c r="I27" s="724">
        <f t="shared" si="2"/>
        <v>6791</v>
      </c>
      <c r="J27" s="759"/>
      <c r="K27" s="725">
        <v>2229</v>
      </c>
      <c r="L27" s="760"/>
      <c r="M27" s="726">
        <v>6791</v>
      </c>
      <c r="N27" s="761"/>
      <c r="O27" s="718"/>
      <c r="P27" s="723">
        <v>0</v>
      </c>
      <c r="Q27" s="759"/>
      <c r="R27" s="724">
        <v>0</v>
      </c>
      <c r="T27" s="728"/>
      <c r="U27" s="732"/>
      <c r="V27" s="728"/>
    </row>
    <row r="28" spans="2:22" s="729" customFormat="1" ht="24.75" customHeight="1">
      <c r="B28" s="730" t="s">
        <v>21</v>
      </c>
      <c r="G28" s="1120">
        <f>SUM(G25:G27)</f>
        <v>69912</v>
      </c>
      <c r="H28" s="731"/>
      <c r="I28" s="715">
        <f>SUM(I25:I27)</f>
        <v>131480</v>
      </c>
      <c r="J28" s="713"/>
      <c r="K28" s="1120">
        <f>SUM(K25:K27)</f>
        <v>69912</v>
      </c>
      <c r="L28" s="713"/>
      <c r="M28" s="715">
        <f>SUM(M25:M27)</f>
        <v>131480</v>
      </c>
      <c r="N28" s="669"/>
      <c r="O28" s="643"/>
      <c r="P28" s="713">
        <f>SUM(P25:P27)</f>
        <v>0</v>
      </c>
      <c r="Q28" s="713"/>
      <c r="R28" s="715">
        <f>SUM(R25:R27)</f>
        <v>0</v>
      </c>
      <c r="T28" s="722">
        <f>SUM(T25:T27)</f>
        <v>0</v>
      </c>
      <c r="U28" s="732"/>
      <c r="V28" s="722">
        <f>SUM(V25:V27)</f>
        <v>0</v>
      </c>
    </row>
    <row r="29" spans="2:22" s="645" customFormat="1" ht="24.75" customHeight="1">
      <c r="B29" s="712" t="s">
        <v>596</v>
      </c>
      <c r="G29" s="1119">
        <f aca="true" t="shared" si="3" ref="G29:I30">+K29-P29</f>
        <v>-18829</v>
      </c>
      <c r="H29" s="714"/>
      <c r="I29" s="714">
        <f t="shared" si="3"/>
        <v>-41613</v>
      </c>
      <c r="J29" s="714"/>
      <c r="K29" s="1118">
        <f>-19393-624+1188</f>
        <v>-18829</v>
      </c>
      <c r="L29" s="717"/>
      <c r="M29" s="717">
        <v>-41613</v>
      </c>
      <c r="N29" s="669"/>
      <c r="O29" s="669"/>
      <c r="P29" s="719">
        <v>0</v>
      </c>
      <c r="Q29" s="714"/>
      <c r="R29" s="714">
        <v>0</v>
      </c>
      <c r="T29" s="732"/>
      <c r="U29" s="732"/>
      <c r="V29" s="732"/>
    </row>
    <row r="30" spans="2:22" s="645" customFormat="1" ht="24.75" customHeight="1">
      <c r="B30" s="762" t="s">
        <v>597</v>
      </c>
      <c r="C30" s="644"/>
      <c r="D30" s="644"/>
      <c r="E30" s="644"/>
      <c r="F30" s="644"/>
      <c r="G30" s="723">
        <f t="shared" si="3"/>
        <v>0</v>
      </c>
      <c r="H30" s="714"/>
      <c r="I30" s="724">
        <f t="shared" si="3"/>
        <v>-355</v>
      </c>
      <c r="J30" s="714"/>
      <c r="K30" s="725">
        <v>0</v>
      </c>
      <c r="L30" s="717"/>
      <c r="M30" s="726">
        <v>-355</v>
      </c>
      <c r="N30" s="669"/>
      <c r="O30" s="669"/>
      <c r="P30" s="723">
        <v>0</v>
      </c>
      <c r="Q30" s="714"/>
      <c r="R30" s="724">
        <v>0</v>
      </c>
      <c r="T30" s="728"/>
      <c r="U30" s="732"/>
      <c r="V30" s="728"/>
    </row>
    <row r="31" spans="2:22" s="729" customFormat="1" ht="24.75" customHeight="1" thickBot="1">
      <c r="B31" s="730" t="s">
        <v>841</v>
      </c>
      <c r="G31" s="1122">
        <f>SUM(G28:G30)</f>
        <v>51083</v>
      </c>
      <c r="H31" s="731"/>
      <c r="I31" s="868">
        <f>SUM(I28:I30)</f>
        <v>89512</v>
      </c>
      <c r="J31" s="731"/>
      <c r="K31" s="1122">
        <f>SUM(K28:K30)</f>
        <v>51083</v>
      </c>
      <c r="L31" s="731"/>
      <c r="M31" s="868">
        <f>SUM(M28:M30)</f>
        <v>89512</v>
      </c>
      <c r="N31" s="669"/>
      <c r="O31" s="735"/>
      <c r="P31" s="763" t="e">
        <f>#REF!+#REF!</f>
        <v>#REF!</v>
      </c>
      <c r="Q31" s="731"/>
      <c r="R31" s="764" t="e">
        <f>#REF!+#REF!</f>
        <v>#REF!</v>
      </c>
      <c r="T31" s="765" t="e">
        <f>#REF!+#REF!</f>
        <v>#REF!</v>
      </c>
      <c r="U31" s="732"/>
      <c r="V31" s="765" t="e">
        <f>#REF!+#REF!</f>
        <v>#REF!</v>
      </c>
    </row>
    <row r="32" spans="2:22" s="729" customFormat="1" ht="9" customHeight="1" thickTop="1">
      <c r="B32" s="730"/>
      <c r="G32" s="719"/>
      <c r="H32" s="731"/>
      <c r="I32" s="714"/>
      <c r="J32" s="731"/>
      <c r="K32" s="719"/>
      <c r="L32" s="731"/>
      <c r="M32" s="714"/>
      <c r="N32" s="669"/>
      <c r="O32" s="735"/>
      <c r="P32" s="719"/>
      <c r="Q32" s="731"/>
      <c r="R32" s="714"/>
      <c r="T32" s="732"/>
      <c r="U32" s="732"/>
      <c r="V32" s="732"/>
    </row>
    <row r="33" spans="2:22" s="729" customFormat="1" ht="16.5">
      <c r="B33" s="712" t="s">
        <v>315</v>
      </c>
      <c r="G33" s="719"/>
      <c r="H33" s="731"/>
      <c r="I33" s="714"/>
      <c r="J33" s="731"/>
      <c r="K33" s="719"/>
      <c r="L33" s="731"/>
      <c r="M33" s="714"/>
      <c r="N33" s="669"/>
      <c r="O33" s="735"/>
      <c r="P33" s="719"/>
      <c r="Q33" s="731"/>
      <c r="R33" s="714"/>
      <c r="T33" s="732"/>
      <c r="U33" s="732"/>
      <c r="V33" s="732"/>
    </row>
    <row r="34" spans="2:22" s="729" customFormat="1" ht="19.5" customHeight="1">
      <c r="B34" s="712" t="s">
        <v>316</v>
      </c>
      <c r="G34" s="1119">
        <f aca="true" t="shared" si="4" ref="G34:I35">+K34-P34</f>
        <v>51083</v>
      </c>
      <c r="H34" s="731"/>
      <c r="I34" s="714">
        <f t="shared" si="4"/>
        <v>81164</v>
      </c>
      <c r="J34" s="731"/>
      <c r="K34" s="1119">
        <v>51083</v>
      </c>
      <c r="L34" s="731"/>
      <c r="M34" s="714">
        <v>81164</v>
      </c>
      <c r="N34" s="669"/>
      <c r="O34" s="735"/>
      <c r="P34" s="719"/>
      <c r="Q34" s="731"/>
      <c r="R34" s="714"/>
      <c r="T34" s="732"/>
      <c r="U34" s="732"/>
      <c r="V34" s="732"/>
    </row>
    <row r="35" spans="2:22" s="729" customFormat="1" ht="19.5" customHeight="1">
      <c r="B35" s="712" t="s">
        <v>615</v>
      </c>
      <c r="G35" s="723">
        <f t="shared" si="4"/>
        <v>0</v>
      </c>
      <c r="H35" s="731"/>
      <c r="I35" s="724">
        <f t="shared" si="4"/>
        <v>8348</v>
      </c>
      <c r="J35" s="731"/>
      <c r="K35" s="719">
        <v>0</v>
      </c>
      <c r="L35" s="731"/>
      <c r="M35" s="714">
        <v>8348</v>
      </c>
      <c r="N35" s="669"/>
      <c r="O35" s="735"/>
      <c r="P35" s="719"/>
      <c r="Q35" s="731"/>
      <c r="R35" s="714"/>
      <c r="T35" s="732"/>
      <c r="U35" s="732"/>
      <c r="V35" s="732"/>
    </row>
    <row r="36" spans="2:22" s="729" customFormat="1" ht="24.75" customHeight="1" thickBot="1">
      <c r="B36" s="712"/>
      <c r="G36" s="1122">
        <f>SUM(G33:G35)</f>
        <v>51083</v>
      </c>
      <c r="H36" s="731"/>
      <c r="I36" s="950">
        <f>SUM(I33:I35)</f>
        <v>89512</v>
      </c>
      <c r="J36" s="731"/>
      <c r="K36" s="1122">
        <f>SUM(K33:K35)</f>
        <v>51083</v>
      </c>
      <c r="L36" s="731"/>
      <c r="M36" s="868">
        <f>SUM(M33:M35)</f>
        <v>89512</v>
      </c>
      <c r="N36" s="669"/>
      <c r="O36" s="735"/>
      <c r="P36" s="719"/>
      <c r="Q36" s="731"/>
      <c r="R36" s="714"/>
      <c r="T36" s="732"/>
      <c r="U36" s="732"/>
      <c r="V36" s="732"/>
    </row>
    <row r="37" spans="2:22" s="645" customFormat="1" ht="15.75" customHeight="1" thickTop="1">
      <c r="B37" s="712"/>
      <c r="G37" s="766"/>
      <c r="H37" s="748"/>
      <c r="I37" s="748"/>
      <c r="J37" s="748"/>
      <c r="K37" s="766"/>
      <c r="L37" s="748"/>
      <c r="M37" s="748"/>
      <c r="N37" s="669"/>
      <c r="O37" s="718"/>
      <c r="P37" s="719"/>
      <c r="Q37" s="731"/>
      <c r="R37" s="714"/>
      <c r="T37" s="669"/>
      <c r="U37" s="669"/>
      <c r="V37" s="669"/>
    </row>
    <row r="38" spans="2:22" s="645" customFormat="1" ht="24.75" customHeight="1" thickBot="1">
      <c r="B38" s="645" t="s">
        <v>775</v>
      </c>
      <c r="G38" s="1121">
        <f>+Notes3!I657</f>
        <v>4.213077359518776</v>
      </c>
      <c r="H38" s="767"/>
      <c r="I38" s="768">
        <f>+Notes3!K657</f>
        <v>7.0161312513561755</v>
      </c>
      <c r="J38" s="767"/>
      <c r="K38" s="1121">
        <f>+Notes3!M657</f>
        <v>4.213077359518776</v>
      </c>
      <c r="L38" s="767"/>
      <c r="M38" s="768">
        <f>+Notes3!O657</f>
        <v>7.0161312513561755</v>
      </c>
      <c r="N38" s="644"/>
      <c r="O38" s="644"/>
      <c r="P38" s="719"/>
      <c r="Q38" s="731"/>
      <c r="R38" s="714"/>
      <c r="T38" s="644"/>
      <c r="U38" s="644"/>
      <c r="V38" s="644"/>
    </row>
    <row r="39" spans="2:22" s="645" customFormat="1" ht="24.75" customHeight="1" thickBot="1">
      <c r="B39" s="645" t="s">
        <v>645</v>
      </c>
      <c r="G39" s="1121">
        <f>+Notes3!I659</f>
        <v>4.154747562921208</v>
      </c>
      <c r="H39" s="769"/>
      <c r="I39" s="768">
        <f>+Notes3!K659</f>
        <v>6.94325957818976</v>
      </c>
      <c r="J39" s="769"/>
      <c r="K39" s="1121">
        <f>+Notes3!M659</f>
        <v>4.154747562921208</v>
      </c>
      <c r="L39" s="769"/>
      <c r="M39" s="768">
        <f>+Notes3!O659</f>
        <v>6.94325957818976</v>
      </c>
      <c r="N39" s="644"/>
      <c r="O39" s="644"/>
      <c r="P39" s="669"/>
      <c r="Q39" s="718"/>
      <c r="T39" s="644"/>
      <c r="U39" s="644"/>
      <c r="V39" s="644"/>
    </row>
    <row r="40" spans="2:22" s="645" customFormat="1" ht="24.75" customHeight="1">
      <c r="B40" s="712"/>
      <c r="G40" s="770"/>
      <c r="H40" s="771"/>
      <c r="I40" s="772"/>
      <c r="J40" s="771"/>
      <c r="K40" s="770"/>
      <c r="L40" s="771"/>
      <c r="M40" s="772"/>
      <c r="N40" s="644"/>
      <c r="O40" s="644"/>
      <c r="P40" s="644"/>
      <c r="Q40" s="773"/>
      <c r="T40" s="644"/>
      <c r="U40" s="644"/>
      <c r="V40" s="644"/>
    </row>
    <row r="41" spans="2:22" s="645" customFormat="1" ht="24.75" customHeight="1">
      <c r="B41" s="1159" t="str">
        <f>+'BS'!B92</f>
        <v>The Condensed Financial Statements should be read in conjunction with the audited financial statements of the Group for the financial year ended 31 December 2005.</v>
      </c>
      <c r="C41" s="1159"/>
      <c r="D41" s="1159"/>
      <c r="E41" s="1159"/>
      <c r="F41" s="1159"/>
      <c r="G41" s="1159"/>
      <c r="H41" s="1159"/>
      <c r="I41" s="1159"/>
      <c r="J41" s="1159"/>
      <c r="K41" s="1159"/>
      <c r="L41" s="1159"/>
      <c r="M41" s="1159"/>
      <c r="N41" s="775"/>
      <c r="O41" s="644"/>
      <c r="P41" s="644"/>
      <c r="Q41" s="644"/>
      <c r="T41" s="644"/>
      <c r="U41" s="644"/>
      <c r="V41" s="644"/>
    </row>
    <row r="42" spans="2:21" s="645" customFormat="1" ht="19.5" customHeight="1">
      <c r="B42" s="1159"/>
      <c r="C42" s="1159"/>
      <c r="D42" s="1159"/>
      <c r="E42" s="1159"/>
      <c r="F42" s="1159"/>
      <c r="G42" s="1159"/>
      <c r="H42" s="1159"/>
      <c r="I42" s="1159"/>
      <c r="J42" s="1159"/>
      <c r="K42" s="1159"/>
      <c r="L42" s="1159"/>
      <c r="M42" s="1159"/>
      <c r="N42" s="775"/>
      <c r="U42" s="644"/>
    </row>
    <row r="43" spans="7:21" s="604" customFormat="1" ht="16.5">
      <c r="G43" s="776"/>
      <c r="H43" s="776"/>
      <c r="I43" s="776"/>
      <c r="J43" s="776"/>
      <c r="K43" s="776"/>
      <c r="L43" s="776"/>
      <c r="M43" s="776"/>
      <c r="U43" s="608"/>
    </row>
    <row r="44" spans="7:21" s="604" customFormat="1" ht="16.5">
      <c r="G44" s="776"/>
      <c r="H44" s="776"/>
      <c r="I44" s="776"/>
      <c r="J44" s="776"/>
      <c r="K44" s="776"/>
      <c r="L44" s="776"/>
      <c r="M44" s="776"/>
      <c r="U44" s="608"/>
    </row>
    <row r="45" spans="7:21" s="604" customFormat="1" ht="16.5">
      <c r="G45" s="776"/>
      <c r="H45" s="776"/>
      <c r="I45" s="776"/>
      <c r="J45" s="776"/>
      <c r="K45" s="776"/>
      <c r="L45" s="776"/>
      <c r="M45" s="776"/>
      <c r="U45" s="608"/>
    </row>
    <row r="46" spans="7:21" s="604" customFormat="1" ht="16.5">
      <c r="G46" s="776"/>
      <c r="H46" s="776"/>
      <c r="I46" s="776"/>
      <c r="J46" s="776"/>
      <c r="K46" s="776"/>
      <c r="L46" s="776"/>
      <c r="M46" s="776"/>
      <c r="U46" s="608"/>
    </row>
    <row r="47" spans="7:21" s="604" customFormat="1" ht="16.5">
      <c r="G47" s="776"/>
      <c r="H47" s="776"/>
      <c r="I47" s="776"/>
      <c r="J47" s="776"/>
      <c r="K47" s="776"/>
      <c r="L47" s="776"/>
      <c r="M47" s="776"/>
      <c r="U47" s="608"/>
    </row>
    <row r="48" spans="7:21" s="604" customFormat="1" ht="16.5">
      <c r="G48" s="776"/>
      <c r="H48" s="776"/>
      <c r="I48" s="776"/>
      <c r="J48" s="776"/>
      <c r="K48" s="776"/>
      <c r="L48" s="776"/>
      <c r="M48" s="776"/>
      <c r="U48" s="608"/>
    </row>
    <row r="49" spans="7:21" s="604" customFormat="1" ht="16.5">
      <c r="G49" s="776"/>
      <c r="H49" s="776"/>
      <c r="I49" s="776"/>
      <c r="J49" s="776"/>
      <c r="K49" s="776"/>
      <c r="L49" s="776"/>
      <c r="M49" s="776"/>
      <c r="U49" s="608"/>
    </row>
    <row r="50" spans="7:21" s="604" customFormat="1" ht="16.5">
      <c r="G50" s="776"/>
      <c r="H50" s="776"/>
      <c r="I50" s="776"/>
      <c r="J50" s="776"/>
      <c r="K50" s="776"/>
      <c r="L50" s="776"/>
      <c r="M50" s="776"/>
      <c r="U50" s="608"/>
    </row>
    <row r="51" spans="7:21" s="604" customFormat="1" ht="16.5">
      <c r="G51" s="776"/>
      <c r="H51" s="776"/>
      <c r="I51" s="776"/>
      <c r="J51" s="776"/>
      <c r="K51" s="776"/>
      <c r="L51" s="776"/>
      <c r="M51" s="776"/>
      <c r="U51" s="608"/>
    </row>
    <row r="52" spans="7:21" s="604" customFormat="1" ht="16.5">
      <c r="G52" s="776"/>
      <c r="H52" s="776"/>
      <c r="I52" s="776"/>
      <c r="J52" s="776"/>
      <c r="K52" s="776"/>
      <c r="L52" s="776"/>
      <c r="M52" s="776"/>
      <c r="U52" s="608"/>
    </row>
    <row r="53" spans="7:21" s="604" customFormat="1" ht="16.5">
      <c r="G53" s="776"/>
      <c r="H53" s="776"/>
      <c r="I53" s="776"/>
      <c r="J53" s="776"/>
      <c r="K53" s="776"/>
      <c r="L53" s="776"/>
      <c r="M53" s="776"/>
      <c r="U53" s="608"/>
    </row>
    <row r="54" spans="7:21" s="604" customFormat="1" ht="16.5">
      <c r="G54" s="776"/>
      <c r="H54" s="776"/>
      <c r="I54" s="776"/>
      <c r="J54" s="776"/>
      <c r="K54" s="776"/>
      <c r="L54" s="776"/>
      <c r="M54" s="776"/>
      <c r="U54" s="608"/>
    </row>
    <row r="55" spans="7:21" s="604" customFormat="1" ht="16.5">
      <c r="G55" s="776"/>
      <c r="H55" s="776"/>
      <c r="I55" s="776"/>
      <c r="J55" s="776"/>
      <c r="K55" s="776"/>
      <c r="L55" s="776"/>
      <c r="M55" s="776"/>
      <c r="U55" s="608"/>
    </row>
    <row r="56" spans="7:21" s="604" customFormat="1" ht="16.5">
      <c r="G56" s="776"/>
      <c r="H56" s="776"/>
      <c r="I56" s="776"/>
      <c r="J56" s="776"/>
      <c r="K56" s="776"/>
      <c r="L56" s="776"/>
      <c r="M56" s="776"/>
      <c r="U56" s="608"/>
    </row>
    <row r="57" spans="7:21" s="604" customFormat="1" ht="16.5">
      <c r="G57" s="776"/>
      <c r="H57" s="776"/>
      <c r="I57" s="776"/>
      <c r="J57" s="776"/>
      <c r="K57" s="776"/>
      <c r="L57" s="776"/>
      <c r="M57" s="776"/>
      <c r="U57" s="608"/>
    </row>
    <row r="58" spans="7:21" s="604" customFormat="1" ht="16.5">
      <c r="G58" s="776"/>
      <c r="H58" s="776"/>
      <c r="I58" s="776"/>
      <c r="J58" s="776"/>
      <c r="K58" s="776"/>
      <c r="L58" s="776"/>
      <c r="M58" s="776"/>
      <c r="U58" s="608"/>
    </row>
    <row r="59" spans="7:21" s="604" customFormat="1" ht="16.5">
      <c r="G59" s="776"/>
      <c r="H59" s="776"/>
      <c r="I59" s="776"/>
      <c r="J59" s="776"/>
      <c r="K59" s="776"/>
      <c r="L59" s="776"/>
      <c r="M59" s="776"/>
      <c r="U59" s="608"/>
    </row>
    <row r="60" spans="7:21" s="604" customFormat="1" ht="16.5">
      <c r="G60" s="776"/>
      <c r="H60" s="776"/>
      <c r="I60" s="776"/>
      <c r="J60" s="776"/>
      <c r="K60" s="776"/>
      <c r="L60" s="776"/>
      <c r="M60" s="776"/>
      <c r="U60" s="608"/>
    </row>
    <row r="61" spans="7:21" s="604" customFormat="1" ht="16.5">
      <c r="G61" s="776"/>
      <c r="H61" s="776"/>
      <c r="I61" s="776"/>
      <c r="J61" s="776"/>
      <c r="K61" s="776"/>
      <c r="L61" s="776"/>
      <c r="M61" s="776"/>
      <c r="U61" s="608"/>
    </row>
    <row r="62" spans="7:21" s="604" customFormat="1" ht="16.5">
      <c r="G62" s="776"/>
      <c r="H62" s="776"/>
      <c r="I62" s="776"/>
      <c r="J62" s="776"/>
      <c r="K62" s="776"/>
      <c r="L62" s="776"/>
      <c r="M62" s="776"/>
      <c r="U62" s="608"/>
    </row>
    <row r="63" spans="7:21" s="604" customFormat="1" ht="16.5">
      <c r="G63" s="776"/>
      <c r="H63" s="776"/>
      <c r="I63" s="776"/>
      <c r="J63" s="776"/>
      <c r="K63" s="776"/>
      <c r="L63" s="776"/>
      <c r="M63" s="776"/>
      <c r="U63" s="608"/>
    </row>
    <row r="64" spans="7:21" s="604" customFormat="1" ht="16.5">
      <c r="G64" s="776"/>
      <c r="H64" s="776"/>
      <c r="I64" s="776"/>
      <c r="J64" s="776"/>
      <c r="K64" s="776"/>
      <c r="L64" s="776"/>
      <c r="M64" s="776"/>
      <c r="U64" s="608"/>
    </row>
    <row r="65" spans="7:21" s="604" customFormat="1" ht="16.5">
      <c r="G65" s="776"/>
      <c r="H65" s="776"/>
      <c r="I65" s="776"/>
      <c r="J65" s="776"/>
      <c r="K65" s="776"/>
      <c r="L65" s="776"/>
      <c r="M65" s="776"/>
      <c r="U65" s="608"/>
    </row>
    <row r="66" spans="7:21" s="604" customFormat="1" ht="16.5">
      <c r="G66" s="776"/>
      <c r="H66" s="776"/>
      <c r="I66" s="776"/>
      <c r="J66" s="776"/>
      <c r="K66" s="776"/>
      <c r="L66" s="776"/>
      <c r="M66" s="776"/>
      <c r="U66" s="608"/>
    </row>
    <row r="67" spans="7:21" s="604" customFormat="1" ht="16.5">
      <c r="G67" s="776"/>
      <c r="H67" s="776"/>
      <c r="I67" s="776"/>
      <c r="J67" s="776"/>
      <c r="K67" s="776"/>
      <c r="L67" s="776"/>
      <c r="M67" s="776"/>
      <c r="U67" s="608"/>
    </row>
    <row r="68" spans="7:21" s="604" customFormat="1" ht="16.5">
      <c r="G68" s="776"/>
      <c r="H68" s="776"/>
      <c r="I68" s="776"/>
      <c r="J68" s="776"/>
      <c r="K68" s="776"/>
      <c r="L68" s="776"/>
      <c r="M68" s="776"/>
      <c r="U68" s="608"/>
    </row>
    <row r="69" spans="7:21" s="604" customFormat="1" ht="16.5">
      <c r="G69" s="776"/>
      <c r="H69" s="776"/>
      <c r="I69" s="776"/>
      <c r="J69" s="776"/>
      <c r="K69" s="776"/>
      <c r="L69" s="776"/>
      <c r="M69" s="776"/>
      <c r="U69" s="608"/>
    </row>
    <row r="70" spans="7:21" s="604" customFormat="1" ht="16.5">
      <c r="G70" s="776"/>
      <c r="H70" s="776"/>
      <c r="I70" s="776"/>
      <c r="J70" s="776"/>
      <c r="K70" s="776"/>
      <c r="L70" s="776"/>
      <c r="M70" s="776"/>
      <c r="U70" s="608"/>
    </row>
    <row r="71" spans="7:21" s="604" customFormat="1" ht="16.5">
      <c r="G71" s="776"/>
      <c r="H71" s="776"/>
      <c r="I71" s="776"/>
      <c r="J71" s="776"/>
      <c r="K71" s="776"/>
      <c r="L71" s="776"/>
      <c r="M71" s="776"/>
      <c r="U71" s="608"/>
    </row>
    <row r="72" spans="7:21" s="604" customFormat="1" ht="16.5">
      <c r="G72" s="776"/>
      <c r="H72" s="776"/>
      <c r="I72" s="776"/>
      <c r="J72" s="776"/>
      <c r="K72" s="776"/>
      <c r="L72" s="776"/>
      <c r="M72" s="776"/>
      <c r="U72" s="608"/>
    </row>
    <row r="73" spans="7:21" s="604" customFormat="1" ht="16.5">
      <c r="G73" s="776"/>
      <c r="H73" s="776"/>
      <c r="I73" s="776"/>
      <c r="J73" s="776"/>
      <c r="K73" s="776"/>
      <c r="L73" s="776"/>
      <c r="M73" s="776"/>
      <c r="U73" s="608"/>
    </row>
    <row r="74" spans="7:21" s="604" customFormat="1" ht="16.5">
      <c r="G74" s="776"/>
      <c r="H74" s="776"/>
      <c r="I74" s="776"/>
      <c r="J74" s="776"/>
      <c r="K74" s="776"/>
      <c r="L74" s="776"/>
      <c r="M74" s="776"/>
      <c r="U74" s="608"/>
    </row>
    <row r="75" spans="7:21" s="604" customFormat="1" ht="16.5">
      <c r="G75" s="776"/>
      <c r="H75" s="776"/>
      <c r="I75" s="776"/>
      <c r="J75" s="776"/>
      <c r="K75" s="776"/>
      <c r="L75" s="776"/>
      <c r="M75" s="776"/>
      <c r="U75" s="608"/>
    </row>
    <row r="76" spans="7:21" s="604" customFormat="1" ht="16.5">
      <c r="G76" s="776"/>
      <c r="H76" s="776"/>
      <c r="I76" s="776"/>
      <c r="J76" s="776"/>
      <c r="K76" s="776"/>
      <c r="L76" s="776"/>
      <c r="M76" s="776"/>
      <c r="U76" s="608"/>
    </row>
    <row r="77" spans="7:21" s="604" customFormat="1" ht="16.5">
      <c r="G77" s="776"/>
      <c r="H77" s="776"/>
      <c r="I77" s="776"/>
      <c r="J77" s="776"/>
      <c r="K77" s="776"/>
      <c r="L77" s="776"/>
      <c r="M77" s="776"/>
      <c r="U77" s="608"/>
    </row>
    <row r="78" spans="7:21" s="604" customFormat="1" ht="16.5">
      <c r="G78" s="776"/>
      <c r="H78" s="776"/>
      <c r="I78" s="776"/>
      <c r="J78" s="776"/>
      <c r="K78" s="776"/>
      <c r="L78" s="776"/>
      <c r="M78" s="776"/>
      <c r="U78" s="608"/>
    </row>
    <row r="79" spans="7:21" s="604" customFormat="1" ht="16.5">
      <c r="G79" s="776"/>
      <c r="H79" s="776"/>
      <c r="I79" s="776"/>
      <c r="J79" s="776"/>
      <c r="K79" s="776"/>
      <c r="L79" s="776"/>
      <c r="M79" s="776"/>
      <c r="U79" s="608"/>
    </row>
    <row r="80" spans="7:21" s="604" customFormat="1" ht="16.5">
      <c r="G80" s="776"/>
      <c r="H80" s="776"/>
      <c r="I80" s="776"/>
      <c r="J80" s="776"/>
      <c r="K80" s="776"/>
      <c r="L80" s="776"/>
      <c r="M80" s="776"/>
      <c r="U80" s="608"/>
    </row>
    <row r="81" spans="7:21" s="604" customFormat="1" ht="16.5">
      <c r="G81" s="776"/>
      <c r="H81" s="776"/>
      <c r="I81" s="776"/>
      <c r="J81" s="776"/>
      <c r="K81" s="776"/>
      <c r="L81" s="776"/>
      <c r="M81" s="776"/>
      <c r="U81" s="608"/>
    </row>
    <row r="82" spans="7:21" s="604" customFormat="1" ht="16.5">
      <c r="G82" s="776"/>
      <c r="H82" s="776"/>
      <c r="I82" s="776"/>
      <c r="J82" s="776"/>
      <c r="K82" s="776"/>
      <c r="L82" s="776"/>
      <c r="M82" s="776"/>
      <c r="U82" s="608"/>
    </row>
    <row r="83" spans="7:21" s="604" customFormat="1" ht="16.5">
      <c r="G83" s="776"/>
      <c r="H83" s="776"/>
      <c r="I83" s="776"/>
      <c r="J83" s="776"/>
      <c r="K83" s="776"/>
      <c r="L83" s="776"/>
      <c r="M83" s="776"/>
      <c r="U83" s="608"/>
    </row>
    <row r="84" spans="7:21" s="604" customFormat="1" ht="16.5">
      <c r="G84" s="776"/>
      <c r="H84" s="776"/>
      <c r="I84" s="776"/>
      <c r="J84" s="776"/>
      <c r="K84" s="776"/>
      <c r="L84" s="776"/>
      <c r="M84" s="776"/>
      <c r="U84" s="608"/>
    </row>
    <row r="85" spans="7:21" s="604" customFormat="1" ht="16.5">
      <c r="G85" s="776"/>
      <c r="H85" s="776"/>
      <c r="I85" s="776"/>
      <c r="J85" s="776"/>
      <c r="K85" s="776"/>
      <c r="L85" s="776"/>
      <c r="M85" s="776"/>
      <c r="U85" s="608"/>
    </row>
    <row r="86" spans="7:21" s="604" customFormat="1" ht="16.5">
      <c r="G86" s="776"/>
      <c r="H86" s="776"/>
      <c r="I86" s="776"/>
      <c r="J86" s="776"/>
      <c r="K86" s="776"/>
      <c r="L86" s="776"/>
      <c r="M86" s="776"/>
      <c r="U86" s="608"/>
    </row>
    <row r="87" spans="7:21" s="604" customFormat="1" ht="16.5">
      <c r="G87" s="776"/>
      <c r="H87" s="776"/>
      <c r="I87" s="776"/>
      <c r="J87" s="776"/>
      <c r="K87" s="776"/>
      <c r="L87" s="776"/>
      <c r="M87" s="776"/>
      <c r="U87" s="608"/>
    </row>
    <row r="88" spans="7:21" s="604" customFormat="1" ht="16.5">
      <c r="G88" s="776"/>
      <c r="H88" s="776"/>
      <c r="I88" s="776"/>
      <c r="J88" s="776"/>
      <c r="K88" s="776"/>
      <c r="L88" s="776"/>
      <c r="M88" s="776"/>
      <c r="U88" s="608"/>
    </row>
    <row r="89" spans="7:21" s="604" customFormat="1" ht="16.5">
      <c r="G89" s="776"/>
      <c r="H89" s="776"/>
      <c r="I89" s="776"/>
      <c r="J89" s="776"/>
      <c r="K89" s="776"/>
      <c r="L89" s="776"/>
      <c r="M89" s="776"/>
      <c r="U89" s="608"/>
    </row>
    <row r="90" spans="7:21" s="604" customFormat="1" ht="16.5">
      <c r="G90" s="776"/>
      <c r="H90" s="776"/>
      <c r="I90" s="776"/>
      <c r="J90" s="776"/>
      <c r="K90" s="776"/>
      <c r="L90" s="776"/>
      <c r="M90" s="776"/>
      <c r="U90" s="608"/>
    </row>
    <row r="91" spans="7:21" s="604" customFormat="1" ht="16.5">
      <c r="G91" s="776"/>
      <c r="H91" s="776"/>
      <c r="I91" s="776"/>
      <c r="J91" s="776"/>
      <c r="K91" s="776"/>
      <c r="L91" s="776"/>
      <c r="M91" s="776"/>
      <c r="U91" s="608"/>
    </row>
    <row r="92" spans="7:21" s="604" customFormat="1" ht="16.5">
      <c r="G92" s="776"/>
      <c r="H92" s="776"/>
      <c r="I92" s="776"/>
      <c r="J92" s="776"/>
      <c r="K92" s="776"/>
      <c r="L92" s="776"/>
      <c r="M92" s="776"/>
      <c r="U92" s="608"/>
    </row>
    <row r="93" spans="7:21" s="604" customFormat="1" ht="16.5">
      <c r="G93" s="776"/>
      <c r="H93" s="776"/>
      <c r="I93" s="776"/>
      <c r="J93" s="776"/>
      <c r="K93" s="776"/>
      <c r="L93" s="776"/>
      <c r="M93" s="776"/>
      <c r="U93" s="608"/>
    </row>
    <row r="94" spans="7:21" s="604" customFormat="1" ht="16.5">
      <c r="G94" s="776"/>
      <c r="H94" s="776"/>
      <c r="I94" s="776"/>
      <c r="J94" s="776"/>
      <c r="K94" s="776"/>
      <c r="L94" s="776"/>
      <c r="M94" s="776"/>
      <c r="U94" s="608"/>
    </row>
    <row r="95" spans="7:21" s="604" customFormat="1" ht="16.5">
      <c r="G95" s="776"/>
      <c r="H95" s="776"/>
      <c r="I95" s="776"/>
      <c r="J95" s="776"/>
      <c r="K95" s="776"/>
      <c r="L95" s="776"/>
      <c r="M95" s="776"/>
      <c r="U95" s="608"/>
    </row>
    <row r="96" spans="7:21" s="604" customFormat="1" ht="16.5">
      <c r="G96" s="776"/>
      <c r="H96" s="776"/>
      <c r="I96" s="776"/>
      <c r="J96" s="776"/>
      <c r="K96" s="776"/>
      <c r="L96" s="776"/>
      <c r="M96" s="776"/>
      <c r="U96" s="608"/>
    </row>
    <row r="97" spans="7:21" s="604" customFormat="1" ht="16.5">
      <c r="G97" s="776"/>
      <c r="H97" s="776"/>
      <c r="I97" s="776"/>
      <c r="J97" s="776"/>
      <c r="K97" s="776"/>
      <c r="L97" s="776"/>
      <c r="M97" s="776"/>
      <c r="U97" s="608"/>
    </row>
    <row r="98" spans="7:21" s="604" customFormat="1" ht="16.5">
      <c r="G98" s="776"/>
      <c r="H98" s="776"/>
      <c r="I98" s="776"/>
      <c r="J98" s="776"/>
      <c r="K98" s="776"/>
      <c r="L98" s="776"/>
      <c r="M98" s="776"/>
      <c r="U98" s="608"/>
    </row>
    <row r="99" spans="7:21" s="604" customFormat="1" ht="16.5">
      <c r="G99" s="776"/>
      <c r="H99" s="776"/>
      <c r="I99" s="776"/>
      <c r="J99" s="776"/>
      <c r="K99" s="776"/>
      <c r="L99" s="776"/>
      <c r="M99" s="776"/>
      <c r="U99" s="608"/>
    </row>
    <row r="100" spans="7:21" s="604" customFormat="1" ht="16.5">
      <c r="G100" s="776"/>
      <c r="H100" s="776"/>
      <c r="I100" s="776"/>
      <c r="J100" s="776"/>
      <c r="K100" s="776"/>
      <c r="L100" s="776"/>
      <c r="M100" s="776"/>
      <c r="U100" s="608"/>
    </row>
    <row r="101" spans="7:21" s="604" customFormat="1" ht="16.5">
      <c r="G101" s="776"/>
      <c r="H101" s="776"/>
      <c r="I101" s="776"/>
      <c r="J101" s="776"/>
      <c r="K101" s="776"/>
      <c r="L101" s="776"/>
      <c r="M101" s="776"/>
      <c r="U101" s="608"/>
    </row>
    <row r="102" spans="7:21" s="604" customFormat="1" ht="16.5">
      <c r="G102" s="776"/>
      <c r="H102" s="776"/>
      <c r="I102" s="776"/>
      <c r="J102" s="776"/>
      <c r="K102" s="776"/>
      <c r="L102" s="776"/>
      <c r="M102" s="776"/>
      <c r="U102" s="608"/>
    </row>
    <row r="103" spans="7:21" s="604" customFormat="1" ht="16.5">
      <c r="G103" s="776"/>
      <c r="H103" s="776"/>
      <c r="I103" s="776"/>
      <c r="J103" s="776"/>
      <c r="K103" s="776"/>
      <c r="L103" s="776"/>
      <c r="M103" s="776"/>
      <c r="U103" s="608"/>
    </row>
    <row r="104" spans="7:21" s="604" customFormat="1" ht="16.5">
      <c r="G104" s="776"/>
      <c r="H104" s="776"/>
      <c r="I104" s="776"/>
      <c r="J104" s="776"/>
      <c r="K104" s="776"/>
      <c r="L104" s="776"/>
      <c r="M104" s="776"/>
      <c r="U104" s="608"/>
    </row>
    <row r="105" spans="7:21" s="604" customFormat="1" ht="16.5">
      <c r="G105" s="776"/>
      <c r="H105" s="776"/>
      <c r="I105" s="776"/>
      <c r="J105" s="776"/>
      <c r="K105" s="776"/>
      <c r="L105" s="776"/>
      <c r="M105" s="776"/>
      <c r="U105" s="608"/>
    </row>
    <row r="106" spans="7:21" s="604" customFormat="1" ht="16.5">
      <c r="G106" s="776"/>
      <c r="H106" s="776"/>
      <c r="I106" s="776"/>
      <c r="J106" s="776"/>
      <c r="K106" s="776"/>
      <c r="L106" s="776"/>
      <c r="M106" s="776"/>
      <c r="U106" s="608"/>
    </row>
    <row r="107" spans="7:21" s="604" customFormat="1" ht="16.5">
      <c r="G107" s="776"/>
      <c r="H107" s="776"/>
      <c r="I107" s="776"/>
      <c r="J107" s="776"/>
      <c r="K107" s="776"/>
      <c r="L107" s="776"/>
      <c r="M107" s="776"/>
      <c r="U107" s="608"/>
    </row>
    <row r="108" spans="7:21" s="604" customFormat="1" ht="16.5">
      <c r="G108" s="776"/>
      <c r="H108" s="776"/>
      <c r="I108" s="776"/>
      <c r="J108" s="776"/>
      <c r="K108" s="776"/>
      <c r="L108" s="776"/>
      <c r="M108" s="776"/>
      <c r="U108" s="608"/>
    </row>
    <row r="109" spans="7:21" s="604" customFormat="1" ht="16.5">
      <c r="G109" s="776"/>
      <c r="H109" s="776"/>
      <c r="I109" s="776"/>
      <c r="J109" s="776"/>
      <c r="K109" s="776"/>
      <c r="L109" s="776"/>
      <c r="M109" s="776"/>
      <c r="U109" s="608"/>
    </row>
    <row r="110" spans="7:21" s="604" customFormat="1" ht="16.5">
      <c r="G110" s="776"/>
      <c r="H110" s="776"/>
      <c r="I110" s="776"/>
      <c r="J110" s="776"/>
      <c r="K110" s="776"/>
      <c r="L110" s="776"/>
      <c r="M110" s="776"/>
      <c r="U110" s="608"/>
    </row>
    <row r="111" spans="7:21" s="604" customFormat="1" ht="16.5">
      <c r="G111" s="776"/>
      <c r="H111" s="776"/>
      <c r="I111" s="776"/>
      <c r="J111" s="776"/>
      <c r="K111" s="776"/>
      <c r="L111" s="776"/>
      <c r="M111" s="776"/>
      <c r="U111" s="608"/>
    </row>
    <row r="112" spans="7:21" s="604" customFormat="1" ht="16.5">
      <c r="G112" s="776"/>
      <c r="H112" s="776"/>
      <c r="I112" s="776"/>
      <c r="J112" s="776"/>
      <c r="K112" s="776"/>
      <c r="L112" s="776"/>
      <c r="M112" s="776"/>
      <c r="U112" s="608"/>
    </row>
    <row r="113" spans="7:21" s="604" customFormat="1" ht="16.5">
      <c r="G113" s="776"/>
      <c r="H113" s="776"/>
      <c r="I113" s="776"/>
      <c r="J113" s="776"/>
      <c r="K113" s="776"/>
      <c r="L113" s="776"/>
      <c r="M113" s="776"/>
      <c r="U113" s="608"/>
    </row>
    <row r="114" spans="7:21" s="604" customFormat="1" ht="16.5">
      <c r="G114" s="776"/>
      <c r="H114" s="776"/>
      <c r="I114" s="776"/>
      <c r="J114" s="776"/>
      <c r="K114" s="776"/>
      <c r="L114" s="776"/>
      <c r="M114" s="776"/>
      <c r="U114" s="608"/>
    </row>
    <row r="115" spans="7:21" s="604" customFormat="1" ht="16.5">
      <c r="G115" s="776"/>
      <c r="H115" s="776"/>
      <c r="I115" s="776"/>
      <c r="J115" s="776"/>
      <c r="K115" s="776"/>
      <c r="L115" s="776"/>
      <c r="M115" s="776"/>
      <c r="U115" s="608"/>
    </row>
    <row r="116" spans="7:21" s="604" customFormat="1" ht="16.5">
      <c r="G116" s="776"/>
      <c r="H116" s="776"/>
      <c r="I116" s="776"/>
      <c r="J116" s="776"/>
      <c r="K116" s="776"/>
      <c r="L116" s="776"/>
      <c r="M116" s="776"/>
      <c r="U116" s="608"/>
    </row>
    <row r="117" spans="7:21" s="604" customFormat="1" ht="16.5">
      <c r="G117" s="776"/>
      <c r="H117" s="776"/>
      <c r="I117" s="776"/>
      <c r="J117" s="776"/>
      <c r="K117" s="776"/>
      <c r="L117" s="776"/>
      <c r="M117" s="776"/>
      <c r="U117" s="608"/>
    </row>
    <row r="118" spans="7:21" s="604" customFormat="1" ht="16.5">
      <c r="G118" s="776"/>
      <c r="H118" s="776"/>
      <c r="I118" s="776"/>
      <c r="J118" s="776"/>
      <c r="K118" s="776"/>
      <c r="L118" s="776"/>
      <c r="M118" s="776"/>
      <c r="U118" s="608"/>
    </row>
    <row r="119" spans="7:21" s="604" customFormat="1" ht="16.5">
      <c r="G119" s="776"/>
      <c r="H119" s="776"/>
      <c r="I119" s="776"/>
      <c r="J119" s="776"/>
      <c r="K119" s="776"/>
      <c r="L119" s="776"/>
      <c r="M119" s="776"/>
      <c r="U119" s="608"/>
    </row>
    <row r="120" spans="7:21" s="604" customFormat="1" ht="16.5">
      <c r="G120" s="776"/>
      <c r="H120" s="776"/>
      <c r="I120" s="776"/>
      <c r="J120" s="776"/>
      <c r="K120" s="776"/>
      <c r="L120" s="776"/>
      <c r="M120" s="776"/>
      <c r="U120" s="608"/>
    </row>
    <row r="121" spans="7:21" s="604" customFormat="1" ht="16.5">
      <c r="G121" s="776"/>
      <c r="H121" s="776"/>
      <c r="I121" s="776"/>
      <c r="J121" s="776"/>
      <c r="K121" s="776"/>
      <c r="L121" s="776"/>
      <c r="M121" s="776"/>
      <c r="U121" s="608"/>
    </row>
    <row r="122" spans="7:21" s="604" customFormat="1" ht="16.5">
      <c r="G122" s="776"/>
      <c r="H122" s="776"/>
      <c r="I122" s="776"/>
      <c r="J122" s="776"/>
      <c r="K122" s="776"/>
      <c r="L122" s="776"/>
      <c r="M122" s="776"/>
      <c r="U122" s="608"/>
    </row>
    <row r="123" spans="7:13" ht="15.75">
      <c r="G123" s="116"/>
      <c r="H123" s="116"/>
      <c r="I123" s="116"/>
      <c r="J123" s="116"/>
      <c r="K123" s="116"/>
      <c r="L123" s="116"/>
      <c r="M123" s="116"/>
    </row>
    <row r="124" spans="7:13" ht="15.75">
      <c r="G124" s="116"/>
      <c r="H124" s="116"/>
      <c r="I124" s="116"/>
      <c r="J124" s="116"/>
      <c r="K124" s="116"/>
      <c r="L124" s="116"/>
      <c r="M124" s="116"/>
    </row>
    <row r="125" spans="7:13" ht="15.75">
      <c r="G125" s="116"/>
      <c r="H125" s="116"/>
      <c r="I125" s="116"/>
      <c r="J125" s="116"/>
      <c r="K125" s="116"/>
      <c r="L125" s="116"/>
      <c r="M125" s="116"/>
    </row>
    <row r="126" spans="7:13" ht="15.75">
      <c r="G126" s="116"/>
      <c r="H126" s="116"/>
      <c r="I126" s="116"/>
      <c r="J126" s="116"/>
      <c r="K126" s="116"/>
      <c r="L126" s="116"/>
      <c r="M126" s="116"/>
    </row>
    <row r="127" spans="7:13" ht="15.75">
      <c r="G127" s="116"/>
      <c r="H127" s="116"/>
      <c r="I127" s="116"/>
      <c r="J127" s="116"/>
      <c r="K127" s="116"/>
      <c r="L127" s="116"/>
      <c r="M127" s="116"/>
    </row>
    <row r="128" spans="7:13" ht="15.75">
      <c r="G128" s="116"/>
      <c r="H128" s="116"/>
      <c r="I128" s="116"/>
      <c r="J128" s="116"/>
      <c r="K128" s="116"/>
      <c r="L128" s="116"/>
      <c r="M128" s="116"/>
    </row>
    <row r="129" spans="7:13" ht="15.75">
      <c r="G129" s="116"/>
      <c r="H129" s="116"/>
      <c r="I129" s="116"/>
      <c r="J129" s="116"/>
      <c r="K129" s="116"/>
      <c r="L129" s="116"/>
      <c r="M129" s="116"/>
    </row>
    <row r="130" spans="7:13" ht="15.75">
      <c r="G130" s="116"/>
      <c r="H130" s="116"/>
      <c r="I130" s="116"/>
      <c r="J130" s="116"/>
      <c r="K130" s="116"/>
      <c r="L130" s="116"/>
      <c r="M130" s="116"/>
    </row>
    <row r="131" spans="7:13" ht="15.75">
      <c r="G131" s="116"/>
      <c r="H131" s="116"/>
      <c r="I131" s="116"/>
      <c r="J131" s="116"/>
      <c r="K131" s="116"/>
      <c r="L131" s="116"/>
      <c r="M131" s="116"/>
    </row>
    <row r="132" spans="7:13" ht="15.75">
      <c r="G132" s="116"/>
      <c r="H132" s="116"/>
      <c r="I132" s="116"/>
      <c r="J132" s="116"/>
      <c r="K132" s="116"/>
      <c r="L132" s="116"/>
      <c r="M132" s="116"/>
    </row>
    <row r="133" spans="7:13" ht="15.75">
      <c r="G133" s="116"/>
      <c r="H133" s="116"/>
      <c r="I133" s="116"/>
      <c r="J133" s="116"/>
      <c r="K133" s="116"/>
      <c r="L133" s="116"/>
      <c r="M133" s="116"/>
    </row>
    <row r="134" spans="7:13" ht="15.75">
      <c r="G134" s="116"/>
      <c r="H134" s="116"/>
      <c r="I134" s="116"/>
      <c r="J134" s="116"/>
      <c r="K134" s="116"/>
      <c r="L134" s="116"/>
      <c r="M134" s="116"/>
    </row>
    <row r="135" spans="7:13" ht="15.75">
      <c r="G135" s="116"/>
      <c r="H135" s="116"/>
      <c r="I135" s="116"/>
      <c r="J135" s="116"/>
      <c r="K135" s="116"/>
      <c r="L135" s="116"/>
      <c r="M135" s="116"/>
    </row>
  </sheetData>
  <mergeCells count="9">
    <mergeCell ref="A3:N3"/>
    <mergeCell ref="B41:M42"/>
    <mergeCell ref="A1:M1"/>
    <mergeCell ref="A2:M2"/>
    <mergeCell ref="A5:K5"/>
    <mergeCell ref="G6:I6"/>
    <mergeCell ref="K6:M6"/>
    <mergeCell ref="A4:M4"/>
    <mergeCell ref="B21:E21"/>
  </mergeCells>
  <printOptions/>
  <pageMargins left="0.47" right="0.39" top="0.48" bottom="0.67" header="0.39" footer="0.37"/>
  <pageSetup firstPageNumber="3" useFirstPageNumber="1" fitToHeight="1" fitToWidth="1" horizontalDpi="600" verticalDpi="600" orientation="portrait" scale="77" r:id="rId1"/>
  <headerFooter alignWithMargins="0">
    <oddHeader>&amp;R
</oddHeader>
    <oddFooter>&amp;L&amp;8&amp;D, &amp;T, &amp;F&amp;C&amp;10
&amp;R&amp;9&amp;P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40"/>
  <sheetViews>
    <sheetView showGridLines="0" zoomScale="75" zoomScaleNormal="75" workbookViewId="0" topLeftCell="A25">
      <selection activeCell="H36" sqref="H36"/>
    </sheetView>
  </sheetViews>
  <sheetFormatPr defaultColWidth="8.88671875" defaultRowHeight="15.75"/>
  <cols>
    <col min="1" max="1" width="0.9921875" style="88" customWidth="1"/>
    <col min="2" max="2" width="7.5546875" style="88" customWidth="1"/>
    <col min="3" max="4" width="12.5546875" style="88" customWidth="1"/>
    <col min="5" max="5" width="3.5546875" style="88" customWidth="1"/>
    <col min="6" max="6" width="2.77734375" style="88" customWidth="1"/>
    <col min="7" max="7" width="12.77734375" style="88" customWidth="1"/>
    <col min="8" max="8" width="1.66796875" style="88" customWidth="1"/>
    <col min="9" max="9" width="15.4453125" style="88" customWidth="1"/>
    <col min="10" max="10" width="1.88671875" style="88" customWidth="1"/>
    <col min="11" max="11" width="12.77734375" style="88" customWidth="1"/>
    <col min="12" max="12" width="1.33203125" style="88" customWidth="1"/>
    <col min="13" max="13" width="14.21484375" style="88" customWidth="1"/>
    <col min="14" max="14" width="1.33203125" style="88" customWidth="1"/>
    <col min="15" max="15" width="10.6640625" style="88" customWidth="1"/>
    <col min="16" max="16" width="10.6640625" style="88" hidden="1" customWidth="1"/>
    <col min="17" max="17" width="1.77734375" style="88" hidden="1" customWidth="1"/>
    <col min="18" max="18" width="10.6640625" style="88" hidden="1" customWidth="1"/>
    <col min="19" max="16384" width="8.88671875" style="88" customWidth="1"/>
  </cols>
  <sheetData>
    <row r="1" spans="1:17" ht="29.25" customHeight="1">
      <c r="A1" s="1157" t="s">
        <v>629</v>
      </c>
      <c r="B1" s="1157"/>
      <c r="C1" s="1157"/>
      <c r="D1" s="1157"/>
      <c r="E1" s="1157"/>
      <c r="F1" s="1157"/>
      <c r="G1" s="1157"/>
      <c r="H1" s="1157"/>
      <c r="I1" s="1157"/>
      <c r="J1" s="1157"/>
      <c r="K1" s="1157"/>
      <c r="L1" s="1157"/>
      <c r="M1" s="1157"/>
      <c r="N1" s="163"/>
      <c r="O1" s="164"/>
      <c r="P1" s="164"/>
      <c r="Q1" s="164"/>
    </row>
    <row r="2" spans="1:17" ht="19.5" customHeight="1">
      <c r="A2" s="1158" t="s">
        <v>651</v>
      </c>
      <c r="B2" s="1158"/>
      <c r="C2" s="1158"/>
      <c r="D2" s="1158"/>
      <c r="E2" s="1158"/>
      <c r="F2" s="1158"/>
      <c r="G2" s="1158"/>
      <c r="H2" s="1158"/>
      <c r="I2" s="1158"/>
      <c r="J2" s="1158"/>
      <c r="K2" s="1158"/>
      <c r="L2" s="1158"/>
      <c r="M2" s="1158"/>
      <c r="N2" s="164"/>
      <c r="O2" s="164"/>
      <c r="P2" s="164"/>
      <c r="Q2" s="164"/>
    </row>
    <row r="3" spans="1:17" ht="19.5" customHeight="1">
      <c r="A3" s="1157" t="s">
        <v>771</v>
      </c>
      <c r="B3" s="1157"/>
      <c r="C3" s="1157"/>
      <c r="D3" s="1157"/>
      <c r="E3" s="1157"/>
      <c r="F3" s="1157"/>
      <c r="G3" s="1157"/>
      <c r="H3" s="1157"/>
      <c r="I3" s="1157"/>
      <c r="J3" s="1157"/>
      <c r="K3" s="1157"/>
      <c r="L3" s="1157"/>
      <c r="M3" s="1157"/>
      <c r="N3" s="164"/>
      <c r="O3" s="164"/>
      <c r="P3" s="164"/>
      <c r="Q3" s="164"/>
    </row>
    <row r="4" spans="1:17" ht="19.5" customHeight="1">
      <c r="A4" s="1157" t="str">
        <f>+'PL(Grp)'!A4:M4</f>
        <v>Unaudited Income Statements For The Financial Quarter Ended 31 March 2006</v>
      </c>
      <c r="B4" s="1157"/>
      <c r="C4" s="1157"/>
      <c r="D4" s="1157"/>
      <c r="E4" s="1157"/>
      <c r="F4" s="1157"/>
      <c r="G4" s="1157"/>
      <c r="H4" s="1157"/>
      <c r="I4" s="1157"/>
      <c r="J4" s="1157"/>
      <c r="K4" s="1157"/>
      <c r="L4" s="1157"/>
      <c r="M4" s="1157"/>
      <c r="N4" s="164"/>
      <c r="O4" s="164"/>
      <c r="P4" s="164"/>
      <c r="Q4" s="164"/>
    </row>
    <row r="5" spans="1:17" ht="19.5" customHeight="1">
      <c r="A5" s="859"/>
      <c r="B5" s="859"/>
      <c r="C5" s="859"/>
      <c r="D5" s="859"/>
      <c r="E5" s="859"/>
      <c r="F5" s="859"/>
      <c r="G5" s="859"/>
      <c r="H5" s="859"/>
      <c r="I5" s="859"/>
      <c r="J5" s="859"/>
      <c r="K5" s="859"/>
      <c r="L5" s="859"/>
      <c r="M5" s="859"/>
      <c r="N5" s="164"/>
      <c r="O5" s="164"/>
      <c r="P5" s="164"/>
      <c r="Q5" s="164"/>
    </row>
    <row r="6" spans="1:17" s="604" customFormat="1" ht="16.5">
      <c r="A6" s="603"/>
      <c r="C6" s="603"/>
      <c r="D6" s="603"/>
      <c r="E6" s="603"/>
      <c r="F6" s="603"/>
      <c r="G6" s="603"/>
      <c r="H6" s="603"/>
      <c r="I6" s="603"/>
      <c r="J6" s="603"/>
      <c r="K6" s="603"/>
      <c r="L6" s="613"/>
      <c r="M6" s="613"/>
      <c r="N6" s="613"/>
      <c r="O6" s="613"/>
      <c r="P6" s="613"/>
      <c r="Q6" s="613"/>
    </row>
    <row r="7" spans="1:17" s="604" customFormat="1" ht="21" customHeight="1">
      <c r="A7" s="603"/>
      <c r="B7" s="860" t="s">
        <v>628</v>
      </c>
      <c r="C7" s="603"/>
      <c r="D7" s="603"/>
      <c r="E7" s="603"/>
      <c r="F7" s="603"/>
      <c r="G7" s="1155" t="s">
        <v>62</v>
      </c>
      <c r="H7" s="1156"/>
      <c r="I7" s="1156"/>
      <c r="J7" s="603"/>
      <c r="K7" s="1155" t="s">
        <v>63</v>
      </c>
      <c r="L7" s="1156"/>
      <c r="M7" s="1156"/>
      <c r="N7" s="613"/>
      <c r="O7" s="613"/>
      <c r="P7" s="613"/>
      <c r="Q7" s="613"/>
    </row>
    <row r="8" spans="2:18" s="694" customFormat="1" ht="51.75" customHeight="1">
      <c r="B8" s="695"/>
      <c r="C8" s="692"/>
      <c r="D8" s="692"/>
      <c r="E8" s="692"/>
      <c r="F8" s="692"/>
      <c r="G8" s="696" t="s">
        <v>235</v>
      </c>
      <c r="H8" s="692"/>
      <c r="I8" s="696" t="s">
        <v>236</v>
      </c>
      <c r="J8" s="613"/>
      <c r="K8" s="696" t="s">
        <v>237</v>
      </c>
      <c r="L8" s="613"/>
      <c r="M8" s="696" t="s">
        <v>238</v>
      </c>
      <c r="N8" s="613"/>
      <c r="O8" s="613"/>
      <c r="P8" s="696" t="s">
        <v>237</v>
      </c>
      <c r="Q8" s="613"/>
      <c r="R8" s="697" t="s">
        <v>238</v>
      </c>
    </row>
    <row r="9" spans="2:19" s="604" customFormat="1" ht="16.5">
      <c r="B9" s="695"/>
      <c r="C9" s="692"/>
      <c r="D9" s="692"/>
      <c r="E9" s="692"/>
      <c r="F9" s="692"/>
      <c r="G9" s="699">
        <f>+'PL(Grp)'!G8</f>
        <v>38807</v>
      </c>
      <c r="H9" s="702"/>
      <c r="I9" s="699">
        <f>+'PL(Grp)'!I8</f>
        <v>38442</v>
      </c>
      <c r="J9" s="701"/>
      <c r="K9" s="699">
        <f>+G9</f>
        <v>38807</v>
      </c>
      <c r="L9" s="702"/>
      <c r="M9" s="699">
        <f>+I9</f>
        <v>38442</v>
      </c>
      <c r="N9" s="703"/>
      <c r="O9" s="613"/>
      <c r="P9" s="777">
        <v>38625</v>
      </c>
      <c r="Q9" s="778"/>
      <c r="R9" s="779">
        <v>38260</v>
      </c>
      <c r="S9" s="780"/>
    </row>
    <row r="10" spans="2:17" s="604" customFormat="1" ht="16.5">
      <c r="B10" s="695"/>
      <c r="C10" s="692"/>
      <c r="D10" s="692"/>
      <c r="E10" s="692"/>
      <c r="F10" s="692"/>
      <c r="G10" s="709" t="s">
        <v>595</v>
      </c>
      <c r="H10" s="692"/>
      <c r="I10" s="709" t="s">
        <v>595</v>
      </c>
      <c r="J10" s="613"/>
      <c r="K10" s="709" t="s">
        <v>595</v>
      </c>
      <c r="L10" s="613"/>
      <c r="M10" s="709" t="s">
        <v>595</v>
      </c>
      <c r="N10" s="613"/>
      <c r="O10" s="613"/>
      <c r="P10" s="613"/>
      <c r="Q10" s="613"/>
    </row>
    <row r="11" spans="2:17" s="604" customFormat="1" ht="7.5" customHeight="1">
      <c r="B11" s="695"/>
      <c r="C11" s="692"/>
      <c r="D11" s="692"/>
      <c r="E11" s="692"/>
      <c r="F11" s="692"/>
      <c r="G11" s="709"/>
      <c r="H11" s="692"/>
      <c r="I11" s="709"/>
      <c r="J11" s="613"/>
      <c r="K11" s="709"/>
      <c r="L11" s="613"/>
      <c r="M11" s="709"/>
      <c r="N11" s="613"/>
      <c r="O11" s="613"/>
      <c r="P11" s="613"/>
      <c r="Q11" s="613"/>
    </row>
    <row r="12" spans="1:22" s="604" customFormat="1" ht="28.5" customHeight="1" thickBot="1">
      <c r="A12" s="603"/>
      <c r="B12" s="604" t="s">
        <v>155</v>
      </c>
      <c r="C12" s="603"/>
      <c r="D12" s="603"/>
      <c r="E12" s="603"/>
      <c r="F12" s="603"/>
      <c r="G12" s="867">
        <f>+G14+G17+G18</f>
        <v>7079</v>
      </c>
      <c r="H12" s="603"/>
      <c r="I12" s="867">
        <f>+I14+I17+I18</f>
        <v>39522</v>
      </c>
      <c r="J12" s="603"/>
      <c r="K12" s="867">
        <f>+K14+K17+K18</f>
        <v>7079</v>
      </c>
      <c r="L12" s="613"/>
      <c r="M12" s="867">
        <f>+M14+M17+M18</f>
        <v>39522</v>
      </c>
      <c r="N12" s="613"/>
      <c r="O12" s="613"/>
      <c r="P12" s="613"/>
      <c r="Q12" s="613"/>
      <c r="T12" s="613"/>
      <c r="U12" s="691"/>
      <c r="V12" s="613"/>
    </row>
    <row r="13" spans="2:17" s="604" customFormat="1" ht="7.5" customHeight="1">
      <c r="B13" s="695"/>
      <c r="C13" s="692"/>
      <c r="D13" s="692"/>
      <c r="E13" s="692"/>
      <c r="F13" s="692"/>
      <c r="G13" s="709"/>
      <c r="H13" s="692"/>
      <c r="I13" s="709"/>
      <c r="J13" s="613"/>
      <c r="K13" s="709"/>
      <c r="L13" s="613"/>
      <c r="M13" s="709"/>
      <c r="N13" s="613"/>
      <c r="O13" s="613"/>
      <c r="P13" s="613"/>
      <c r="Q13" s="613"/>
    </row>
    <row r="14" spans="2:18" s="645" customFormat="1" ht="24.75" customHeight="1">
      <c r="B14" s="712" t="s">
        <v>612</v>
      </c>
      <c r="G14" s="713">
        <f>+K14-P14</f>
        <v>1076</v>
      </c>
      <c r="H14" s="714"/>
      <c r="I14" s="715">
        <f>+M14-R14</f>
        <v>643</v>
      </c>
      <c r="J14" s="714"/>
      <c r="K14" s="716">
        <v>1076</v>
      </c>
      <c r="L14" s="717"/>
      <c r="M14" s="717">
        <v>643</v>
      </c>
      <c r="N14" s="718"/>
      <c r="O14" s="718"/>
      <c r="P14" s="719">
        <v>0</v>
      </c>
      <c r="Q14" s="714"/>
      <c r="R14" s="714">
        <v>0</v>
      </c>
    </row>
    <row r="15" spans="2:18" s="645" customFormat="1" ht="24.75" customHeight="1">
      <c r="B15" s="712" t="s">
        <v>613</v>
      </c>
      <c r="G15" s="723">
        <f>+K15-P15</f>
        <v>0</v>
      </c>
      <c r="H15" s="714"/>
      <c r="I15" s="724">
        <f>+M15-R15</f>
        <v>0</v>
      </c>
      <c r="J15" s="714"/>
      <c r="K15" s="725">
        <v>0</v>
      </c>
      <c r="L15" s="717"/>
      <c r="M15" s="726">
        <v>0</v>
      </c>
      <c r="N15" s="669"/>
      <c r="O15" s="718"/>
      <c r="P15" s="723">
        <v>0</v>
      </c>
      <c r="Q15" s="714"/>
      <c r="R15" s="724">
        <v>0</v>
      </c>
    </row>
    <row r="16" spans="2:18" s="729" customFormat="1" ht="24.75" customHeight="1">
      <c r="B16" s="730" t="s">
        <v>614</v>
      </c>
      <c r="G16" s="713">
        <f>G14+G15</f>
        <v>1076</v>
      </c>
      <c r="H16" s="731"/>
      <c r="I16" s="715">
        <f>I14+I15</f>
        <v>643</v>
      </c>
      <c r="J16" s="731"/>
      <c r="K16" s="713">
        <f>K14+K15</f>
        <v>1076</v>
      </c>
      <c r="L16" s="731"/>
      <c r="M16" s="715">
        <f>M14+M15</f>
        <v>643</v>
      </c>
      <c r="N16" s="643"/>
      <c r="O16" s="643"/>
      <c r="P16" s="713">
        <f>P14+P15</f>
        <v>0</v>
      </c>
      <c r="Q16" s="731"/>
      <c r="R16" s="715">
        <f>R14+R15</f>
        <v>0</v>
      </c>
    </row>
    <row r="17" spans="2:18" s="645" customFormat="1" ht="24.75" customHeight="1">
      <c r="B17" s="712" t="s">
        <v>253</v>
      </c>
      <c r="G17" s="713">
        <f aca="true" t="shared" si="0" ref="G17:I18">+K17-P17</f>
        <v>0</v>
      </c>
      <c r="H17" s="714"/>
      <c r="I17" s="715">
        <f t="shared" si="0"/>
        <v>0</v>
      </c>
      <c r="J17" s="714"/>
      <c r="K17" s="733">
        <v>0</v>
      </c>
      <c r="L17" s="717"/>
      <c r="M17" s="734">
        <v>0</v>
      </c>
      <c r="N17" s="669"/>
      <c r="O17" s="669"/>
      <c r="P17" s="713">
        <v>0</v>
      </c>
      <c r="Q17" s="714"/>
      <c r="R17" s="715">
        <v>0</v>
      </c>
    </row>
    <row r="18" spans="2:18" s="645" customFormat="1" ht="24.75" customHeight="1">
      <c r="B18" s="712" t="s">
        <v>457</v>
      </c>
      <c r="G18" s="723">
        <f t="shared" si="0"/>
        <v>6003</v>
      </c>
      <c r="H18" s="714"/>
      <c r="I18" s="724">
        <f t="shared" si="0"/>
        <v>38879</v>
      </c>
      <c r="J18" s="714"/>
      <c r="K18" s="725">
        <v>6003</v>
      </c>
      <c r="L18" s="717"/>
      <c r="M18" s="726">
        <v>38879</v>
      </c>
      <c r="N18" s="669"/>
      <c r="O18" s="669"/>
      <c r="P18" s="723">
        <v>0</v>
      </c>
      <c r="Q18" s="714"/>
      <c r="R18" s="724">
        <v>0</v>
      </c>
    </row>
    <row r="19" spans="2:18" s="729" customFormat="1" ht="24.75" customHeight="1">
      <c r="B19" s="729" t="s">
        <v>626</v>
      </c>
      <c r="G19" s="713">
        <f>SUM(G16:G18)</f>
        <v>7079</v>
      </c>
      <c r="H19" s="731"/>
      <c r="I19" s="715">
        <f>SUM(I16:I18)</f>
        <v>39522</v>
      </c>
      <c r="J19" s="731"/>
      <c r="K19" s="713">
        <f>SUM(K16:K18)</f>
        <v>7079</v>
      </c>
      <c r="L19" s="731"/>
      <c r="M19" s="715">
        <f>SUM(M16:M18)</f>
        <v>39522</v>
      </c>
      <c r="N19" s="643"/>
      <c r="O19" s="735"/>
      <c r="P19" s="713">
        <f>SUM(P16:P18)</f>
        <v>0</v>
      </c>
      <c r="Q19" s="731"/>
      <c r="R19" s="715">
        <f>SUM(R16:R18)</f>
        <v>0</v>
      </c>
    </row>
    <row r="20" spans="2:18" s="645" customFormat="1" ht="24.75" customHeight="1">
      <c r="B20" s="712" t="s">
        <v>254</v>
      </c>
      <c r="G20" s="719">
        <f>+K20-P20</f>
        <v>-817</v>
      </c>
      <c r="H20" s="736"/>
      <c r="I20" s="714">
        <f>+M20-R20</f>
        <v>-1767</v>
      </c>
      <c r="J20" s="736"/>
      <c r="K20" s="733">
        <v>-817</v>
      </c>
      <c r="L20" s="717"/>
      <c r="M20" s="734">
        <v>-1767</v>
      </c>
      <c r="N20" s="669"/>
      <c r="O20" s="718"/>
      <c r="P20" s="713">
        <v>0</v>
      </c>
      <c r="Q20" s="714"/>
      <c r="R20" s="715">
        <v>0</v>
      </c>
    </row>
    <row r="21" spans="2:18" s="645" customFormat="1" ht="24.75" customHeight="1">
      <c r="B21" s="712" t="s">
        <v>278</v>
      </c>
      <c r="G21" s="723">
        <v>0</v>
      </c>
      <c r="H21" s="714"/>
      <c r="I21" s="724">
        <v>0</v>
      </c>
      <c r="J21" s="714"/>
      <c r="K21" s="725">
        <v>0</v>
      </c>
      <c r="L21" s="717"/>
      <c r="M21" s="726">
        <v>0</v>
      </c>
      <c r="N21" s="669"/>
      <c r="O21" s="718"/>
      <c r="P21" s="723">
        <v>0</v>
      </c>
      <c r="Q21" s="714"/>
      <c r="R21" s="724">
        <v>0</v>
      </c>
    </row>
    <row r="22" spans="2:18" s="743" customFormat="1" ht="42.75" customHeight="1">
      <c r="B22" s="1161" t="s">
        <v>759</v>
      </c>
      <c r="C22" s="1161"/>
      <c r="D22" s="1161"/>
      <c r="E22" s="1161"/>
      <c r="F22" s="737"/>
      <c r="G22" s="738">
        <f>SUM(G19:G21)</f>
        <v>6262</v>
      </c>
      <c r="H22" s="739"/>
      <c r="I22" s="740">
        <f>SUM(I19:I21)</f>
        <v>37755</v>
      </c>
      <c r="J22" s="738"/>
      <c r="K22" s="738">
        <f>SUM(K19:K21)</f>
        <v>6262</v>
      </c>
      <c r="L22" s="738"/>
      <c r="M22" s="740">
        <f>SUM(M19:M21)</f>
        <v>37755</v>
      </c>
      <c r="N22" s="781"/>
      <c r="O22" s="742"/>
      <c r="P22" s="738">
        <f>SUM(P19:P21)</f>
        <v>0</v>
      </c>
      <c r="Q22" s="738"/>
      <c r="R22" s="740">
        <f>SUM(R19:R21)</f>
        <v>0</v>
      </c>
    </row>
    <row r="23" spans="2:18" s="645" customFormat="1" ht="24.75" customHeight="1">
      <c r="B23" s="712" t="s">
        <v>194</v>
      </c>
      <c r="G23" s="746">
        <f aca="true" t="shared" si="1" ref="G23:I24">+K23-P23</f>
        <v>0</v>
      </c>
      <c r="H23" s="736"/>
      <c r="I23" s="747">
        <f t="shared" si="1"/>
        <v>0</v>
      </c>
      <c r="J23" s="748"/>
      <c r="K23" s="749">
        <v>0</v>
      </c>
      <c r="L23" s="750"/>
      <c r="M23" s="751">
        <v>0</v>
      </c>
      <c r="N23" s="669"/>
      <c r="O23" s="718"/>
      <c r="P23" s="746">
        <v>0</v>
      </c>
      <c r="Q23" s="748"/>
      <c r="R23" s="747">
        <v>0</v>
      </c>
    </row>
    <row r="24" spans="2:18" s="645" customFormat="1" ht="23.25" customHeight="1">
      <c r="B24" s="712" t="s">
        <v>774</v>
      </c>
      <c r="G24" s="753">
        <f t="shared" si="1"/>
        <v>0</v>
      </c>
      <c r="H24" s="714"/>
      <c r="I24" s="754">
        <f t="shared" si="1"/>
        <v>0</v>
      </c>
      <c r="J24" s="714"/>
      <c r="K24" s="755">
        <v>0</v>
      </c>
      <c r="L24" s="717"/>
      <c r="M24" s="756">
        <v>0</v>
      </c>
      <c r="N24" s="669"/>
      <c r="O24" s="718"/>
      <c r="P24" s="753">
        <v>0</v>
      </c>
      <c r="Q24" s="714"/>
      <c r="R24" s="754">
        <v>0</v>
      </c>
    </row>
    <row r="25" spans="2:18" s="729" customFormat="1" ht="24.75" customHeight="1">
      <c r="B25" s="729" t="s">
        <v>646</v>
      </c>
      <c r="G25" s="713">
        <f>SUM(G22:G24)</f>
        <v>6262</v>
      </c>
      <c r="H25" s="731"/>
      <c r="I25" s="715">
        <f>SUM(I22:I24)</f>
        <v>37755</v>
      </c>
      <c r="J25" s="713"/>
      <c r="K25" s="713">
        <f>SUM(K22:K24)</f>
        <v>6262</v>
      </c>
      <c r="L25" s="713"/>
      <c r="M25" s="715">
        <f>SUM(M22:M24)</f>
        <v>37755</v>
      </c>
      <c r="N25" s="643"/>
      <c r="O25" s="643"/>
      <c r="P25" s="713">
        <f>SUM(P22:P24)</f>
        <v>0</v>
      </c>
      <c r="Q25" s="713"/>
      <c r="R25" s="715">
        <f>SUM(R22:R24)</f>
        <v>0</v>
      </c>
    </row>
    <row r="26" spans="2:18" s="645" customFormat="1" ht="24.75" customHeight="1">
      <c r="B26" s="645" t="s">
        <v>644</v>
      </c>
      <c r="G26" s="713">
        <f aca="true" t="shared" si="2" ref="G26:I27">+K26-P26</f>
        <v>-10507</v>
      </c>
      <c r="H26" s="736"/>
      <c r="I26" s="715">
        <f t="shared" si="2"/>
        <v>-13931</v>
      </c>
      <c r="J26" s="736"/>
      <c r="K26" s="733">
        <v>-10507</v>
      </c>
      <c r="L26" s="758"/>
      <c r="M26" s="734">
        <v>-13931</v>
      </c>
      <c r="N26" s="669"/>
      <c r="O26" s="669"/>
      <c r="P26" s="713">
        <v>0</v>
      </c>
      <c r="Q26" s="736"/>
      <c r="R26" s="715">
        <v>0</v>
      </c>
    </row>
    <row r="27" spans="2:18" s="645" customFormat="1" ht="24.75" customHeight="1">
      <c r="B27" s="712" t="s">
        <v>686</v>
      </c>
      <c r="G27" s="723">
        <f t="shared" si="2"/>
        <v>0</v>
      </c>
      <c r="H27" s="759"/>
      <c r="I27" s="724">
        <f t="shared" si="2"/>
        <v>0</v>
      </c>
      <c r="J27" s="759"/>
      <c r="K27" s="725">
        <v>0</v>
      </c>
      <c r="L27" s="760"/>
      <c r="M27" s="726">
        <v>0</v>
      </c>
      <c r="N27" s="761"/>
      <c r="O27" s="718"/>
      <c r="P27" s="723">
        <v>0</v>
      </c>
      <c r="Q27" s="759"/>
      <c r="R27" s="724">
        <v>0</v>
      </c>
    </row>
    <row r="28" spans="2:18" s="729" customFormat="1" ht="24.75" customHeight="1">
      <c r="B28" s="730" t="s">
        <v>658</v>
      </c>
      <c r="G28" s="713">
        <f>SUM(G25:G27)</f>
        <v>-4245</v>
      </c>
      <c r="H28" s="731"/>
      <c r="I28" s="715">
        <f>SUM(I25:I27)</f>
        <v>23824</v>
      </c>
      <c r="J28" s="713"/>
      <c r="K28" s="713">
        <f>SUM(K25:K27)</f>
        <v>-4245</v>
      </c>
      <c r="L28" s="713"/>
      <c r="M28" s="715">
        <f>SUM(M25:M27)</f>
        <v>23824</v>
      </c>
      <c r="N28" s="643"/>
      <c r="O28" s="643"/>
      <c r="P28" s="713">
        <f>SUM(P25:P27)</f>
        <v>0</v>
      </c>
      <c r="Q28" s="713"/>
      <c r="R28" s="715">
        <f>SUM(R25:R27)</f>
        <v>0</v>
      </c>
    </row>
    <row r="29" spans="2:18" s="645" customFormat="1" ht="24.75" customHeight="1">
      <c r="B29" s="712" t="s">
        <v>596</v>
      </c>
      <c r="G29" s="719">
        <f aca="true" t="shared" si="3" ref="G29:I30">+K29-P29</f>
        <v>-192</v>
      </c>
      <c r="H29" s="714"/>
      <c r="I29" s="714">
        <f t="shared" si="3"/>
        <v>-10886</v>
      </c>
      <c r="J29" s="714"/>
      <c r="K29" s="716">
        <v>-192</v>
      </c>
      <c r="L29" s="717"/>
      <c r="M29" s="717">
        <v>-10886</v>
      </c>
      <c r="N29" s="669"/>
      <c r="O29" s="669"/>
      <c r="P29" s="719">
        <v>0</v>
      </c>
      <c r="Q29" s="714"/>
      <c r="R29" s="714">
        <v>0</v>
      </c>
    </row>
    <row r="30" spans="2:18" s="645" customFormat="1" ht="24.75" customHeight="1">
      <c r="B30" s="762" t="s">
        <v>597</v>
      </c>
      <c r="C30" s="644"/>
      <c r="D30" s="644"/>
      <c r="E30" s="644"/>
      <c r="F30" s="644"/>
      <c r="G30" s="723">
        <f t="shared" si="3"/>
        <v>0</v>
      </c>
      <c r="H30" s="714"/>
      <c r="I30" s="724">
        <f t="shared" si="3"/>
        <v>0</v>
      </c>
      <c r="J30" s="714"/>
      <c r="K30" s="725">
        <v>0</v>
      </c>
      <c r="L30" s="717"/>
      <c r="M30" s="726">
        <v>0</v>
      </c>
      <c r="N30" s="669"/>
      <c r="O30" s="669"/>
      <c r="P30" s="723">
        <v>0</v>
      </c>
      <c r="Q30" s="714"/>
      <c r="R30" s="724">
        <v>0</v>
      </c>
    </row>
    <row r="31" spans="2:18" s="729" customFormat="1" ht="27.75" customHeight="1" thickBot="1">
      <c r="B31" s="730" t="s">
        <v>784</v>
      </c>
      <c r="G31" s="868">
        <f>SUM(G28:G30)</f>
        <v>-4437</v>
      </c>
      <c r="H31" s="731"/>
      <c r="I31" s="868">
        <f>SUM(I28:I30)</f>
        <v>12938</v>
      </c>
      <c r="J31" s="731"/>
      <c r="K31" s="868">
        <f>SUM(K28:K30)</f>
        <v>-4437</v>
      </c>
      <c r="L31" s="731"/>
      <c r="M31" s="868">
        <f>SUM(M28:M30)</f>
        <v>12938</v>
      </c>
      <c r="N31" s="643"/>
      <c r="O31" s="735"/>
      <c r="P31" s="763" t="e">
        <f>#REF!+#REF!</f>
        <v>#REF!</v>
      </c>
      <c r="Q31" s="731"/>
      <c r="R31" s="764" t="e">
        <f>#REF!+#REF!</f>
        <v>#REF!</v>
      </c>
    </row>
    <row r="32" spans="2:18" s="729" customFormat="1" ht="24.75" customHeight="1" thickTop="1">
      <c r="B32" s="730"/>
      <c r="G32" s="719"/>
      <c r="H32" s="731"/>
      <c r="I32" s="714"/>
      <c r="J32" s="731"/>
      <c r="K32" s="719"/>
      <c r="L32" s="731"/>
      <c r="M32" s="714"/>
      <c r="N32" s="643"/>
      <c r="O32" s="735"/>
      <c r="P32" s="719"/>
      <c r="Q32" s="731"/>
      <c r="R32" s="714"/>
    </row>
    <row r="33" spans="2:18" s="729" customFormat="1" ht="24.75" customHeight="1">
      <c r="B33" s="730"/>
      <c r="G33" s="719"/>
      <c r="H33" s="731"/>
      <c r="I33" s="714"/>
      <c r="J33" s="731"/>
      <c r="K33" s="719"/>
      <c r="L33" s="731"/>
      <c r="M33" s="714"/>
      <c r="N33" s="643"/>
      <c r="O33" s="735"/>
      <c r="P33" s="719"/>
      <c r="Q33" s="731"/>
      <c r="R33" s="714"/>
    </row>
    <row r="34" spans="2:18" s="729" customFormat="1" ht="24.75" customHeight="1">
      <c r="B34" s="730"/>
      <c r="G34" s="719"/>
      <c r="H34" s="731"/>
      <c r="I34" s="714"/>
      <c r="J34" s="731"/>
      <c r="K34" s="719"/>
      <c r="L34" s="731"/>
      <c r="M34" s="714"/>
      <c r="N34" s="643"/>
      <c r="O34" s="735"/>
      <c r="P34" s="719"/>
      <c r="Q34" s="731"/>
      <c r="R34" s="714"/>
    </row>
    <row r="35" spans="2:18" s="729" customFormat="1" ht="24.75" customHeight="1">
      <c r="B35" s="730"/>
      <c r="G35" s="719"/>
      <c r="H35" s="731"/>
      <c r="I35" s="714"/>
      <c r="J35" s="731"/>
      <c r="K35" s="719"/>
      <c r="L35" s="731"/>
      <c r="M35" s="714"/>
      <c r="N35" s="643"/>
      <c r="O35" s="735"/>
      <c r="P35" s="719"/>
      <c r="Q35" s="731"/>
      <c r="R35" s="714"/>
    </row>
    <row r="36" spans="2:18" s="729" customFormat="1" ht="24.75" customHeight="1">
      <c r="B36" s="730"/>
      <c r="G36" s="719"/>
      <c r="H36" s="731"/>
      <c r="I36" s="714"/>
      <c r="J36" s="731"/>
      <c r="K36" s="719"/>
      <c r="L36" s="731"/>
      <c r="M36" s="714"/>
      <c r="N36" s="643"/>
      <c r="O36" s="735"/>
      <c r="P36" s="719"/>
      <c r="Q36" s="731"/>
      <c r="R36" s="714"/>
    </row>
    <row r="37" spans="2:17" s="645" customFormat="1" ht="24.75" customHeight="1">
      <c r="B37" s="712"/>
      <c r="G37" s="748"/>
      <c r="H37" s="748"/>
      <c r="I37" s="748"/>
      <c r="J37" s="748"/>
      <c r="K37" s="766"/>
      <c r="L37" s="748"/>
      <c r="M37" s="748"/>
      <c r="N37" s="669"/>
      <c r="O37" s="718"/>
      <c r="P37" s="669"/>
      <c r="Q37" s="718"/>
    </row>
    <row r="38" spans="7:17" s="645" customFormat="1" ht="24.75" customHeight="1">
      <c r="G38" s="774"/>
      <c r="H38" s="774"/>
      <c r="I38" s="774"/>
      <c r="J38" s="774"/>
      <c r="K38" s="774"/>
      <c r="L38" s="774"/>
      <c r="M38" s="774"/>
      <c r="N38" s="644"/>
      <c r="O38" s="644"/>
      <c r="P38" s="644"/>
      <c r="Q38" s="644"/>
    </row>
    <row r="39" spans="2:17" s="645" customFormat="1" ht="24.75" customHeight="1">
      <c r="B39" s="1159" t="str">
        <f>+'BS'!B92</f>
        <v>The Condensed Financial Statements should be read in conjunction with the audited financial statements of the Group for the financial year ended 31 December 2005.</v>
      </c>
      <c r="C39" s="1159"/>
      <c r="D39" s="1159"/>
      <c r="E39" s="1159"/>
      <c r="F39" s="1159"/>
      <c r="G39" s="1159"/>
      <c r="H39" s="1159"/>
      <c r="I39" s="1159"/>
      <c r="J39" s="1159"/>
      <c r="K39" s="1159"/>
      <c r="L39" s="1159"/>
      <c r="M39" s="1159"/>
      <c r="N39" s="775"/>
      <c r="O39" s="644"/>
      <c r="P39" s="644"/>
      <c r="Q39" s="644"/>
    </row>
    <row r="40" spans="2:14" s="645" customFormat="1" ht="19.5" customHeight="1">
      <c r="B40" s="1159"/>
      <c r="C40" s="1159"/>
      <c r="D40" s="1159"/>
      <c r="E40" s="1159"/>
      <c r="F40" s="1159"/>
      <c r="G40" s="1159"/>
      <c r="H40" s="1159"/>
      <c r="I40" s="1159"/>
      <c r="J40" s="1159"/>
      <c r="K40" s="1159"/>
      <c r="L40" s="1159"/>
      <c r="M40" s="1159"/>
      <c r="N40" s="775"/>
    </row>
    <row r="41" ht="10.5" customHeight="1"/>
  </sheetData>
  <mergeCells count="8">
    <mergeCell ref="B39:M40"/>
    <mergeCell ref="G7:I7"/>
    <mergeCell ref="K7:M7"/>
    <mergeCell ref="B22:E22"/>
    <mergeCell ref="A1:M1"/>
    <mergeCell ref="A2:M2"/>
    <mergeCell ref="A3:M3"/>
    <mergeCell ref="A4:M4"/>
  </mergeCells>
  <printOptions/>
  <pageMargins left="0.62" right="0.4" top="0.7" bottom="0.5" header="0.5" footer="0.5"/>
  <pageSetup firstPageNumber="4" useFirstPageNumber="1" fitToHeight="1" fitToWidth="1" horizontalDpi="600" verticalDpi="600" orientation="portrait" paperSize="9" scale="76" r:id="rId1"/>
  <headerFooter alignWithMargins="0">
    <oddFooter>&amp;L&amp;8&amp;D, &amp;T, &amp;F&amp;R&amp;9&amp;P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399"/>
  <sheetViews>
    <sheetView showGridLines="0" zoomScale="75" zoomScaleNormal="75" workbookViewId="0" topLeftCell="H9">
      <selection activeCell="P22" activeCellId="1" sqref="P20 P22"/>
    </sheetView>
  </sheetViews>
  <sheetFormatPr defaultColWidth="8.88671875" defaultRowHeight="15.75"/>
  <cols>
    <col min="1" max="1" width="29.21484375" style="513" customWidth="1"/>
    <col min="2" max="2" width="17.3359375" style="513" customWidth="1"/>
    <col min="3" max="3" width="1.1171875" style="513" customWidth="1"/>
    <col min="4" max="5" width="12.77734375" style="513" customWidth="1"/>
    <col min="6" max="6" width="0.78125" style="514" customWidth="1"/>
    <col min="7" max="10" width="12.77734375" style="513" customWidth="1"/>
    <col min="11" max="11" width="7.88671875" style="513" hidden="1" customWidth="1"/>
    <col min="12" max="12" width="0.671875" style="514" customWidth="1"/>
    <col min="13" max="13" width="12.77734375" style="513" customWidth="1"/>
    <col min="14" max="14" width="12.77734375" style="958" customWidth="1"/>
    <col min="15" max="15" width="12.77734375" style="513" customWidth="1"/>
    <col min="16" max="16" width="12.77734375" style="958" customWidth="1"/>
    <col min="17" max="17" width="9.88671875" style="513" customWidth="1"/>
    <col min="18" max="18" width="8.21484375" style="513" bestFit="1" customWidth="1"/>
    <col min="19" max="16384" width="7.10546875" style="513" customWidth="1"/>
  </cols>
  <sheetData>
    <row r="1" spans="1:16" ht="20.25">
      <c r="A1" s="1157" t="s">
        <v>629</v>
      </c>
      <c r="B1" s="1157"/>
      <c r="C1" s="1157"/>
      <c r="D1" s="1157"/>
      <c r="E1" s="1157"/>
      <c r="F1" s="1157"/>
      <c r="G1" s="1157"/>
      <c r="H1" s="1157"/>
      <c r="I1" s="1157"/>
      <c r="J1" s="1157"/>
      <c r="K1" s="1157"/>
      <c r="L1" s="1157"/>
      <c r="M1" s="1157"/>
      <c r="N1" s="1157"/>
      <c r="O1" s="918"/>
      <c r="P1" s="918"/>
    </row>
    <row r="2" spans="1:16" ht="18.75">
      <c r="A2" s="1130" t="s">
        <v>651</v>
      </c>
      <c r="B2" s="1130"/>
      <c r="C2" s="1130"/>
      <c r="D2" s="1130"/>
      <c r="E2" s="1130"/>
      <c r="F2" s="1130"/>
      <c r="G2" s="1130"/>
      <c r="H2" s="1130"/>
      <c r="I2" s="1130"/>
      <c r="J2" s="1130"/>
      <c r="K2" s="1130"/>
      <c r="L2" s="1130"/>
      <c r="M2" s="1130"/>
      <c r="N2" s="1130"/>
      <c r="O2" s="921"/>
      <c r="P2" s="377"/>
    </row>
    <row r="3" spans="1:16" ht="20.25">
      <c r="A3" s="1131" t="s">
        <v>199</v>
      </c>
      <c r="B3" s="1131"/>
      <c r="C3" s="1131"/>
      <c r="D3" s="1131"/>
      <c r="E3" s="1131"/>
      <c r="F3" s="1131"/>
      <c r="G3" s="1131"/>
      <c r="H3" s="1131"/>
      <c r="I3" s="1131"/>
      <c r="J3" s="1131"/>
      <c r="K3" s="1131"/>
      <c r="L3" s="1131"/>
      <c r="M3" s="1131"/>
      <c r="N3" s="1131"/>
      <c r="O3" s="922"/>
      <c r="P3" s="922"/>
    </row>
    <row r="4" spans="1:16" ht="20.25">
      <c r="A4" s="1129" t="s">
        <v>387</v>
      </c>
      <c r="B4" s="1129"/>
      <c r="C4" s="1129"/>
      <c r="D4" s="1129"/>
      <c r="E4" s="1129"/>
      <c r="F4" s="1129"/>
      <c r="G4" s="1129"/>
      <c r="H4" s="1129"/>
      <c r="I4" s="1129"/>
      <c r="J4" s="1129"/>
      <c r="K4" s="1129"/>
      <c r="L4" s="1129"/>
      <c r="M4" s="1129"/>
      <c r="N4" s="1129"/>
      <c r="O4" s="920"/>
      <c r="P4" s="920"/>
    </row>
    <row r="5" spans="1:16" ht="20.25">
      <c r="A5" s="920"/>
      <c r="B5" s="920"/>
      <c r="C5" s="920"/>
      <c r="D5" s="920"/>
      <c r="E5" s="920"/>
      <c r="F5" s="920"/>
      <c r="G5" s="920"/>
      <c r="H5" s="920"/>
      <c r="I5" s="920"/>
      <c r="J5" s="920"/>
      <c r="K5" s="920"/>
      <c r="L5" s="920"/>
      <c r="M5" s="920"/>
      <c r="N5" s="920"/>
      <c r="O5" s="920"/>
      <c r="P5" s="920"/>
    </row>
    <row r="6" spans="1:16" ht="20.25">
      <c r="A6" s="920"/>
      <c r="B6" s="920"/>
      <c r="C6" s="920"/>
      <c r="D6" s="920"/>
      <c r="E6" s="920"/>
      <c r="F6" s="920"/>
      <c r="G6" s="920"/>
      <c r="H6" s="920"/>
      <c r="I6" s="920"/>
      <c r="J6" s="920"/>
      <c r="K6" s="920"/>
      <c r="L6" s="920"/>
      <c r="M6" s="920"/>
      <c r="N6" s="920"/>
      <c r="O6" s="920"/>
      <c r="P6" s="920"/>
    </row>
    <row r="9" spans="4:14" ht="15.75">
      <c r="D9" s="1133" t="s">
        <v>540</v>
      </c>
      <c r="E9" s="1134"/>
      <c r="F9" s="1134"/>
      <c r="G9" s="1134"/>
      <c r="H9" s="1134"/>
      <c r="I9" s="1134"/>
      <c r="J9" s="1134"/>
      <c r="K9" s="1134"/>
      <c r="L9" s="1134"/>
      <c r="M9" s="1134"/>
      <c r="N9" s="1134"/>
    </row>
    <row r="10" spans="4:16" s="790" customFormat="1" ht="15.75">
      <c r="D10" s="1128" t="s">
        <v>698</v>
      </c>
      <c r="E10" s="1128"/>
      <c r="F10" s="925"/>
      <c r="G10" s="818"/>
      <c r="H10" s="818"/>
      <c r="I10" s="818"/>
      <c r="J10" s="818"/>
      <c r="K10" s="818"/>
      <c r="L10" s="926"/>
      <c r="M10" s="818"/>
      <c r="N10" s="818"/>
      <c r="P10" s="818"/>
    </row>
    <row r="11" spans="4:16" s="790" customFormat="1" ht="15.75">
      <c r="D11" s="1128" t="s">
        <v>26</v>
      </c>
      <c r="E11" s="1128"/>
      <c r="F11" s="925"/>
      <c r="G11" s="818"/>
      <c r="H11" s="818"/>
      <c r="I11" s="818"/>
      <c r="J11" s="818"/>
      <c r="K11" s="818"/>
      <c r="L11" s="926"/>
      <c r="M11" s="818"/>
      <c r="N11" s="818"/>
      <c r="P11" s="818"/>
    </row>
    <row r="12" spans="4:16" s="790" customFormat="1" ht="15.75">
      <c r="D12" s="1132" t="s">
        <v>25</v>
      </c>
      <c r="E12" s="1132"/>
      <c r="F12" s="927"/>
      <c r="G12" s="1132" t="s">
        <v>806</v>
      </c>
      <c r="H12" s="1132"/>
      <c r="I12" s="1132"/>
      <c r="J12" s="1132"/>
      <c r="K12" s="1132"/>
      <c r="L12" s="925"/>
      <c r="M12" s="815" t="s">
        <v>807</v>
      </c>
      <c r="N12" s="818"/>
      <c r="P12" s="818"/>
    </row>
    <row r="13" spans="1:16" s="790" customFormat="1" ht="63">
      <c r="A13" s="928" t="s">
        <v>630</v>
      </c>
      <c r="B13" s="928"/>
      <c r="D13" s="929" t="s">
        <v>699</v>
      </c>
      <c r="E13" s="929" t="s">
        <v>700</v>
      </c>
      <c r="F13" s="930"/>
      <c r="G13" s="929" t="s">
        <v>610</v>
      </c>
      <c r="H13" s="929" t="s">
        <v>701</v>
      </c>
      <c r="I13" s="929" t="s">
        <v>757</v>
      </c>
      <c r="J13" s="929" t="s">
        <v>907</v>
      </c>
      <c r="K13" s="929" t="s">
        <v>757</v>
      </c>
      <c r="L13" s="930"/>
      <c r="M13" s="929" t="s">
        <v>702</v>
      </c>
      <c r="N13" s="924" t="s">
        <v>317</v>
      </c>
      <c r="O13" s="929" t="s">
        <v>318</v>
      </c>
      <c r="P13" s="924" t="s">
        <v>319</v>
      </c>
    </row>
    <row r="14" spans="1:16" s="790" customFormat="1" ht="15.75">
      <c r="A14" s="931"/>
      <c r="B14" s="931"/>
      <c r="D14" s="932" t="s">
        <v>704</v>
      </c>
      <c r="E14" s="929" t="s">
        <v>595</v>
      </c>
      <c r="F14" s="930"/>
      <c r="G14" s="929" t="s">
        <v>595</v>
      </c>
      <c r="H14" s="929" t="s">
        <v>595</v>
      </c>
      <c r="I14" s="929" t="s">
        <v>595</v>
      </c>
      <c r="J14" s="929" t="s">
        <v>595</v>
      </c>
      <c r="K14" s="929" t="s">
        <v>595</v>
      </c>
      <c r="L14" s="930"/>
      <c r="M14" s="929" t="s">
        <v>595</v>
      </c>
      <c r="N14" s="924" t="s">
        <v>595</v>
      </c>
      <c r="O14" s="929" t="s">
        <v>595</v>
      </c>
      <c r="P14" s="924" t="s">
        <v>595</v>
      </c>
    </row>
    <row r="15" spans="1:16" s="790" customFormat="1" ht="6.75" customHeight="1">
      <c r="A15" s="931"/>
      <c r="B15" s="931"/>
      <c r="D15" s="932"/>
      <c r="E15" s="929"/>
      <c r="F15" s="930"/>
      <c r="G15" s="929"/>
      <c r="H15" s="929"/>
      <c r="I15" s="929"/>
      <c r="J15" s="929"/>
      <c r="K15" s="929"/>
      <c r="L15" s="930"/>
      <c r="M15" s="929"/>
      <c r="N15" s="924"/>
      <c r="O15" s="929"/>
      <c r="P15" s="924"/>
    </row>
    <row r="16" spans="1:16" s="804" customFormat="1" ht="15.75">
      <c r="A16" s="933" t="s">
        <v>385</v>
      </c>
      <c r="B16" s="896"/>
      <c r="D16" s="934">
        <v>1211388</v>
      </c>
      <c r="E16" s="934">
        <f>+D16</f>
        <v>1211388</v>
      </c>
      <c r="F16" s="935"/>
      <c r="G16" s="934">
        <v>1063541</v>
      </c>
      <c r="H16" s="934">
        <v>364669</v>
      </c>
      <c r="I16" s="809">
        <v>-11490</v>
      </c>
      <c r="J16" s="809">
        <v>944</v>
      </c>
      <c r="K16" s="805">
        <v>0</v>
      </c>
      <c r="L16" s="935"/>
      <c r="M16" s="934">
        <v>577380</v>
      </c>
      <c r="N16" s="952">
        <f>SUM(E16:M16)</f>
        <v>3206432</v>
      </c>
      <c r="O16" s="940">
        <v>0</v>
      </c>
      <c r="P16" s="952">
        <f>SUM(N16:O16)</f>
        <v>3206432</v>
      </c>
    </row>
    <row r="17" spans="1:16" s="804" customFormat="1" ht="15.75">
      <c r="A17" s="804" t="s">
        <v>204</v>
      </c>
      <c r="D17" s="936"/>
      <c r="E17" s="936"/>
      <c r="F17" s="937"/>
      <c r="G17" s="936"/>
      <c r="H17" s="936"/>
      <c r="I17" s="805"/>
      <c r="J17" s="805"/>
      <c r="K17" s="805"/>
      <c r="L17" s="937"/>
      <c r="M17" s="936"/>
      <c r="N17" s="953"/>
      <c r="O17" s="936"/>
      <c r="P17" s="953"/>
    </row>
    <row r="18" spans="1:16" s="804" customFormat="1" ht="15.75">
      <c r="A18" s="938" t="s">
        <v>666</v>
      </c>
      <c r="B18" s="800"/>
      <c r="D18" s="805">
        <v>2837</v>
      </c>
      <c r="E18" s="805">
        <f>+D18</f>
        <v>2837</v>
      </c>
      <c r="F18" s="806"/>
      <c r="G18" s="805">
        <v>667</v>
      </c>
      <c r="H18" s="805">
        <v>0</v>
      </c>
      <c r="I18" s="805">
        <v>0</v>
      </c>
      <c r="J18" s="805">
        <v>0</v>
      </c>
      <c r="K18" s="805"/>
      <c r="L18" s="939"/>
      <c r="M18" s="940">
        <v>0</v>
      </c>
      <c r="N18" s="952">
        <f>SUM(E18:M18)</f>
        <v>3504</v>
      </c>
      <c r="O18" s="940">
        <v>0</v>
      </c>
      <c r="P18" s="952">
        <f>SUM(N18:O18)</f>
        <v>3504</v>
      </c>
    </row>
    <row r="19" spans="1:16" s="804" customFormat="1" ht="22.5" customHeight="1">
      <c r="A19" s="804" t="s">
        <v>667</v>
      </c>
      <c r="D19" s="805">
        <v>0</v>
      </c>
      <c r="E19" s="805">
        <v>0</v>
      </c>
      <c r="F19" s="806"/>
      <c r="G19" s="805">
        <v>0</v>
      </c>
      <c r="H19" s="805">
        <v>0</v>
      </c>
      <c r="I19" s="805">
        <v>-6711</v>
      </c>
      <c r="J19" s="805">
        <v>0</v>
      </c>
      <c r="K19" s="805"/>
      <c r="L19" s="939"/>
      <c r="M19" s="940">
        <v>0</v>
      </c>
      <c r="N19" s="952">
        <f>SUM(E19:M19)</f>
        <v>-6711</v>
      </c>
      <c r="O19" s="940">
        <v>0</v>
      </c>
      <c r="P19" s="952">
        <f>SUM(N19:O19)</f>
        <v>-6711</v>
      </c>
    </row>
    <row r="20" spans="1:16" s="804" customFormat="1" ht="22.5" customHeight="1">
      <c r="A20" s="804" t="s">
        <v>841</v>
      </c>
      <c r="B20" s="800"/>
      <c r="D20" s="805">
        <v>0</v>
      </c>
      <c r="E20" s="805">
        <v>0</v>
      </c>
      <c r="F20" s="806"/>
      <c r="G20" s="805">
        <v>0</v>
      </c>
      <c r="H20" s="805">
        <v>0</v>
      </c>
      <c r="I20" s="805">
        <v>0</v>
      </c>
      <c r="J20" s="805">
        <v>0</v>
      </c>
      <c r="K20" s="805"/>
      <c r="L20" s="939"/>
      <c r="M20" s="1125">
        <f>+'PL(Grp)'!K31</f>
        <v>51083</v>
      </c>
      <c r="N20" s="1123">
        <f>SUM(E20:M20)</f>
        <v>51083</v>
      </c>
      <c r="O20" s="941">
        <v>0</v>
      </c>
      <c r="P20" s="1123">
        <f>SUM(N20:O20)</f>
        <v>51083</v>
      </c>
    </row>
    <row r="21" spans="2:16" s="804" customFormat="1" ht="8.25" customHeight="1">
      <c r="B21" s="800"/>
      <c r="D21" s="940"/>
      <c r="E21" s="940"/>
      <c r="F21" s="939"/>
      <c r="G21" s="940"/>
      <c r="H21" s="940"/>
      <c r="I21" s="940"/>
      <c r="J21" s="940"/>
      <c r="K21" s="940"/>
      <c r="L21" s="939"/>
      <c r="M21" s="940"/>
      <c r="N21" s="952"/>
      <c r="O21" s="940"/>
      <c r="P21" s="952"/>
    </row>
    <row r="22" spans="1:18" s="942" customFormat="1" ht="20.25" customHeight="1" thickBot="1">
      <c r="A22" s="923" t="s">
        <v>23</v>
      </c>
      <c r="B22" s="923"/>
      <c r="D22" s="943">
        <f>SUM(D16:D20)</f>
        <v>1214225</v>
      </c>
      <c r="E22" s="943">
        <f>SUM(E16:E20)</f>
        <v>1214225</v>
      </c>
      <c r="F22" s="944">
        <f>SUM(F17:F20)</f>
        <v>0</v>
      </c>
      <c r="G22" s="943">
        <f>SUM(G16:G20)</f>
        <v>1064208</v>
      </c>
      <c r="H22" s="943">
        <f>SUM(H16:H20)</f>
        <v>364669</v>
      </c>
      <c r="I22" s="943">
        <f>SUM(I16:I20)</f>
        <v>-18201</v>
      </c>
      <c r="J22" s="943">
        <f>SUM(J16:J20)</f>
        <v>944</v>
      </c>
      <c r="K22" s="943">
        <f>SUM(K17:K20)</f>
        <v>0</v>
      </c>
      <c r="L22" s="944">
        <f>SUM(L17:L20)</f>
        <v>0</v>
      </c>
      <c r="M22" s="1124">
        <f>SUM(M16:M20)</f>
        <v>628463</v>
      </c>
      <c r="N22" s="1124">
        <f>SUM(N16:N20)</f>
        <v>3254308</v>
      </c>
      <c r="O22" s="943">
        <f>SUM(O16:O20)</f>
        <v>0</v>
      </c>
      <c r="P22" s="1124">
        <f>SUM(P16:P20)</f>
        <v>3254308</v>
      </c>
      <c r="R22" s="945">
        <f>+N22-'BS'!H61</f>
        <v>0</v>
      </c>
    </row>
    <row r="23" spans="4:16" s="790" customFormat="1" ht="16.5" thickTop="1">
      <c r="D23" s="795"/>
      <c r="E23" s="795"/>
      <c r="F23" s="797"/>
      <c r="G23" s="795"/>
      <c r="H23" s="940"/>
      <c r="I23" s="940"/>
      <c r="J23" s="940"/>
      <c r="K23" s="940"/>
      <c r="L23" s="939"/>
      <c r="M23" s="940"/>
      <c r="N23" s="954"/>
      <c r="O23" s="940"/>
      <c r="P23" s="954"/>
    </row>
    <row r="24" spans="4:16" s="790" customFormat="1" ht="15.75">
      <c r="D24" s="795"/>
      <c r="E24" s="795"/>
      <c r="F24" s="797"/>
      <c r="G24" s="795"/>
      <c r="H24" s="795"/>
      <c r="I24" s="795"/>
      <c r="J24" s="795"/>
      <c r="K24" s="795"/>
      <c r="L24" s="797"/>
      <c r="M24" s="795"/>
      <c r="N24" s="954"/>
      <c r="O24" s="795"/>
      <c r="P24" s="954"/>
    </row>
    <row r="25" spans="1:19" s="790" customFormat="1" ht="21" customHeight="1">
      <c r="A25" s="818" t="s">
        <v>810</v>
      </c>
      <c r="D25" s="946">
        <v>1035721</v>
      </c>
      <c r="E25" s="796">
        <f>+D25</f>
        <v>1035721</v>
      </c>
      <c r="F25" s="947"/>
      <c r="G25" s="946">
        <v>903318</v>
      </c>
      <c r="H25" s="946">
        <f>391645+5090-3</f>
        <v>396732</v>
      </c>
      <c r="I25" s="948">
        <v>14496</v>
      </c>
      <c r="J25" s="946">
        <v>944</v>
      </c>
      <c r="K25" s="948">
        <v>0</v>
      </c>
      <c r="L25" s="947"/>
      <c r="M25" s="936">
        <f>331306+4442+3</f>
        <v>335751</v>
      </c>
      <c r="N25" s="822">
        <f>SUM(E25:M25)</f>
        <v>2686962</v>
      </c>
      <c r="O25" s="946">
        <f>379953+7</f>
        <v>379960</v>
      </c>
      <c r="P25" s="952">
        <f>SUM(N25:O25)</f>
        <v>3066922</v>
      </c>
      <c r="Q25" s="798"/>
      <c r="R25" s="798"/>
      <c r="S25" s="798"/>
    </row>
    <row r="26" spans="1:19" s="790" customFormat="1" ht="19.5" customHeight="1">
      <c r="A26" s="790" t="s">
        <v>705</v>
      </c>
      <c r="D26" s="795"/>
      <c r="E26" s="796"/>
      <c r="F26" s="797"/>
      <c r="G26" s="795"/>
      <c r="H26" s="795"/>
      <c r="I26" s="795"/>
      <c r="J26" s="795"/>
      <c r="K26" s="795"/>
      <c r="L26" s="797"/>
      <c r="M26" s="795"/>
      <c r="N26" s="822"/>
      <c r="O26" s="795"/>
      <c r="P26" s="822"/>
      <c r="Q26" s="798"/>
      <c r="R26" s="798"/>
      <c r="S26" s="798"/>
    </row>
    <row r="27" spans="1:19" s="790" customFormat="1" ht="15.75">
      <c r="A27" s="938" t="s">
        <v>666</v>
      </c>
      <c r="B27" s="800"/>
      <c r="D27" s="367">
        <v>9106</v>
      </c>
      <c r="E27" s="796">
        <f>+D27</f>
        <v>9106</v>
      </c>
      <c r="F27" s="801"/>
      <c r="G27" s="367">
        <v>0</v>
      </c>
      <c r="H27" s="367">
        <v>0</v>
      </c>
      <c r="I27" s="367">
        <v>0</v>
      </c>
      <c r="J27" s="367">
        <v>0</v>
      </c>
      <c r="K27" s="367">
        <v>0</v>
      </c>
      <c r="L27" s="367">
        <v>0</v>
      </c>
      <c r="M27" s="367">
        <v>0</v>
      </c>
      <c r="N27" s="955">
        <f>SUM(E27:M27)</f>
        <v>9106</v>
      </c>
      <c r="O27" s="367">
        <v>0</v>
      </c>
      <c r="P27" s="952">
        <f>SUM(N27:O27)</f>
        <v>9106</v>
      </c>
      <c r="Q27" s="798"/>
      <c r="R27" s="798"/>
      <c r="S27" s="798"/>
    </row>
    <row r="28" spans="1:16" s="790" customFormat="1" ht="18.75" customHeight="1">
      <c r="A28" s="938" t="s">
        <v>669</v>
      </c>
      <c r="B28" s="803"/>
      <c r="C28" s="804"/>
      <c r="D28" s="805"/>
      <c r="E28" s="805"/>
      <c r="F28" s="806"/>
      <c r="G28" s="805"/>
      <c r="H28" s="805"/>
      <c r="I28" s="796"/>
      <c r="J28" s="796"/>
      <c r="K28" s="796"/>
      <c r="L28" s="801"/>
      <c r="M28" s="796"/>
      <c r="N28" s="956"/>
      <c r="O28" s="796"/>
      <c r="P28" s="956"/>
    </row>
    <row r="29" spans="1:16" s="790" customFormat="1" ht="15.75">
      <c r="A29" s="804" t="s">
        <v>493</v>
      </c>
      <c r="B29" s="803"/>
      <c r="C29" s="804"/>
      <c r="D29" s="805"/>
      <c r="E29" s="805"/>
      <c r="F29" s="806"/>
      <c r="G29" s="805"/>
      <c r="H29" s="805"/>
      <c r="I29" s="796"/>
      <c r="J29" s="796"/>
      <c r="K29" s="796"/>
      <c r="L29" s="801"/>
      <c r="M29" s="796"/>
      <c r="N29" s="956"/>
      <c r="O29" s="796"/>
      <c r="P29" s="956"/>
    </row>
    <row r="30" spans="1:16" s="790" customFormat="1" ht="15.75">
      <c r="A30" s="804" t="s">
        <v>494</v>
      </c>
      <c r="B30" s="808"/>
      <c r="C30" s="804"/>
      <c r="D30" s="809">
        <v>160223</v>
      </c>
      <c r="E30" s="796">
        <f>+D30</f>
        <v>160223</v>
      </c>
      <c r="F30" s="810"/>
      <c r="G30" s="809">
        <v>160223</v>
      </c>
      <c r="H30" s="367">
        <v>0</v>
      </c>
      <c r="I30" s="367">
        <v>0</v>
      </c>
      <c r="J30" s="367">
        <v>0</v>
      </c>
      <c r="K30" s="367">
        <v>0</v>
      </c>
      <c r="L30" s="367">
        <v>0</v>
      </c>
      <c r="M30" s="367">
        <v>0</v>
      </c>
      <c r="N30" s="956">
        <f>SUM(E30:M30)</f>
        <v>320446</v>
      </c>
      <c r="O30" s="367"/>
      <c r="P30" s="952">
        <f>SUM(N30:O30)</f>
        <v>320446</v>
      </c>
    </row>
    <row r="31" spans="1:16" s="790" customFormat="1" ht="18.75" customHeight="1">
      <c r="A31" s="804" t="s">
        <v>492</v>
      </c>
      <c r="B31" s="808"/>
      <c r="C31" s="804"/>
      <c r="D31" s="809"/>
      <c r="E31" s="796"/>
      <c r="F31" s="810"/>
      <c r="G31" s="809"/>
      <c r="H31" s="367"/>
      <c r="I31" s="367"/>
      <c r="J31" s="367"/>
      <c r="K31" s="367"/>
      <c r="L31" s="367"/>
      <c r="M31" s="367"/>
      <c r="N31" s="956"/>
      <c r="O31" s="367"/>
      <c r="P31" s="952"/>
    </row>
    <row r="32" spans="1:16" s="790" customFormat="1" ht="15.75">
      <c r="A32" s="804" t="s">
        <v>495</v>
      </c>
      <c r="B32" s="808"/>
      <c r="C32" s="804"/>
      <c r="D32" s="809"/>
      <c r="E32" s="796"/>
      <c r="F32" s="810"/>
      <c r="G32" s="809"/>
      <c r="H32" s="367"/>
      <c r="I32" s="367"/>
      <c r="J32" s="367"/>
      <c r="K32" s="367"/>
      <c r="L32" s="367"/>
      <c r="M32" s="367"/>
      <c r="N32" s="956">
        <f>SUM(E32:M32)</f>
        <v>0</v>
      </c>
      <c r="O32" s="367">
        <v>-238389</v>
      </c>
      <c r="P32" s="952">
        <f>SUM(N32:O32)</f>
        <v>-238389</v>
      </c>
    </row>
    <row r="33" spans="1:19" s="790" customFormat="1" ht="21" customHeight="1">
      <c r="A33" s="804" t="s">
        <v>667</v>
      </c>
      <c r="D33" s="367">
        <v>0</v>
      </c>
      <c r="E33" s="796">
        <f>+D33</f>
        <v>0</v>
      </c>
      <c r="F33" s="801"/>
      <c r="G33" s="367">
        <v>0</v>
      </c>
      <c r="H33" s="367">
        <v>0</v>
      </c>
      <c r="I33" s="367">
        <v>-31120</v>
      </c>
      <c r="J33" s="367">
        <v>0</v>
      </c>
      <c r="K33" s="367">
        <v>0</v>
      </c>
      <c r="L33" s="367">
        <v>0</v>
      </c>
      <c r="M33" s="367">
        <v>0</v>
      </c>
      <c r="N33" s="956">
        <f>SUM(E33:M33)</f>
        <v>-31120</v>
      </c>
      <c r="O33" s="1047">
        <f>-3236-9</f>
        <v>-3245</v>
      </c>
      <c r="P33" s="952">
        <f>SUM(N33:O33)</f>
        <v>-34365</v>
      </c>
      <c r="Q33" s="798"/>
      <c r="R33" s="798"/>
      <c r="S33" s="798"/>
    </row>
    <row r="34" spans="1:19" s="790" customFormat="1" ht="21" customHeight="1">
      <c r="A34" s="790" t="s">
        <v>841</v>
      </c>
      <c r="B34" s="811"/>
      <c r="D34" s="367">
        <v>0</v>
      </c>
      <c r="E34" s="796">
        <f>+D34</f>
        <v>0</v>
      </c>
      <c r="F34" s="801"/>
      <c r="G34" s="367">
        <v>0</v>
      </c>
      <c r="H34" s="367">
        <v>0</v>
      </c>
      <c r="I34" s="367">
        <v>0</v>
      </c>
      <c r="J34" s="367">
        <v>0</v>
      </c>
      <c r="K34" s="367">
        <v>0</v>
      </c>
      <c r="L34" s="367">
        <v>0</v>
      </c>
      <c r="M34" s="418">
        <f>+'PL(Grp)'!M34</f>
        <v>81164</v>
      </c>
      <c r="N34" s="956">
        <f>SUM(E34:M34)</f>
        <v>81164</v>
      </c>
      <c r="O34" s="1046">
        <f>'PL(Grp)'!M35</f>
        <v>8348</v>
      </c>
      <c r="P34" s="952">
        <f>SUM(N34:O34)</f>
        <v>89512</v>
      </c>
      <c r="Q34" s="802">
        <f>9177-829-O34</f>
        <v>0</v>
      </c>
      <c r="R34" s="798"/>
      <c r="S34" s="798"/>
    </row>
    <row r="35" spans="1:19" s="790" customFormat="1" ht="21" customHeight="1">
      <c r="A35" s="790" t="s">
        <v>496</v>
      </c>
      <c r="B35" s="811"/>
      <c r="D35" s="367">
        <v>0</v>
      </c>
      <c r="E35" s="796">
        <f>+D35</f>
        <v>0</v>
      </c>
      <c r="F35" s="801"/>
      <c r="G35" s="367">
        <v>0</v>
      </c>
      <c r="H35" s="367">
        <v>0</v>
      </c>
      <c r="I35" s="367">
        <v>0</v>
      </c>
      <c r="J35" s="367">
        <v>0</v>
      </c>
      <c r="K35" s="367"/>
      <c r="L35" s="367"/>
      <c r="M35" s="367">
        <v>0</v>
      </c>
      <c r="N35" s="956">
        <f>SUM(E35:M35)</f>
        <v>0</v>
      </c>
      <c r="O35" s="367">
        <v>-696</v>
      </c>
      <c r="P35" s="952">
        <f>SUM(N35:O35)</f>
        <v>-696</v>
      </c>
      <c r="Q35" s="798"/>
      <c r="R35" s="798"/>
      <c r="S35" s="798"/>
    </row>
    <row r="36" spans="2:19" s="790" customFormat="1" ht="7.5" customHeight="1">
      <c r="B36" s="811"/>
      <c r="D36" s="796"/>
      <c r="E36" s="796"/>
      <c r="F36" s="801"/>
      <c r="G36" s="796"/>
      <c r="H36" s="796"/>
      <c r="I36" s="796"/>
      <c r="J36" s="796"/>
      <c r="K36" s="796"/>
      <c r="L36" s="801"/>
      <c r="M36" s="796"/>
      <c r="N36" s="955"/>
      <c r="O36" s="796"/>
      <c r="P36" s="955"/>
      <c r="Q36" s="798"/>
      <c r="R36" s="798"/>
      <c r="S36" s="798"/>
    </row>
    <row r="37" spans="1:19" s="790" customFormat="1" ht="20.25" customHeight="1" thickBot="1">
      <c r="A37" s="819" t="s">
        <v>24</v>
      </c>
      <c r="B37" s="819"/>
      <c r="C37" s="798"/>
      <c r="D37" s="824">
        <f>SUM(D26:D34)</f>
        <v>169329</v>
      </c>
      <c r="E37" s="824">
        <f>SUM(E26:E34)</f>
        <v>169329</v>
      </c>
      <c r="F37" s="801">
        <f>SUM(F26:F34)</f>
        <v>0</v>
      </c>
      <c r="G37" s="824">
        <f>SUM(G25:G35)</f>
        <v>1063541</v>
      </c>
      <c r="H37" s="824">
        <f>SUM(H25:H35)</f>
        <v>396732</v>
      </c>
      <c r="I37" s="824">
        <f>SUM(I25:I35)</f>
        <v>-16624</v>
      </c>
      <c r="J37" s="824">
        <f>SUM(J25:J35)</f>
        <v>944</v>
      </c>
      <c r="K37" s="824">
        <f>SUM(K26:K34)</f>
        <v>0</v>
      </c>
      <c r="L37" s="801">
        <f>SUM(L26:L34)</f>
        <v>0</v>
      </c>
      <c r="M37" s="824">
        <f>SUM(M25:M35)</f>
        <v>416915</v>
      </c>
      <c r="N37" s="820">
        <f>SUM(N25:N35)</f>
        <v>3066558</v>
      </c>
      <c r="O37" s="824">
        <f>SUM(O25:O35)</f>
        <v>145978</v>
      </c>
      <c r="P37" s="820">
        <f>SUM(P25:P35)</f>
        <v>3212536</v>
      </c>
      <c r="Q37" s="799">
        <f>3066558+145978-P37</f>
        <v>0</v>
      </c>
      <c r="S37" s="798"/>
    </row>
    <row r="38" spans="1:19" s="790" customFormat="1" ht="20.25" customHeight="1" thickTop="1">
      <c r="A38" s="819"/>
      <c r="B38" s="819"/>
      <c r="C38" s="798"/>
      <c r="D38" s="801"/>
      <c r="E38" s="801"/>
      <c r="F38" s="801"/>
      <c r="G38" s="801"/>
      <c r="H38" s="801"/>
      <c r="I38" s="801"/>
      <c r="J38" s="801"/>
      <c r="K38" s="801"/>
      <c r="L38" s="801"/>
      <c r="M38" s="801"/>
      <c r="N38" s="821"/>
      <c r="O38" s="801"/>
      <c r="P38" s="821"/>
      <c r="Q38" s="799"/>
      <c r="S38" s="798"/>
    </row>
    <row r="39" spans="1:19" s="790" customFormat="1" ht="20.25" customHeight="1">
      <c r="A39" s="819"/>
      <c r="B39" s="819"/>
      <c r="C39" s="798"/>
      <c r="D39" s="801"/>
      <c r="E39" s="801"/>
      <c r="F39" s="801"/>
      <c r="G39" s="801"/>
      <c r="H39" s="801"/>
      <c r="I39" s="801"/>
      <c r="J39" s="801"/>
      <c r="K39" s="801"/>
      <c r="L39" s="801"/>
      <c r="M39" s="801"/>
      <c r="N39" s="821"/>
      <c r="O39" s="801"/>
      <c r="P39" s="821"/>
      <c r="Q39" s="799"/>
      <c r="S39" s="798"/>
    </row>
    <row r="40" spans="1:19" s="790" customFormat="1" ht="15.75">
      <c r="A40" s="798"/>
      <c r="B40" s="798"/>
      <c r="C40" s="798"/>
      <c r="D40" s="797"/>
      <c r="E40" s="797"/>
      <c r="F40" s="797"/>
      <c r="G40" s="797"/>
      <c r="H40" s="797"/>
      <c r="I40" s="797"/>
      <c r="J40" s="797"/>
      <c r="K40" s="797"/>
      <c r="L40" s="797"/>
      <c r="M40" s="797"/>
      <c r="N40" s="926"/>
      <c r="O40" s="798"/>
      <c r="P40" s="926"/>
      <c r="Q40" s="802"/>
      <c r="R40" s="798"/>
      <c r="S40" s="798"/>
    </row>
    <row r="41" spans="1:19" s="790" customFormat="1" ht="15.75">
      <c r="A41" s="798"/>
      <c r="B41" s="798"/>
      <c r="C41" s="798"/>
      <c r="D41" s="797"/>
      <c r="E41" s="797"/>
      <c r="F41" s="797"/>
      <c r="G41" s="797"/>
      <c r="H41" s="797"/>
      <c r="I41" s="797"/>
      <c r="J41" s="797"/>
      <c r="K41" s="797"/>
      <c r="L41" s="797"/>
      <c r="M41" s="797"/>
      <c r="N41" s="926"/>
      <c r="O41" s="798"/>
      <c r="P41" s="926"/>
      <c r="Q41" s="802"/>
      <c r="R41" s="798"/>
      <c r="S41" s="798"/>
    </row>
    <row r="42" spans="1:19" s="782" customFormat="1" ht="32.25" customHeight="1">
      <c r="A42" s="1127" t="str">
        <f>+'BS'!B92</f>
        <v>The Condensed Financial Statements should be read in conjunction with the audited financial statements of the Group for the financial year ended 31 December 2005.</v>
      </c>
      <c r="B42" s="1127"/>
      <c r="C42" s="1127"/>
      <c r="D42" s="1127"/>
      <c r="E42" s="1127"/>
      <c r="F42" s="1127"/>
      <c r="G42" s="1127"/>
      <c r="H42" s="1127"/>
      <c r="I42" s="1127"/>
      <c r="J42" s="1127"/>
      <c r="K42" s="1127"/>
      <c r="L42" s="1127"/>
      <c r="M42" s="1127"/>
      <c r="N42" s="1127"/>
      <c r="O42" s="919"/>
      <c r="P42" s="959"/>
      <c r="Q42" s="786"/>
      <c r="R42" s="786"/>
      <c r="S42" s="786"/>
    </row>
    <row r="43" spans="1:19" ht="6.75" customHeight="1">
      <c r="A43" s="514"/>
      <c r="B43" s="514"/>
      <c r="C43" s="514"/>
      <c r="D43" s="514"/>
      <c r="E43" s="514"/>
      <c r="G43" s="514"/>
      <c r="H43" s="514"/>
      <c r="I43" s="514"/>
      <c r="J43" s="514"/>
      <c r="K43" s="514"/>
      <c r="M43" s="514"/>
      <c r="N43" s="957"/>
      <c r="O43" s="514"/>
      <c r="P43" s="957"/>
      <c r="Q43" s="514"/>
      <c r="R43" s="514"/>
      <c r="S43" s="514"/>
    </row>
    <row r="44" spans="1:19" ht="15">
      <c r="A44" s="514"/>
      <c r="B44" s="514"/>
      <c r="C44" s="514"/>
      <c r="D44" s="514"/>
      <c r="E44" s="514"/>
      <c r="G44" s="514"/>
      <c r="H44" s="514"/>
      <c r="I44" s="514"/>
      <c r="J44" s="514"/>
      <c r="K44" s="514"/>
      <c r="M44" s="514"/>
      <c r="N44" s="957"/>
      <c r="O44" s="514"/>
      <c r="P44" s="957"/>
      <c r="Q44" s="514"/>
      <c r="R44" s="514"/>
      <c r="S44" s="514"/>
    </row>
    <row r="45" spans="1:19" ht="15">
      <c r="A45" s="514"/>
      <c r="B45" s="514"/>
      <c r="C45" s="514"/>
      <c r="D45" s="514"/>
      <c r="E45" s="514"/>
      <c r="G45" s="514"/>
      <c r="H45" s="514"/>
      <c r="I45" s="514"/>
      <c r="J45" s="514"/>
      <c r="K45" s="514"/>
      <c r="M45" s="514"/>
      <c r="N45" s="957"/>
      <c r="O45" s="514"/>
      <c r="P45" s="957"/>
      <c r="Q45" s="514"/>
      <c r="R45" s="514"/>
      <c r="S45" s="514"/>
    </row>
    <row r="46" spans="1:19" ht="15">
      <c r="A46" s="514"/>
      <c r="B46" s="514"/>
      <c r="C46" s="514"/>
      <c r="D46" s="514"/>
      <c r="E46" s="514"/>
      <c r="G46" s="514"/>
      <c r="H46" s="514"/>
      <c r="I46" s="514"/>
      <c r="J46" s="514"/>
      <c r="K46" s="514"/>
      <c r="M46" s="514"/>
      <c r="N46" s="957"/>
      <c r="O46" s="514"/>
      <c r="P46" s="957"/>
      <c r="Q46" s="514"/>
      <c r="R46" s="514"/>
      <c r="S46" s="514"/>
    </row>
    <row r="47" spans="1:19" ht="15">
      <c r="A47" s="514"/>
      <c r="B47" s="514"/>
      <c r="C47" s="514"/>
      <c r="D47" s="514"/>
      <c r="E47" s="514"/>
      <c r="G47" s="514"/>
      <c r="H47" s="514"/>
      <c r="I47" s="514"/>
      <c r="J47" s="514"/>
      <c r="K47" s="514"/>
      <c r="M47" s="514"/>
      <c r="N47" s="957"/>
      <c r="O47" s="514"/>
      <c r="P47" s="957"/>
      <c r="Q47" s="514"/>
      <c r="R47" s="514"/>
      <c r="S47" s="514"/>
    </row>
    <row r="48" spans="1:19" ht="15">
      <c r="A48" s="514"/>
      <c r="B48" s="514"/>
      <c r="C48" s="514"/>
      <c r="D48" s="514"/>
      <c r="E48" s="514"/>
      <c r="G48" s="514"/>
      <c r="H48" s="514"/>
      <c r="I48" s="514"/>
      <c r="J48" s="514"/>
      <c r="K48" s="514"/>
      <c r="M48" s="514"/>
      <c r="N48" s="957"/>
      <c r="O48" s="514"/>
      <c r="P48" s="957"/>
      <c r="Q48" s="514"/>
      <c r="R48" s="514"/>
      <c r="S48" s="514"/>
    </row>
    <row r="49" spans="1:19" ht="15">
      <c r="A49" s="514"/>
      <c r="B49" s="514"/>
      <c r="C49" s="514"/>
      <c r="D49" s="514"/>
      <c r="E49" s="514"/>
      <c r="G49" s="514"/>
      <c r="H49" s="514"/>
      <c r="I49" s="514"/>
      <c r="J49" s="514"/>
      <c r="K49" s="514"/>
      <c r="M49" s="514"/>
      <c r="N49" s="957"/>
      <c r="O49" s="514"/>
      <c r="P49" s="957"/>
      <c r="Q49" s="514"/>
      <c r="R49" s="514"/>
      <c r="S49" s="514"/>
    </row>
    <row r="50" spans="1:19" ht="15">
      <c r="A50" s="514"/>
      <c r="B50" s="514"/>
      <c r="C50" s="514"/>
      <c r="D50" s="514"/>
      <c r="E50" s="514"/>
      <c r="G50" s="514"/>
      <c r="H50" s="514"/>
      <c r="I50" s="514"/>
      <c r="J50" s="514"/>
      <c r="K50" s="514"/>
      <c r="M50" s="514"/>
      <c r="N50" s="957"/>
      <c r="O50" s="514"/>
      <c r="P50" s="957"/>
      <c r="Q50" s="514"/>
      <c r="R50" s="514"/>
      <c r="S50" s="514"/>
    </row>
    <row r="51" spans="1:19" ht="15">
      <c r="A51" s="514"/>
      <c r="B51" s="514"/>
      <c r="C51" s="514"/>
      <c r="D51" s="514"/>
      <c r="E51" s="514"/>
      <c r="G51" s="514"/>
      <c r="H51" s="514"/>
      <c r="I51" s="514"/>
      <c r="J51" s="514"/>
      <c r="K51" s="514"/>
      <c r="M51" s="514"/>
      <c r="N51" s="957"/>
      <c r="O51" s="514"/>
      <c r="P51" s="957"/>
      <c r="Q51" s="514"/>
      <c r="R51" s="514"/>
      <c r="S51" s="514"/>
    </row>
    <row r="52" spans="1:19" ht="15">
      <c r="A52" s="514"/>
      <c r="B52" s="514"/>
      <c r="C52" s="514"/>
      <c r="D52" s="514"/>
      <c r="E52" s="514"/>
      <c r="G52" s="514"/>
      <c r="H52" s="514"/>
      <c r="I52" s="514"/>
      <c r="J52" s="514"/>
      <c r="K52" s="514"/>
      <c r="M52" s="514"/>
      <c r="N52" s="957"/>
      <c r="O52" s="514"/>
      <c r="P52" s="957"/>
      <c r="Q52" s="514"/>
      <c r="R52" s="514"/>
      <c r="S52" s="514"/>
    </row>
    <row r="53" spans="1:19" ht="15">
      <c r="A53" s="514"/>
      <c r="B53" s="514"/>
      <c r="C53" s="514"/>
      <c r="D53" s="514"/>
      <c r="E53" s="514"/>
      <c r="G53" s="514"/>
      <c r="H53" s="514"/>
      <c r="I53" s="514"/>
      <c r="J53" s="514"/>
      <c r="K53" s="514"/>
      <c r="M53" s="514"/>
      <c r="N53" s="957"/>
      <c r="O53" s="514"/>
      <c r="P53" s="957"/>
      <c r="Q53" s="514"/>
      <c r="R53" s="514"/>
      <c r="S53" s="514"/>
    </row>
    <row r="54" spans="1:19" ht="15">
      <c r="A54" s="514"/>
      <c r="B54" s="514"/>
      <c r="C54" s="514"/>
      <c r="D54" s="514"/>
      <c r="E54" s="514"/>
      <c r="G54" s="514"/>
      <c r="H54" s="514"/>
      <c r="I54" s="514"/>
      <c r="J54" s="514"/>
      <c r="K54" s="514"/>
      <c r="M54" s="514"/>
      <c r="N54" s="957"/>
      <c r="O54" s="514"/>
      <c r="P54" s="957"/>
      <c r="Q54" s="514"/>
      <c r="R54" s="514"/>
      <c r="S54" s="514"/>
    </row>
    <row r="55" spans="1:19" ht="15">
      <c r="A55" s="514"/>
      <c r="B55" s="514"/>
      <c r="C55" s="514"/>
      <c r="D55" s="514"/>
      <c r="E55" s="514"/>
      <c r="G55" s="514"/>
      <c r="H55" s="514"/>
      <c r="I55" s="514"/>
      <c r="J55" s="514"/>
      <c r="K55" s="514"/>
      <c r="M55" s="514"/>
      <c r="N55" s="957"/>
      <c r="O55" s="514"/>
      <c r="P55" s="957"/>
      <c r="Q55" s="514"/>
      <c r="R55" s="514"/>
      <c r="S55" s="514"/>
    </row>
    <row r="56" spans="1:19" ht="15">
      <c r="A56" s="514"/>
      <c r="B56" s="514"/>
      <c r="C56" s="514"/>
      <c r="D56" s="514"/>
      <c r="E56" s="514"/>
      <c r="G56" s="514"/>
      <c r="H56" s="514"/>
      <c r="I56" s="514"/>
      <c r="J56" s="514"/>
      <c r="K56" s="514"/>
      <c r="M56" s="514"/>
      <c r="N56" s="957"/>
      <c r="O56" s="514"/>
      <c r="P56" s="957"/>
      <c r="Q56" s="514"/>
      <c r="R56" s="514"/>
      <c r="S56" s="514"/>
    </row>
    <row r="57" spans="1:19" ht="15">
      <c r="A57" s="514"/>
      <c r="B57" s="514"/>
      <c r="C57" s="514"/>
      <c r="D57" s="514"/>
      <c r="E57" s="514"/>
      <c r="G57" s="514"/>
      <c r="H57" s="514"/>
      <c r="I57" s="514"/>
      <c r="J57" s="514"/>
      <c r="K57" s="514"/>
      <c r="M57" s="514"/>
      <c r="N57" s="957"/>
      <c r="O57" s="514"/>
      <c r="P57" s="957"/>
      <c r="Q57" s="514"/>
      <c r="R57" s="514"/>
      <c r="S57" s="514"/>
    </row>
    <row r="58" spans="1:19" ht="15">
      <c r="A58" s="514"/>
      <c r="B58" s="514"/>
      <c r="C58" s="514"/>
      <c r="D58" s="514"/>
      <c r="E58" s="514"/>
      <c r="G58" s="514"/>
      <c r="H58" s="514"/>
      <c r="I58" s="514"/>
      <c r="J58" s="514"/>
      <c r="K58" s="514"/>
      <c r="M58" s="514"/>
      <c r="N58" s="957"/>
      <c r="O58" s="514"/>
      <c r="P58" s="957"/>
      <c r="Q58" s="514"/>
      <c r="R58" s="514"/>
      <c r="S58" s="514"/>
    </row>
    <row r="59" spans="1:19" ht="15">
      <c r="A59" s="514"/>
      <c r="B59" s="514"/>
      <c r="C59" s="514"/>
      <c r="D59" s="514"/>
      <c r="E59" s="514"/>
      <c r="G59" s="514"/>
      <c r="H59" s="514"/>
      <c r="I59" s="514"/>
      <c r="J59" s="514"/>
      <c r="K59" s="514"/>
      <c r="M59" s="514"/>
      <c r="N59" s="957"/>
      <c r="O59" s="514"/>
      <c r="P59" s="957"/>
      <c r="Q59" s="514"/>
      <c r="R59" s="514"/>
      <c r="S59" s="514"/>
    </row>
    <row r="60" spans="1:19" ht="15">
      <c r="A60" s="514"/>
      <c r="B60" s="514"/>
      <c r="C60" s="514"/>
      <c r="D60" s="514"/>
      <c r="E60" s="514"/>
      <c r="G60" s="514"/>
      <c r="H60" s="514"/>
      <c r="I60" s="514"/>
      <c r="J60" s="514"/>
      <c r="K60" s="514"/>
      <c r="M60" s="514"/>
      <c r="N60" s="957"/>
      <c r="O60" s="514"/>
      <c r="P60" s="957"/>
      <c r="Q60" s="514"/>
      <c r="R60" s="514"/>
      <c r="S60" s="514"/>
    </row>
    <row r="61" spans="1:19" ht="15">
      <c r="A61" s="514"/>
      <c r="B61" s="514"/>
      <c r="C61" s="514"/>
      <c r="D61" s="514"/>
      <c r="E61" s="514"/>
      <c r="G61" s="514"/>
      <c r="H61" s="514"/>
      <c r="I61" s="514"/>
      <c r="J61" s="514"/>
      <c r="K61" s="514"/>
      <c r="M61" s="514"/>
      <c r="N61" s="957"/>
      <c r="O61" s="514"/>
      <c r="P61" s="957"/>
      <c r="Q61" s="514"/>
      <c r="R61" s="514"/>
      <c r="S61" s="514"/>
    </row>
    <row r="62" spans="1:19" ht="15">
      <c r="A62" s="514"/>
      <c r="B62" s="514"/>
      <c r="C62" s="514"/>
      <c r="D62" s="514"/>
      <c r="E62" s="514"/>
      <c r="G62" s="514"/>
      <c r="H62" s="514"/>
      <c r="I62" s="514"/>
      <c r="J62" s="514"/>
      <c r="K62" s="514"/>
      <c r="M62" s="514"/>
      <c r="N62" s="957"/>
      <c r="O62" s="514"/>
      <c r="P62" s="957"/>
      <c r="Q62" s="514"/>
      <c r="R62" s="514"/>
      <c r="S62" s="514"/>
    </row>
    <row r="63" spans="1:19" ht="15">
      <c r="A63" s="514"/>
      <c r="B63" s="514"/>
      <c r="C63" s="514"/>
      <c r="D63" s="514"/>
      <c r="E63" s="514"/>
      <c r="G63" s="514"/>
      <c r="H63" s="514"/>
      <c r="I63" s="514"/>
      <c r="J63" s="514"/>
      <c r="K63" s="514"/>
      <c r="M63" s="514"/>
      <c r="N63" s="957"/>
      <c r="O63" s="514"/>
      <c r="P63" s="957"/>
      <c r="Q63" s="514"/>
      <c r="R63" s="514"/>
      <c r="S63" s="514"/>
    </row>
    <row r="64" spans="1:19" ht="15">
      <c r="A64" s="514"/>
      <c r="B64" s="514"/>
      <c r="C64" s="514"/>
      <c r="D64" s="514"/>
      <c r="E64" s="514"/>
      <c r="G64" s="514"/>
      <c r="H64" s="514"/>
      <c r="I64" s="514"/>
      <c r="J64" s="514"/>
      <c r="K64" s="514"/>
      <c r="M64" s="514"/>
      <c r="N64" s="957"/>
      <c r="O64" s="514"/>
      <c r="P64" s="957"/>
      <c r="Q64" s="514"/>
      <c r="R64" s="514"/>
      <c r="S64" s="514"/>
    </row>
    <row r="65" spans="1:19" ht="15">
      <c r="A65" s="514"/>
      <c r="B65" s="514"/>
      <c r="C65" s="514"/>
      <c r="D65" s="514"/>
      <c r="E65" s="514"/>
      <c r="G65" s="514"/>
      <c r="H65" s="514"/>
      <c r="I65" s="514"/>
      <c r="J65" s="514"/>
      <c r="K65" s="514"/>
      <c r="M65" s="514"/>
      <c r="N65" s="957"/>
      <c r="O65" s="514"/>
      <c r="P65" s="957"/>
      <c r="Q65" s="514"/>
      <c r="R65" s="514"/>
      <c r="S65" s="514"/>
    </row>
    <row r="66" spans="1:19" ht="15">
      <c r="A66" s="514"/>
      <c r="B66" s="514"/>
      <c r="C66" s="514"/>
      <c r="D66" s="514"/>
      <c r="E66" s="514"/>
      <c r="G66" s="514"/>
      <c r="H66" s="514"/>
      <c r="I66" s="514"/>
      <c r="J66" s="514"/>
      <c r="K66" s="514"/>
      <c r="M66" s="514"/>
      <c r="N66" s="957"/>
      <c r="O66" s="514"/>
      <c r="P66" s="957"/>
      <c r="Q66" s="514"/>
      <c r="R66" s="514"/>
      <c r="S66" s="514"/>
    </row>
    <row r="67" spans="1:19" ht="15">
      <c r="A67" s="514"/>
      <c r="B67" s="514"/>
      <c r="C67" s="514"/>
      <c r="D67" s="514"/>
      <c r="E67" s="514"/>
      <c r="G67" s="514"/>
      <c r="H67" s="514"/>
      <c r="I67" s="514"/>
      <c r="J67" s="514"/>
      <c r="K67" s="514"/>
      <c r="M67" s="514"/>
      <c r="N67" s="957"/>
      <c r="O67" s="514"/>
      <c r="P67" s="957"/>
      <c r="Q67" s="514"/>
      <c r="R67" s="514"/>
      <c r="S67" s="514"/>
    </row>
    <row r="68" spans="1:19" ht="15">
      <c r="A68" s="514"/>
      <c r="B68" s="514"/>
      <c r="C68" s="514"/>
      <c r="D68" s="514"/>
      <c r="E68" s="514"/>
      <c r="G68" s="514"/>
      <c r="H68" s="514"/>
      <c r="I68" s="514"/>
      <c r="J68" s="514"/>
      <c r="K68" s="514"/>
      <c r="M68" s="514"/>
      <c r="N68" s="957"/>
      <c r="O68" s="514"/>
      <c r="P68" s="957"/>
      <c r="Q68" s="514"/>
      <c r="R68" s="514"/>
      <c r="S68" s="514"/>
    </row>
    <row r="69" spans="1:19" ht="15">
      <c r="A69" s="514"/>
      <c r="B69" s="514"/>
      <c r="C69" s="514"/>
      <c r="D69" s="514"/>
      <c r="E69" s="514"/>
      <c r="G69" s="514"/>
      <c r="H69" s="514"/>
      <c r="I69" s="514"/>
      <c r="J69" s="514"/>
      <c r="K69" s="514"/>
      <c r="M69" s="514"/>
      <c r="N69" s="957"/>
      <c r="O69" s="514"/>
      <c r="P69" s="957"/>
      <c r="Q69" s="514"/>
      <c r="R69" s="514"/>
      <c r="S69" s="514"/>
    </row>
    <row r="70" spans="1:19" ht="15">
      <c r="A70" s="514"/>
      <c r="B70" s="514"/>
      <c r="C70" s="514"/>
      <c r="D70" s="514"/>
      <c r="E70" s="514"/>
      <c r="G70" s="514"/>
      <c r="H70" s="514"/>
      <c r="I70" s="514"/>
      <c r="J70" s="514"/>
      <c r="K70" s="514"/>
      <c r="M70" s="514"/>
      <c r="N70" s="957"/>
      <c r="O70" s="514"/>
      <c r="P70" s="957"/>
      <c r="Q70" s="514"/>
      <c r="R70" s="514"/>
      <c r="S70" s="514"/>
    </row>
    <row r="71" spans="1:19" ht="15">
      <c r="A71" s="514"/>
      <c r="B71" s="514"/>
      <c r="C71" s="514"/>
      <c r="D71" s="514"/>
      <c r="E71" s="514"/>
      <c r="G71" s="514"/>
      <c r="H71" s="514"/>
      <c r="I71" s="514"/>
      <c r="J71" s="514"/>
      <c r="K71" s="514"/>
      <c r="M71" s="514"/>
      <c r="N71" s="957"/>
      <c r="O71" s="514"/>
      <c r="P71" s="957"/>
      <c r="Q71" s="514"/>
      <c r="R71" s="514"/>
      <c r="S71" s="514"/>
    </row>
    <row r="72" spans="1:19" ht="15">
      <c r="A72" s="514"/>
      <c r="B72" s="514"/>
      <c r="C72" s="514"/>
      <c r="D72" s="514"/>
      <c r="E72" s="514"/>
      <c r="G72" s="514"/>
      <c r="H72" s="514"/>
      <c r="I72" s="514"/>
      <c r="J72" s="514"/>
      <c r="K72" s="514"/>
      <c r="M72" s="514"/>
      <c r="N72" s="957"/>
      <c r="O72" s="514"/>
      <c r="P72" s="957"/>
      <c r="Q72" s="514"/>
      <c r="R72" s="514"/>
      <c r="S72" s="514"/>
    </row>
    <row r="73" spans="1:19" ht="15">
      <c r="A73" s="514"/>
      <c r="B73" s="514"/>
      <c r="C73" s="514"/>
      <c r="D73" s="514"/>
      <c r="E73" s="514"/>
      <c r="G73" s="514"/>
      <c r="H73" s="514"/>
      <c r="I73" s="514"/>
      <c r="J73" s="514"/>
      <c r="K73" s="514"/>
      <c r="M73" s="514"/>
      <c r="N73" s="957"/>
      <c r="O73" s="514"/>
      <c r="P73" s="957"/>
      <c r="Q73" s="514"/>
      <c r="R73" s="514"/>
      <c r="S73" s="514"/>
    </row>
    <row r="74" spans="1:19" ht="15">
      <c r="A74" s="514"/>
      <c r="B74" s="514"/>
      <c r="C74" s="514"/>
      <c r="D74" s="514"/>
      <c r="E74" s="514"/>
      <c r="G74" s="514"/>
      <c r="H74" s="514"/>
      <c r="I74" s="514"/>
      <c r="J74" s="514"/>
      <c r="K74" s="514"/>
      <c r="M74" s="514"/>
      <c r="N74" s="957"/>
      <c r="O74" s="514"/>
      <c r="P74" s="957"/>
      <c r="Q74" s="514"/>
      <c r="R74" s="514"/>
      <c r="S74" s="514"/>
    </row>
    <row r="75" spans="1:19" ht="15">
      <c r="A75" s="514"/>
      <c r="B75" s="514"/>
      <c r="C75" s="514"/>
      <c r="D75" s="514"/>
      <c r="E75" s="514"/>
      <c r="G75" s="514"/>
      <c r="H75" s="514"/>
      <c r="I75" s="514"/>
      <c r="J75" s="514"/>
      <c r="K75" s="514"/>
      <c r="M75" s="514"/>
      <c r="N75" s="957"/>
      <c r="O75" s="514"/>
      <c r="P75" s="957"/>
      <c r="Q75" s="514"/>
      <c r="R75" s="514"/>
      <c r="S75" s="514"/>
    </row>
    <row r="76" spans="1:19" ht="15">
      <c r="A76" s="514"/>
      <c r="B76" s="514"/>
      <c r="C76" s="514"/>
      <c r="D76" s="514"/>
      <c r="E76" s="514"/>
      <c r="G76" s="514"/>
      <c r="H76" s="514"/>
      <c r="I76" s="514"/>
      <c r="J76" s="514"/>
      <c r="K76" s="514"/>
      <c r="M76" s="514"/>
      <c r="N76" s="957"/>
      <c r="O76" s="514"/>
      <c r="P76" s="957"/>
      <c r="Q76" s="514"/>
      <c r="R76" s="514"/>
      <c r="S76" s="514"/>
    </row>
    <row r="77" spans="1:19" ht="15">
      <c r="A77" s="514"/>
      <c r="B77" s="514"/>
      <c r="C77" s="514"/>
      <c r="D77" s="514"/>
      <c r="E77" s="514"/>
      <c r="G77" s="514"/>
      <c r="H77" s="514"/>
      <c r="I77" s="514"/>
      <c r="J77" s="514"/>
      <c r="K77" s="514"/>
      <c r="M77" s="514"/>
      <c r="N77" s="957"/>
      <c r="O77" s="514"/>
      <c r="P77" s="957"/>
      <c r="Q77" s="514"/>
      <c r="R77" s="514"/>
      <c r="S77" s="514"/>
    </row>
    <row r="78" spans="1:19" ht="15">
      <c r="A78" s="514"/>
      <c r="B78" s="514"/>
      <c r="C78" s="514"/>
      <c r="D78" s="514"/>
      <c r="E78" s="514"/>
      <c r="G78" s="514"/>
      <c r="H78" s="514"/>
      <c r="I78" s="514"/>
      <c r="J78" s="514"/>
      <c r="K78" s="514"/>
      <c r="M78" s="514"/>
      <c r="N78" s="957"/>
      <c r="O78" s="514"/>
      <c r="P78" s="957"/>
      <c r="Q78" s="514"/>
      <c r="R78" s="514"/>
      <c r="S78" s="514"/>
    </row>
    <row r="79" spans="1:19" ht="15">
      <c r="A79" s="514"/>
      <c r="B79" s="514"/>
      <c r="C79" s="514"/>
      <c r="D79" s="514"/>
      <c r="E79" s="514"/>
      <c r="G79" s="514"/>
      <c r="H79" s="514"/>
      <c r="I79" s="514"/>
      <c r="J79" s="514"/>
      <c r="K79" s="514"/>
      <c r="M79" s="514"/>
      <c r="N79" s="957"/>
      <c r="O79" s="514"/>
      <c r="P79" s="957"/>
      <c r="Q79" s="514"/>
      <c r="R79" s="514"/>
      <c r="S79" s="514"/>
    </row>
    <row r="80" spans="1:19" ht="15">
      <c r="A80" s="514"/>
      <c r="B80" s="514"/>
      <c r="C80" s="514"/>
      <c r="D80" s="514"/>
      <c r="E80" s="514"/>
      <c r="G80" s="514"/>
      <c r="H80" s="514"/>
      <c r="I80" s="514"/>
      <c r="J80" s="514"/>
      <c r="K80" s="514"/>
      <c r="M80" s="514"/>
      <c r="N80" s="957"/>
      <c r="O80" s="514"/>
      <c r="P80" s="957"/>
      <c r="Q80" s="514"/>
      <c r="R80" s="514"/>
      <c r="S80" s="514"/>
    </row>
    <row r="81" spans="1:19" ht="15">
      <c r="A81" s="514"/>
      <c r="B81" s="514"/>
      <c r="C81" s="514"/>
      <c r="D81" s="514"/>
      <c r="E81" s="514"/>
      <c r="G81" s="514"/>
      <c r="H81" s="514"/>
      <c r="I81" s="514"/>
      <c r="J81" s="514"/>
      <c r="K81" s="514"/>
      <c r="M81" s="514"/>
      <c r="N81" s="957"/>
      <c r="O81" s="514"/>
      <c r="P81" s="957"/>
      <c r="Q81" s="514"/>
      <c r="R81" s="514"/>
      <c r="S81" s="514"/>
    </row>
    <row r="82" spans="1:19" ht="15">
      <c r="A82" s="514"/>
      <c r="B82" s="514"/>
      <c r="C82" s="514"/>
      <c r="D82" s="514"/>
      <c r="E82" s="514"/>
      <c r="G82" s="514"/>
      <c r="H82" s="514"/>
      <c r="I82" s="514"/>
      <c r="J82" s="514"/>
      <c r="K82" s="514"/>
      <c r="M82" s="514"/>
      <c r="N82" s="957"/>
      <c r="O82" s="514"/>
      <c r="P82" s="957"/>
      <c r="Q82" s="514"/>
      <c r="R82" s="514"/>
      <c r="S82" s="514"/>
    </row>
    <row r="83" spans="1:19" ht="15">
      <c r="A83" s="514"/>
      <c r="B83" s="514"/>
      <c r="C83" s="514"/>
      <c r="D83" s="514"/>
      <c r="E83" s="514"/>
      <c r="G83" s="514"/>
      <c r="H83" s="514"/>
      <c r="I83" s="514"/>
      <c r="J83" s="514"/>
      <c r="K83" s="514"/>
      <c r="M83" s="514"/>
      <c r="N83" s="957"/>
      <c r="O83" s="514"/>
      <c r="P83" s="957"/>
      <c r="Q83" s="514"/>
      <c r="R83" s="514"/>
      <c r="S83" s="514"/>
    </row>
    <row r="84" spans="1:19" ht="15">
      <c r="A84" s="514"/>
      <c r="B84" s="514"/>
      <c r="C84" s="514"/>
      <c r="D84" s="514"/>
      <c r="E84" s="514"/>
      <c r="G84" s="514"/>
      <c r="H84" s="514"/>
      <c r="I84" s="514"/>
      <c r="J84" s="514"/>
      <c r="K84" s="514"/>
      <c r="M84" s="514"/>
      <c r="N84" s="957"/>
      <c r="O84" s="514"/>
      <c r="P84" s="957"/>
      <c r="Q84" s="514"/>
      <c r="R84" s="514"/>
      <c r="S84" s="514"/>
    </row>
    <row r="85" spans="1:19" ht="15">
      <c r="A85" s="514"/>
      <c r="B85" s="514"/>
      <c r="C85" s="514"/>
      <c r="D85" s="514"/>
      <c r="E85" s="514"/>
      <c r="G85" s="514"/>
      <c r="H85" s="514"/>
      <c r="I85" s="514"/>
      <c r="J85" s="514"/>
      <c r="K85" s="514"/>
      <c r="M85" s="514"/>
      <c r="N85" s="957"/>
      <c r="O85" s="514"/>
      <c r="P85" s="957"/>
      <c r="Q85" s="514"/>
      <c r="R85" s="514"/>
      <c r="S85" s="514"/>
    </row>
    <row r="86" spans="1:19" ht="15">
      <c r="A86" s="514"/>
      <c r="B86" s="514"/>
      <c r="C86" s="514"/>
      <c r="D86" s="514"/>
      <c r="E86" s="514"/>
      <c r="G86" s="514"/>
      <c r="H86" s="514"/>
      <c r="I86" s="514"/>
      <c r="J86" s="514"/>
      <c r="K86" s="514"/>
      <c r="M86" s="514"/>
      <c r="N86" s="957"/>
      <c r="O86" s="514"/>
      <c r="P86" s="957"/>
      <c r="Q86" s="514"/>
      <c r="R86" s="514"/>
      <c r="S86" s="514"/>
    </row>
    <row r="87" spans="1:19" ht="15">
      <c r="A87" s="514"/>
      <c r="B87" s="514"/>
      <c r="C87" s="514"/>
      <c r="D87" s="514"/>
      <c r="E87" s="514"/>
      <c r="G87" s="514"/>
      <c r="H87" s="514"/>
      <c r="I87" s="514"/>
      <c r="J87" s="514"/>
      <c r="K87" s="514"/>
      <c r="M87" s="514"/>
      <c r="N87" s="957"/>
      <c r="O87" s="514"/>
      <c r="P87" s="957"/>
      <c r="Q87" s="514"/>
      <c r="R87" s="514"/>
      <c r="S87" s="514"/>
    </row>
    <row r="88" spans="1:19" ht="15">
      <c r="A88" s="514"/>
      <c r="B88" s="514"/>
      <c r="C88" s="514"/>
      <c r="D88" s="514"/>
      <c r="E88" s="514"/>
      <c r="G88" s="514"/>
      <c r="H88" s="514"/>
      <c r="I88" s="514"/>
      <c r="J88" s="514"/>
      <c r="K88" s="514"/>
      <c r="M88" s="514"/>
      <c r="N88" s="957"/>
      <c r="O88" s="514"/>
      <c r="P88" s="957"/>
      <c r="Q88" s="514"/>
      <c r="R88" s="514"/>
      <c r="S88" s="514"/>
    </row>
    <row r="89" spans="1:19" ht="15">
      <c r="A89" s="514"/>
      <c r="B89" s="514"/>
      <c r="C89" s="514"/>
      <c r="D89" s="514"/>
      <c r="E89" s="514"/>
      <c r="G89" s="514"/>
      <c r="H89" s="514"/>
      <c r="I89" s="514"/>
      <c r="J89" s="514"/>
      <c r="K89" s="514"/>
      <c r="M89" s="514"/>
      <c r="N89" s="957"/>
      <c r="O89" s="514"/>
      <c r="P89" s="957"/>
      <c r="Q89" s="514"/>
      <c r="R89" s="514"/>
      <c r="S89" s="514"/>
    </row>
    <row r="90" spans="1:19" ht="15">
      <c r="A90" s="514"/>
      <c r="B90" s="514"/>
      <c r="C90" s="514"/>
      <c r="D90" s="514"/>
      <c r="E90" s="514"/>
      <c r="G90" s="514"/>
      <c r="H90" s="514"/>
      <c r="I90" s="514"/>
      <c r="J90" s="514"/>
      <c r="K90" s="514"/>
      <c r="M90" s="514"/>
      <c r="N90" s="957"/>
      <c r="O90" s="514"/>
      <c r="P90" s="957"/>
      <c r="Q90" s="514"/>
      <c r="R90" s="514"/>
      <c r="S90" s="514"/>
    </row>
    <row r="91" spans="1:19" ht="15">
      <c r="A91" s="514"/>
      <c r="B91" s="514"/>
      <c r="C91" s="514"/>
      <c r="D91" s="514"/>
      <c r="E91" s="514"/>
      <c r="G91" s="514"/>
      <c r="H91" s="514"/>
      <c r="I91" s="514"/>
      <c r="J91" s="514"/>
      <c r="K91" s="514"/>
      <c r="M91" s="514"/>
      <c r="N91" s="957"/>
      <c r="O91" s="514"/>
      <c r="P91" s="957"/>
      <c r="Q91" s="514"/>
      <c r="R91" s="514"/>
      <c r="S91" s="514"/>
    </row>
    <row r="92" spans="1:19" ht="15">
      <c r="A92" s="514"/>
      <c r="B92" s="514"/>
      <c r="C92" s="514"/>
      <c r="D92" s="514"/>
      <c r="E92" s="514"/>
      <c r="G92" s="514"/>
      <c r="H92" s="514"/>
      <c r="I92" s="514"/>
      <c r="J92" s="514"/>
      <c r="K92" s="514"/>
      <c r="M92" s="514"/>
      <c r="N92" s="957"/>
      <c r="O92" s="514"/>
      <c r="P92" s="957"/>
      <c r="Q92" s="514"/>
      <c r="R92" s="514"/>
      <c r="S92" s="514"/>
    </row>
    <row r="93" spans="1:19" ht="15">
      <c r="A93" s="514"/>
      <c r="B93" s="514"/>
      <c r="C93" s="514"/>
      <c r="D93" s="514"/>
      <c r="E93" s="514"/>
      <c r="G93" s="514"/>
      <c r="H93" s="514"/>
      <c r="I93" s="514"/>
      <c r="J93" s="514"/>
      <c r="K93" s="514"/>
      <c r="M93" s="514"/>
      <c r="N93" s="957"/>
      <c r="O93" s="514"/>
      <c r="P93" s="957"/>
      <c r="Q93" s="514"/>
      <c r="R93" s="514"/>
      <c r="S93" s="514"/>
    </row>
    <row r="94" spans="1:19" ht="15">
      <c r="A94" s="514"/>
      <c r="B94" s="514"/>
      <c r="C94" s="514"/>
      <c r="D94" s="514"/>
      <c r="E94" s="514"/>
      <c r="G94" s="514"/>
      <c r="H94" s="514"/>
      <c r="I94" s="514"/>
      <c r="J94" s="514"/>
      <c r="K94" s="514"/>
      <c r="M94" s="514"/>
      <c r="N94" s="957"/>
      <c r="O94" s="514"/>
      <c r="P94" s="957"/>
      <c r="Q94" s="514"/>
      <c r="R94" s="514"/>
      <c r="S94" s="514"/>
    </row>
    <row r="95" spans="1:19" ht="15">
      <c r="A95" s="514"/>
      <c r="B95" s="514"/>
      <c r="C95" s="514"/>
      <c r="D95" s="514"/>
      <c r="E95" s="514"/>
      <c r="G95" s="514"/>
      <c r="H95" s="514"/>
      <c r="I95" s="514"/>
      <c r="J95" s="514"/>
      <c r="K95" s="514"/>
      <c r="M95" s="514"/>
      <c r="N95" s="957"/>
      <c r="O95" s="514"/>
      <c r="P95" s="957"/>
      <c r="Q95" s="514"/>
      <c r="R95" s="514"/>
      <c r="S95" s="514"/>
    </row>
    <row r="96" spans="1:19" ht="15">
      <c r="A96" s="514"/>
      <c r="B96" s="514"/>
      <c r="C96" s="514"/>
      <c r="D96" s="514"/>
      <c r="E96" s="514"/>
      <c r="G96" s="514"/>
      <c r="H96" s="514"/>
      <c r="I96" s="514"/>
      <c r="J96" s="514"/>
      <c r="K96" s="514"/>
      <c r="M96" s="514"/>
      <c r="N96" s="957"/>
      <c r="O96" s="514"/>
      <c r="P96" s="957"/>
      <c r="Q96" s="514"/>
      <c r="R96" s="514"/>
      <c r="S96" s="514"/>
    </row>
    <row r="97" spans="1:19" ht="15">
      <c r="A97" s="514"/>
      <c r="B97" s="514"/>
      <c r="C97" s="514"/>
      <c r="D97" s="514"/>
      <c r="E97" s="514"/>
      <c r="G97" s="514"/>
      <c r="H97" s="514"/>
      <c r="I97" s="514"/>
      <c r="J97" s="514"/>
      <c r="K97" s="514"/>
      <c r="M97" s="514"/>
      <c r="N97" s="957"/>
      <c r="O97" s="514"/>
      <c r="P97" s="957"/>
      <c r="Q97" s="514"/>
      <c r="R97" s="514"/>
      <c r="S97" s="514"/>
    </row>
    <row r="98" spans="1:19" ht="15">
      <c r="A98" s="514"/>
      <c r="B98" s="514"/>
      <c r="C98" s="514"/>
      <c r="D98" s="514"/>
      <c r="E98" s="514"/>
      <c r="G98" s="514"/>
      <c r="H98" s="514"/>
      <c r="I98" s="514"/>
      <c r="J98" s="514"/>
      <c r="K98" s="514"/>
      <c r="M98" s="514"/>
      <c r="N98" s="957"/>
      <c r="O98" s="514"/>
      <c r="P98" s="957"/>
      <c r="Q98" s="514"/>
      <c r="R98" s="514"/>
      <c r="S98" s="514"/>
    </row>
    <row r="99" spans="1:19" ht="15">
      <c r="A99" s="514"/>
      <c r="B99" s="514"/>
      <c r="C99" s="514"/>
      <c r="D99" s="514"/>
      <c r="E99" s="514"/>
      <c r="G99" s="514"/>
      <c r="H99" s="514"/>
      <c r="I99" s="514"/>
      <c r="J99" s="514"/>
      <c r="K99" s="514"/>
      <c r="M99" s="514"/>
      <c r="N99" s="957"/>
      <c r="O99" s="514"/>
      <c r="P99" s="957"/>
      <c r="Q99" s="514"/>
      <c r="R99" s="514"/>
      <c r="S99" s="514"/>
    </row>
    <row r="100" spans="1:19" ht="15">
      <c r="A100" s="514"/>
      <c r="B100" s="514"/>
      <c r="C100" s="514"/>
      <c r="D100" s="514"/>
      <c r="E100" s="514"/>
      <c r="G100" s="514"/>
      <c r="H100" s="514"/>
      <c r="I100" s="514"/>
      <c r="J100" s="514"/>
      <c r="K100" s="514"/>
      <c r="M100" s="514"/>
      <c r="N100" s="957"/>
      <c r="O100" s="514"/>
      <c r="P100" s="957"/>
      <c r="Q100" s="514"/>
      <c r="R100" s="514"/>
      <c r="S100" s="514"/>
    </row>
    <row r="101" spans="1:19" ht="15">
      <c r="A101" s="514"/>
      <c r="B101" s="514"/>
      <c r="C101" s="514"/>
      <c r="D101" s="514"/>
      <c r="E101" s="514"/>
      <c r="G101" s="514"/>
      <c r="H101" s="514"/>
      <c r="I101" s="514"/>
      <c r="J101" s="514"/>
      <c r="K101" s="514"/>
      <c r="M101" s="514"/>
      <c r="N101" s="957"/>
      <c r="O101" s="514"/>
      <c r="P101" s="957"/>
      <c r="Q101" s="514"/>
      <c r="R101" s="514"/>
      <c r="S101" s="514"/>
    </row>
    <row r="102" spans="1:19" ht="15">
      <c r="A102" s="514"/>
      <c r="B102" s="514"/>
      <c r="C102" s="514"/>
      <c r="D102" s="514"/>
      <c r="E102" s="514"/>
      <c r="G102" s="514"/>
      <c r="H102" s="514"/>
      <c r="I102" s="514"/>
      <c r="J102" s="514"/>
      <c r="K102" s="514"/>
      <c r="M102" s="514"/>
      <c r="N102" s="957"/>
      <c r="O102" s="514"/>
      <c r="P102" s="957"/>
      <c r="Q102" s="514"/>
      <c r="R102" s="514"/>
      <c r="S102" s="514"/>
    </row>
    <row r="103" spans="1:19" ht="15">
      <c r="A103" s="514"/>
      <c r="B103" s="514"/>
      <c r="C103" s="514"/>
      <c r="D103" s="514"/>
      <c r="E103" s="514"/>
      <c r="G103" s="514"/>
      <c r="H103" s="514"/>
      <c r="I103" s="514"/>
      <c r="J103" s="514"/>
      <c r="K103" s="514"/>
      <c r="M103" s="514"/>
      <c r="N103" s="957"/>
      <c r="O103" s="514"/>
      <c r="P103" s="957"/>
      <c r="Q103" s="514"/>
      <c r="R103" s="514"/>
      <c r="S103" s="514"/>
    </row>
    <row r="104" spans="1:19" ht="15">
      <c r="A104" s="514"/>
      <c r="B104" s="514"/>
      <c r="C104" s="514"/>
      <c r="D104" s="514"/>
      <c r="E104" s="514"/>
      <c r="G104" s="514"/>
      <c r="H104" s="514"/>
      <c r="I104" s="514"/>
      <c r="J104" s="514"/>
      <c r="K104" s="514"/>
      <c r="M104" s="514"/>
      <c r="N104" s="957"/>
      <c r="O104" s="514"/>
      <c r="P104" s="957"/>
      <c r="Q104" s="514"/>
      <c r="R104" s="514"/>
      <c r="S104" s="514"/>
    </row>
    <row r="105" spans="1:19" ht="15">
      <c r="A105" s="514"/>
      <c r="B105" s="514"/>
      <c r="C105" s="514"/>
      <c r="D105" s="514"/>
      <c r="E105" s="514"/>
      <c r="G105" s="514"/>
      <c r="H105" s="514"/>
      <c r="I105" s="514"/>
      <c r="J105" s="514"/>
      <c r="K105" s="514"/>
      <c r="M105" s="514"/>
      <c r="N105" s="957"/>
      <c r="O105" s="514"/>
      <c r="P105" s="957"/>
      <c r="Q105" s="514"/>
      <c r="R105" s="514"/>
      <c r="S105" s="514"/>
    </row>
    <row r="106" spans="1:19" ht="15">
      <c r="A106" s="514"/>
      <c r="B106" s="514"/>
      <c r="C106" s="514"/>
      <c r="D106" s="514"/>
      <c r="E106" s="514"/>
      <c r="G106" s="514"/>
      <c r="H106" s="514"/>
      <c r="I106" s="514"/>
      <c r="J106" s="514"/>
      <c r="K106" s="514"/>
      <c r="M106" s="514"/>
      <c r="N106" s="957"/>
      <c r="O106" s="514"/>
      <c r="P106" s="957"/>
      <c r="Q106" s="514"/>
      <c r="R106" s="514"/>
      <c r="S106" s="514"/>
    </row>
    <row r="107" spans="1:19" ht="15">
      <c r="A107" s="514"/>
      <c r="B107" s="514"/>
      <c r="C107" s="514"/>
      <c r="D107" s="514"/>
      <c r="E107" s="514"/>
      <c r="G107" s="514"/>
      <c r="H107" s="514"/>
      <c r="I107" s="514"/>
      <c r="J107" s="514"/>
      <c r="K107" s="514"/>
      <c r="M107" s="514"/>
      <c r="N107" s="957"/>
      <c r="O107" s="514"/>
      <c r="P107" s="957"/>
      <c r="Q107" s="514"/>
      <c r="R107" s="514"/>
      <c r="S107" s="514"/>
    </row>
    <row r="108" spans="1:19" ht="15">
      <c r="A108" s="514"/>
      <c r="B108" s="514"/>
      <c r="C108" s="514"/>
      <c r="D108" s="514"/>
      <c r="E108" s="514"/>
      <c r="G108" s="514"/>
      <c r="H108" s="514"/>
      <c r="I108" s="514"/>
      <c r="J108" s="514"/>
      <c r="K108" s="514"/>
      <c r="M108" s="514"/>
      <c r="N108" s="957"/>
      <c r="O108" s="514"/>
      <c r="P108" s="957"/>
      <c r="Q108" s="514"/>
      <c r="R108" s="514"/>
      <c r="S108" s="514"/>
    </row>
    <row r="109" spans="1:19" ht="15">
      <c r="A109" s="514"/>
      <c r="B109" s="514"/>
      <c r="C109" s="514"/>
      <c r="D109" s="514"/>
      <c r="E109" s="514"/>
      <c r="G109" s="514"/>
      <c r="H109" s="514"/>
      <c r="I109" s="514"/>
      <c r="J109" s="514"/>
      <c r="K109" s="514"/>
      <c r="M109" s="514"/>
      <c r="N109" s="957"/>
      <c r="O109" s="514"/>
      <c r="P109" s="957"/>
      <c r="Q109" s="514"/>
      <c r="R109" s="514"/>
      <c r="S109" s="514"/>
    </row>
    <row r="110" spans="1:19" ht="15">
      <c r="A110" s="514"/>
      <c r="B110" s="514"/>
      <c r="C110" s="514"/>
      <c r="D110" s="514"/>
      <c r="E110" s="514"/>
      <c r="G110" s="514"/>
      <c r="H110" s="514"/>
      <c r="I110" s="514"/>
      <c r="J110" s="514"/>
      <c r="K110" s="514"/>
      <c r="M110" s="514"/>
      <c r="N110" s="957"/>
      <c r="O110" s="514"/>
      <c r="P110" s="957"/>
      <c r="Q110" s="514"/>
      <c r="R110" s="514"/>
      <c r="S110" s="514"/>
    </row>
    <row r="111" spans="1:19" ht="15">
      <c r="A111" s="514"/>
      <c r="B111" s="514"/>
      <c r="C111" s="514"/>
      <c r="D111" s="514"/>
      <c r="E111" s="514"/>
      <c r="G111" s="514"/>
      <c r="H111" s="514"/>
      <c r="I111" s="514"/>
      <c r="J111" s="514"/>
      <c r="K111" s="514"/>
      <c r="M111" s="514"/>
      <c r="N111" s="957"/>
      <c r="O111" s="514"/>
      <c r="P111" s="957"/>
      <c r="Q111" s="514"/>
      <c r="R111" s="514"/>
      <c r="S111" s="514"/>
    </row>
    <row r="112" spans="1:19" ht="15">
      <c r="A112" s="514"/>
      <c r="B112" s="514"/>
      <c r="C112" s="514"/>
      <c r="D112" s="514"/>
      <c r="E112" s="514"/>
      <c r="G112" s="514"/>
      <c r="H112" s="514"/>
      <c r="I112" s="514"/>
      <c r="J112" s="514"/>
      <c r="K112" s="514"/>
      <c r="M112" s="514"/>
      <c r="N112" s="957"/>
      <c r="O112" s="514"/>
      <c r="P112" s="957"/>
      <c r="Q112" s="514"/>
      <c r="R112" s="514"/>
      <c r="S112" s="514"/>
    </row>
    <row r="113" spans="1:19" ht="15">
      <c r="A113" s="514"/>
      <c r="B113" s="514"/>
      <c r="C113" s="514"/>
      <c r="D113" s="514"/>
      <c r="E113" s="514"/>
      <c r="G113" s="514"/>
      <c r="H113" s="514"/>
      <c r="I113" s="514"/>
      <c r="J113" s="514"/>
      <c r="K113" s="514"/>
      <c r="M113" s="514"/>
      <c r="N113" s="957"/>
      <c r="O113" s="514"/>
      <c r="P113" s="957"/>
      <c r="Q113" s="514"/>
      <c r="R113" s="514"/>
      <c r="S113" s="514"/>
    </row>
    <row r="114" spans="1:19" ht="15">
      <c r="A114" s="514"/>
      <c r="B114" s="514"/>
      <c r="C114" s="514"/>
      <c r="D114" s="514"/>
      <c r="E114" s="514"/>
      <c r="G114" s="514"/>
      <c r="H114" s="514"/>
      <c r="I114" s="514"/>
      <c r="J114" s="514"/>
      <c r="K114" s="514"/>
      <c r="M114" s="514"/>
      <c r="N114" s="957"/>
      <c r="O114" s="514"/>
      <c r="P114" s="957"/>
      <c r="Q114" s="514"/>
      <c r="R114" s="514"/>
      <c r="S114" s="514"/>
    </row>
    <row r="115" spans="1:19" ht="15">
      <c r="A115" s="514"/>
      <c r="B115" s="514"/>
      <c r="C115" s="514"/>
      <c r="D115" s="514"/>
      <c r="E115" s="514"/>
      <c r="G115" s="514"/>
      <c r="H115" s="514"/>
      <c r="I115" s="514"/>
      <c r="J115" s="514"/>
      <c r="K115" s="514"/>
      <c r="M115" s="514"/>
      <c r="N115" s="957"/>
      <c r="O115" s="514"/>
      <c r="P115" s="957"/>
      <c r="Q115" s="514"/>
      <c r="R115" s="514"/>
      <c r="S115" s="514"/>
    </row>
    <row r="116" spans="1:19" ht="15">
      <c r="A116" s="514"/>
      <c r="B116" s="514"/>
      <c r="C116" s="514"/>
      <c r="D116" s="514"/>
      <c r="E116" s="514"/>
      <c r="G116" s="514"/>
      <c r="H116" s="514"/>
      <c r="I116" s="514"/>
      <c r="J116" s="514"/>
      <c r="K116" s="514"/>
      <c r="M116" s="514"/>
      <c r="N116" s="957"/>
      <c r="O116" s="514"/>
      <c r="P116" s="957"/>
      <c r="Q116" s="514"/>
      <c r="R116" s="514"/>
      <c r="S116" s="514"/>
    </row>
    <row r="117" spans="1:19" ht="15">
      <c r="A117" s="514"/>
      <c r="B117" s="514"/>
      <c r="C117" s="514"/>
      <c r="D117" s="514"/>
      <c r="E117" s="514"/>
      <c r="G117" s="514"/>
      <c r="H117" s="514"/>
      <c r="I117" s="514"/>
      <c r="J117" s="514"/>
      <c r="K117" s="514"/>
      <c r="M117" s="514"/>
      <c r="N117" s="957"/>
      <c r="O117" s="514"/>
      <c r="P117" s="957"/>
      <c r="Q117" s="514"/>
      <c r="R117" s="514"/>
      <c r="S117" s="514"/>
    </row>
    <row r="118" spans="1:19" ht="15">
      <c r="A118" s="514"/>
      <c r="B118" s="514"/>
      <c r="C118" s="514"/>
      <c r="D118" s="514"/>
      <c r="E118" s="514"/>
      <c r="G118" s="514"/>
      <c r="H118" s="514"/>
      <c r="I118" s="514"/>
      <c r="J118" s="514"/>
      <c r="K118" s="514"/>
      <c r="M118" s="514"/>
      <c r="N118" s="957"/>
      <c r="O118" s="514"/>
      <c r="P118" s="957"/>
      <c r="Q118" s="514"/>
      <c r="R118" s="514"/>
      <c r="S118" s="514"/>
    </row>
    <row r="119" spans="1:19" ht="15">
      <c r="A119" s="514"/>
      <c r="B119" s="514"/>
      <c r="C119" s="514"/>
      <c r="D119" s="514"/>
      <c r="E119" s="514"/>
      <c r="G119" s="514"/>
      <c r="H119" s="514"/>
      <c r="I119" s="514"/>
      <c r="J119" s="514"/>
      <c r="K119" s="514"/>
      <c r="M119" s="514"/>
      <c r="N119" s="957"/>
      <c r="O119" s="514"/>
      <c r="P119" s="957"/>
      <c r="Q119" s="514"/>
      <c r="R119" s="514"/>
      <c r="S119" s="514"/>
    </row>
    <row r="120" spans="1:19" ht="15">
      <c r="A120" s="514"/>
      <c r="B120" s="514"/>
      <c r="C120" s="514"/>
      <c r="D120" s="514"/>
      <c r="E120" s="514"/>
      <c r="G120" s="514"/>
      <c r="H120" s="514"/>
      <c r="I120" s="514"/>
      <c r="J120" s="514"/>
      <c r="K120" s="514"/>
      <c r="M120" s="514"/>
      <c r="N120" s="957"/>
      <c r="O120" s="514"/>
      <c r="P120" s="957"/>
      <c r="Q120" s="514"/>
      <c r="R120" s="514"/>
      <c r="S120" s="514"/>
    </row>
    <row r="121" spans="1:19" ht="15">
      <c r="A121" s="514"/>
      <c r="B121" s="514"/>
      <c r="C121" s="514"/>
      <c r="D121" s="514"/>
      <c r="E121" s="514"/>
      <c r="G121" s="514"/>
      <c r="H121" s="514"/>
      <c r="I121" s="514"/>
      <c r="J121" s="514"/>
      <c r="K121" s="514"/>
      <c r="M121" s="514"/>
      <c r="N121" s="957"/>
      <c r="O121" s="514"/>
      <c r="P121" s="957"/>
      <c r="Q121" s="514"/>
      <c r="R121" s="514"/>
      <c r="S121" s="514"/>
    </row>
    <row r="122" spans="1:19" ht="15">
      <c r="A122" s="514"/>
      <c r="B122" s="514"/>
      <c r="C122" s="514"/>
      <c r="D122" s="514"/>
      <c r="E122" s="514"/>
      <c r="G122" s="514"/>
      <c r="H122" s="514"/>
      <c r="I122" s="514"/>
      <c r="J122" s="514"/>
      <c r="K122" s="514"/>
      <c r="M122" s="514"/>
      <c r="N122" s="957"/>
      <c r="O122" s="514"/>
      <c r="P122" s="957"/>
      <c r="Q122" s="514"/>
      <c r="R122" s="514"/>
      <c r="S122" s="514"/>
    </row>
    <row r="123" spans="1:19" ht="15">
      <c r="A123" s="514"/>
      <c r="B123" s="514"/>
      <c r="C123" s="514"/>
      <c r="D123" s="514"/>
      <c r="E123" s="514"/>
      <c r="G123" s="514"/>
      <c r="H123" s="514"/>
      <c r="I123" s="514"/>
      <c r="J123" s="514"/>
      <c r="K123" s="514"/>
      <c r="M123" s="514"/>
      <c r="N123" s="957"/>
      <c r="O123" s="514"/>
      <c r="P123" s="957"/>
      <c r="Q123" s="514"/>
      <c r="R123" s="514"/>
      <c r="S123" s="514"/>
    </row>
    <row r="124" spans="1:19" ht="15">
      <c r="A124" s="514"/>
      <c r="B124" s="514"/>
      <c r="C124" s="514"/>
      <c r="D124" s="514"/>
      <c r="E124" s="514"/>
      <c r="G124" s="514"/>
      <c r="H124" s="514"/>
      <c r="I124" s="514"/>
      <c r="J124" s="514"/>
      <c r="K124" s="514"/>
      <c r="M124" s="514"/>
      <c r="N124" s="957"/>
      <c r="O124" s="514"/>
      <c r="P124" s="957"/>
      <c r="Q124" s="514"/>
      <c r="R124" s="514"/>
      <c r="S124" s="514"/>
    </row>
    <row r="125" spans="1:19" ht="15">
      <c r="A125" s="514"/>
      <c r="B125" s="514"/>
      <c r="C125" s="514"/>
      <c r="D125" s="514"/>
      <c r="E125" s="514"/>
      <c r="G125" s="514"/>
      <c r="H125" s="514"/>
      <c r="I125" s="514"/>
      <c r="J125" s="514"/>
      <c r="K125" s="514"/>
      <c r="M125" s="514"/>
      <c r="N125" s="957"/>
      <c r="O125" s="514"/>
      <c r="P125" s="957"/>
      <c r="Q125" s="514"/>
      <c r="R125" s="514"/>
      <c r="S125" s="514"/>
    </row>
    <row r="126" spans="1:19" ht="15">
      <c r="A126" s="514"/>
      <c r="B126" s="514"/>
      <c r="C126" s="514"/>
      <c r="D126" s="514"/>
      <c r="E126" s="514"/>
      <c r="G126" s="514"/>
      <c r="H126" s="514"/>
      <c r="I126" s="514"/>
      <c r="J126" s="514"/>
      <c r="K126" s="514"/>
      <c r="M126" s="514"/>
      <c r="N126" s="957"/>
      <c r="O126" s="514"/>
      <c r="P126" s="957"/>
      <c r="Q126" s="514"/>
      <c r="R126" s="514"/>
      <c r="S126" s="514"/>
    </row>
    <row r="127" spans="1:19" ht="15">
      <c r="A127" s="514"/>
      <c r="B127" s="514"/>
      <c r="C127" s="514"/>
      <c r="D127" s="514"/>
      <c r="E127" s="514"/>
      <c r="G127" s="514"/>
      <c r="H127" s="514"/>
      <c r="I127" s="514"/>
      <c r="J127" s="514"/>
      <c r="K127" s="514"/>
      <c r="M127" s="514"/>
      <c r="N127" s="957"/>
      <c r="O127" s="514"/>
      <c r="P127" s="957"/>
      <c r="Q127" s="514"/>
      <c r="R127" s="514"/>
      <c r="S127" s="514"/>
    </row>
    <row r="128" spans="1:19" ht="15">
      <c r="A128" s="514"/>
      <c r="B128" s="514"/>
      <c r="C128" s="514"/>
      <c r="D128" s="514"/>
      <c r="E128" s="514"/>
      <c r="G128" s="514"/>
      <c r="H128" s="514"/>
      <c r="I128" s="514"/>
      <c r="J128" s="514"/>
      <c r="K128" s="514"/>
      <c r="M128" s="514"/>
      <c r="N128" s="957"/>
      <c r="O128" s="514"/>
      <c r="P128" s="957"/>
      <c r="Q128" s="514"/>
      <c r="R128" s="514"/>
      <c r="S128" s="514"/>
    </row>
    <row r="129" spans="1:19" ht="15">
      <c r="A129" s="514"/>
      <c r="B129" s="514"/>
      <c r="C129" s="514"/>
      <c r="D129" s="514"/>
      <c r="E129" s="514"/>
      <c r="G129" s="514"/>
      <c r="H129" s="514"/>
      <c r="I129" s="514"/>
      <c r="J129" s="514"/>
      <c r="K129" s="514"/>
      <c r="M129" s="514"/>
      <c r="N129" s="957"/>
      <c r="O129" s="514"/>
      <c r="P129" s="957"/>
      <c r="Q129" s="514"/>
      <c r="R129" s="514"/>
      <c r="S129" s="514"/>
    </row>
    <row r="130" spans="1:19" ht="15">
      <c r="A130" s="514"/>
      <c r="B130" s="514"/>
      <c r="C130" s="514"/>
      <c r="D130" s="514"/>
      <c r="E130" s="514"/>
      <c r="G130" s="514"/>
      <c r="H130" s="514"/>
      <c r="I130" s="514"/>
      <c r="J130" s="514"/>
      <c r="K130" s="514"/>
      <c r="M130" s="514"/>
      <c r="N130" s="957"/>
      <c r="O130" s="514"/>
      <c r="P130" s="957"/>
      <c r="Q130" s="514"/>
      <c r="R130" s="514"/>
      <c r="S130" s="514"/>
    </row>
    <row r="131" spans="1:19" ht="15">
      <c r="A131" s="514"/>
      <c r="B131" s="514"/>
      <c r="C131" s="514"/>
      <c r="D131" s="514"/>
      <c r="E131" s="514"/>
      <c r="G131" s="514"/>
      <c r="H131" s="514"/>
      <c r="I131" s="514"/>
      <c r="J131" s="514"/>
      <c r="K131" s="514"/>
      <c r="M131" s="514"/>
      <c r="N131" s="957"/>
      <c r="O131" s="514"/>
      <c r="P131" s="957"/>
      <c r="Q131" s="514"/>
      <c r="R131" s="514"/>
      <c r="S131" s="514"/>
    </row>
    <row r="132" spans="1:19" ht="15">
      <c r="A132" s="514"/>
      <c r="B132" s="514"/>
      <c r="C132" s="514"/>
      <c r="D132" s="514"/>
      <c r="E132" s="514"/>
      <c r="G132" s="514"/>
      <c r="H132" s="514"/>
      <c r="I132" s="514"/>
      <c r="J132" s="514"/>
      <c r="K132" s="514"/>
      <c r="M132" s="514"/>
      <c r="N132" s="957"/>
      <c r="O132" s="514"/>
      <c r="P132" s="957"/>
      <c r="Q132" s="514"/>
      <c r="R132" s="514"/>
      <c r="S132" s="514"/>
    </row>
    <row r="133" spans="1:19" ht="15">
      <c r="A133" s="514"/>
      <c r="B133" s="514"/>
      <c r="C133" s="514"/>
      <c r="D133" s="514"/>
      <c r="E133" s="514"/>
      <c r="G133" s="514"/>
      <c r="H133" s="514"/>
      <c r="I133" s="514"/>
      <c r="J133" s="514"/>
      <c r="K133" s="514"/>
      <c r="M133" s="514"/>
      <c r="N133" s="957"/>
      <c r="O133" s="514"/>
      <c r="P133" s="957"/>
      <c r="Q133" s="514"/>
      <c r="R133" s="514"/>
      <c r="S133" s="514"/>
    </row>
    <row r="134" spans="1:19" ht="15">
      <c r="A134" s="514"/>
      <c r="B134" s="514"/>
      <c r="C134" s="514"/>
      <c r="D134" s="514"/>
      <c r="E134" s="514"/>
      <c r="G134" s="514"/>
      <c r="H134" s="514"/>
      <c r="I134" s="514"/>
      <c r="J134" s="514"/>
      <c r="K134" s="514"/>
      <c r="M134" s="514"/>
      <c r="N134" s="957"/>
      <c r="O134" s="514"/>
      <c r="P134" s="957"/>
      <c r="Q134" s="514"/>
      <c r="R134" s="514"/>
      <c r="S134" s="514"/>
    </row>
    <row r="135" spans="1:19" ht="15">
      <c r="A135" s="514"/>
      <c r="B135" s="514"/>
      <c r="C135" s="514"/>
      <c r="D135" s="514"/>
      <c r="E135" s="514"/>
      <c r="G135" s="514"/>
      <c r="H135" s="514"/>
      <c r="I135" s="514"/>
      <c r="J135" s="514"/>
      <c r="K135" s="514"/>
      <c r="M135" s="514"/>
      <c r="N135" s="957"/>
      <c r="O135" s="514"/>
      <c r="P135" s="957"/>
      <c r="Q135" s="514"/>
      <c r="R135" s="514"/>
      <c r="S135" s="514"/>
    </row>
    <row r="136" spans="1:19" ht="15">
      <c r="A136" s="514"/>
      <c r="B136" s="514"/>
      <c r="C136" s="514"/>
      <c r="D136" s="514"/>
      <c r="E136" s="514"/>
      <c r="G136" s="514"/>
      <c r="H136" s="514"/>
      <c r="I136" s="514"/>
      <c r="J136" s="514"/>
      <c r="K136" s="514"/>
      <c r="M136" s="514"/>
      <c r="N136" s="957"/>
      <c r="O136" s="514"/>
      <c r="P136" s="957"/>
      <c r="Q136" s="514"/>
      <c r="R136" s="514"/>
      <c r="S136" s="514"/>
    </row>
    <row r="137" spans="1:19" ht="15">
      <c r="A137" s="514"/>
      <c r="B137" s="514"/>
      <c r="C137" s="514"/>
      <c r="D137" s="514"/>
      <c r="E137" s="514"/>
      <c r="G137" s="514"/>
      <c r="H137" s="514"/>
      <c r="I137" s="514"/>
      <c r="J137" s="514"/>
      <c r="K137" s="514"/>
      <c r="M137" s="514"/>
      <c r="N137" s="957"/>
      <c r="O137" s="514"/>
      <c r="P137" s="957"/>
      <c r="Q137" s="514"/>
      <c r="R137" s="514"/>
      <c r="S137" s="514"/>
    </row>
    <row r="138" spans="1:19" ht="15">
      <c r="A138" s="514"/>
      <c r="B138" s="514"/>
      <c r="C138" s="514"/>
      <c r="D138" s="514"/>
      <c r="E138" s="514"/>
      <c r="G138" s="514"/>
      <c r="H138" s="514"/>
      <c r="I138" s="514"/>
      <c r="J138" s="514"/>
      <c r="K138" s="514"/>
      <c r="M138" s="514"/>
      <c r="N138" s="957"/>
      <c r="O138" s="514"/>
      <c r="P138" s="957"/>
      <c r="Q138" s="514"/>
      <c r="R138" s="514"/>
      <c r="S138" s="514"/>
    </row>
    <row r="139" spans="1:19" ht="15">
      <c r="A139" s="514"/>
      <c r="B139" s="514"/>
      <c r="C139" s="514"/>
      <c r="D139" s="514"/>
      <c r="E139" s="514"/>
      <c r="G139" s="514"/>
      <c r="H139" s="514"/>
      <c r="I139" s="514"/>
      <c r="J139" s="514"/>
      <c r="K139" s="514"/>
      <c r="M139" s="514"/>
      <c r="N139" s="957"/>
      <c r="O139" s="514"/>
      <c r="P139" s="957"/>
      <c r="Q139" s="514"/>
      <c r="R139" s="514"/>
      <c r="S139" s="514"/>
    </row>
    <row r="140" spans="1:19" ht="15">
      <c r="A140" s="514"/>
      <c r="B140" s="514"/>
      <c r="C140" s="514"/>
      <c r="D140" s="514"/>
      <c r="E140" s="514"/>
      <c r="G140" s="514"/>
      <c r="H140" s="514"/>
      <c r="I140" s="514"/>
      <c r="J140" s="514"/>
      <c r="K140" s="514"/>
      <c r="M140" s="514"/>
      <c r="N140" s="957"/>
      <c r="O140" s="514"/>
      <c r="P140" s="957"/>
      <c r="Q140" s="514"/>
      <c r="R140" s="514"/>
      <c r="S140" s="514"/>
    </row>
    <row r="141" spans="1:19" ht="15">
      <c r="A141" s="514"/>
      <c r="B141" s="514"/>
      <c r="C141" s="514"/>
      <c r="D141" s="514"/>
      <c r="E141" s="514"/>
      <c r="G141" s="514"/>
      <c r="H141" s="514"/>
      <c r="I141" s="514"/>
      <c r="J141" s="514"/>
      <c r="K141" s="514"/>
      <c r="M141" s="514"/>
      <c r="N141" s="957"/>
      <c r="O141" s="514"/>
      <c r="P141" s="957"/>
      <c r="Q141" s="514"/>
      <c r="R141" s="514"/>
      <c r="S141" s="514"/>
    </row>
    <row r="142" spans="1:19" ht="15">
      <c r="A142" s="514"/>
      <c r="B142" s="514"/>
      <c r="C142" s="514"/>
      <c r="D142" s="514"/>
      <c r="E142" s="514"/>
      <c r="G142" s="514"/>
      <c r="H142" s="514"/>
      <c r="I142" s="514"/>
      <c r="J142" s="514"/>
      <c r="K142" s="514"/>
      <c r="M142" s="514"/>
      <c r="N142" s="957"/>
      <c r="O142" s="514"/>
      <c r="P142" s="957"/>
      <c r="Q142" s="514"/>
      <c r="R142" s="514"/>
      <c r="S142" s="514"/>
    </row>
    <row r="143" spans="1:19" ht="15">
      <c r="A143" s="514"/>
      <c r="B143" s="514"/>
      <c r="C143" s="514"/>
      <c r="D143" s="514"/>
      <c r="E143" s="514"/>
      <c r="G143" s="514"/>
      <c r="H143" s="514"/>
      <c r="I143" s="514"/>
      <c r="J143" s="514"/>
      <c r="K143" s="514"/>
      <c r="M143" s="514"/>
      <c r="N143" s="957"/>
      <c r="O143" s="514"/>
      <c r="P143" s="957"/>
      <c r="Q143" s="514"/>
      <c r="R143" s="514"/>
      <c r="S143" s="514"/>
    </row>
    <row r="144" spans="1:19" ht="15">
      <c r="A144" s="514"/>
      <c r="B144" s="514"/>
      <c r="C144" s="514"/>
      <c r="D144" s="514"/>
      <c r="E144" s="514"/>
      <c r="G144" s="514"/>
      <c r="H144" s="514"/>
      <c r="I144" s="514"/>
      <c r="J144" s="514"/>
      <c r="K144" s="514"/>
      <c r="M144" s="514"/>
      <c r="N144" s="957"/>
      <c r="O144" s="514"/>
      <c r="P144" s="957"/>
      <c r="Q144" s="514"/>
      <c r="R144" s="514"/>
      <c r="S144" s="514"/>
    </row>
    <row r="145" spans="1:19" ht="15">
      <c r="A145" s="514"/>
      <c r="B145" s="514"/>
      <c r="C145" s="514"/>
      <c r="D145" s="514"/>
      <c r="E145" s="514"/>
      <c r="G145" s="514"/>
      <c r="H145" s="514"/>
      <c r="I145" s="514"/>
      <c r="J145" s="514"/>
      <c r="K145" s="514"/>
      <c r="M145" s="514"/>
      <c r="N145" s="957"/>
      <c r="O145" s="514"/>
      <c r="P145" s="957"/>
      <c r="Q145" s="514"/>
      <c r="R145" s="514"/>
      <c r="S145" s="514"/>
    </row>
    <row r="146" spans="1:19" ht="15">
      <c r="A146" s="514"/>
      <c r="B146" s="514"/>
      <c r="C146" s="514"/>
      <c r="D146" s="514"/>
      <c r="E146" s="514"/>
      <c r="G146" s="514"/>
      <c r="H146" s="514"/>
      <c r="I146" s="514"/>
      <c r="J146" s="514"/>
      <c r="K146" s="514"/>
      <c r="M146" s="514"/>
      <c r="N146" s="957"/>
      <c r="O146" s="514"/>
      <c r="P146" s="957"/>
      <c r="Q146" s="514"/>
      <c r="R146" s="514"/>
      <c r="S146" s="514"/>
    </row>
    <row r="147" spans="1:19" ht="15">
      <c r="A147" s="514"/>
      <c r="B147" s="514"/>
      <c r="C147" s="514"/>
      <c r="D147" s="514"/>
      <c r="E147" s="514"/>
      <c r="G147" s="514"/>
      <c r="H147" s="514"/>
      <c r="I147" s="514"/>
      <c r="J147" s="514"/>
      <c r="K147" s="514"/>
      <c r="M147" s="514"/>
      <c r="N147" s="957"/>
      <c r="O147" s="514"/>
      <c r="P147" s="957"/>
      <c r="Q147" s="514"/>
      <c r="R147" s="514"/>
      <c r="S147" s="514"/>
    </row>
    <row r="148" spans="1:19" ht="15">
      <c r="A148" s="514"/>
      <c r="B148" s="514"/>
      <c r="C148" s="514"/>
      <c r="D148" s="514"/>
      <c r="E148" s="514"/>
      <c r="G148" s="514"/>
      <c r="H148" s="514"/>
      <c r="I148" s="514"/>
      <c r="J148" s="514"/>
      <c r="K148" s="514"/>
      <c r="M148" s="514"/>
      <c r="N148" s="957"/>
      <c r="O148" s="514"/>
      <c r="P148" s="957"/>
      <c r="Q148" s="514"/>
      <c r="R148" s="514"/>
      <c r="S148" s="514"/>
    </row>
    <row r="149" spans="1:19" ht="15">
      <c r="A149" s="514"/>
      <c r="B149" s="514"/>
      <c r="C149" s="514"/>
      <c r="D149" s="514"/>
      <c r="E149" s="514"/>
      <c r="G149" s="514"/>
      <c r="H149" s="514"/>
      <c r="I149" s="514"/>
      <c r="J149" s="514"/>
      <c r="K149" s="514"/>
      <c r="M149" s="514"/>
      <c r="N149" s="957"/>
      <c r="O149" s="514"/>
      <c r="P149" s="957"/>
      <c r="Q149" s="514"/>
      <c r="R149" s="514"/>
      <c r="S149" s="514"/>
    </row>
    <row r="150" spans="1:19" ht="15">
      <c r="A150" s="514"/>
      <c r="B150" s="514"/>
      <c r="C150" s="514"/>
      <c r="D150" s="514"/>
      <c r="E150" s="514"/>
      <c r="G150" s="514"/>
      <c r="H150" s="514"/>
      <c r="I150" s="514"/>
      <c r="J150" s="514"/>
      <c r="K150" s="514"/>
      <c r="M150" s="514"/>
      <c r="N150" s="957"/>
      <c r="O150" s="514"/>
      <c r="P150" s="957"/>
      <c r="Q150" s="514"/>
      <c r="R150" s="514"/>
      <c r="S150" s="514"/>
    </row>
    <row r="151" spans="1:19" ht="15">
      <c r="A151" s="514"/>
      <c r="B151" s="514"/>
      <c r="C151" s="514"/>
      <c r="D151" s="514"/>
      <c r="E151" s="514"/>
      <c r="G151" s="514"/>
      <c r="H151" s="514"/>
      <c r="I151" s="514"/>
      <c r="J151" s="514"/>
      <c r="K151" s="514"/>
      <c r="M151" s="514"/>
      <c r="N151" s="957"/>
      <c r="O151" s="514"/>
      <c r="P151" s="957"/>
      <c r="Q151" s="514"/>
      <c r="R151" s="514"/>
      <c r="S151" s="514"/>
    </row>
    <row r="152" spans="1:19" ht="15">
      <c r="A152" s="514"/>
      <c r="B152" s="514"/>
      <c r="C152" s="514"/>
      <c r="D152" s="514"/>
      <c r="E152" s="514"/>
      <c r="G152" s="514"/>
      <c r="H152" s="514"/>
      <c r="I152" s="514"/>
      <c r="J152" s="514"/>
      <c r="K152" s="514"/>
      <c r="M152" s="514"/>
      <c r="N152" s="957"/>
      <c r="O152" s="514"/>
      <c r="P152" s="957"/>
      <c r="Q152" s="514"/>
      <c r="R152" s="514"/>
      <c r="S152" s="514"/>
    </row>
    <row r="153" spans="1:19" ht="15">
      <c r="A153" s="514"/>
      <c r="B153" s="514"/>
      <c r="C153" s="514"/>
      <c r="D153" s="514"/>
      <c r="E153" s="514"/>
      <c r="G153" s="514"/>
      <c r="H153" s="514"/>
      <c r="I153" s="514"/>
      <c r="J153" s="514"/>
      <c r="K153" s="514"/>
      <c r="M153" s="514"/>
      <c r="N153" s="957"/>
      <c r="O153" s="514"/>
      <c r="P153" s="957"/>
      <c r="Q153" s="514"/>
      <c r="R153" s="514"/>
      <c r="S153" s="514"/>
    </row>
    <row r="154" spans="1:19" ht="15">
      <c r="A154" s="514"/>
      <c r="B154" s="514"/>
      <c r="C154" s="514"/>
      <c r="D154" s="514"/>
      <c r="E154" s="514"/>
      <c r="G154" s="514"/>
      <c r="H154" s="514"/>
      <c r="I154" s="514"/>
      <c r="J154" s="514"/>
      <c r="K154" s="514"/>
      <c r="M154" s="514"/>
      <c r="N154" s="957"/>
      <c r="O154" s="514"/>
      <c r="P154" s="957"/>
      <c r="Q154" s="514"/>
      <c r="R154" s="514"/>
      <c r="S154" s="514"/>
    </row>
    <row r="155" spans="1:19" ht="15">
      <c r="A155" s="514"/>
      <c r="B155" s="514"/>
      <c r="C155" s="514"/>
      <c r="D155" s="514"/>
      <c r="E155" s="514"/>
      <c r="G155" s="514"/>
      <c r="H155" s="514"/>
      <c r="I155" s="514"/>
      <c r="J155" s="514"/>
      <c r="K155" s="514"/>
      <c r="M155" s="514"/>
      <c r="N155" s="957"/>
      <c r="O155" s="514"/>
      <c r="P155" s="957"/>
      <c r="Q155" s="514"/>
      <c r="R155" s="514"/>
      <c r="S155" s="514"/>
    </row>
    <row r="156" spans="1:19" ht="15">
      <c r="A156" s="514"/>
      <c r="B156" s="514"/>
      <c r="C156" s="514"/>
      <c r="D156" s="514"/>
      <c r="E156" s="514"/>
      <c r="G156" s="514"/>
      <c r="H156" s="514"/>
      <c r="I156" s="514"/>
      <c r="J156" s="514"/>
      <c r="K156" s="514"/>
      <c r="M156" s="514"/>
      <c r="N156" s="957"/>
      <c r="O156" s="514"/>
      <c r="P156" s="957"/>
      <c r="Q156" s="514"/>
      <c r="R156" s="514"/>
      <c r="S156" s="514"/>
    </row>
    <row r="157" spans="1:19" ht="15">
      <c r="A157" s="514"/>
      <c r="B157" s="514"/>
      <c r="C157" s="514"/>
      <c r="D157" s="514"/>
      <c r="E157" s="514"/>
      <c r="G157" s="514"/>
      <c r="H157" s="514"/>
      <c r="I157" s="514"/>
      <c r="J157" s="514"/>
      <c r="K157" s="514"/>
      <c r="M157" s="514"/>
      <c r="N157" s="957"/>
      <c r="O157" s="514"/>
      <c r="P157" s="957"/>
      <c r="Q157" s="514"/>
      <c r="R157" s="514"/>
      <c r="S157" s="514"/>
    </row>
    <row r="158" spans="1:19" ht="15">
      <c r="A158" s="514"/>
      <c r="B158" s="514"/>
      <c r="C158" s="514"/>
      <c r="D158" s="514"/>
      <c r="E158" s="514"/>
      <c r="G158" s="514"/>
      <c r="H158" s="514"/>
      <c r="I158" s="514"/>
      <c r="J158" s="514"/>
      <c r="K158" s="514"/>
      <c r="M158" s="514"/>
      <c r="N158" s="957"/>
      <c r="O158" s="514"/>
      <c r="P158" s="957"/>
      <c r="Q158" s="514"/>
      <c r="R158" s="514"/>
      <c r="S158" s="514"/>
    </row>
    <row r="159" spans="1:19" ht="15">
      <c r="A159" s="514"/>
      <c r="B159" s="514"/>
      <c r="C159" s="514"/>
      <c r="D159" s="514"/>
      <c r="E159" s="514"/>
      <c r="G159" s="514"/>
      <c r="H159" s="514"/>
      <c r="I159" s="514"/>
      <c r="J159" s="514"/>
      <c r="K159" s="514"/>
      <c r="M159" s="514"/>
      <c r="N159" s="957"/>
      <c r="O159" s="514"/>
      <c r="P159" s="957"/>
      <c r="Q159" s="514"/>
      <c r="R159" s="514"/>
      <c r="S159" s="514"/>
    </row>
    <row r="160" spans="1:19" ht="15">
      <c r="A160" s="514"/>
      <c r="B160" s="514"/>
      <c r="C160" s="514"/>
      <c r="D160" s="514"/>
      <c r="E160" s="514"/>
      <c r="G160" s="514"/>
      <c r="H160" s="514"/>
      <c r="I160" s="514"/>
      <c r="J160" s="514"/>
      <c r="K160" s="514"/>
      <c r="M160" s="514"/>
      <c r="N160" s="957"/>
      <c r="O160" s="514"/>
      <c r="P160" s="957"/>
      <c r="Q160" s="514"/>
      <c r="R160" s="514"/>
      <c r="S160" s="514"/>
    </row>
    <row r="161" spans="1:19" ht="15">
      <c r="A161" s="514"/>
      <c r="B161" s="514"/>
      <c r="C161" s="514"/>
      <c r="D161" s="514"/>
      <c r="E161" s="514"/>
      <c r="G161" s="514"/>
      <c r="H161" s="514"/>
      <c r="I161" s="514"/>
      <c r="J161" s="514"/>
      <c r="K161" s="514"/>
      <c r="M161" s="514"/>
      <c r="N161" s="957"/>
      <c r="O161" s="514"/>
      <c r="P161" s="957"/>
      <c r="Q161" s="514"/>
      <c r="R161" s="514"/>
      <c r="S161" s="514"/>
    </row>
    <row r="162" spans="1:19" ht="15">
      <c r="A162" s="514"/>
      <c r="B162" s="514"/>
      <c r="C162" s="514"/>
      <c r="D162" s="514"/>
      <c r="E162" s="514"/>
      <c r="G162" s="514"/>
      <c r="H162" s="514"/>
      <c r="I162" s="514"/>
      <c r="J162" s="514"/>
      <c r="K162" s="514"/>
      <c r="M162" s="514"/>
      <c r="N162" s="957"/>
      <c r="O162" s="514"/>
      <c r="P162" s="957"/>
      <c r="Q162" s="514"/>
      <c r="R162" s="514"/>
      <c r="S162" s="514"/>
    </row>
    <row r="163" spans="1:19" ht="15">
      <c r="A163" s="514"/>
      <c r="B163" s="514"/>
      <c r="C163" s="514"/>
      <c r="D163" s="514"/>
      <c r="E163" s="514"/>
      <c r="G163" s="514"/>
      <c r="H163" s="514"/>
      <c r="I163" s="514"/>
      <c r="J163" s="514"/>
      <c r="K163" s="514"/>
      <c r="M163" s="514"/>
      <c r="N163" s="957"/>
      <c r="O163" s="514"/>
      <c r="P163" s="957"/>
      <c r="Q163" s="514"/>
      <c r="R163" s="514"/>
      <c r="S163" s="514"/>
    </row>
    <row r="164" spans="1:19" ht="15">
      <c r="A164" s="514"/>
      <c r="B164" s="514"/>
      <c r="C164" s="514"/>
      <c r="D164" s="514"/>
      <c r="E164" s="514"/>
      <c r="G164" s="514"/>
      <c r="H164" s="514"/>
      <c r="I164" s="514"/>
      <c r="J164" s="514"/>
      <c r="K164" s="514"/>
      <c r="M164" s="514"/>
      <c r="N164" s="957"/>
      <c r="O164" s="514"/>
      <c r="P164" s="957"/>
      <c r="Q164" s="514"/>
      <c r="R164" s="514"/>
      <c r="S164" s="514"/>
    </row>
    <row r="165" spans="1:19" ht="15">
      <c r="A165" s="514"/>
      <c r="B165" s="514"/>
      <c r="C165" s="514"/>
      <c r="D165" s="514"/>
      <c r="E165" s="514"/>
      <c r="G165" s="514"/>
      <c r="H165" s="514"/>
      <c r="I165" s="514"/>
      <c r="J165" s="514"/>
      <c r="K165" s="514"/>
      <c r="M165" s="514"/>
      <c r="N165" s="957"/>
      <c r="O165" s="514"/>
      <c r="P165" s="957"/>
      <c r="Q165" s="514"/>
      <c r="R165" s="514"/>
      <c r="S165" s="514"/>
    </row>
    <row r="166" spans="1:19" ht="15">
      <c r="A166" s="514"/>
      <c r="B166" s="514"/>
      <c r="C166" s="514"/>
      <c r="D166" s="514"/>
      <c r="E166" s="514"/>
      <c r="G166" s="514"/>
      <c r="H166" s="514"/>
      <c r="I166" s="514"/>
      <c r="J166" s="514"/>
      <c r="K166" s="514"/>
      <c r="M166" s="514"/>
      <c r="N166" s="957"/>
      <c r="O166" s="514"/>
      <c r="P166" s="957"/>
      <c r="Q166" s="514"/>
      <c r="R166" s="514"/>
      <c r="S166" s="514"/>
    </row>
    <row r="167" spans="1:19" ht="15">
      <c r="A167" s="514"/>
      <c r="B167" s="514"/>
      <c r="C167" s="514"/>
      <c r="D167" s="514"/>
      <c r="E167" s="514"/>
      <c r="G167" s="514"/>
      <c r="H167" s="514"/>
      <c r="I167" s="514"/>
      <c r="J167" s="514"/>
      <c r="K167" s="514"/>
      <c r="M167" s="514"/>
      <c r="N167" s="957"/>
      <c r="O167" s="514"/>
      <c r="P167" s="957"/>
      <c r="Q167" s="514"/>
      <c r="R167" s="514"/>
      <c r="S167" s="514"/>
    </row>
    <row r="168" spans="1:19" ht="15">
      <c r="A168" s="514"/>
      <c r="B168" s="514"/>
      <c r="C168" s="514"/>
      <c r="D168" s="514"/>
      <c r="E168" s="514"/>
      <c r="G168" s="514"/>
      <c r="H168" s="514"/>
      <c r="I168" s="514"/>
      <c r="J168" s="514"/>
      <c r="K168" s="514"/>
      <c r="M168" s="514"/>
      <c r="N168" s="957"/>
      <c r="O168" s="514"/>
      <c r="P168" s="957"/>
      <c r="Q168" s="514"/>
      <c r="R168" s="514"/>
      <c r="S168" s="514"/>
    </row>
    <row r="169" spans="1:19" ht="15">
      <c r="A169" s="514"/>
      <c r="B169" s="514"/>
      <c r="C169" s="514"/>
      <c r="D169" s="514"/>
      <c r="E169" s="514"/>
      <c r="G169" s="514"/>
      <c r="H169" s="514"/>
      <c r="I169" s="514"/>
      <c r="J169" s="514"/>
      <c r="K169" s="514"/>
      <c r="M169" s="514"/>
      <c r="N169" s="957"/>
      <c r="O169" s="514"/>
      <c r="P169" s="957"/>
      <c r="Q169" s="514"/>
      <c r="R169" s="514"/>
      <c r="S169" s="514"/>
    </row>
    <row r="170" spans="1:19" ht="15">
      <c r="A170" s="514"/>
      <c r="B170" s="514"/>
      <c r="C170" s="514"/>
      <c r="D170" s="514"/>
      <c r="E170" s="514"/>
      <c r="G170" s="514"/>
      <c r="H170" s="514"/>
      <c r="I170" s="514"/>
      <c r="J170" s="514"/>
      <c r="K170" s="514"/>
      <c r="M170" s="514"/>
      <c r="N170" s="957"/>
      <c r="O170" s="514"/>
      <c r="P170" s="957"/>
      <c r="Q170" s="514"/>
      <c r="R170" s="514"/>
      <c r="S170" s="514"/>
    </row>
    <row r="171" spans="1:19" ht="15">
      <c r="A171" s="514"/>
      <c r="B171" s="514"/>
      <c r="C171" s="514"/>
      <c r="D171" s="514"/>
      <c r="E171" s="514"/>
      <c r="G171" s="514"/>
      <c r="H171" s="514"/>
      <c r="I171" s="514"/>
      <c r="J171" s="514"/>
      <c r="K171" s="514"/>
      <c r="M171" s="514"/>
      <c r="N171" s="957"/>
      <c r="O171" s="514"/>
      <c r="P171" s="957"/>
      <c r="Q171" s="514"/>
      <c r="R171" s="514"/>
      <c r="S171" s="514"/>
    </row>
    <row r="172" spans="1:19" ht="15">
      <c r="A172" s="514"/>
      <c r="B172" s="514"/>
      <c r="C172" s="514"/>
      <c r="D172" s="514"/>
      <c r="E172" s="514"/>
      <c r="G172" s="514"/>
      <c r="H172" s="514"/>
      <c r="I172" s="514"/>
      <c r="J172" s="514"/>
      <c r="K172" s="514"/>
      <c r="M172" s="514"/>
      <c r="N172" s="957"/>
      <c r="O172" s="514"/>
      <c r="P172" s="957"/>
      <c r="Q172" s="514"/>
      <c r="R172" s="514"/>
      <c r="S172" s="514"/>
    </row>
    <row r="173" spans="1:19" ht="15">
      <c r="A173" s="514"/>
      <c r="B173" s="514"/>
      <c r="C173" s="514"/>
      <c r="D173" s="514"/>
      <c r="E173" s="514"/>
      <c r="G173" s="514"/>
      <c r="H173" s="514"/>
      <c r="I173" s="514"/>
      <c r="J173" s="514"/>
      <c r="K173" s="514"/>
      <c r="M173" s="514"/>
      <c r="N173" s="957"/>
      <c r="O173" s="514"/>
      <c r="P173" s="957"/>
      <c r="Q173" s="514"/>
      <c r="R173" s="514"/>
      <c r="S173" s="514"/>
    </row>
    <row r="174" spans="1:19" ht="15">
      <c r="A174" s="514"/>
      <c r="B174" s="514"/>
      <c r="C174" s="514"/>
      <c r="D174" s="514"/>
      <c r="E174" s="514"/>
      <c r="G174" s="514"/>
      <c r="H174" s="514"/>
      <c r="I174" s="514"/>
      <c r="J174" s="514"/>
      <c r="K174" s="514"/>
      <c r="M174" s="514"/>
      <c r="N174" s="957"/>
      <c r="O174" s="514"/>
      <c r="P174" s="957"/>
      <c r="Q174" s="514"/>
      <c r="R174" s="514"/>
      <c r="S174" s="514"/>
    </row>
    <row r="175" spans="1:19" ht="15">
      <c r="A175" s="514"/>
      <c r="B175" s="514"/>
      <c r="C175" s="514"/>
      <c r="D175" s="514"/>
      <c r="E175" s="514"/>
      <c r="G175" s="514"/>
      <c r="H175" s="514"/>
      <c r="I175" s="514"/>
      <c r="J175" s="514"/>
      <c r="K175" s="514"/>
      <c r="M175" s="514"/>
      <c r="N175" s="957"/>
      <c r="O175" s="514"/>
      <c r="P175" s="957"/>
      <c r="Q175" s="514"/>
      <c r="R175" s="514"/>
      <c r="S175" s="514"/>
    </row>
    <row r="176" spans="1:19" ht="15">
      <c r="A176" s="514"/>
      <c r="B176" s="514"/>
      <c r="C176" s="514"/>
      <c r="D176" s="514"/>
      <c r="E176" s="514"/>
      <c r="G176" s="514"/>
      <c r="H176" s="514"/>
      <c r="I176" s="514"/>
      <c r="J176" s="514"/>
      <c r="K176" s="514"/>
      <c r="M176" s="514"/>
      <c r="N176" s="957"/>
      <c r="O176" s="514"/>
      <c r="P176" s="957"/>
      <c r="Q176" s="514"/>
      <c r="R176" s="514"/>
      <c r="S176" s="514"/>
    </row>
    <row r="177" spans="1:19" ht="15">
      <c r="A177" s="514"/>
      <c r="B177" s="514"/>
      <c r="C177" s="514"/>
      <c r="D177" s="514"/>
      <c r="E177" s="514"/>
      <c r="G177" s="514"/>
      <c r="H177" s="514"/>
      <c r="I177" s="514"/>
      <c r="J177" s="514"/>
      <c r="K177" s="514"/>
      <c r="M177" s="514"/>
      <c r="N177" s="957"/>
      <c r="O177" s="514"/>
      <c r="P177" s="957"/>
      <c r="Q177" s="514"/>
      <c r="R177" s="514"/>
      <c r="S177" s="514"/>
    </row>
    <row r="178" spans="1:19" ht="15">
      <c r="A178" s="514"/>
      <c r="B178" s="514"/>
      <c r="C178" s="514"/>
      <c r="D178" s="514"/>
      <c r="E178" s="514"/>
      <c r="G178" s="514"/>
      <c r="H178" s="514"/>
      <c r="I178" s="514"/>
      <c r="J178" s="514"/>
      <c r="K178" s="514"/>
      <c r="M178" s="514"/>
      <c r="N178" s="957"/>
      <c r="O178" s="514"/>
      <c r="P178" s="957"/>
      <c r="Q178" s="514"/>
      <c r="R178" s="514"/>
      <c r="S178" s="514"/>
    </row>
    <row r="179" spans="1:19" ht="15">
      <c r="A179" s="514"/>
      <c r="B179" s="514"/>
      <c r="C179" s="514"/>
      <c r="D179" s="514"/>
      <c r="E179" s="514"/>
      <c r="G179" s="514"/>
      <c r="H179" s="514"/>
      <c r="I179" s="514"/>
      <c r="J179" s="514"/>
      <c r="K179" s="514"/>
      <c r="M179" s="514"/>
      <c r="N179" s="957"/>
      <c r="O179" s="514"/>
      <c r="P179" s="957"/>
      <c r="Q179" s="514"/>
      <c r="R179" s="514"/>
      <c r="S179" s="514"/>
    </row>
    <row r="180" spans="1:19" ht="15">
      <c r="A180" s="514"/>
      <c r="B180" s="514"/>
      <c r="C180" s="514"/>
      <c r="D180" s="514"/>
      <c r="E180" s="514"/>
      <c r="G180" s="514"/>
      <c r="H180" s="514"/>
      <c r="I180" s="514"/>
      <c r="J180" s="514"/>
      <c r="K180" s="514"/>
      <c r="M180" s="514"/>
      <c r="N180" s="957"/>
      <c r="O180" s="514"/>
      <c r="P180" s="957"/>
      <c r="Q180" s="514"/>
      <c r="R180" s="514"/>
      <c r="S180" s="514"/>
    </row>
    <row r="181" spans="1:19" ht="15">
      <c r="A181" s="514"/>
      <c r="B181" s="514"/>
      <c r="C181" s="514"/>
      <c r="D181" s="514"/>
      <c r="E181" s="514"/>
      <c r="G181" s="514"/>
      <c r="H181" s="514"/>
      <c r="I181" s="514"/>
      <c r="J181" s="514"/>
      <c r="K181" s="514"/>
      <c r="M181" s="514"/>
      <c r="N181" s="957"/>
      <c r="O181" s="514"/>
      <c r="P181" s="957"/>
      <c r="Q181" s="514"/>
      <c r="R181" s="514"/>
      <c r="S181" s="514"/>
    </row>
    <row r="182" spans="1:19" ht="15">
      <c r="A182" s="514"/>
      <c r="B182" s="514"/>
      <c r="C182" s="514"/>
      <c r="D182" s="514"/>
      <c r="E182" s="514"/>
      <c r="G182" s="514"/>
      <c r="H182" s="514"/>
      <c r="I182" s="514"/>
      <c r="J182" s="514"/>
      <c r="K182" s="514"/>
      <c r="M182" s="514"/>
      <c r="N182" s="957"/>
      <c r="O182" s="514"/>
      <c r="P182" s="957"/>
      <c r="Q182" s="514"/>
      <c r="R182" s="514"/>
      <c r="S182" s="514"/>
    </row>
    <row r="183" spans="1:19" ht="15">
      <c r="A183" s="514"/>
      <c r="B183" s="514"/>
      <c r="C183" s="514"/>
      <c r="D183" s="514"/>
      <c r="E183" s="514"/>
      <c r="G183" s="514"/>
      <c r="H183" s="514"/>
      <c r="I183" s="514"/>
      <c r="J183" s="514"/>
      <c r="K183" s="514"/>
      <c r="M183" s="514"/>
      <c r="N183" s="957"/>
      <c r="O183" s="514"/>
      <c r="P183" s="957"/>
      <c r="Q183" s="514"/>
      <c r="R183" s="514"/>
      <c r="S183" s="514"/>
    </row>
    <row r="184" spans="1:19" ht="15">
      <c r="A184" s="514"/>
      <c r="B184" s="514"/>
      <c r="C184" s="514"/>
      <c r="D184" s="514"/>
      <c r="E184" s="514"/>
      <c r="G184" s="514"/>
      <c r="H184" s="514"/>
      <c r="I184" s="514"/>
      <c r="J184" s="514"/>
      <c r="K184" s="514"/>
      <c r="M184" s="514"/>
      <c r="N184" s="957"/>
      <c r="O184" s="514"/>
      <c r="P184" s="957"/>
      <c r="Q184" s="514"/>
      <c r="R184" s="514"/>
      <c r="S184" s="514"/>
    </row>
    <row r="185" spans="1:19" ht="15">
      <c r="A185" s="514"/>
      <c r="B185" s="514"/>
      <c r="C185" s="514"/>
      <c r="D185" s="514"/>
      <c r="E185" s="514"/>
      <c r="G185" s="514"/>
      <c r="H185" s="514"/>
      <c r="I185" s="514"/>
      <c r="J185" s="514"/>
      <c r="K185" s="514"/>
      <c r="M185" s="514"/>
      <c r="N185" s="957"/>
      <c r="O185" s="514"/>
      <c r="P185" s="957"/>
      <c r="Q185" s="514"/>
      <c r="R185" s="514"/>
      <c r="S185" s="514"/>
    </row>
    <row r="186" spans="1:19" ht="15">
      <c r="A186" s="514"/>
      <c r="B186" s="514"/>
      <c r="C186" s="514"/>
      <c r="D186" s="514"/>
      <c r="E186" s="514"/>
      <c r="G186" s="514"/>
      <c r="H186" s="514"/>
      <c r="I186" s="514"/>
      <c r="J186" s="514"/>
      <c r="K186" s="514"/>
      <c r="M186" s="514"/>
      <c r="N186" s="957"/>
      <c r="O186" s="514"/>
      <c r="P186" s="957"/>
      <c r="Q186" s="514"/>
      <c r="R186" s="514"/>
      <c r="S186" s="514"/>
    </row>
    <row r="187" spans="1:19" ht="15">
      <c r="A187" s="514"/>
      <c r="B187" s="514"/>
      <c r="C187" s="514"/>
      <c r="D187" s="514"/>
      <c r="E187" s="514"/>
      <c r="G187" s="514"/>
      <c r="H187" s="514"/>
      <c r="I187" s="514"/>
      <c r="J187" s="514"/>
      <c r="K187" s="514"/>
      <c r="M187" s="514"/>
      <c r="N187" s="957"/>
      <c r="O187" s="514"/>
      <c r="P187" s="957"/>
      <c r="Q187" s="514"/>
      <c r="R187" s="514"/>
      <c r="S187" s="514"/>
    </row>
    <row r="188" spans="1:19" ht="15">
      <c r="A188" s="514"/>
      <c r="B188" s="514"/>
      <c r="C188" s="514"/>
      <c r="D188" s="514"/>
      <c r="E188" s="514"/>
      <c r="G188" s="514"/>
      <c r="H188" s="514"/>
      <c r="I188" s="514"/>
      <c r="J188" s="514"/>
      <c r="K188" s="514"/>
      <c r="M188" s="514"/>
      <c r="N188" s="957"/>
      <c r="O188" s="514"/>
      <c r="P188" s="957"/>
      <c r="Q188" s="514"/>
      <c r="R188" s="514"/>
      <c r="S188" s="514"/>
    </row>
    <row r="189" spans="1:19" ht="15">
      <c r="A189" s="514"/>
      <c r="B189" s="514"/>
      <c r="C189" s="514"/>
      <c r="D189" s="514"/>
      <c r="E189" s="514"/>
      <c r="G189" s="514"/>
      <c r="H189" s="514"/>
      <c r="I189" s="514"/>
      <c r="J189" s="514"/>
      <c r="K189" s="514"/>
      <c r="M189" s="514"/>
      <c r="N189" s="957"/>
      <c r="O189" s="514"/>
      <c r="P189" s="957"/>
      <c r="Q189" s="514"/>
      <c r="R189" s="514"/>
      <c r="S189" s="514"/>
    </row>
    <row r="190" spans="1:19" ht="15">
      <c r="A190" s="514"/>
      <c r="B190" s="514"/>
      <c r="C190" s="514"/>
      <c r="D190" s="514"/>
      <c r="E190" s="514"/>
      <c r="G190" s="514"/>
      <c r="H190" s="514"/>
      <c r="I190" s="514"/>
      <c r="J190" s="514"/>
      <c r="K190" s="514"/>
      <c r="M190" s="514"/>
      <c r="N190" s="957"/>
      <c r="O190" s="514"/>
      <c r="P190" s="957"/>
      <c r="Q190" s="514"/>
      <c r="R190" s="514"/>
      <c r="S190" s="514"/>
    </row>
    <row r="191" spans="1:19" ht="15">
      <c r="A191" s="514"/>
      <c r="B191" s="514"/>
      <c r="C191" s="514"/>
      <c r="D191" s="514"/>
      <c r="E191" s="514"/>
      <c r="G191" s="514"/>
      <c r="H191" s="514"/>
      <c r="I191" s="514"/>
      <c r="J191" s="514"/>
      <c r="K191" s="514"/>
      <c r="M191" s="514"/>
      <c r="N191" s="957"/>
      <c r="O191" s="514"/>
      <c r="P191" s="957"/>
      <c r="Q191" s="514"/>
      <c r="R191" s="514"/>
      <c r="S191" s="514"/>
    </row>
    <row r="192" spans="1:19" ht="15">
      <c r="A192" s="514"/>
      <c r="B192" s="514"/>
      <c r="C192" s="514"/>
      <c r="D192" s="514"/>
      <c r="E192" s="514"/>
      <c r="G192" s="514"/>
      <c r="H192" s="514"/>
      <c r="I192" s="514"/>
      <c r="J192" s="514"/>
      <c r="K192" s="514"/>
      <c r="M192" s="514"/>
      <c r="N192" s="957"/>
      <c r="O192" s="514"/>
      <c r="P192" s="957"/>
      <c r="Q192" s="514"/>
      <c r="R192" s="514"/>
      <c r="S192" s="514"/>
    </row>
    <row r="193" spans="1:19" ht="15">
      <c r="A193" s="514"/>
      <c r="B193" s="514"/>
      <c r="C193" s="514"/>
      <c r="D193" s="514"/>
      <c r="E193" s="514"/>
      <c r="G193" s="514"/>
      <c r="H193" s="514"/>
      <c r="I193" s="514"/>
      <c r="J193" s="514"/>
      <c r="K193" s="514"/>
      <c r="M193" s="514"/>
      <c r="N193" s="957"/>
      <c r="O193" s="514"/>
      <c r="P193" s="957"/>
      <c r="Q193" s="514"/>
      <c r="R193" s="514"/>
      <c r="S193" s="514"/>
    </row>
    <row r="194" spans="1:19" ht="15">
      <c r="A194" s="514"/>
      <c r="B194" s="514"/>
      <c r="C194" s="514"/>
      <c r="D194" s="514"/>
      <c r="E194" s="514"/>
      <c r="G194" s="514"/>
      <c r="H194" s="514"/>
      <c r="I194" s="514"/>
      <c r="J194" s="514"/>
      <c r="K194" s="514"/>
      <c r="M194" s="514"/>
      <c r="N194" s="957"/>
      <c r="O194" s="514"/>
      <c r="P194" s="957"/>
      <c r="Q194" s="514"/>
      <c r="R194" s="514"/>
      <c r="S194" s="514"/>
    </row>
    <row r="195" spans="1:19" ht="15">
      <c r="A195" s="514"/>
      <c r="B195" s="514"/>
      <c r="C195" s="514"/>
      <c r="D195" s="514"/>
      <c r="E195" s="514"/>
      <c r="G195" s="514"/>
      <c r="H195" s="514"/>
      <c r="I195" s="514"/>
      <c r="J195" s="514"/>
      <c r="K195" s="514"/>
      <c r="M195" s="514"/>
      <c r="N195" s="957"/>
      <c r="O195" s="514"/>
      <c r="P195" s="957"/>
      <c r="Q195" s="514"/>
      <c r="R195" s="514"/>
      <c r="S195" s="514"/>
    </row>
    <row r="196" spans="1:19" ht="15">
      <c r="A196" s="514"/>
      <c r="B196" s="514"/>
      <c r="C196" s="514"/>
      <c r="D196" s="514"/>
      <c r="E196" s="514"/>
      <c r="G196" s="514"/>
      <c r="H196" s="514"/>
      <c r="I196" s="514"/>
      <c r="J196" s="514"/>
      <c r="K196" s="514"/>
      <c r="M196" s="514"/>
      <c r="N196" s="957"/>
      <c r="O196" s="514"/>
      <c r="P196" s="957"/>
      <c r="Q196" s="514"/>
      <c r="R196" s="514"/>
      <c r="S196" s="514"/>
    </row>
    <row r="197" spans="1:19" ht="15">
      <c r="A197" s="514"/>
      <c r="B197" s="514"/>
      <c r="C197" s="514"/>
      <c r="D197" s="514"/>
      <c r="E197" s="514"/>
      <c r="G197" s="514"/>
      <c r="H197" s="514"/>
      <c r="I197" s="514"/>
      <c r="J197" s="514"/>
      <c r="K197" s="514"/>
      <c r="M197" s="514"/>
      <c r="N197" s="957"/>
      <c r="O197" s="514"/>
      <c r="P197" s="957"/>
      <c r="Q197" s="514"/>
      <c r="R197" s="514"/>
      <c r="S197" s="514"/>
    </row>
    <row r="198" spans="1:19" ht="15">
      <c r="A198" s="514"/>
      <c r="B198" s="514"/>
      <c r="C198" s="514"/>
      <c r="D198" s="514"/>
      <c r="E198" s="514"/>
      <c r="G198" s="514"/>
      <c r="H198" s="514"/>
      <c r="I198" s="514"/>
      <c r="J198" s="514"/>
      <c r="K198" s="514"/>
      <c r="M198" s="514"/>
      <c r="N198" s="957"/>
      <c r="O198" s="514"/>
      <c r="P198" s="957"/>
      <c r="Q198" s="514"/>
      <c r="R198" s="514"/>
      <c r="S198" s="514"/>
    </row>
    <row r="199" spans="1:19" ht="15">
      <c r="A199" s="514"/>
      <c r="B199" s="514"/>
      <c r="C199" s="514"/>
      <c r="D199" s="514"/>
      <c r="E199" s="514"/>
      <c r="G199" s="514"/>
      <c r="H199" s="514"/>
      <c r="I199" s="514"/>
      <c r="J199" s="514"/>
      <c r="K199" s="514"/>
      <c r="M199" s="514"/>
      <c r="N199" s="957"/>
      <c r="O199" s="514"/>
      <c r="P199" s="957"/>
      <c r="Q199" s="514"/>
      <c r="R199" s="514"/>
      <c r="S199" s="514"/>
    </row>
    <row r="200" spans="1:19" ht="15">
      <c r="A200" s="514"/>
      <c r="B200" s="514"/>
      <c r="C200" s="514"/>
      <c r="D200" s="514"/>
      <c r="E200" s="514"/>
      <c r="G200" s="514"/>
      <c r="H200" s="514"/>
      <c r="I200" s="514"/>
      <c r="J200" s="514"/>
      <c r="K200" s="514"/>
      <c r="M200" s="514"/>
      <c r="N200" s="957"/>
      <c r="O200" s="514"/>
      <c r="P200" s="957"/>
      <c r="Q200" s="514"/>
      <c r="R200" s="514"/>
      <c r="S200" s="514"/>
    </row>
    <row r="201" spans="1:19" ht="15">
      <c r="A201" s="514"/>
      <c r="B201" s="514"/>
      <c r="C201" s="514"/>
      <c r="D201" s="514"/>
      <c r="E201" s="514"/>
      <c r="G201" s="514"/>
      <c r="H201" s="514"/>
      <c r="I201" s="514"/>
      <c r="J201" s="514"/>
      <c r="K201" s="514"/>
      <c r="M201" s="514"/>
      <c r="N201" s="957"/>
      <c r="O201" s="514"/>
      <c r="P201" s="957"/>
      <c r="Q201" s="514"/>
      <c r="R201" s="514"/>
      <c r="S201" s="514"/>
    </row>
    <row r="202" spans="1:19" ht="15">
      <c r="A202" s="514"/>
      <c r="B202" s="514"/>
      <c r="C202" s="514"/>
      <c r="D202" s="514"/>
      <c r="E202" s="514"/>
      <c r="G202" s="514"/>
      <c r="H202" s="514"/>
      <c r="I202" s="514"/>
      <c r="J202" s="514"/>
      <c r="K202" s="514"/>
      <c r="M202" s="514"/>
      <c r="N202" s="957"/>
      <c r="O202" s="514"/>
      <c r="P202" s="957"/>
      <c r="Q202" s="514"/>
      <c r="R202" s="514"/>
      <c r="S202" s="514"/>
    </row>
    <row r="203" spans="1:19" ht="15">
      <c r="A203" s="514"/>
      <c r="B203" s="514"/>
      <c r="C203" s="514"/>
      <c r="D203" s="514"/>
      <c r="E203" s="514"/>
      <c r="G203" s="514"/>
      <c r="H203" s="514"/>
      <c r="I203" s="514"/>
      <c r="J203" s="514"/>
      <c r="K203" s="514"/>
      <c r="M203" s="514"/>
      <c r="N203" s="957"/>
      <c r="O203" s="514"/>
      <c r="P203" s="957"/>
      <c r="Q203" s="514"/>
      <c r="R203" s="514"/>
      <c r="S203" s="514"/>
    </row>
    <row r="204" spans="1:19" ht="15">
      <c r="A204" s="514"/>
      <c r="B204" s="514"/>
      <c r="C204" s="514"/>
      <c r="D204" s="514"/>
      <c r="E204" s="514"/>
      <c r="G204" s="514"/>
      <c r="H204" s="514"/>
      <c r="I204" s="514"/>
      <c r="J204" s="514"/>
      <c r="K204" s="514"/>
      <c r="M204" s="514"/>
      <c r="N204" s="957"/>
      <c r="O204" s="514"/>
      <c r="P204" s="957"/>
      <c r="Q204" s="514"/>
      <c r="R204" s="514"/>
      <c r="S204" s="514"/>
    </row>
    <row r="205" spans="1:19" ht="15">
      <c r="A205" s="514"/>
      <c r="B205" s="514"/>
      <c r="C205" s="514"/>
      <c r="D205" s="514"/>
      <c r="E205" s="514"/>
      <c r="G205" s="514"/>
      <c r="H205" s="514"/>
      <c r="I205" s="514"/>
      <c r="J205" s="514"/>
      <c r="K205" s="514"/>
      <c r="M205" s="514"/>
      <c r="N205" s="957"/>
      <c r="O205" s="514"/>
      <c r="P205" s="957"/>
      <c r="Q205" s="514"/>
      <c r="R205" s="514"/>
      <c r="S205" s="514"/>
    </row>
    <row r="206" spans="1:19" ht="15">
      <c r="A206" s="514"/>
      <c r="B206" s="514"/>
      <c r="C206" s="514"/>
      <c r="D206" s="514"/>
      <c r="E206" s="514"/>
      <c r="G206" s="514"/>
      <c r="H206" s="514"/>
      <c r="I206" s="514"/>
      <c r="J206" s="514"/>
      <c r="K206" s="514"/>
      <c r="M206" s="514"/>
      <c r="N206" s="957"/>
      <c r="O206" s="514"/>
      <c r="P206" s="957"/>
      <c r="Q206" s="514"/>
      <c r="R206" s="514"/>
      <c r="S206" s="514"/>
    </row>
    <row r="207" spans="1:19" ht="15">
      <c r="A207" s="514"/>
      <c r="B207" s="514"/>
      <c r="C207" s="514"/>
      <c r="D207" s="514"/>
      <c r="E207" s="514"/>
      <c r="G207" s="514"/>
      <c r="H207" s="514"/>
      <c r="I207" s="514"/>
      <c r="J207" s="514"/>
      <c r="K207" s="514"/>
      <c r="M207" s="514"/>
      <c r="N207" s="957"/>
      <c r="O207" s="514"/>
      <c r="P207" s="957"/>
      <c r="Q207" s="514"/>
      <c r="R207" s="514"/>
      <c r="S207" s="514"/>
    </row>
    <row r="208" spans="1:19" ht="15">
      <c r="A208" s="514"/>
      <c r="B208" s="514"/>
      <c r="C208" s="514"/>
      <c r="D208" s="514"/>
      <c r="E208" s="514"/>
      <c r="G208" s="514"/>
      <c r="H208" s="514"/>
      <c r="I208" s="514"/>
      <c r="J208" s="514"/>
      <c r="K208" s="514"/>
      <c r="M208" s="514"/>
      <c r="N208" s="957"/>
      <c r="O208" s="514"/>
      <c r="P208" s="957"/>
      <c r="Q208" s="514"/>
      <c r="R208" s="514"/>
      <c r="S208" s="514"/>
    </row>
    <row r="209" spans="1:19" ht="15">
      <c r="A209" s="514"/>
      <c r="B209" s="514"/>
      <c r="C209" s="514"/>
      <c r="D209" s="514"/>
      <c r="E209" s="514"/>
      <c r="G209" s="514"/>
      <c r="H209" s="514"/>
      <c r="I209" s="514"/>
      <c r="J209" s="514"/>
      <c r="K209" s="514"/>
      <c r="M209" s="514"/>
      <c r="N209" s="957"/>
      <c r="O209" s="514"/>
      <c r="P209" s="957"/>
      <c r="Q209" s="514"/>
      <c r="R209" s="514"/>
      <c r="S209" s="514"/>
    </row>
    <row r="210" spans="1:19" ht="15">
      <c r="A210" s="514"/>
      <c r="B210" s="514"/>
      <c r="C210" s="514"/>
      <c r="D210" s="514"/>
      <c r="E210" s="514"/>
      <c r="G210" s="514"/>
      <c r="H210" s="514"/>
      <c r="I210" s="514"/>
      <c r="J210" s="514"/>
      <c r="K210" s="514"/>
      <c r="M210" s="514"/>
      <c r="N210" s="957"/>
      <c r="O210" s="514"/>
      <c r="P210" s="957"/>
      <c r="Q210" s="514"/>
      <c r="R210" s="514"/>
      <c r="S210" s="514"/>
    </row>
    <row r="211" spans="1:19" ht="15">
      <c r="A211" s="514"/>
      <c r="B211" s="514"/>
      <c r="C211" s="514"/>
      <c r="D211" s="514"/>
      <c r="E211" s="514"/>
      <c r="G211" s="514"/>
      <c r="H211" s="514"/>
      <c r="I211" s="514"/>
      <c r="J211" s="514"/>
      <c r="K211" s="514"/>
      <c r="M211" s="514"/>
      <c r="N211" s="957"/>
      <c r="O211" s="514"/>
      <c r="P211" s="957"/>
      <c r="Q211" s="514"/>
      <c r="R211" s="514"/>
      <c r="S211" s="514"/>
    </row>
    <row r="212" spans="1:19" ht="15">
      <c r="A212" s="514"/>
      <c r="B212" s="514"/>
      <c r="C212" s="514"/>
      <c r="D212" s="514"/>
      <c r="E212" s="514"/>
      <c r="G212" s="514"/>
      <c r="H212" s="514"/>
      <c r="I212" s="514"/>
      <c r="J212" s="514"/>
      <c r="K212" s="514"/>
      <c r="M212" s="514"/>
      <c r="N212" s="957"/>
      <c r="O212" s="514"/>
      <c r="P212" s="957"/>
      <c r="Q212" s="514"/>
      <c r="R212" s="514"/>
      <c r="S212" s="514"/>
    </row>
    <row r="213" spans="1:19" ht="15">
      <c r="A213" s="514"/>
      <c r="B213" s="514"/>
      <c r="C213" s="514"/>
      <c r="D213" s="514"/>
      <c r="E213" s="514"/>
      <c r="G213" s="514"/>
      <c r="H213" s="514"/>
      <c r="I213" s="514"/>
      <c r="J213" s="514"/>
      <c r="K213" s="514"/>
      <c r="M213" s="514"/>
      <c r="N213" s="957"/>
      <c r="O213" s="514"/>
      <c r="P213" s="957"/>
      <c r="Q213" s="514"/>
      <c r="R213" s="514"/>
      <c r="S213" s="514"/>
    </row>
    <row r="214" spans="1:19" ht="15">
      <c r="A214" s="514"/>
      <c r="B214" s="514"/>
      <c r="C214" s="514"/>
      <c r="D214" s="514"/>
      <c r="E214" s="514"/>
      <c r="G214" s="514"/>
      <c r="H214" s="514"/>
      <c r="I214" s="514"/>
      <c r="J214" s="514"/>
      <c r="K214" s="514"/>
      <c r="M214" s="514"/>
      <c r="N214" s="957"/>
      <c r="O214" s="514"/>
      <c r="P214" s="957"/>
      <c r="Q214" s="514"/>
      <c r="R214" s="514"/>
      <c r="S214" s="514"/>
    </row>
    <row r="215" spans="1:19" ht="15">
      <c r="A215" s="514"/>
      <c r="B215" s="514"/>
      <c r="C215" s="514"/>
      <c r="D215" s="514"/>
      <c r="E215" s="514"/>
      <c r="G215" s="514"/>
      <c r="H215" s="514"/>
      <c r="I215" s="514"/>
      <c r="J215" s="514"/>
      <c r="K215" s="514"/>
      <c r="M215" s="514"/>
      <c r="N215" s="957"/>
      <c r="O215" s="514"/>
      <c r="P215" s="957"/>
      <c r="Q215" s="514"/>
      <c r="R215" s="514"/>
      <c r="S215" s="514"/>
    </row>
    <row r="216" spans="1:19" ht="15">
      <c r="A216" s="514"/>
      <c r="B216" s="514"/>
      <c r="C216" s="514"/>
      <c r="D216" s="514"/>
      <c r="E216" s="514"/>
      <c r="G216" s="514"/>
      <c r="H216" s="514"/>
      <c r="I216" s="514"/>
      <c r="J216" s="514"/>
      <c r="K216" s="514"/>
      <c r="M216" s="514"/>
      <c r="N216" s="957"/>
      <c r="O216" s="514"/>
      <c r="P216" s="957"/>
      <c r="Q216" s="514"/>
      <c r="R216" s="514"/>
      <c r="S216" s="514"/>
    </row>
    <row r="217" spans="1:19" ht="15">
      <c r="A217" s="514"/>
      <c r="B217" s="514"/>
      <c r="C217" s="514"/>
      <c r="D217" s="514"/>
      <c r="E217" s="514"/>
      <c r="G217" s="514"/>
      <c r="H217" s="514"/>
      <c r="I217" s="514"/>
      <c r="J217" s="514"/>
      <c r="K217" s="514"/>
      <c r="M217" s="514"/>
      <c r="N217" s="957"/>
      <c r="O217" s="514"/>
      <c r="P217" s="957"/>
      <c r="Q217" s="514"/>
      <c r="R217" s="514"/>
      <c r="S217" s="514"/>
    </row>
    <row r="218" spans="1:19" ht="15">
      <c r="A218" s="514"/>
      <c r="B218" s="514"/>
      <c r="C218" s="514"/>
      <c r="D218" s="514"/>
      <c r="E218" s="514"/>
      <c r="G218" s="514"/>
      <c r="H218" s="514"/>
      <c r="I218" s="514"/>
      <c r="J218" s="514"/>
      <c r="K218" s="514"/>
      <c r="M218" s="514"/>
      <c r="N218" s="957"/>
      <c r="O218" s="514"/>
      <c r="P218" s="957"/>
      <c r="Q218" s="514"/>
      <c r="R218" s="514"/>
      <c r="S218" s="514"/>
    </row>
    <row r="219" spans="1:19" ht="15">
      <c r="A219" s="514"/>
      <c r="B219" s="514"/>
      <c r="C219" s="514"/>
      <c r="D219" s="514"/>
      <c r="E219" s="514"/>
      <c r="G219" s="514"/>
      <c r="H219" s="514"/>
      <c r="I219" s="514"/>
      <c r="J219" s="514"/>
      <c r="K219" s="514"/>
      <c r="M219" s="514"/>
      <c r="N219" s="957"/>
      <c r="O219" s="514"/>
      <c r="P219" s="957"/>
      <c r="Q219" s="514"/>
      <c r="R219" s="514"/>
      <c r="S219" s="514"/>
    </row>
    <row r="220" spans="1:19" ht="15">
      <c r="A220" s="514"/>
      <c r="B220" s="514"/>
      <c r="C220" s="514"/>
      <c r="D220" s="514"/>
      <c r="E220" s="514"/>
      <c r="G220" s="514"/>
      <c r="H220" s="514"/>
      <c r="I220" s="514"/>
      <c r="J220" s="514"/>
      <c r="K220" s="514"/>
      <c r="M220" s="514"/>
      <c r="N220" s="957"/>
      <c r="O220" s="514"/>
      <c r="P220" s="957"/>
      <c r="Q220" s="514"/>
      <c r="R220" s="514"/>
      <c r="S220" s="514"/>
    </row>
    <row r="221" spans="1:19" ht="15">
      <c r="A221" s="514"/>
      <c r="B221" s="514"/>
      <c r="C221" s="514"/>
      <c r="D221" s="514"/>
      <c r="E221" s="514"/>
      <c r="G221" s="514"/>
      <c r="H221" s="514"/>
      <c r="I221" s="514"/>
      <c r="J221" s="514"/>
      <c r="K221" s="514"/>
      <c r="M221" s="514"/>
      <c r="N221" s="957"/>
      <c r="O221" s="514"/>
      <c r="P221" s="957"/>
      <c r="Q221" s="514"/>
      <c r="R221" s="514"/>
      <c r="S221" s="514"/>
    </row>
    <row r="222" spans="1:19" ht="15">
      <c r="A222" s="514"/>
      <c r="B222" s="514"/>
      <c r="C222" s="514"/>
      <c r="D222" s="514"/>
      <c r="E222" s="514"/>
      <c r="G222" s="514"/>
      <c r="H222" s="514"/>
      <c r="I222" s="514"/>
      <c r="J222" s="514"/>
      <c r="K222" s="514"/>
      <c r="M222" s="514"/>
      <c r="N222" s="957"/>
      <c r="O222" s="514"/>
      <c r="P222" s="957"/>
      <c r="Q222" s="514"/>
      <c r="R222" s="514"/>
      <c r="S222" s="514"/>
    </row>
    <row r="223" spans="1:19" ht="15">
      <c r="A223" s="514"/>
      <c r="B223" s="514"/>
      <c r="C223" s="514"/>
      <c r="D223" s="514"/>
      <c r="E223" s="514"/>
      <c r="G223" s="514"/>
      <c r="H223" s="514"/>
      <c r="I223" s="514"/>
      <c r="J223" s="514"/>
      <c r="K223" s="514"/>
      <c r="M223" s="514"/>
      <c r="N223" s="957"/>
      <c r="O223" s="514"/>
      <c r="P223" s="957"/>
      <c r="Q223" s="514"/>
      <c r="R223" s="514"/>
      <c r="S223" s="514"/>
    </row>
    <row r="224" spans="1:19" ht="15">
      <c r="A224" s="514"/>
      <c r="B224" s="514"/>
      <c r="C224" s="514"/>
      <c r="D224" s="514"/>
      <c r="E224" s="514"/>
      <c r="G224" s="514"/>
      <c r="H224" s="514"/>
      <c r="I224" s="514"/>
      <c r="J224" s="514"/>
      <c r="K224" s="514"/>
      <c r="M224" s="514"/>
      <c r="N224" s="957"/>
      <c r="O224" s="514"/>
      <c r="P224" s="957"/>
      <c r="Q224" s="514"/>
      <c r="R224" s="514"/>
      <c r="S224" s="514"/>
    </row>
    <row r="225" spans="1:19" ht="15">
      <c r="A225" s="514"/>
      <c r="B225" s="514"/>
      <c r="C225" s="514"/>
      <c r="D225" s="514"/>
      <c r="E225" s="514"/>
      <c r="G225" s="514"/>
      <c r="H225" s="514"/>
      <c r="I225" s="514"/>
      <c r="J225" s="514"/>
      <c r="K225" s="514"/>
      <c r="M225" s="514"/>
      <c r="N225" s="957"/>
      <c r="O225" s="514"/>
      <c r="P225" s="957"/>
      <c r="Q225" s="514"/>
      <c r="R225" s="514"/>
      <c r="S225" s="514"/>
    </row>
    <row r="226" spans="1:19" ht="15">
      <c r="A226" s="514"/>
      <c r="B226" s="514"/>
      <c r="C226" s="514"/>
      <c r="D226" s="514"/>
      <c r="E226" s="514"/>
      <c r="G226" s="514"/>
      <c r="H226" s="514"/>
      <c r="I226" s="514"/>
      <c r="J226" s="514"/>
      <c r="K226" s="514"/>
      <c r="M226" s="514"/>
      <c r="N226" s="957"/>
      <c r="O226" s="514"/>
      <c r="P226" s="957"/>
      <c r="Q226" s="514"/>
      <c r="R226" s="514"/>
      <c r="S226" s="514"/>
    </row>
    <row r="227" spans="1:19" ht="15">
      <c r="A227" s="514"/>
      <c r="B227" s="514"/>
      <c r="C227" s="514"/>
      <c r="D227" s="514"/>
      <c r="E227" s="514"/>
      <c r="G227" s="514"/>
      <c r="H227" s="514"/>
      <c r="I227" s="514"/>
      <c r="J227" s="514"/>
      <c r="K227" s="514"/>
      <c r="M227" s="514"/>
      <c r="N227" s="957"/>
      <c r="O227" s="514"/>
      <c r="P227" s="957"/>
      <c r="Q227" s="514"/>
      <c r="R227" s="514"/>
      <c r="S227" s="514"/>
    </row>
    <row r="228" spans="1:19" ht="15">
      <c r="A228" s="514"/>
      <c r="B228" s="514"/>
      <c r="C228" s="514"/>
      <c r="D228" s="514"/>
      <c r="E228" s="514"/>
      <c r="G228" s="514"/>
      <c r="H228" s="514"/>
      <c r="I228" s="514"/>
      <c r="J228" s="514"/>
      <c r="K228" s="514"/>
      <c r="M228" s="514"/>
      <c r="N228" s="957"/>
      <c r="O228" s="514"/>
      <c r="P228" s="957"/>
      <c r="Q228" s="514"/>
      <c r="R228" s="514"/>
      <c r="S228" s="514"/>
    </row>
    <row r="229" spans="1:19" ht="15">
      <c r="A229" s="514"/>
      <c r="B229" s="514"/>
      <c r="C229" s="514"/>
      <c r="D229" s="514"/>
      <c r="E229" s="514"/>
      <c r="G229" s="514"/>
      <c r="H229" s="514"/>
      <c r="I229" s="514"/>
      <c r="J229" s="514"/>
      <c r="K229" s="514"/>
      <c r="M229" s="514"/>
      <c r="N229" s="957"/>
      <c r="O229" s="514"/>
      <c r="P229" s="957"/>
      <c r="Q229" s="514"/>
      <c r="R229" s="514"/>
      <c r="S229" s="514"/>
    </row>
    <row r="230" spans="1:19" ht="15">
      <c r="A230" s="514"/>
      <c r="B230" s="514"/>
      <c r="C230" s="514"/>
      <c r="D230" s="514"/>
      <c r="E230" s="514"/>
      <c r="G230" s="514"/>
      <c r="H230" s="514"/>
      <c r="I230" s="514"/>
      <c r="J230" s="514"/>
      <c r="K230" s="514"/>
      <c r="M230" s="514"/>
      <c r="N230" s="957"/>
      <c r="O230" s="514"/>
      <c r="P230" s="957"/>
      <c r="Q230" s="514"/>
      <c r="R230" s="514"/>
      <c r="S230" s="514"/>
    </row>
    <row r="231" spans="1:19" ht="15">
      <c r="A231" s="514"/>
      <c r="B231" s="514"/>
      <c r="C231" s="514"/>
      <c r="D231" s="514"/>
      <c r="E231" s="514"/>
      <c r="G231" s="514"/>
      <c r="H231" s="514"/>
      <c r="I231" s="514"/>
      <c r="J231" s="514"/>
      <c r="K231" s="514"/>
      <c r="M231" s="514"/>
      <c r="N231" s="957"/>
      <c r="O231" s="514"/>
      <c r="P231" s="957"/>
      <c r="Q231" s="514"/>
      <c r="R231" s="514"/>
      <c r="S231" s="514"/>
    </row>
    <row r="232" spans="1:19" ht="15">
      <c r="A232" s="514"/>
      <c r="B232" s="514"/>
      <c r="C232" s="514"/>
      <c r="D232" s="514"/>
      <c r="E232" s="514"/>
      <c r="G232" s="514"/>
      <c r="H232" s="514"/>
      <c r="I232" s="514"/>
      <c r="J232" s="514"/>
      <c r="K232" s="514"/>
      <c r="M232" s="514"/>
      <c r="N232" s="957"/>
      <c r="O232" s="514"/>
      <c r="P232" s="957"/>
      <c r="Q232" s="514"/>
      <c r="R232" s="514"/>
      <c r="S232" s="514"/>
    </row>
    <row r="233" spans="1:19" ht="15">
      <c r="A233" s="514"/>
      <c r="B233" s="514"/>
      <c r="C233" s="514"/>
      <c r="D233" s="514"/>
      <c r="E233" s="514"/>
      <c r="G233" s="514"/>
      <c r="H233" s="514"/>
      <c r="I233" s="514"/>
      <c r="J233" s="514"/>
      <c r="K233" s="514"/>
      <c r="M233" s="514"/>
      <c r="N233" s="957"/>
      <c r="O233" s="514"/>
      <c r="P233" s="957"/>
      <c r="Q233" s="514"/>
      <c r="R233" s="514"/>
      <c r="S233" s="514"/>
    </row>
    <row r="234" spans="1:19" ht="15">
      <c r="A234" s="514"/>
      <c r="B234" s="514"/>
      <c r="C234" s="514"/>
      <c r="D234" s="514"/>
      <c r="E234" s="514"/>
      <c r="G234" s="514"/>
      <c r="H234" s="514"/>
      <c r="I234" s="514"/>
      <c r="J234" s="514"/>
      <c r="K234" s="514"/>
      <c r="M234" s="514"/>
      <c r="N234" s="957"/>
      <c r="O234" s="514"/>
      <c r="P234" s="957"/>
      <c r="Q234" s="514"/>
      <c r="R234" s="514"/>
      <c r="S234" s="514"/>
    </row>
    <row r="235" spans="1:19" ht="15">
      <c r="A235" s="514"/>
      <c r="B235" s="514"/>
      <c r="C235" s="514"/>
      <c r="D235" s="514"/>
      <c r="E235" s="514"/>
      <c r="G235" s="514"/>
      <c r="H235" s="514"/>
      <c r="I235" s="514"/>
      <c r="J235" s="514"/>
      <c r="K235" s="514"/>
      <c r="M235" s="514"/>
      <c r="N235" s="957"/>
      <c r="O235" s="514"/>
      <c r="P235" s="957"/>
      <c r="Q235" s="514"/>
      <c r="R235" s="514"/>
      <c r="S235" s="514"/>
    </row>
    <row r="236" spans="1:19" ht="15">
      <c r="A236" s="514"/>
      <c r="B236" s="514"/>
      <c r="C236" s="514"/>
      <c r="D236" s="514"/>
      <c r="E236" s="514"/>
      <c r="G236" s="514"/>
      <c r="H236" s="514"/>
      <c r="I236" s="514"/>
      <c r="J236" s="514"/>
      <c r="K236" s="514"/>
      <c r="M236" s="514"/>
      <c r="N236" s="957"/>
      <c r="O236" s="514"/>
      <c r="P236" s="957"/>
      <c r="Q236" s="514"/>
      <c r="R236" s="514"/>
      <c r="S236" s="514"/>
    </row>
    <row r="237" spans="1:19" ht="15">
      <c r="A237" s="514"/>
      <c r="B237" s="514"/>
      <c r="C237" s="514"/>
      <c r="D237" s="514"/>
      <c r="E237" s="514"/>
      <c r="G237" s="514"/>
      <c r="H237" s="514"/>
      <c r="I237" s="514"/>
      <c r="J237" s="514"/>
      <c r="K237" s="514"/>
      <c r="M237" s="514"/>
      <c r="N237" s="957"/>
      <c r="O237" s="514"/>
      <c r="P237" s="957"/>
      <c r="Q237" s="514"/>
      <c r="R237" s="514"/>
      <c r="S237" s="514"/>
    </row>
    <row r="238" spans="1:19" ht="15">
      <c r="A238" s="514"/>
      <c r="B238" s="514"/>
      <c r="C238" s="514"/>
      <c r="D238" s="514"/>
      <c r="E238" s="514"/>
      <c r="G238" s="514"/>
      <c r="H238" s="514"/>
      <c r="I238" s="514"/>
      <c r="J238" s="514"/>
      <c r="K238" s="514"/>
      <c r="M238" s="514"/>
      <c r="N238" s="957"/>
      <c r="O238" s="514"/>
      <c r="P238" s="957"/>
      <c r="Q238" s="514"/>
      <c r="R238" s="514"/>
      <c r="S238" s="514"/>
    </row>
    <row r="239" spans="1:19" ht="15">
      <c r="A239" s="514"/>
      <c r="B239" s="514"/>
      <c r="C239" s="514"/>
      <c r="D239" s="514"/>
      <c r="E239" s="514"/>
      <c r="G239" s="514"/>
      <c r="H239" s="514"/>
      <c r="I239" s="514"/>
      <c r="J239" s="514"/>
      <c r="K239" s="514"/>
      <c r="M239" s="514"/>
      <c r="N239" s="957"/>
      <c r="O239" s="514"/>
      <c r="P239" s="957"/>
      <c r="Q239" s="514"/>
      <c r="R239" s="514"/>
      <c r="S239" s="514"/>
    </row>
    <row r="240" spans="1:19" ht="15">
      <c r="A240" s="514"/>
      <c r="B240" s="514"/>
      <c r="C240" s="514"/>
      <c r="D240" s="514"/>
      <c r="E240" s="514"/>
      <c r="G240" s="514"/>
      <c r="H240" s="514"/>
      <c r="I240" s="514"/>
      <c r="J240" s="514"/>
      <c r="K240" s="514"/>
      <c r="M240" s="514"/>
      <c r="N240" s="957"/>
      <c r="O240" s="514"/>
      <c r="P240" s="957"/>
      <c r="Q240" s="514"/>
      <c r="R240" s="514"/>
      <c r="S240" s="514"/>
    </row>
    <row r="241" spans="1:19" ht="15">
      <c r="A241" s="514"/>
      <c r="B241" s="514"/>
      <c r="C241" s="514"/>
      <c r="D241" s="514"/>
      <c r="E241" s="514"/>
      <c r="G241" s="514"/>
      <c r="H241" s="514"/>
      <c r="I241" s="514"/>
      <c r="J241" s="514"/>
      <c r="K241" s="514"/>
      <c r="M241" s="514"/>
      <c r="N241" s="957"/>
      <c r="O241" s="514"/>
      <c r="P241" s="957"/>
      <c r="Q241" s="514"/>
      <c r="R241" s="514"/>
      <c r="S241" s="514"/>
    </row>
    <row r="242" spans="1:19" ht="15">
      <c r="A242" s="514"/>
      <c r="B242" s="514"/>
      <c r="C242" s="514"/>
      <c r="D242" s="514"/>
      <c r="E242" s="514"/>
      <c r="G242" s="514"/>
      <c r="H242" s="514"/>
      <c r="I242" s="514"/>
      <c r="J242" s="514"/>
      <c r="K242" s="514"/>
      <c r="M242" s="514"/>
      <c r="N242" s="957"/>
      <c r="O242" s="514"/>
      <c r="P242" s="957"/>
      <c r="Q242" s="514"/>
      <c r="R242" s="514"/>
      <c r="S242" s="514"/>
    </row>
    <row r="243" spans="1:19" ht="15">
      <c r="A243" s="514"/>
      <c r="B243" s="514"/>
      <c r="C243" s="514"/>
      <c r="D243" s="514"/>
      <c r="E243" s="514"/>
      <c r="G243" s="514"/>
      <c r="H243" s="514"/>
      <c r="I243" s="514"/>
      <c r="J243" s="514"/>
      <c r="K243" s="514"/>
      <c r="M243" s="514"/>
      <c r="N243" s="957"/>
      <c r="O243" s="514"/>
      <c r="P243" s="957"/>
      <c r="Q243" s="514"/>
      <c r="R243" s="514"/>
      <c r="S243" s="514"/>
    </row>
    <row r="244" spans="1:19" ht="15">
      <c r="A244" s="514"/>
      <c r="B244" s="514"/>
      <c r="C244" s="514"/>
      <c r="D244" s="514"/>
      <c r="E244" s="514"/>
      <c r="G244" s="514"/>
      <c r="H244" s="514"/>
      <c r="I244" s="514"/>
      <c r="J244" s="514"/>
      <c r="K244" s="514"/>
      <c r="M244" s="514"/>
      <c r="N244" s="957"/>
      <c r="O244" s="514"/>
      <c r="P244" s="957"/>
      <c r="Q244" s="514"/>
      <c r="R244" s="514"/>
      <c r="S244" s="514"/>
    </row>
    <row r="245" spans="1:19" ht="15">
      <c r="A245" s="514"/>
      <c r="B245" s="514"/>
      <c r="C245" s="514"/>
      <c r="D245" s="514"/>
      <c r="E245" s="514"/>
      <c r="G245" s="514"/>
      <c r="H245" s="514"/>
      <c r="I245" s="514"/>
      <c r="J245" s="514"/>
      <c r="K245" s="514"/>
      <c r="M245" s="514"/>
      <c r="N245" s="957"/>
      <c r="O245" s="514"/>
      <c r="P245" s="957"/>
      <c r="Q245" s="514"/>
      <c r="R245" s="514"/>
      <c r="S245" s="514"/>
    </row>
    <row r="246" spans="1:19" ht="15">
      <c r="A246" s="514"/>
      <c r="B246" s="514"/>
      <c r="C246" s="514"/>
      <c r="D246" s="514"/>
      <c r="E246" s="514"/>
      <c r="G246" s="514"/>
      <c r="H246" s="514"/>
      <c r="I246" s="514"/>
      <c r="J246" s="514"/>
      <c r="K246" s="514"/>
      <c r="M246" s="514"/>
      <c r="N246" s="957"/>
      <c r="O246" s="514"/>
      <c r="P246" s="957"/>
      <c r="Q246" s="514"/>
      <c r="R246" s="514"/>
      <c r="S246" s="514"/>
    </row>
    <row r="247" spans="1:19" ht="15">
      <c r="A247" s="514"/>
      <c r="B247" s="514"/>
      <c r="C247" s="514"/>
      <c r="D247" s="514"/>
      <c r="E247" s="514"/>
      <c r="G247" s="514"/>
      <c r="H247" s="514"/>
      <c r="I247" s="514"/>
      <c r="J247" s="514"/>
      <c r="K247" s="514"/>
      <c r="M247" s="514"/>
      <c r="N247" s="957"/>
      <c r="O247" s="514"/>
      <c r="P247" s="957"/>
      <c r="Q247" s="514"/>
      <c r="R247" s="514"/>
      <c r="S247" s="514"/>
    </row>
    <row r="248" spans="1:19" ht="15">
      <c r="A248" s="514"/>
      <c r="B248" s="514"/>
      <c r="C248" s="514"/>
      <c r="D248" s="514"/>
      <c r="E248" s="514"/>
      <c r="G248" s="514"/>
      <c r="H248" s="514"/>
      <c r="I248" s="514"/>
      <c r="J248" s="514"/>
      <c r="K248" s="514"/>
      <c r="M248" s="514"/>
      <c r="N248" s="957"/>
      <c r="O248" s="514"/>
      <c r="P248" s="957"/>
      <c r="Q248" s="514"/>
      <c r="R248" s="514"/>
      <c r="S248" s="514"/>
    </row>
    <row r="249" spans="1:19" ht="15">
      <c r="A249" s="514"/>
      <c r="B249" s="514"/>
      <c r="C249" s="514"/>
      <c r="D249" s="514"/>
      <c r="E249" s="514"/>
      <c r="G249" s="514"/>
      <c r="H249" s="514"/>
      <c r="I249" s="514"/>
      <c r="J249" s="514"/>
      <c r="K249" s="514"/>
      <c r="M249" s="514"/>
      <c r="N249" s="957"/>
      <c r="O249" s="514"/>
      <c r="P249" s="957"/>
      <c r="Q249" s="514"/>
      <c r="R249" s="514"/>
      <c r="S249" s="514"/>
    </row>
    <row r="250" spans="1:19" ht="15">
      <c r="A250" s="514"/>
      <c r="B250" s="514"/>
      <c r="C250" s="514"/>
      <c r="D250" s="514"/>
      <c r="E250" s="514"/>
      <c r="G250" s="514"/>
      <c r="H250" s="514"/>
      <c r="I250" s="514"/>
      <c r="J250" s="514"/>
      <c r="K250" s="514"/>
      <c r="M250" s="514"/>
      <c r="N250" s="957"/>
      <c r="O250" s="514"/>
      <c r="P250" s="957"/>
      <c r="Q250" s="514"/>
      <c r="R250" s="514"/>
      <c r="S250" s="514"/>
    </row>
    <row r="251" spans="1:19" ht="15">
      <c r="A251" s="514"/>
      <c r="B251" s="514"/>
      <c r="C251" s="514"/>
      <c r="D251" s="514"/>
      <c r="E251" s="514"/>
      <c r="G251" s="514"/>
      <c r="H251" s="514"/>
      <c r="I251" s="514"/>
      <c r="J251" s="514"/>
      <c r="K251" s="514"/>
      <c r="M251" s="514"/>
      <c r="N251" s="957"/>
      <c r="O251" s="514"/>
      <c r="P251" s="957"/>
      <c r="Q251" s="514"/>
      <c r="R251" s="514"/>
      <c r="S251" s="514"/>
    </row>
    <row r="252" spans="1:19" ht="15">
      <c r="A252" s="514"/>
      <c r="B252" s="514"/>
      <c r="C252" s="514"/>
      <c r="D252" s="514"/>
      <c r="E252" s="514"/>
      <c r="G252" s="514"/>
      <c r="H252" s="514"/>
      <c r="I252" s="514"/>
      <c r="J252" s="514"/>
      <c r="K252" s="514"/>
      <c r="M252" s="514"/>
      <c r="N252" s="957"/>
      <c r="O252" s="514"/>
      <c r="P252" s="957"/>
      <c r="Q252" s="514"/>
      <c r="R252" s="514"/>
      <c r="S252" s="514"/>
    </row>
    <row r="253" spans="1:19" ht="15">
      <c r="A253" s="514"/>
      <c r="B253" s="514"/>
      <c r="C253" s="514"/>
      <c r="D253" s="514"/>
      <c r="E253" s="514"/>
      <c r="G253" s="514"/>
      <c r="H253" s="514"/>
      <c r="I253" s="514"/>
      <c r="J253" s="514"/>
      <c r="K253" s="514"/>
      <c r="M253" s="514"/>
      <c r="N253" s="957"/>
      <c r="O253" s="514"/>
      <c r="P253" s="957"/>
      <c r="Q253" s="514"/>
      <c r="R253" s="514"/>
      <c r="S253" s="514"/>
    </row>
    <row r="254" spans="1:19" ht="15">
      <c r="A254" s="514"/>
      <c r="B254" s="514"/>
      <c r="C254" s="514"/>
      <c r="D254" s="514"/>
      <c r="E254" s="514"/>
      <c r="G254" s="514"/>
      <c r="H254" s="514"/>
      <c r="I254" s="514"/>
      <c r="J254" s="514"/>
      <c r="K254" s="514"/>
      <c r="M254" s="514"/>
      <c r="N254" s="957"/>
      <c r="O254" s="514"/>
      <c r="P254" s="957"/>
      <c r="Q254" s="514"/>
      <c r="R254" s="514"/>
      <c r="S254" s="514"/>
    </row>
    <row r="255" spans="1:19" ht="15">
      <c r="A255" s="514"/>
      <c r="B255" s="514"/>
      <c r="C255" s="514"/>
      <c r="D255" s="514"/>
      <c r="E255" s="514"/>
      <c r="G255" s="514"/>
      <c r="H255" s="514"/>
      <c r="I255" s="514"/>
      <c r="J255" s="514"/>
      <c r="K255" s="514"/>
      <c r="M255" s="514"/>
      <c r="N255" s="957"/>
      <c r="O255" s="514"/>
      <c r="P255" s="957"/>
      <c r="Q255" s="514"/>
      <c r="R255" s="514"/>
      <c r="S255" s="514"/>
    </row>
    <row r="256" spans="1:19" ht="15">
      <c r="A256" s="514"/>
      <c r="B256" s="514"/>
      <c r="C256" s="514"/>
      <c r="D256" s="514"/>
      <c r="E256" s="514"/>
      <c r="G256" s="514"/>
      <c r="H256" s="514"/>
      <c r="I256" s="514"/>
      <c r="J256" s="514"/>
      <c r="K256" s="514"/>
      <c r="M256" s="514"/>
      <c r="N256" s="957"/>
      <c r="O256" s="514"/>
      <c r="P256" s="957"/>
      <c r="Q256" s="514"/>
      <c r="R256" s="514"/>
      <c r="S256" s="514"/>
    </row>
    <row r="257" spans="1:19" ht="15">
      <c r="A257" s="514"/>
      <c r="B257" s="514"/>
      <c r="C257" s="514"/>
      <c r="D257" s="514"/>
      <c r="E257" s="514"/>
      <c r="G257" s="514"/>
      <c r="H257" s="514"/>
      <c r="I257" s="514"/>
      <c r="J257" s="514"/>
      <c r="K257" s="514"/>
      <c r="M257" s="514"/>
      <c r="N257" s="957"/>
      <c r="O257" s="514"/>
      <c r="P257" s="957"/>
      <c r="Q257" s="514"/>
      <c r="R257" s="514"/>
      <c r="S257" s="514"/>
    </row>
    <row r="258" spans="1:19" ht="15">
      <c r="A258" s="514"/>
      <c r="B258" s="514"/>
      <c r="C258" s="514"/>
      <c r="D258" s="514"/>
      <c r="E258" s="514"/>
      <c r="G258" s="514"/>
      <c r="H258" s="514"/>
      <c r="I258" s="514"/>
      <c r="J258" s="514"/>
      <c r="K258" s="514"/>
      <c r="M258" s="514"/>
      <c r="N258" s="957"/>
      <c r="O258" s="514"/>
      <c r="P258" s="957"/>
      <c r="Q258" s="514"/>
      <c r="R258" s="514"/>
      <c r="S258" s="514"/>
    </row>
    <row r="259" spans="1:19" ht="15">
      <c r="A259" s="514"/>
      <c r="B259" s="514"/>
      <c r="C259" s="514"/>
      <c r="D259" s="514"/>
      <c r="E259" s="514"/>
      <c r="G259" s="514"/>
      <c r="H259" s="514"/>
      <c r="I259" s="514"/>
      <c r="J259" s="514"/>
      <c r="K259" s="514"/>
      <c r="M259" s="514"/>
      <c r="N259" s="957"/>
      <c r="O259" s="514"/>
      <c r="P259" s="957"/>
      <c r="Q259" s="514"/>
      <c r="R259" s="514"/>
      <c r="S259" s="514"/>
    </row>
    <row r="260" spans="1:19" ht="15">
      <c r="A260" s="514"/>
      <c r="B260" s="514"/>
      <c r="C260" s="514"/>
      <c r="D260" s="514"/>
      <c r="E260" s="514"/>
      <c r="G260" s="514"/>
      <c r="H260" s="514"/>
      <c r="I260" s="514"/>
      <c r="J260" s="514"/>
      <c r="K260" s="514"/>
      <c r="M260" s="514"/>
      <c r="N260" s="957"/>
      <c r="O260" s="514"/>
      <c r="P260" s="957"/>
      <c r="Q260" s="514"/>
      <c r="R260" s="514"/>
      <c r="S260" s="514"/>
    </row>
    <row r="261" spans="1:19" ht="15">
      <c r="A261" s="514"/>
      <c r="B261" s="514"/>
      <c r="C261" s="514"/>
      <c r="D261" s="514"/>
      <c r="E261" s="514"/>
      <c r="G261" s="514"/>
      <c r="H261" s="514"/>
      <c r="I261" s="514"/>
      <c r="J261" s="514"/>
      <c r="K261" s="514"/>
      <c r="M261" s="514"/>
      <c r="N261" s="957"/>
      <c r="O261" s="514"/>
      <c r="P261" s="957"/>
      <c r="Q261" s="514"/>
      <c r="R261" s="514"/>
      <c r="S261" s="514"/>
    </row>
    <row r="262" spans="1:19" ht="15">
      <c r="A262" s="514"/>
      <c r="B262" s="514"/>
      <c r="C262" s="514"/>
      <c r="D262" s="514"/>
      <c r="E262" s="514"/>
      <c r="G262" s="514"/>
      <c r="H262" s="514"/>
      <c r="I262" s="514"/>
      <c r="J262" s="514"/>
      <c r="K262" s="514"/>
      <c r="M262" s="514"/>
      <c r="N262" s="957"/>
      <c r="O262" s="514"/>
      <c r="P262" s="957"/>
      <c r="Q262" s="514"/>
      <c r="R262" s="514"/>
      <c r="S262" s="514"/>
    </row>
    <row r="263" spans="1:19" ht="15">
      <c r="A263" s="514"/>
      <c r="B263" s="514"/>
      <c r="C263" s="514"/>
      <c r="D263" s="514"/>
      <c r="E263" s="514"/>
      <c r="G263" s="514"/>
      <c r="H263" s="514"/>
      <c r="I263" s="514"/>
      <c r="J263" s="514"/>
      <c r="K263" s="514"/>
      <c r="M263" s="514"/>
      <c r="N263" s="957"/>
      <c r="O263" s="514"/>
      <c r="P263" s="957"/>
      <c r="Q263" s="514"/>
      <c r="R263" s="514"/>
      <c r="S263" s="514"/>
    </row>
    <row r="264" spans="1:19" ht="15">
      <c r="A264" s="514"/>
      <c r="B264" s="514"/>
      <c r="C264" s="514"/>
      <c r="D264" s="514"/>
      <c r="E264" s="514"/>
      <c r="G264" s="514"/>
      <c r="H264" s="514"/>
      <c r="I264" s="514"/>
      <c r="J264" s="514"/>
      <c r="K264" s="514"/>
      <c r="M264" s="514"/>
      <c r="N264" s="957"/>
      <c r="O264" s="514"/>
      <c r="P264" s="957"/>
      <c r="Q264" s="514"/>
      <c r="R264" s="514"/>
      <c r="S264" s="514"/>
    </row>
    <row r="265" spans="1:19" ht="15">
      <c r="A265" s="514"/>
      <c r="B265" s="514"/>
      <c r="C265" s="514"/>
      <c r="D265" s="514"/>
      <c r="E265" s="514"/>
      <c r="G265" s="514"/>
      <c r="H265" s="514"/>
      <c r="I265" s="514"/>
      <c r="J265" s="514"/>
      <c r="K265" s="514"/>
      <c r="M265" s="514"/>
      <c r="N265" s="957"/>
      <c r="O265" s="514"/>
      <c r="P265" s="957"/>
      <c r="Q265" s="514"/>
      <c r="R265" s="514"/>
      <c r="S265" s="514"/>
    </row>
    <row r="266" spans="1:19" ht="15">
      <c r="A266" s="514"/>
      <c r="B266" s="514"/>
      <c r="C266" s="514"/>
      <c r="D266" s="514"/>
      <c r="E266" s="514"/>
      <c r="G266" s="514"/>
      <c r="H266" s="514"/>
      <c r="I266" s="514"/>
      <c r="J266" s="514"/>
      <c r="K266" s="514"/>
      <c r="M266" s="514"/>
      <c r="N266" s="957"/>
      <c r="O266" s="514"/>
      <c r="P266" s="957"/>
      <c r="Q266" s="514"/>
      <c r="R266" s="514"/>
      <c r="S266" s="514"/>
    </row>
    <row r="267" spans="1:19" ht="15">
      <c r="A267" s="514"/>
      <c r="B267" s="514"/>
      <c r="C267" s="514"/>
      <c r="D267" s="514"/>
      <c r="E267" s="514"/>
      <c r="G267" s="514"/>
      <c r="H267" s="514"/>
      <c r="I267" s="514"/>
      <c r="J267" s="514"/>
      <c r="K267" s="514"/>
      <c r="M267" s="514"/>
      <c r="N267" s="957"/>
      <c r="O267" s="514"/>
      <c r="P267" s="957"/>
      <c r="Q267" s="514"/>
      <c r="R267" s="514"/>
      <c r="S267" s="514"/>
    </row>
    <row r="268" spans="1:19" ht="15">
      <c r="A268" s="514"/>
      <c r="B268" s="514"/>
      <c r="C268" s="514"/>
      <c r="D268" s="514"/>
      <c r="E268" s="514"/>
      <c r="G268" s="514"/>
      <c r="H268" s="514"/>
      <c r="I268" s="514"/>
      <c r="J268" s="514"/>
      <c r="K268" s="514"/>
      <c r="M268" s="514"/>
      <c r="N268" s="957"/>
      <c r="O268" s="514"/>
      <c r="P268" s="957"/>
      <c r="Q268" s="514"/>
      <c r="R268" s="514"/>
      <c r="S268" s="514"/>
    </row>
    <row r="269" spans="1:19" ht="15">
      <c r="A269" s="514"/>
      <c r="B269" s="514"/>
      <c r="C269" s="514"/>
      <c r="D269" s="514"/>
      <c r="E269" s="514"/>
      <c r="G269" s="514"/>
      <c r="H269" s="514"/>
      <c r="I269" s="514"/>
      <c r="J269" s="514"/>
      <c r="K269" s="514"/>
      <c r="M269" s="514"/>
      <c r="N269" s="957"/>
      <c r="O269" s="514"/>
      <c r="P269" s="957"/>
      <c r="Q269" s="514"/>
      <c r="R269" s="514"/>
      <c r="S269" s="514"/>
    </row>
    <row r="270" spans="1:19" ht="15">
      <c r="A270" s="514"/>
      <c r="B270" s="514"/>
      <c r="C270" s="514"/>
      <c r="D270" s="514"/>
      <c r="E270" s="514"/>
      <c r="G270" s="514"/>
      <c r="H270" s="514"/>
      <c r="I270" s="514"/>
      <c r="J270" s="514"/>
      <c r="K270" s="514"/>
      <c r="M270" s="514"/>
      <c r="N270" s="957"/>
      <c r="O270" s="514"/>
      <c r="P270" s="957"/>
      <c r="Q270" s="514"/>
      <c r="R270" s="514"/>
      <c r="S270" s="514"/>
    </row>
    <row r="271" spans="1:19" ht="15">
      <c r="A271" s="514"/>
      <c r="B271" s="514"/>
      <c r="C271" s="514"/>
      <c r="D271" s="514"/>
      <c r="E271" s="514"/>
      <c r="G271" s="514"/>
      <c r="H271" s="514"/>
      <c r="I271" s="514"/>
      <c r="J271" s="514"/>
      <c r="K271" s="514"/>
      <c r="M271" s="514"/>
      <c r="N271" s="957"/>
      <c r="O271" s="514"/>
      <c r="P271" s="957"/>
      <c r="Q271" s="514"/>
      <c r="R271" s="514"/>
      <c r="S271" s="514"/>
    </row>
    <row r="272" spans="1:19" ht="15">
      <c r="A272" s="514"/>
      <c r="B272" s="514"/>
      <c r="C272" s="514"/>
      <c r="D272" s="514"/>
      <c r="E272" s="514"/>
      <c r="G272" s="514"/>
      <c r="H272" s="514"/>
      <c r="I272" s="514"/>
      <c r="J272" s="514"/>
      <c r="K272" s="514"/>
      <c r="M272" s="514"/>
      <c r="N272" s="957"/>
      <c r="O272" s="514"/>
      <c r="P272" s="957"/>
      <c r="Q272" s="514"/>
      <c r="R272" s="514"/>
      <c r="S272" s="514"/>
    </row>
    <row r="273" spans="1:19" ht="15">
      <c r="A273" s="514"/>
      <c r="B273" s="514"/>
      <c r="C273" s="514"/>
      <c r="D273" s="514"/>
      <c r="E273" s="514"/>
      <c r="G273" s="514"/>
      <c r="H273" s="514"/>
      <c r="I273" s="514"/>
      <c r="J273" s="514"/>
      <c r="K273" s="514"/>
      <c r="M273" s="514"/>
      <c r="N273" s="957"/>
      <c r="O273" s="514"/>
      <c r="P273" s="957"/>
      <c r="Q273" s="514"/>
      <c r="R273" s="514"/>
      <c r="S273" s="514"/>
    </row>
    <row r="274" spans="1:19" ht="15">
      <c r="A274" s="514"/>
      <c r="B274" s="514"/>
      <c r="C274" s="514"/>
      <c r="D274" s="514"/>
      <c r="E274" s="514"/>
      <c r="G274" s="514"/>
      <c r="H274" s="514"/>
      <c r="I274" s="514"/>
      <c r="J274" s="514"/>
      <c r="K274" s="514"/>
      <c r="M274" s="514"/>
      <c r="N274" s="957"/>
      <c r="O274" s="514"/>
      <c r="P274" s="957"/>
      <c r="Q274" s="514"/>
      <c r="R274" s="514"/>
      <c r="S274" s="514"/>
    </row>
    <row r="275" spans="1:19" ht="15">
      <c r="A275" s="514"/>
      <c r="B275" s="514"/>
      <c r="C275" s="514"/>
      <c r="D275" s="514"/>
      <c r="E275" s="514"/>
      <c r="G275" s="514"/>
      <c r="H275" s="514"/>
      <c r="I275" s="514"/>
      <c r="J275" s="514"/>
      <c r="K275" s="514"/>
      <c r="M275" s="514"/>
      <c r="N275" s="957"/>
      <c r="O275" s="514"/>
      <c r="P275" s="957"/>
      <c r="Q275" s="514"/>
      <c r="R275" s="514"/>
      <c r="S275" s="514"/>
    </row>
    <row r="276" spans="1:19" ht="15">
      <c r="A276" s="514"/>
      <c r="B276" s="514"/>
      <c r="C276" s="514"/>
      <c r="D276" s="514"/>
      <c r="E276" s="514"/>
      <c r="G276" s="514"/>
      <c r="H276" s="514"/>
      <c r="I276" s="514"/>
      <c r="J276" s="514"/>
      <c r="K276" s="514"/>
      <c r="M276" s="514"/>
      <c r="N276" s="957"/>
      <c r="O276" s="514"/>
      <c r="P276" s="957"/>
      <c r="Q276" s="514"/>
      <c r="R276" s="514"/>
      <c r="S276" s="514"/>
    </row>
    <row r="277" spans="1:19" ht="15">
      <c r="A277" s="514"/>
      <c r="B277" s="514"/>
      <c r="C277" s="514"/>
      <c r="D277" s="514"/>
      <c r="E277" s="514"/>
      <c r="G277" s="514"/>
      <c r="H277" s="514"/>
      <c r="I277" s="514"/>
      <c r="J277" s="514"/>
      <c r="K277" s="514"/>
      <c r="M277" s="514"/>
      <c r="N277" s="957"/>
      <c r="O277" s="514"/>
      <c r="P277" s="957"/>
      <c r="Q277" s="514"/>
      <c r="R277" s="514"/>
      <c r="S277" s="514"/>
    </row>
    <row r="278" spans="1:19" ht="15">
      <c r="A278" s="514"/>
      <c r="B278" s="514"/>
      <c r="C278" s="514"/>
      <c r="D278" s="514"/>
      <c r="E278" s="514"/>
      <c r="G278" s="514"/>
      <c r="H278" s="514"/>
      <c r="I278" s="514"/>
      <c r="J278" s="514"/>
      <c r="K278" s="514"/>
      <c r="M278" s="514"/>
      <c r="N278" s="957"/>
      <c r="O278" s="514"/>
      <c r="P278" s="957"/>
      <c r="Q278" s="514"/>
      <c r="R278" s="514"/>
      <c r="S278" s="514"/>
    </row>
    <row r="279" spans="1:19" ht="15">
      <c r="A279" s="514"/>
      <c r="B279" s="514"/>
      <c r="C279" s="514"/>
      <c r="D279" s="514"/>
      <c r="E279" s="514"/>
      <c r="G279" s="514"/>
      <c r="H279" s="514"/>
      <c r="I279" s="514"/>
      <c r="J279" s="514"/>
      <c r="K279" s="514"/>
      <c r="M279" s="514"/>
      <c r="N279" s="957"/>
      <c r="O279" s="514"/>
      <c r="P279" s="957"/>
      <c r="Q279" s="514"/>
      <c r="R279" s="514"/>
      <c r="S279" s="514"/>
    </row>
    <row r="280" spans="1:19" ht="15">
      <c r="A280" s="514"/>
      <c r="B280" s="514"/>
      <c r="C280" s="514"/>
      <c r="D280" s="514"/>
      <c r="E280" s="514"/>
      <c r="G280" s="514"/>
      <c r="H280" s="514"/>
      <c r="I280" s="514"/>
      <c r="J280" s="514"/>
      <c r="K280" s="514"/>
      <c r="M280" s="514"/>
      <c r="N280" s="957"/>
      <c r="O280" s="514"/>
      <c r="P280" s="957"/>
      <c r="Q280" s="514"/>
      <c r="R280" s="514"/>
      <c r="S280" s="514"/>
    </row>
    <row r="281" spans="1:19" ht="15">
      <c r="A281" s="514"/>
      <c r="B281" s="514"/>
      <c r="C281" s="514"/>
      <c r="D281" s="514"/>
      <c r="E281" s="514"/>
      <c r="G281" s="514"/>
      <c r="H281" s="514"/>
      <c r="I281" s="514"/>
      <c r="J281" s="514"/>
      <c r="K281" s="514"/>
      <c r="M281" s="514"/>
      <c r="N281" s="957"/>
      <c r="O281" s="514"/>
      <c r="P281" s="957"/>
      <c r="Q281" s="514"/>
      <c r="R281" s="514"/>
      <c r="S281" s="514"/>
    </row>
    <row r="282" spans="1:19" ht="15">
      <c r="A282" s="514"/>
      <c r="B282" s="514"/>
      <c r="C282" s="514"/>
      <c r="D282" s="514"/>
      <c r="E282" s="514"/>
      <c r="G282" s="514"/>
      <c r="H282" s="514"/>
      <c r="I282" s="514"/>
      <c r="J282" s="514"/>
      <c r="K282" s="514"/>
      <c r="M282" s="514"/>
      <c r="N282" s="957"/>
      <c r="O282" s="514"/>
      <c r="P282" s="957"/>
      <c r="Q282" s="514"/>
      <c r="R282" s="514"/>
      <c r="S282" s="514"/>
    </row>
    <row r="283" spans="1:19" ht="15">
      <c r="A283" s="514"/>
      <c r="B283" s="514"/>
      <c r="C283" s="514"/>
      <c r="D283" s="514"/>
      <c r="E283" s="514"/>
      <c r="G283" s="514"/>
      <c r="H283" s="514"/>
      <c r="I283" s="514"/>
      <c r="J283" s="514"/>
      <c r="K283" s="514"/>
      <c r="M283" s="514"/>
      <c r="N283" s="957"/>
      <c r="O283" s="514"/>
      <c r="P283" s="957"/>
      <c r="Q283" s="514"/>
      <c r="R283" s="514"/>
      <c r="S283" s="514"/>
    </row>
    <row r="284" spans="1:19" ht="15">
      <c r="A284" s="514"/>
      <c r="B284" s="514"/>
      <c r="C284" s="514"/>
      <c r="D284" s="514"/>
      <c r="E284" s="514"/>
      <c r="G284" s="514"/>
      <c r="H284" s="514"/>
      <c r="I284" s="514"/>
      <c r="J284" s="514"/>
      <c r="K284" s="514"/>
      <c r="M284" s="514"/>
      <c r="N284" s="957"/>
      <c r="O284" s="514"/>
      <c r="P284" s="957"/>
      <c r="Q284" s="514"/>
      <c r="R284" s="514"/>
      <c r="S284" s="514"/>
    </row>
    <row r="285" spans="1:19" ht="15">
      <c r="A285" s="514"/>
      <c r="B285" s="514"/>
      <c r="C285" s="514"/>
      <c r="D285" s="514"/>
      <c r="E285" s="514"/>
      <c r="G285" s="514"/>
      <c r="H285" s="514"/>
      <c r="I285" s="514"/>
      <c r="J285" s="514"/>
      <c r="K285" s="514"/>
      <c r="M285" s="514"/>
      <c r="N285" s="957"/>
      <c r="O285" s="514"/>
      <c r="P285" s="957"/>
      <c r="Q285" s="514"/>
      <c r="R285" s="514"/>
      <c r="S285" s="514"/>
    </row>
    <row r="286" spans="1:19" ht="15">
      <c r="A286" s="514"/>
      <c r="B286" s="514"/>
      <c r="C286" s="514"/>
      <c r="D286" s="514"/>
      <c r="E286" s="514"/>
      <c r="G286" s="514"/>
      <c r="H286" s="514"/>
      <c r="I286" s="514"/>
      <c r="J286" s="514"/>
      <c r="K286" s="514"/>
      <c r="M286" s="514"/>
      <c r="N286" s="957"/>
      <c r="O286" s="514"/>
      <c r="P286" s="957"/>
      <c r="Q286" s="514"/>
      <c r="R286" s="514"/>
      <c r="S286" s="514"/>
    </row>
    <row r="287" spans="1:19" ht="15">
      <c r="A287" s="514"/>
      <c r="B287" s="514"/>
      <c r="C287" s="514"/>
      <c r="D287" s="514"/>
      <c r="E287" s="514"/>
      <c r="G287" s="514"/>
      <c r="H287" s="514"/>
      <c r="I287" s="514"/>
      <c r="J287" s="514"/>
      <c r="K287" s="514"/>
      <c r="M287" s="514"/>
      <c r="N287" s="957"/>
      <c r="O287" s="514"/>
      <c r="P287" s="957"/>
      <c r="Q287" s="514"/>
      <c r="R287" s="514"/>
      <c r="S287" s="514"/>
    </row>
    <row r="288" spans="1:19" ht="15">
      <c r="A288" s="514"/>
      <c r="B288" s="514"/>
      <c r="C288" s="514"/>
      <c r="D288" s="514"/>
      <c r="E288" s="514"/>
      <c r="G288" s="514"/>
      <c r="H288" s="514"/>
      <c r="I288" s="514"/>
      <c r="J288" s="514"/>
      <c r="K288" s="514"/>
      <c r="M288" s="514"/>
      <c r="N288" s="957"/>
      <c r="O288" s="514"/>
      <c r="P288" s="957"/>
      <c r="Q288" s="514"/>
      <c r="R288" s="514"/>
      <c r="S288" s="514"/>
    </row>
    <row r="289" spans="1:19" ht="15">
      <c r="A289" s="514"/>
      <c r="B289" s="514"/>
      <c r="C289" s="514"/>
      <c r="D289" s="514"/>
      <c r="E289" s="514"/>
      <c r="G289" s="514"/>
      <c r="H289" s="514"/>
      <c r="I289" s="514"/>
      <c r="J289" s="514"/>
      <c r="K289" s="514"/>
      <c r="M289" s="514"/>
      <c r="N289" s="957"/>
      <c r="O289" s="514"/>
      <c r="P289" s="957"/>
      <c r="Q289" s="514"/>
      <c r="R289" s="514"/>
      <c r="S289" s="514"/>
    </row>
    <row r="290" spans="1:19" ht="15">
      <c r="A290" s="514"/>
      <c r="B290" s="514"/>
      <c r="C290" s="514"/>
      <c r="D290" s="514"/>
      <c r="E290" s="514"/>
      <c r="G290" s="514"/>
      <c r="H290" s="514"/>
      <c r="I290" s="514"/>
      <c r="J290" s="514"/>
      <c r="K290" s="514"/>
      <c r="M290" s="514"/>
      <c r="N290" s="957"/>
      <c r="O290" s="514"/>
      <c r="P290" s="957"/>
      <c r="Q290" s="514"/>
      <c r="R290" s="514"/>
      <c r="S290" s="514"/>
    </row>
    <row r="291" spans="1:19" ht="15">
      <c r="A291" s="514"/>
      <c r="B291" s="514"/>
      <c r="C291" s="514"/>
      <c r="D291" s="514"/>
      <c r="E291" s="514"/>
      <c r="G291" s="514"/>
      <c r="H291" s="514"/>
      <c r="I291" s="514"/>
      <c r="J291" s="514"/>
      <c r="K291" s="514"/>
      <c r="M291" s="514"/>
      <c r="N291" s="957"/>
      <c r="O291" s="514"/>
      <c r="P291" s="957"/>
      <c r="Q291" s="514"/>
      <c r="R291" s="514"/>
      <c r="S291" s="514"/>
    </row>
    <row r="292" spans="1:19" ht="15">
      <c r="A292" s="514"/>
      <c r="B292" s="514"/>
      <c r="C292" s="514"/>
      <c r="D292" s="514"/>
      <c r="E292" s="514"/>
      <c r="G292" s="514"/>
      <c r="H292" s="514"/>
      <c r="I292" s="514"/>
      <c r="J292" s="514"/>
      <c r="K292" s="514"/>
      <c r="M292" s="514"/>
      <c r="N292" s="957"/>
      <c r="O292" s="514"/>
      <c r="P292" s="957"/>
      <c r="Q292" s="514"/>
      <c r="R292" s="514"/>
      <c r="S292" s="514"/>
    </row>
    <row r="293" spans="1:19" ht="15">
      <c r="A293" s="514"/>
      <c r="B293" s="514"/>
      <c r="C293" s="514"/>
      <c r="D293" s="514"/>
      <c r="E293" s="514"/>
      <c r="G293" s="514"/>
      <c r="H293" s="514"/>
      <c r="I293" s="514"/>
      <c r="J293" s="514"/>
      <c r="K293" s="514"/>
      <c r="M293" s="514"/>
      <c r="N293" s="957"/>
      <c r="O293" s="514"/>
      <c r="P293" s="957"/>
      <c r="Q293" s="514"/>
      <c r="R293" s="514"/>
      <c r="S293" s="514"/>
    </row>
    <row r="294" spans="1:19" ht="15">
      <c r="A294" s="514"/>
      <c r="B294" s="514"/>
      <c r="C294" s="514"/>
      <c r="D294" s="514"/>
      <c r="E294" s="514"/>
      <c r="G294" s="514"/>
      <c r="H294" s="514"/>
      <c r="I294" s="514"/>
      <c r="J294" s="514"/>
      <c r="K294" s="514"/>
      <c r="M294" s="514"/>
      <c r="N294" s="957"/>
      <c r="O294" s="514"/>
      <c r="P294" s="957"/>
      <c r="Q294" s="514"/>
      <c r="R294" s="514"/>
      <c r="S294" s="514"/>
    </row>
    <row r="295" spans="1:19" ht="15">
      <c r="A295" s="514"/>
      <c r="B295" s="514"/>
      <c r="C295" s="514"/>
      <c r="D295" s="514"/>
      <c r="E295" s="514"/>
      <c r="G295" s="514"/>
      <c r="H295" s="514"/>
      <c r="I295" s="514"/>
      <c r="J295" s="514"/>
      <c r="K295" s="514"/>
      <c r="M295" s="514"/>
      <c r="N295" s="957"/>
      <c r="O295" s="514"/>
      <c r="P295" s="957"/>
      <c r="Q295" s="514"/>
      <c r="R295" s="514"/>
      <c r="S295" s="514"/>
    </row>
    <row r="296" spans="1:19" ht="15">
      <c r="A296" s="514"/>
      <c r="B296" s="514"/>
      <c r="C296" s="514"/>
      <c r="D296" s="514"/>
      <c r="E296" s="514"/>
      <c r="G296" s="514"/>
      <c r="H296" s="514"/>
      <c r="I296" s="514"/>
      <c r="J296" s="514"/>
      <c r="K296" s="514"/>
      <c r="M296" s="514"/>
      <c r="N296" s="957"/>
      <c r="O296" s="514"/>
      <c r="P296" s="957"/>
      <c r="Q296" s="514"/>
      <c r="R296" s="514"/>
      <c r="S296" s="514"/>
    </row>
    <row r="297" spans="1:19" ht="15">
      <c r="A297" s="514"/>
      <c r="B297" s="514"/>
      <c r="C297" s="514"/>
      <c r="D297" s="514"/>
      <c r="E297" s="514"/>
      <c r="G297" s="514"/>
      <c r="H297" s="514"/>
      <c r="I297" s="514"/>
      <c r="J297" s="514"/>
      <c r="K297" s="514"/>
      <c r="M297" s="514"/>
      <c r="N297" s="957"/>
      <c r="O297" s="514"/>
      <c r="P297" s="957"/>
      <c r="Q297" s="514"/>
      <c r="R297" s="514"/>
      <c r="S297" s="514"/>
    </row>
    <row r="298" spans="1:19" ht="15">
      <c r="A298" s="514"/>
      <c r="B298" s="514"/>
      <c r="C298" s="514"/>
      <c r="D298" s="514"/>
      <c r="E298" s="514"/>
      <c r="G298" s="514"/>
      <c r="H298" s="514"/>
      <c r="I298" s="514"/>
      <c r="J298" s="514"/>
      <c r="K298" s="514"/>
      <c r="M298" s="514"/>
      <c r="N298" s="957"/>
      <c r="O298" s="514"/>
      <c r="P298" s="957"/>
      <c r="Q298" s="514"/>
      <c r="R298" s="514"/>
      <c r="S298" s="514"/>
    </row>
    <row r="299" spans="1:19" ht="15">
      <c r="A299" s="514"/>
      <c r="B299" s="514"/>
      <c r="C299" s="514"/>
      <c r="D299" s="514"/>
      <c r="E299" s="514"/>
      <c r="G299" s="514"/>
      <c r="H299" s="514"/>
      <c r="I299" s="514"/>
      <c r="J299" s="514"/>
      <c r="K299" s="514"/>
      <c r="M299" s="514"/>
      <c r="N299" s="957"/>
      <c r="O299" s="514"/>
      <c r="P299" s="957"/>
      <c r="Q299" s="514"/>
      <c r="R299" s="514"/>
      <c r="S299" s="514"/>
    </row>
    <row r="300" spans="1:19" ht="15">
      <c r="A300" s="514"/>
      <c r="B300" s="514"/>
      <c r="C300" s="514"/>
      <c r="D300" s="514"/>
      <c r="E300" s="514"/>
      <c r="G300" s="514"/>
      <c r="H300" s="514"/>
      <c r="I300" s="514"/>
      <c r="J300" s="514"/>
      <c r="K300" s="514"/>
      <c r="M300" s="514"/>
      <c r="N300" s="957"/>
      <c r="O300" s="514"/>
      <c r="P300" s="957"/>
      <c r="Q300" s="514"/>
      <c r="R300" s="514"/>
      <c r="S300" s="514"/>
    </row>
    <row r="301" spans="1:19" ht="15">
      <c r="A301" s="514"/>
      <c r="B301" s="514"/>
      <c r="C301" s="514"/>
      <c r="D301" s="514"/>
      <c r="E301" s="514"/>
      <c r="G301" s="514"/>
      <c r="H301" s="514"/>
      <c r="I301" s="514"/>
      <c r="J301" s="514"/>
      <c r="K301" s="514"/>
      <c r="M301" s="514"/>
      <c r="N301" s="957"/>
      <c r="O301" s="514"/>
      <c r="P301" s="957"/>
      <c r="Q301" s="514"/>
      <c r="R301" s="514"/>
      <c r="S301" s="514"/>
    </row>
    <row r="302" spans="1:19" ht="15">
      <c r="A302" s="514"/>
      <c r="B302" s="514"/>
      <c r="C302" s="514"/>
      <c r="D302" s="514"/>
      <c r="E302" s="514"/>
      <c r="G302" s="514"/>
      <c r="H302" s="514"/>
      <c r="I302" s="514"/>
      <c r="J302" s="514"/>
      <c r="K302" s="514"/>
      <c r="M302" s="514"/>
      <c r="N302" s="957"/>
      <c r="O302" s="514"/>
      <c r="P302" s="957"/>
      <c r="Q302" s="514"/>
      <c r="R302" s="514"/>
      <c r="S302" s="514"/>
    </row>
    <row r="303" spans="1:19" ht="15">
      <c r="A303" s="514"/>
      <c r="B303" s="514"/>
      <c r="C303" s="514"/>
      <c r="D303" s="514"/>
      <c r="E303" s="514"/>
      <c r="G303" s="514"/>
      <c r="H303" s="514"/>
      <c r="I303" s="514"/>
      <c r="J303" s="514"/>
      <c r="K303" s="514"/>
      <c r="M303" s="514"/>
      <c r="N303" s="957"/>
      <c r="O303" s="514"/>
      <c r="P303" s="957"/>
      <c r="Q303" s="514"/>
      <c r="R303" s="514"/>
      <c r="S303" s="514"/>
    </row>
    <row r="304" spans="1:19" ht="15">
      <c r="A304" s="514"/>
      <c r="B304" s="514"/>
      <c r="C304" s="514"/>
      <c r="D304" s="514"/>
      <c r="E304" s="514"/>
      <c r="G304" s="514"/>
      <c r="H304" s="514"/>
      <c r="I304" s="514"/>
      <c r="J304" s="514"/>
      <c r="K304" s="514"/>
      <c r="M304" s="514"/>
      <c r="N304" s="957"/>
      <c r="O304" s="514"/>
      <c r="P304" s="957"/>
      <c r="Q304" s="514"/>
      <c r="R304" s="514"/>
      <c r="S304" s="514"/>
    </row>
    <row r="305" spans="1:19" ht="15">
      <c r="A305" s="514"/>
      <c r="B305" s="514"/>
      <c r="C305" s="514"/>
      <c r="D305" s="514"/>
      <c r="E305" s="514"/>
      <c r="G305" s="514"/>
      <c r="H305" s="514"/>
      <c r="I305" s="514"/>
      <c r="J305" s="514"/>
      <c r="K305" s="514"/>
      <c r="M305" s="514"/>
      <c r="N305" s="957"/>
      <c r="O305" s="514"/>
      <c r="P305" s="957"/>
      <c r="Q305" s="514"/>
      <c r="R305" s="514"/>
      <c r="S305" s="514"/>
    </row>
    <row r="306" spans="1:19" ht="15">
      <c r="A306" s="514"/>
      <c r="B306" s="514"/>
      <c r="C306" s="514"/>
      <c r="D306" s="514"/>
      <c r="E306" s="514"/>
      <c r="G306" s="514"/>
      <c r="H306" s="514"/>
      <c r="I306" s="514"/>
      <c r="J306" s="514"/>
      <c r="K306" s="514"/>
      <c r="M306" s="514"/>
      <c r="N306" s="957"/>
      <c r="O306" s="514"/>
      <c r="P306" s="957"/>
      <c r="Q306" s="514"/>
      <c r="R306" s="514"/>
      <c r="S306" s="514"/>
    </row>
    <row r="307" spans="1:19" ht="15">
      <c r="A307" s="514"/>
      <c r="B307" s="514"/>
      <c r="C307" s="514"/>
      <c r="D307" s="514"/>
      <c r="E307" s="514"/>
      <c r="G307" s="514"/>
      <c r="H307" s="514"/>
      <c r="I307" s="514"/>
      <c r="J307" s="514"/>
      <c r="K307" s="514"/>
      <c r="M307" s="514"/>
      <c r="N307" s="957"/>
      <c r="O307" s="514"/>
      <c r="P307" s="957"/>
      <c r="Q307" s="514"/>
      <c r="R307" s="514"/>
      <c r="S307" s="514"/>
    </row>
    <row r="308" spans="1:19" ht="15">
      <c r="A308" s="514"/>
      <c r="B308" s="514"/>
      <c r="C308" s="514"/>
      <c r="D308" s="514"/>
      <c r="E308" s="514"/>
      <c r="G308" s="514"/>
      <c r="H308" s="514"/>
      <c r="I308" s="514"/>
      <c r="J308" s="514"/>
      <c r="K308" s="514"/>
      <c r="M308" s="514"/>
      <c r="N308" s="957"/>
      <c r="O308" s="514"/>
      <c r="P308" s="957"/>
      <c r="Q308" s="514"/>
      <c r="R308" s="514"/>
      <c r="S308" s="514"/>
    </row>
    <row r="309" spans="1:19" ht="15">
      <c r="A309" s="514"/>
      <c r="B309" s="514"/>
      <c r="C309" s="514"/>
      <c r="D309" s="514"/>
      <c r="E309" s="514"/>
      <c r="G309" s="514"/>
      <c r="H309" s="514"/>
      <c r="I309" s="514"/>
      <c r="J309" s="514"/>
      <c r="K309" s="514"/>
      <c r="M309" s="514"/>
      <c r="N309" s="957"/>
      <c r="O309" s="514"/>
      <c r="P309" s="957"/>
      <c r="Q309" s="514"/>
      <c r="R309" s="514"/>
      <c r="S309" s="514"/>
    </row>
    <row r="310" spans="1:19" ht="15">
      <c r="A310" s="514"/>
      <c r="B310" s="514"/>
      <c r="C310" s="514"/>
      <c r="D310" s="514"/>
      <c r="E310" s="514"/>
      <c r="G310" s="514"/>
      <c r="H310" s="514"/>
      <c r="I310" s="514"/>
      <c r="J310" s="514"/>
      <c r="K310" s="514"/>
      <c r="M310" s="514"/>
      <c r="N310" s="957"/>
      <c r="O310" s="514"/>
      <c r="P310" s="957"/>
      <c r="Q310" s="514"/>
      <c r="R310" s="514"/>
      <c r="S310" s="514"/>
    </row>
    <row r="311" spans="1:19" ht="15">
      <c r="A311" s="514"/>
      <c r="B311" s="514"/>
      <c r="C311" s="514"/>
      <c r="D311" s="514"/>
      <c r="E311" s="514"/>
      <c r="G311" s="514"/>
      <c r="H311" s="514"/>
      <c r="I311" s="514"/>
      <c r="J311" s="514"/>
      <c r="K311" s="514"/>
      <c r="M311" s="514"/>
      <c r="N311" s="957"/>
      <c r="O311" s="514"/>
      <c r="P311" s="957"/>
      <c r="Q311" s="514"/>
      <c r="R311" s="514"/>
      <c r="S311" s="514"/>
    </row>
    <row r="312" spans="1:19" ht="15">
      <c r="A312" s="514"/>
      <c r="B312" s="514"/>
      <c r="C312" s="514"/>
      <c r="D312" s="514"/>
      <c r="E312" s="514"/>
      <c r="G312" s="514"/>
      <c r="H312" s="514"/>
      <c r="I312" s="514"/>
      <c r="J312" s="514"/>
      <c r="K312" s="514"/>
      <c r="M312" s="514"/>
      <c r="N312" s="957"/>
      <c r="O312" s="514"/>
      <c r="P312" s="957"/>
      <c r="Q312" s="514"/>
      <c r="R312" s="514"/>
      <c r="S312" s="514"/>
    </row>
    <row r="313" spans="1:19" ht="15">
      <c r="A313" s="514"/>
      <c r="B313" s="514"/>
      <c r="C313" s="514"/>
      <c r="D313" s="514"/>
      <c r="E313" s="514"/>
      <c r="G313" s="514"/>
      <c r="H313" s="514"/>
      <c r="I313" s="514"/>
      <c r="J313" s="514"/>
      <c r="K313" s="514"/>
      <c r="M313" s="514"/>
      <c r="N313" s="957"/>
      <c r="O313" s="514"/>
      <c r="P313" s="957"/>
      <c r="Q313" s="514"/>
      <c r="R313" s="514"/>
      <c r="S313" s="514"/>
    </row>
    <row r="314" spans="1:19" ht="15">
      <c r="A314" s="514"/>
      <c r="B314" s="514"/>
      <c r="C314" s="514"/>
      <c r="D314" s="514"/>
      <c r="E314" s="514"/>
      <c r="G314" s="514"/>
      <c r="H314" s="514"/>
      <c r="I314" s="514"/>
      <c r="J314" s="514"/>
      <c r="K314" s="514"/>
      <c r="M314" s="514"/>
      <c r="N314" s="957"/>
      <c r="O314" s="514"/>
      <c r="P314" s="957"/>
      <c r="Q314" s="514"/>
      <c r="R314" s="514"/>
      <c r="S314" s="514"/>
    </row>
    <row r="315" spans="1:19" ht="15">
      <c r="A315" s="514"/>
      <c r="B315" s="514"/>
      <c r="C315" s="514"/>
      <c r="D315" s="514"/>
      <c r="E315" s="514"/>
      <c r="G315" s="514"/>
      <c r="H315" s="514"/>
      <c r="I315" s="514"/>
      <c r="J315" s="514"/>
      <c r="K315" s="514"/>
      <c r="M315" s="514"/>
      <c r="N315" s="957"/>
      <c r="O315" s="514"/>
      <c r="P315" s="957"/>
      <c r="Q315" s="514"/>
      <c r="R315" s="514"/>
      <c r="S315" s="514"/>
    </row>
    <row r="316" spans="1:19" ht="15">
      <c r="A316" s="514"/>
      <c r="B316" s="514"/>
      <c r="C316" s="514"/>
      <c r="D316" s="514"/>
      <c r="E316" s="514"/>
      <c r="G316" s="514"/>
      <c r="H316" s="514"/>
      <c r="I316" s="514"/>
      <c r="J316" s="514"/>
      <c r="K316" s="514"/>
      <c r="M316" s="514"/>
      <c r="N316" s="957"/>
      <c r="O316" s="514"/>
      <c r="P316" s="957"/>
      <c r="Q316" s="514"/>
      <c r="R316" s="514"/>
      <c r="S316" s="514"/>
    </row>
    <row r="317" spans="1:19" ht="15">
      <c r="A317" s="514"/>
      <c r="B317" s="514"/>
      <c r="C317" s="514"/>
      <c r="D317" s="514"/>
      <c r="E317" s="514"/>
      <c r="G317" s="514"/>
      <c r="H317" s="514"/>
      <c r="I317" s="514"/>
      <c r="J317" s="514"/>
      <c r="K317" s="514"/>
      <c r="M317" s="514"/>
      <c r="N317" s="957"/>
      <c r="O317" s="514"/>
      <c r="P317" s="957"/>
      <c r="Q317" s="514"/>
      <c r="R317" s="514"/>
      <c r="S317" s="514"/>
    </row>
    <row r="318" spans="1:19" ht="15">
      <c r="A318" s="514"/>
      <c r="B318" s="514"/>
      <c r="C318" s="514"/>
      <c r="D318" s="514"/>
      <c r="E318" s="514"/>
      <c r="G318" s="514"/>
      <c r="H318" s="514"/>
      <c r="I318" s="514"/>
      <c r="J318" s="514"/>
      <c r="K318" s="514"/>
      <c r="M318" s="514"/>
      <c r="N318" s="957"/>
      <c r="O318" s="514"/>
      <c r="P318" s="957"/>
      <c r="Q318" s="514"/>
      <c r="R318" s="514"/>
      <c r="S318" s="514"/>
    </row>
    <row r="319" spans="1:19" ht="15">
      <c r="A319" s="514"/>
      <c r="B319" s="514"/>
      <c r="C319" s="514"/>
      <c r="D319" s="514"/>
      <c r="E319" s="514"/>
      <c r="G319" s="514"/>
      <c r="H319" s="514"/>
      <c r="I319" s="514"/>
      <c r="J319" s="514"/>
      <c r="K319" s="514"/>
      <c r="M319" s="514"/>
      <c r="N319" s="957"/>
      <c r="O319" s="514"/>
      <c r="P319" s="957"/>
      <c r="Q319" s="514"/>
      <c r="R319" s="514"/>
      <c r="S319" s="514"/>
    </row>
    <row r="320" spans="1:19" ht="15">
      <c r="A320" s="514"/>
      <c r="B320" s="514"/>
      <c r="C320" s="514"/>
      <c r="D320" s="514"/>
      <c r="E320" s="514"/>
      <c r="G320" s="514"/>
      <c r="H320" s="514"/>
      <c r="I320" s="514"/>
      <c r="J320" s="514"/>
      <c r="K320" s="514"/>
      <c r="M320" s="514"/>
      <c r="N320" s="957"/>
      <c r="O320" s="514"/>
      <c r="P320" s="957"/>
      <c r="Q320" s="514"/>
      <c r="R320" s="514"/>
      <c r="S320" s="514"/>
    </row>
    <row r="321" spans="1:19" ht="15">
      <c r="A321" s="514"/>
      <c r="B321" s="514"/>
      <c r="C321" s="514"/>
      <c r="D321" s="514"/>
      <c r="E321" s="514"/>
      <c r="G321" s="514"/>
      <c r="H321" s="514"/>
      <c r="I321" s="514"/>
      <c r="J321" s="514"/>
      <c r="K321" s="514"/>
      <c r="M321" s="514"/>
      <c r="N321" s="957"/>
      <c r="O321" s="514"/>
      <c r="P321" s="957"/>
      <c r="Q321" s="514"/>
      <c r="R321" s="514"/>
      <c r="S321" s="514"/>
    </row>
    <row r="322" spans="1:19" ht="15">
      <c r="A322" s="514"/>
      <c r="B322" s="514"/>
      <c r="C322" s="514"/>
      <c r="D322" s="514"/>
      <c r="E322" s="514"/>
      <c r="G322" s="514"/>
      <c r="H322" s="514"/>
      <c r="I322" s="514"/>
      <c r="J322" s="514"/>
      <c r="K322" s="514"/>
      <c r="M322" s="514"/>
      <c r="N322" s="957"/>
      <c r="O322" s="514"/>
      <c r="P322" s="957"/>
      <c r="Q322" s="514"/>
      <c r="R322" s="514"/>
      <c r="S322" s="514"/>
    </row>
    <row r="323" spans="1:19" ht="15">
      <c r="A323" s="514"/>
      <c r="B323" s="514"/>
      <c r="C323" s="514"/>
      <c r="D323" s="514"/>
      <c r="E323" s="514"/>
      <c r="G323" s="514"/>
      <c r="H323" s="514"/>
      <c r="I323" s="514"/>
      <c r="J323" s="514"/>
      <c r="K323" s="514"/>
      <c r="M323" s="514"/>
      <c r="N323" s="957"/>
      <c r="O323" s="514"/>
      <c r="P323" s="957"/>
      <c r="Q323" s="514"/>
      <c r="R323" s="514"/>
      <c r="S323" s="514"/>
    </row>
    <row r="324" spans="1:19" ht="15">
      <c r="A324" s="514"/>
      <c r="B324" s="514"/>
      <c r="C324" s="514"/>
      <c r="D324" s="514"/>
      <c r="E324" s="514"/>
      <c r="G324" s="514"/>
      <c r="H324" s="514"/>
      <c r="I324" s="514"/>
      <c r="J324" s="514"/>
      <c r="K324" s="514"/>
      <c r="M324" s="514"/>
      <c r="N324" s="957"/>
      <c r="O324" s="514"/>
      <c r="P324" s="957"/>
      <c r="Q324" s="514"/>
      <c r="R324" s="514"/>
      <c r="S324" s="514"/>
    </row>
    <row r="325" spans="1:19" ht="15">
      <c r="A325" s="514"/>
      <c r="B325" s="514"/>
      <c r="C325" s="514"/>
      <c r="D325" s="514"/>
      <c r="E325" s="514"/>
      <c r="G325" s="514"/>
      <c r="H325" s="514"/>
      <c r="I325" s="514"/>
      <c r="J325" s="514"/>
      <c r="K325" s="514"/>
      <c r="M325" s="514"/>
      <c r="N325" s="957"/>
      <c r="O325" s="514"/>
      <c r="P325" s="957"/>
      <c r="Q325" s="514"/>
      <c r="R325" s="514"/>
      <c r="S325" s="514"/>
    </row>
    <row r="326" spans="1:19" ht="15">
      <c r="A326" s="514"/>
      <c r="B326" s="514"/>
      <c r="C326" s="514"/>
      <c r="D326" s="514"/>
      <c r="E326" s="514"/>
      <c r="G326" s="514"/>
      <c r="H326" s="514"/>
      <c r="I326" s="514"/>
      <c r="J326" s="514"/>
      <c r="K326" s="514"/>
      <c r="M326" s="514"/>
      <c r="N326" s="957"/>
      <c r="O326" s="514"/>
      <c r="P326" s="957"/>
      <c r="Q326" s="514"/>
      <c r="R326" s="514"/>
      <c r="S326" s="514"/>
    </row>
    <row r="327" spans="1:19" ht="15">
      <c r="A327" s="514"/>
      <c r="B327" s="514"/>
      <c r="C327" s="514"/>
      <c r="D327" s="514"/>
      <c r="E327" s="514"/>
      <c r="G327" s="514"/>
      <c r="H327" s="514"/>
      <c r="I327" s="514"/>
      <c r="J327" s="514"/>
      <c r="K327" s="514"/>
      <c r="M327" s="514"/>
      <c r="N327" s="957"/>
      <c r="O327" s="514"/>
      <c r="P327" s="957"/>
      <c r="Q327" s="514"/>
      <c r="R327" s="514"/>
      <c r="S327" s="514"/>
    </row>
    <row r="328" spans="1:19" ht="15">
      <c r="A328" s="514"/>
      <c r="B328" s="514"/>
      <c r="C328" s="514"/>
      <c r="D328" s="514"/>
      <c r="E328" s="514"/>
      <c r="G328" s="514"/>
      <c r="H328" s="514"/>
      <c r="I328" s="514"/>
      <c r="J328" s="514"/>
      <c r="K328" s="514"/>
      <c r="M328" s="514"/>
      <c r="N328" s="957"/>
      <c r="O328" s="514"/>
      <c r="P328" s="957"/>
      <c r="Q328" s="514"/>
      <c r="R328" s="514"/>
      <c r="S328" s="514"/>
    </row>
    <row r="329" spans="1:19" ht="15">
      <c r="A329" s="514"/>
      <c r="B329" s="514"/>
      <c r="C329" s="514"/>
      <c r="D329" s="514"/>
      <c r="E329" s="514"/>
      <c r="G329" s="514"/>
      <c r="H329" s="514"/>
      <c r="I329" s="514"/>
      <c r="J329" s="514"/>
      <c r="K329" s="514"/>
      <c r="M329" s="514"/>
      <c r="N329" s="957"/>
      <c r="O329" s="514"/>
      <c r="P329" s="957"/>
      <c r="Q329" s="514"/>
      <c r="R329" s="514"/>
      <c r="S329" s="514"/>
    </row>
    <row r="330" spans="1:19" ht="15">
      <c r="A330" s="514"/>
      <c r="B330" s="514"/>
      <c r="C330" s="514"/>
      <c r="D330" s="514"/>
      <c r="E330" s="514"/>
      <c r="G330" s="514"/>
      <c r="H330" s="514"/>
      <c r="I330" s="514"/>
      <c r="J330" s="514"/>
      <c r="K330" s="514"/>
      <c r="M330" s="514"/>
      <c r="N330" s="957"/>
      <c r="O330" s="514"/>
      <c r="P330" s="957"/>
      <c r="Q330" s="514"/>
      <c r="R330" s="514"/>
      <c r="S330" s="514"/>
    </row>
    <row r="331" spans="1:19" ht="15">
      <c r="A331" s="514"/>
      <c r="B331" s="514"/>
      <c r="C331" s="514"/>
      <c r="D331" s="514"/>
      <c r="E331" s="514"/>
      <c r="G331" s="514"/>
      <c r="H331" s="514"/>
      <c r="I331" s="514"/>
      <c r="J331" s="514"/>
      <c r="K331" s="514"/>
      <c r="M331" s="514"/>
      <c r="N331" s="957"/>
      <c r="O331" s="514"/>
      <c r="P331" s="957"/>
      <c r="Q331" s="514"/>
      <c r="R331" s="514"/>
      <c r="S331" s="514"/>
    </row>
    <row r="332" spans="1:19" ht="15">
      <c r="A332" s="514"/>
      <c r="B332" s="514"/>
      <c r="C332" s="514"/>
      <c r="D332" s="514"/>
      <c r="E332" s="514"/>
      <c r="G332" s="514"/>
      <c r="H332" s="514"/>
      <c r="I332" s="514"/>
      <c r="J332" s="514"/>
      <c r="K332" s="514"/>
      <c r="M332" s="514"/>
      <c r="N332" s="957"/>
      <c r="O332" s="514"/>
      <c r="P332" s="957"/>
      <c r="Q332" s="514"/>
      <c r="R332" s="514"/>
      <c r="S332" s="514"/>
    </row>
    <row r="333" spans="1:19" ht="15">
      <c r="A333" s="514"/>
      <c r="B333" s="514"/>
      <c r="C333" s="514"/>
      <c r="D333" s="514"/>
      <c r="E333" s="514"/>
      <c r="G333" s="514"/>
      <c r="H333" s="514"/>
      <c r="I333" s="514"/>
      <c r="J333" s="514"/>
      <c r="K333" s="514"/>
      <c r="M333" s="514"/>
      <c r="N333" s="957"/>
      <c r="O333" s="514"/>
      <c r="P333" s="957"/>
      <c r="Q333" s="514"/>
      <c r="R333" s="514"/>
      <c r="S333" s="514"/>
    </row>
    <row r="334" spans="1:19" ht="15">
      <c r="A334" s="514"/>
      <c r="B334" s="514"/>
      <c r="C334" s="514"/>
      <c r="D334" s="514"/>
      <c r="E334" s="514"/>
      <c r="G334" s="514"/>
      <c r="H334" s="514"/>
      <c r="I334" s="514"/>
      <c r="J334" s="514"/>
      <c r="K334" s="514"/>
      <c r="M334" s="514"/>
      <c r="N334" s="957"/>
      <c r="O334" s="514"/>
      <c r="P334" s="957"/>
      <c r="Q334" s="514"/>
      <c r="R334" s="514"/>
      <c r="S334" s="514"/>
    </row>
    <row r="335" spans="1:19" ht="15">
      <c r="A335" s="514"/>
      <c r="B335" s="514"/>
      <c r="C335" s="514"/>
      <c r="D335" s="514"/>
      <c r="E335" s="514"/>
      <c r="G335" s="514"/>
      <c r="H335" s="514"/>
      <c r="I335" s="514"/>
      <c r="J335" s="514"/>
      <c r="K335" s="514"/>
      <c r="M335" s="514"/>
      <c r="N335" s="957"/>
      <c r="O335" s="514"/>
      <c r="P335" s="957"/>
      <c r="Q335" s="514"/>
      <c r="R335" s="514"/>
      <c r="S335" s="514"/>
    </row>
    <row r="336" spans="1:19" ht="15">
      <c r="A336" s="514"/>
      <c r="B336" s="514"/>
      <c r="C336" s="514"/>
      <c r="D336" s="514"/>
      <c r="E336" s="514"/>
      <c r="G336" s="514"/>
      <c r="H336" s="514"/>
      <c r="I336" s="514"/>
      <c r="J336" s="514"/>
      <c r="K336" s="514"/>
      <c r="M336" s="514"/>
      <c r="N336" s="957"/>
      <c r="O336" s="514"/>
      <c r="P336" s="957"/>
      <c r="Q336" s="514"/>
      <c r="R336" s="514"/>
      <c r="S336" s="514"/>
    </row>
    <row r="337" spans="1:19" ht="15">
      <c r="A337" s="514"/>
      <c r="B337" s="514"/>
      <c r="C337" s="514"/>
      <c r="D337" s="514"/>
      <c r="E337" s="514"/>
      <c r="G337" s="514"/>
      <c r="H337" s="514"/>
      <c r="I337" s="514"/>
      <c r="J337" s="514"/>
      <c r="K337" s="514"/>
      <c r="M337" s="514"/>
      <c r="N337" s="957"/>
      <c r="O337" s="514"/>
      <c r="P337" s="957"/>
      <c r="Q337" s="514"/>
      <c r="R337" s="514"/>
      <c r="S337" s="514"/>
    </row>
    <row r="338" spans="1:19" ht="15">
      <c r="A338" s="514"/>
      <c r="B338" s="514"/>
      <c r="C338" s="514"/>
      <c r="D338" s="514"/>
      <c r="E338" s="514"/>
      <c r="G338" s="514"/>
      <c r="H338" s="514"/>
      <c r="I338" s="514"/>
      <c r="J338" s="514"/>
      <c r="K338" s="514"/>
      <c r="M338" s="514"/>
      <c r="N338" s="957"/>
      <c r="O338" s="514"/>
      <c r="P338" s="957"/>
      <c r="Q338" s="514"/>
      <c r="R338" s="514"/>
      <c r="S338" s="514"/>
    </row>
    <row r="339" spans="1:19" ht="15">
      <c r="A339" s="514"/>
      <c r="B339" s="514"/>
      <c r="C339" s="514"/>
      <c r="D339" s="514"/>
      <c r="E339" s="514"/>
      <c r="G339" s="514"/>
      <c r="H339" s="514"/>
      <c r="I339" s="514"/>
      <c r="J339" s="514"/>
      <c r="K339" s="514"/>
      <c r="M339" s="514"/>
      <c r="N339" s="957"/>
      <c r="O339" s="514"/>
      <c r="P339" s="957"/>
      <c r="Q339" s="514"/>
      <c r="R339" s="514"/>
      <c r="S339" s="514"/>
    </row>
    <row r="340" spans="1:19" ht="15">
      <c r="A340" s="514"/>
      <c r="B340" s="514"/>
      <c r="C340" s="514"/>
      <c r="D340" s="514"/>
      <c r="E340" s="514"/>
      <c r="G340" s="514"/>
      <c r="H340" s="514"/>
      <c r="I340" s="514"/>
      <c r="J340" s="514"/>
      <c r="K340" s="514"/>
      <c r="M340" s="514"/>
      <c r="N340" s="957"/>
      <c r="O340" s="514"/>
      <c r="P340" s="957"/>
      <c r="Q340" s="514"/>
      <c r="R340" s="514"/>
      <c r="S340" s="514"/>
    </row>
    <row r="341" spans="1:19" ht="15">
      <c r="A341" s="514"/>
      <c r="B341" s="514"/>
      <c r="C341" s="514"/>
      <c r="D341" s="514"/>
      <c r="E341" s="514"/>
      <c r="G341" s="514"/>
      <c r="H341" s="514"/>
      <c r="I341" s="514"/>
      <c r="J341" s="514"/>
      <c r="K341" s="514"/>
      <c r="M341" s="514"/>
      <c r="N341" s="957"/>
      <c r="O341" s="514"/>
      <c r="P341" s="957"/>
      <c r="Q341" s="514"/>
      <c r="R341" s="514"/>
      <c r="S341" s="514"/>
    </row>
    <row r="342" spans="1:19" ht="15">
      <c r="A342" s="514"/>
      <c r="B342" s="514"/>
      <c r="C342" s="514"/>
      <c r="D342" s="514"/>
      <c r="E342" s="514"/>
      <c r="G342" s="514"/>
      <c r="H342" s="514"/>
      <c r="I342" s="514"/>
      <c r="J342" s="514"/>
      <c r="K342" s="514"/>
      <c r="M342" s="514"/>
      <c r="N342" s="957"/>
      <c r="O342" s="514"/>
      <c r="P342" s="957"/>
      <c r="Q342" s="514"/>
      <c r="R342" s="514"/>
      <c r="S342" s="514"/>
    </row>
    <row r="343" spans="1:19" ht="15">
      <c r="A343" s="514"/>
      <c r="B343" s="514"/>
      <c r="C343" s="514"/>
      <c r="D343" s="514"/>
      <c r="E343" s="514"/>
      <c r="G343" s="514"/>
      <c r="H343" s="514"/>
      <c r="I343" s="514"/>
      <c r="J343" s="514"/>
      <c r="K343" s="514"/>
      <c r="M343" s="514"/>
      <c r="N343" s="957"/>
      <c r="O343" s="514"/>
      <c r="P343" s="957"/>
      <c r="Q343" s="514"/>
      <c r="R343" s="514"/>
      <c r="S343" s="514"/>
    </row>
    <row r="344" spans="1:19" ht="15">
      <c r="A344" s="514"/>
      <c r="B344" s="514"/>
      <c r="C344" s="514"/>
      <c r="D344" s="514"/>
      <c r="E344" s="514"/>
      <c r="G344" s="514"/>
      <c r="H344" s="514"/>
      <c r="I344" s="514"/>
      <c r="J344" s="514"/>
      <c r="K344" s="514"/>
      <c r="M344" s="514"/>
      <c r="N344" s="957"/>
      <c r="O344" s="514"/>
      <c r="P344" s="957"/>
      <c r="Q344" s="514"/>
      <c r="R344" s="514"/>
      <c r="S344" s="514"/>
    </row>
    <row r="345" spans="1:19" ht="15">
      <c r="A345" s="514"/>
      <c r="B345" s="514"/>
      <c r="C345" s="514"/>
      <c r="D345" s="514"/>
      <c r="E345" s="514"/>
      <c r="G345" s="514"/>
      <c r="H345" s="514"/>
      <c r="I345" s="514"/>
      <c r="J345" s="514"/>
      <c r="K345" s="514"/>
      <c r="M345" s="514"/>
      <c r="N345" s="957"/>
      <c r="O345" s="514"/>
      <c r="P345" s="957"/>
      <c r="Q345" s="514"/>
      <c r="R345" s="514"/>
      <c r="S345" s="514"/>
    </row>
    <row r="346" spans="1:19" ht="15">
      <c r="A346" s="514"/>
      <c r="B346" s="514"/>
      <c r="C346" s="514"/>
      <c r="D346" s="514"/>
      <c r="E346" s="514"/>
      <c r="G346" s="514"/>
      <c r="H346" s="514"/>
      <c r="I346" s="514"/>
      <c r="J346" s="514"/>
      <c r="K346" s="514"/>
      <c r="M346" s="514"/>
      <c r="N346" s="957"/>
      <c r="O346" s="514"/>
      <c r="P346" s="957"/>
      <c r="Q346" s="514"/>
      <c r="R346" s="514"/>
      <c r="S346" s="514"/>
    </row>
    <row r="347" spans="1:19" ht="15">
      <c r="A347" s="514"/>
      <c r="B347" s="514"/>
      <c r="C347" s="514"/>
      <c r="D347" s="514"/>
      <c r="E347" s="514"/>
      <c r="G347" s="514"/>
      <c r="H347" s="514"/>
      <c r="I347" s="514"/>
      <c r="J347" s="514"/>
      <c r="K347" s="514"/>
      <c r="M347" s="514"/>
      <c r="N347" s="957"/>
      <c r="O347" s="514"/>
      <c r="P347" s="957"/>
      <c r="Q347" s="514"/>
      <c r="R347" s="514"/>
      <c r="S347" s="514"/>
    </row>
    <row r="348" spans="1:19" ht="15">
      <c r="A348" s="514"/>
      <c r="B348" s="514"/>
      <c r="C348" s="514"/>
      <c r="D348" s="514"/>
      <c r="E348" s="514"/>
      <c r="G348" s="514"/>
      <c r="H348" s="514"/>
      <c r="I348" s="514"/>
      <c r="J348" s="514"/>
      <c r="K348" s="514"/>
      <c r="M348" s="514"/>
      <c r="N348" s="957"/>
      <c r="O348" s="514"/>
      <c r="P348" s="957"/>
      <c r="Q348" s="514"/>
      <c r="R348" s="514"/>
      <c r="S348" s="514"/>
    </row>
    <row r="349" spans="1:19" ht="15">
      <c r="A349" s="514"/>
      <c r="B349" s="514"/>
      <c r="C349" s="514"/>
      <c r="D349" s="514"/>
      <c r="E349" s="514"/>
      <c r="G349" s="514"/>
      <c r="H349" s="514"/>
      <c r="I349" s="514"/>
      <c r="J349" s="514"/>
      <c r="K349" s="514"/>
      <c r="M349" s="514"/>
      <c r="N349" s="957"/>
      <c r="O349" s="514"/>
      <c r="P349" s="957"/>
      <c r="Q349" s="514"/>
      <c r="R349" s="514"/>
      <c r="S349" s="514"/>
    </row>
    <row r="350" spans="1:19" ht="15">
      <c r="A350" s="514"/>
      <c r="B350" s="514"/>
      <c r="C350" s="514"/>
      <c r="D350" s="514"/>
      <c r="E350" s="514"/>
      <c r="G350" s="514"/>
      <c r="H350" s="514"/>
      <c r="I350" s="514"/>
      <c r="J350" s="514"/>
      <c r="K350" s="514"/>
      <c r="M350" s="514"/>
      <c r="N350" s="957"/>
      <c r="O350" s="514"/>
      <c r="P350" s="957"/>
      <c r="Q350" s="514"/>
      <c r="R350" s="514"/>
      <c r="S350" s="514"/>
    </row>
    <row r="351" spans="1:19" ht="15">
      <c r="A351" s="514"/>
      <c r="B351" s="514"/>
      <c r="C351" s="514"/>
      <c r="D351" s="514"/>
      <c r="E351" s="514"/>
      <c r="G351" s="514"/>
      <c r="H351" s="514"/>
      <c r="I351" s="514"/>
      <c r="J351" s="514"/>
      <c r="K351" s="514"/>
      <c r="M351" s="514"/>
      <c r="N351" s="957"/>
      <c r="O351" s="514"/>
      <c r="P351" s="957"/>
      <c r="Q351" s="514"/>
      <c r="R351" s="514"/>
      <c r="S351" s="514"/>
    </row>
    <row r="352" spans="1:19" ht="15">
      <c r="A352" s="514"/>
      <c r="B352" s="514"/>
      <c r="C352" s="514"/>
      <c r="D352" s="514"/>
      <c r="E352" s="514"/>
      <c r="G352" s="514"/>
      <c r="H352" s="514"/>
      <c r="I352" s="514"/>
      <c r="J352" s="514"/>
      <c r="K352" s="514"/>
      <c r="M352" s="514"/>
      <c r="N352" s="957"/>
      <c r="O352" s="514"/>
      <c r="P352" s="957"/>
      <c r="Q352" s="514"/>
      <c r="R352" s="514"/>
      <c r="S352" s="514"/>
    </row>
    <row r="353" spans="1:19" ht="15">
      <c r="A353" s="514"/>
      <c r="B353" s="514"/>
      <c r="C353" s="514"/>
      <c r="D353" s="514"/>
      <c r="E353" s="514"/>
      <c r="G353" s="514"/>
      <c r="H353" s="514"/>
      <c r="I353" s="514"/>
      <c r="J353" s="514"/>
      <c r="K353" s="514"/>
      <c r="M353" s="514"/>
      <c r="N353" s="957"/>
      <c r="O353" s="514"/>
      <c r="P353" s="957"/>
      <c r="Q353" s="514"/>
      <c r="R353" s="514"/>
      <c r="S353" s="514"/>
    </row>
    <row r="354" spans="1:19" ht="15">
      <c r="A354" s="514"/>
      <c r="B354" s="514"/>
      <c r="C354" s="514"/>
      <c r="D354" s="514"/>
      <c r="E354" s="514"/>
      <c r="G354" s="514"/>
      <c r="H354" s="514"/>
      <c r="I354" s="514"/>
      <c r="J354" s="514"/>
      <c r="K354" s="514"/>
      <c r="M354" s="514"/>
      <c r="N354" s="957"/>
      <c r="O354" s="514"/>
      <c r="P354" s="957"/>
      <c r="Q354" s="514"/>
      <c r="R354" s="514"/>
      <c r="S354" s="514"/>
    </row>
    <row r="355" spans="1:19" ht="15">
      <c r="A355" s="514"/>
      <c r="B355" s="514"/>
      <c r="C355" s="514"/>
      <c r="D355" s="514"/>
      <c r="E355" s="514"/>
      <c r="G355" s="514"/>
      <c r="H355" s="514"/>
      <c r="I355" s="514"/>
      <c r="J355" s="514"/>
      <c r="K355" s="514"/>
      <c r="M355" s="514"/>
      <c r="N355" s="957"/>
      <c r="O355" s="514"/>
      <c r="P355" s="957"/>
      <c r="Q355" s="514"/>
      <c r="R355" s="514"/>
      <c r="S355" s="514"/>
    </row>
    <row r="356" spans="1:19" ht="15">
      <c r="A356" s="514"/>
      <c r="B356" s="514"/>
      <c r="C356" s="514"/>
      <c r="D356" s="514"/>
      <c r="E356" s="514"/>
      <c r="G356" s="514"/>
      <c r="H356" s="514"/>
      <c r="I356" s="514"/>
      <c r="J356" s="514"/>
      <c r="K356" s="514"/>
      <c r="M356" s="514"/>
      <c r="N356" s="957"/>
      <c r="O356" s="514"/>
      <c r="P356" s="957"/>
      <c r="Q356" s="514"/>
      <c r="R356" s="514"/>
      <c r="S356" s="514"/>
    </row>
    <row r="357" spans="1:19" ht="15">
      <c r="A357" s="514"/>
      <c r="B357" s="514"/>
      <c r="C357" s="514"/>
      <c r="D357" s="514"/>
      <c r="E357" s="514"/>
      <c r="G357" s="514"/>
      <c r="H357" s="514"/>
      <c r="I357" s="514"/>
      <c r="J357" s="514"/>
      <c r="K357" s="514"/>
      <c r="M357" s="514"/>
      <c r="N357" s="957"/>
      <c r="O357" s="514"/>
      <c r="P357" s="957"/>
      <c r="Q357" s="514"/>
      <c r="R357" s="514"/>
      <c r="S357" s="514"/>
    </row>
    <row r="358" spans="1:19" ht="15">
      <c r="A358" s="514"/>
      <c r="B358" s="514"/>
      <c r="C358" s="514"/>
      <c r="D358" s="514"/>
      <c r="E358" s="514"/>
      <c r="G358" s="514"/>
      <c r="H358" s="514"/>
      <c r="I358" s="514"/>
      <c r="J358" s="514"/>
      <c r="K358" s="514"/>
      <c r="M358" s="514"/>
      <c r="N358" s="957"/>
      <c r="O358" s="514"/>
      <c r="P358" s="957"/>
      <c r="Q358" s="514"/>
      <c r="R358" s="514"/>
      <c r="S358" s="514"/>
    </row>
    <row r="359" spans="1:19" ht="15">
      <c r="A359" s="514"/>
      <c r="B359" s="514"/>
      <c r="C359" s="514"/>
      <c r="D359" s="514"/>
      <c r="E359" s="514"/>
      <c r="G359" s="514"/>
      <c r="H359" s="514"/>
      <c r="I359" s="514"/>
      <c r="J359" s="514"/>
      <c r="K359" s="514"/>
      <c r="M359" s="514"/>
      <c r="N359" s="957"/>
      <c r="O359" s="514"/>
      <c r="P359" s="957"/>
      <c r="Q359" s="514"/>
      <c r="R359" s="514"/>
      <c r="S359" s="514"/>
    </row>
    <row r="360" spans="1:19" ht="15">
      <c r="A360" s="514"/>
      <c r="B360" s="514"/>
      <c r="C360" s="514"/>
      <c r="D360" s="514"/>
      <c r="E360" s="514"/>
      <c r="G360" s="514"/>
      <c r="H360" s="514"/>
      <c r="I360" s="514"/>
      <c r="J360" s="514"/>
      <c r="K360" s="514"/>
      <c r="M360" s="514"/>
      <c r="N360" s="957"/>
      <c r="O360" s="514"/>
      <c r="P360" s="957"/>
      <c r="Q360" s="514"/>
      <c r="R360" s="514"/>
      <c r="S360" s="514"/>
    </row>
    <row r="361" spans="1:19" ht="15">
      <c r="A361" s="514"/>
      <c r="B361" s="514"/>
      <c r="C361" s="514"/>
      <c r="D361" s="514"/>
      <c r="E361" s="514"/>
      <c r="G361" s="514"/>
      <c r="H361" s="514"/>
      <c r="I361" s="514"/>
      <c r="J361" s="514"/>
      <c r="K361" s="514"/>
      <c r="M361" s="514"/>
      <c r="N361" s="957"/>
      <c r="O361" s="514"/>
      <c r="P361" s="957"/>
      <c r="Q361" s="514"/>
      <c r="R361" s="514"/>
      <c r="S361" s="514"/>
    </row>
    <row r="362" spans="1:19" ht="15">
      <c r="A362" s="514"/>
      <c r="B362" s="514"/>
      <c r="C362" s="514"/>
      <c r="D362" s="514"/>
      <c r="E362" s="514"/>
      <c r="G362" s="514"/>
      <c r="H362" s="514"/>
      <c r="I362" s="514"/>
      <c r="J362" s="514"/>
      <c r="K362" s="514"/>
      <c r="M362" s="514"/>
      <c r="N362" s="957"/>
      <c r="O362" s="514"/>
      <c r="P362" s="957"/>
      <c r="Q362" s="514"/>
      <c r="R362" s="514"/>
      <c r="S362" s="514"/>
    </row>
    <row r="363" spans="1:19" ht="15">
      <c r="A363" s="514"/>
      <c r="B363" s="514"/>
      <c r="C363" s="514"/>
      <c r="D363" s="514"/>
      <c r="E363" s="514"/>
      <c r="G363" s="514"/>
      <c r="H363" s="514"/>
      <c r="I363" s="514"/>
      <c r="J363" s="514"/>
      <c r="K363" s="514"/>
      <c r="M363" s="514"/>
      <c r="N363" s="957"/>
      <c r="O363" s="514"/>
      <c r="P363" s="957"/>
      <c r="Q363" s="514"/>
      <c r="R363" s="514"/>
      <c r="S363" s="514"/>
    </row>
    <row r="364" spans="1:19" ht="15">
      <c r="A364" s="514"/>
      <c r="B364" s="514"/>
      <c r="C364" s="514"/>
      <c r="D364" s="514"/>
      <c r="E364" s="514"/>
      <c r="G364" s="514"/>
      <c r="H364" s="514"/>
      <c r="I364" s="514"/>
      <c r="J364" s="514"/>
      <c r="K364" s="514"/>
      <c r="M364" s="514"/>
      <c r="N364" s="957"/>
      <c r="O364" s="514"/>
      <c r="P364" s="957"/>
      <c r="Q364" s="514"/>
      <c r="R364" s="514"/>
      <c r="S364" s="514"/>
    </row>
    <row r="365" spans="1:19" ht="15">
      <c r="A365" s="514"/>
      <c r="B365" s="514"/>
      <c r="C365" s="514"/>
      <c r="D365" s="514"/>
      <c r="E365" s="514"/>
      <c r="G365" s="514"/>
      <c r="H365" s="514"/>
      <c r="I365" s="514"/>
      <c r="J365" s="514"/>
      <c r="K365" s="514"/>
      <c r="M365" s="514"/>
      <c r="N365" s="957"/>
      <c r="O365" s="514"/>
      <c r="P365" s="957"/>
      <c r="Q365" s="514"/>
      <c r="R365" s="514"/>
      <c r="S365" s="514"/>
    </row>
    <row r="366" spans="1:19" ht="15">
      <c r="A366" s="514"/>
      <c r="B366" s="514"/>
      <c r="C366" s="514"/>
      <c r="D366" s="514"/>
      <c r="E366" s="514"/>
      <c r="G366" s="514"/>
      <c r="H366" s="514"/>
      <c r="I366" s="514"/>
      <c r="J366" s="514"/>
      <c r="K366" s="514"/>
      <c r="M366" s="514"/>
      <c r="N366" s="957"/>
      <c r="O366" s="514"/>
      <c r="P366" s="957"/>
      <c r="Q366" s="514"/>
      <c r="R366" s="514"/>
      <c r="S366" s="514"/>
    </row>
    <row r="367" spans="1:19" ht="15">
      <c r="A367" s="514"/>
      <c r="B367" s="514"/>
      <c r="C367" s="514"/>
      <c r="D367" s="514"/>
      <c r="E367" s="514"/>
      <c r="G367" s="514"/>
      <c r="H367" s="514"/>
      <c r="I367" s="514"/>
      <c r="J367" s="514"/>
      <c r="K367" s="514"/>
      <c r="M367" s="514"/>
      <c r="N367" s="957"/>
      <c r="O367" s="514"/>
      <c r="P367" s="957"/>
      <c r="Q367" s="514"/>
      <c r="R367" s="514"/>
      <c r="S367" s="514"/>
    </row>
    <row r="368" spans="1:19" ht="15">
      <c r="A368" s="514"/>
      <c r="B368" s="514"/>
      <c r="C368" s="514"/>
      <c r="D368" s="514"/>
      <c r="E368" s="514"/>
      <c r="G368" s="514"/>
      <c r="H368" s="514"/>
      <c r="I368" s="514"/>
      <c r="J368" s="514"/>
      <c r="K368" s="514"/>
      <c r="M368" s="514"/>
      <c r="N368" s="957"/>
      <c r="O368" s="514"/>
      <c r="P368" s="957"/>
      <c r="Q368" s="514"/>
      <c r="R368" s="514"/>
      <c r="S368" s="514"/>
    </row>
    <row r="369" spans="1:19" ht="15">
      <c r="A369" s="514"/>
      <c r="B369" s="514"/>
      <c r="C369" s="514"/>
      <c r="D369" s="514"/>
      <c r="E369" s="514"/>
      <c r="G369" s="514"/>
      <c r="H369" s="514"/>
      <c r="I369" s="514"/>
      <c r="J369" s="514"/>
      <c r="K369" s="514"/>
      <c r="M369" s="514"/>
      <c r="N369" s="957"/>
      <c r="O369" s="514"/>
      <c r="P369" s="957"/>
      <c r="Q369" s="514"/>
      <c r="R369" s="514"/>
      <c r="S369" s="514"/>
    </row>
    <row r="370" spans="1:19" ht="15">
      <c r="A370" s="514"/>
      <c r="B370" s="514"/>
      <c r="C370" s="514"/>
      <c r="D370" s="514"/>
      <c r="E370" s="514"/>
      <c r="G370" s="514"/>
      <c r="H370" s="514"/>
      <c r="I370" s="514"/>
      <c r="J370" s="514"/>
      <c r="K370" s="514"/>
      <c r="M370" s="514"/>
      <c r="N370" s="957"/>
      <c r="O370" s="514"/>
      <c r="P370" s="957"/>
      <c r="Q370" s="514"/>
      <c r="R370" s="514"/>
      <c r="S370" s="514"/>
    </row>
    <row r="371" spans="1:19" ht="15">
      <c r="A371" s="514"/>
      <c r="B371" s="514"/>
      <c r="C371" s="514"/>
      <c r="D371" s="514"/>
      <c r="E371" s="514"/>
      <c r="G371" s="514"/>
      <c r="H371" s="514"/>
      <c r="I371" s="514"/>
      <c r="J371" s="514"/>
      <c r="K371" s="514"/>
      <c r="M371" s="514"/>
      <c r="N371" s="957"/>
      <c r="O371" s="514"/>
      <c r="P371" s="957"/>
      <c r="Q371" s="514"/>
      <c r="R371" s="514"/>
      <c r="S371" s="514"/>
    </row>
    <row r="372" spans="1:19" ht="15">
      <c r="A372" s="514"/>
      <c r="B372" s="514"/>
      <c r="C372" s="514"/>
      <c r="D372" s="514"/>
      <c r="E372" s="514"/>
      <c r="G372" s="514"/>
      <c r="H372" s="514"/>
      <c r="I372" s="514"/>
      <c r="J372" s="514"/>
      <c r="K372" s="514"/>
      <c r="M372" s="514"/>
      <c r="N372" s="957"/>
      <c r="O372" s="514"/>
      <c r="P372" s="957"/>
      <c r="Q372" s="514"/>
      <c r="R372" s="514"/>
      <c r="S372" s="514"/>
    </row>
    <row r="373" spans="1:19" ht="15">
      <c r="A373" s="514"/>
      <c r="B373" s="514"/>
      <c r="C373" s="514"/>
      <c r="D373" s="514"/>
      <c r="E373" s="514"/>
      <c r="G373" s="514"/>
      <c r="H373" s="514"/>
      <c r="I373" s="514"/>
      <c r="J373" s="514"/>
      <c r="K373" s="514"/>
      <c r="M373" s="514"/>
      <c r="N373" s="957"/>
      <c r="O373" s="514"/>
      <c r="P373" s="957"/>
      <c r="Q373" s="514"/>
      <c r="R373" s="514"/>
      <c r="S373" s="514"/>
    </row>
    <row r="374" spans="1:19" ht="15">
      <c r="A374" s="514"/>
      <c r="B374" s="514"/>
      <c r="C374" s="514"/>
      <c r="D374" s="514"/>
      <c r="E374" s="514"/>
      <c r="G374" s="514"/>
      <c r="H374" s="514"/>
      <c r="I374" s="514"/>
      <c r="J374" s="514"/>
      <c r="K374" s="514"/>
      <c r="M374" s="514"/>
      <c r="N374" s="957"/>
      <c r="O374" s="514"/>
      <c r="P374" s="957"/>
      <c r="Q374" s="514"/>
      <c r="R374" s="514"/>
      <c r="S374" s="514"/>
    </row>
    <row r="375" spans="1:19" ht="15">
      <c r="A375" s="514"/>
      <c r="B375" s="514"/>
      <c r="C375" s="514"/>
      <c r="D375" s="514"/>
      <c r="E375" s="514"/>
      <c r="G375" s="514"/>
      <c r="H375" s="514"/>
      <c r="I375" s="514"/>
      <c r="J375" s="514"/>
      <c r="K375" s="514"/>
      <c r="M375" s="514"/>
      <c r="N375" s="957"/>
      <c r="O375" s="514"/>
      <c r="P375" s="957"/>
      <c r="Q375" s="514"/>
      <c r="R375" s="514"/>
      <c r="S375" s="514"/>
    </row>
    <row r="376" spans="1:19" ht="15">
      <c r="A376" s="514"/>
      <c r="B376" s="514"/>
      <c r="C376" s="514"/>
      <c r="D376" s="514"/>
      <c r="E376" s="514"/>
      <c r="G376" s="514"/>
      <c r="H376" s="514"/>
      <c r="I376" s="514"/>
      <c r="J376" s="514"/>
      <c r="K376" s="514"/>
      <c r="M376" s="514"/>
      <c r="N376" s="957"/>
      <c r="O376" s="514"/>
      <c r="P376" s="957"/>
      <c r="Q376" s="514"/>
      <c r="R376" s="514"/>
      <c r="S376" s="514"/>
    </row>
    <row r="377" spans="1:19" ht="15">
      <c r="A377" s="514"/>
      <c r="B377" s="514"/>
      <c r="C377" s="514"/>
      <c r="D377" s="514"/>
      <c r="E377" s="514"/>
      <c r="G377" s="514"/>
      <c r="H377" s="514"/>
      <c r="I377" s="514"/>
      <c r="J377" s="514"/>
      <c r="K377" s="514"/>
      <c r="M377" s="514"/>
      <c r="N377" s="957"/>
      <c r="O377" s="514"/>
      <c r="P377" s="957"/>
      <c r="Q377" s="514"/>
      <c r="R377" s="514"/>
      <c r="S377" s="514"/>
    </row>
    <row r="378" spans="1:19" ht="15">
      <c r="A378" s="514"/>
      <c r="B378" s="514"/>
      <c r="C378" s="514"/>
      <c r="D378" s="514"/>
      <c r="E378" s="514"/>
      <c r="G378" s="514"/>
      <c r="H378" s="514"/>
      <c r="I378" s="514"/>
      <c r="J378" s="514"/>
      <c r="K378" s="514"/>
      <c r="M378" s="514"/>
      <c r="N378" s="957"/>
      <c r="O378" s="514"/>
      <c r="P378" s="957"/>
      <c r="Q378" s="514"/>
      <c r="R378" s="514"/>
      <c r="S378" s="514"/>
    </row>
    <row r="379" spans="1:19" ht="15">
      <c r="A379" s="514"/>
      <c r="B379" s="514"/>
      <c r="C379" s="514"/>
      <c r="D379" s="514"/>
      <c r="E379" s="514"/>
      <c r="G379" s="514"/>
      <c r="H379" s="514"/>
      <c r="I379" s="514"/>
      <c r="J379" s="514"/>
      <c r="K379" s="514"/>
      <c r="M379" s="514"/>
      <c r="N379" s="957"/>
      <c r="O379" s="514"/>
      <c r="P379" s="957"/>
      <c r="Q379" s="514"/>
      <c r="R379" s="514"/>
      <c r="S379" s="514"/>
    </row>
    <row r="380" spans="1:19" ht="15">
      <c r="A380" s="514"/>
      <c r="B380" s="514"/>
      <c r="C380" s="514"/>
      <c r="D380" s="514"/>
      <c r="E380" s="514"/>
      <c r="G380" s="514"/>
      <c r="H380" s="514"/>
      <c r="I380" s="514"/>
      <c r="J380" s="514"/>
      <c r="K380" s="514"/>
      <c r="M380" s="514"/>
      <c r="N380" s="957"/>
      <c r="O380" s="514"/>
      <c r="P380" s="957"/>
      <c r="Q380" s="514"/>
      <c r="R380" s="514"/>
      <c r="S380" s="514"/>
    </row>
    <row r="381" spans="1:19" ht="15">
      <c r="A381" s="514"/>
      <c r="B381" s="514"/>
      <c r="C381" s="514"/>
      <c r="D381" s="514"/>
      <c r="E381" s="514"/>
      <c r="G381" s="514"/>
      <c r="H381" s="514"/>
      <c r="I381" s="514"/>
      <c r="J381" s="514"/>
      <c r="K381" s="514"/>
      <c r="M381" s="514"/>
      <c r="N381" s="957"/>
      <c r="O381" s="514"/>
      <c r="P381" s="957"/>
      <c r="Q381" s="514"/>
      <c r="R381" s="514"/>
      <c r="S381" s="514"/>
    </row>
    <row r="382" spans="1:19" ht="15">
      <c r="A382" s="514"/>
      <c r="B382" s="514"/>
      <c r="C382" s="514"/>
      <c r="D382" s="514"/>
      <c r="E382" s="514"/>
      <c r="G382" s="514"/>
      <c r="H382" s="514"/>
      <c r="I382" s="514"/>
      <c r="J382" s="514"/>
      <c r="K382" s="514"/>
      <c r="M382" s="514"/>
      <c r="N382" s="957"/>
      <c r="O382" s="514"/>
      <c r="P382" s="957"/>
      <c r="Q382" s="514"/>
      <c r="R382" s="514"/>
      <c r="S382" s="514"/>
    </row>
    <row r="383" spans="1:19" ht="15">
      <c r="A383" s="514"/>
      <c r="B383" s="514"/>
      <c r="C383" s="514"/>
      <c r="D383" s="514"/>
      <c r="E383" s="514"/>
      <c r="G383" s="514"/>
      <c r="H383" s="514"/>
      <c r="I383" s="514"/>
      <c r="J383" s="514"/>
      <c r="K383" s="514"/>
      <c r="M383" s="514"/>
      <c r="N383" s="957"/>
      <c r="O383" s="514"/>
      <c r="P383" s="957"/>
      <c r="Q383" s="514"/>
      <c r="R383" s="514"/>
      <c r="S383" s="514"/>
    </row>
    <row r="384" spans="1:19" ht="15">
      <c r="A384" s="514"/>
      <c r="B384" s="514"/>
      <c r="C384" s="514"/>
      <c r="D384" s="514"/>
      <c r="E384" s="514"/>
      <c r="G384" s="514"/>
      <c r="H384" s="514"/>
      <c r="I384" s="514"/>
      <c r="J384" s="514"/>
      <c r="K384" s="514"/>
      <c r="M384" s="514"/>
      <c r="N384" s="957"/>
      <c r="O384" s="514"/>
      <c r="P384" s="957"/>
      <c r="Q384" s="514"/>
      <c r="R384" s="514"/>
      <c r="S384" s="514"/>
    </row>
    <row r="385" spans="1:19" ht="15">
      <c r="A385" s="514"/>
      <c r="B385" s="514"/>
      <c r="C385" s="514"/>
      <c r="D385" s="514"/>
      <c r="E385" s="514"/>
      <c r="G385" s="514"/>
      <c r="H385" s="514"/>
      <c r="I385" s="514"/>
      <c r="J385" s="514"/>
      <c r="K385" s="514"/>
      <c r="M385" s="514"/>
      <c r="N385" s="957"/>
      <c r="O385" s="514"/>
      <c r="P385" s="957"/>
      <c r="Q385" s="514"/>
      <c r="R385" s="514"/>
      <c r="S385" s="514"/>
    </row>
    <row r="386" spans="1:19" ht="15">
      <c r="A386" s="514"/>
      <c r="B386" s="514"/>
      <c r="C386" s="514"/>
      <c r="D386" s="514"/>
      <c r="E386" s="514"/>
      <c r="G386" s="514"/>
      <c r="H386" s="514"/>
      <c r="I386" s="514"/>
      <c r="J386" s="514"/>
      <c r="K386" s="514"/>
      <c r="M386" s="514"/>
      <c r="N386" s="957"/>
      <c r="O386" s="514"/>
      <c r="P386" s="957"/>
      <c r="Q386" s="514"/>
      <c r="R386" s="514"/>
      <c r="S386" s="514"/>
    </row>
    <row r="387" spans="1:19" ht="15">
      <c r="A387" s="514"/>
      <c r="B387" s="514"/>
      <c r="C387" s="514"/>
      <c r="D387" s="514"/>
      <c r="E387" s="514"/>
      <c r="G387" s="514"/>
      <c r="H387" s="514"/>
      <c r="I387" s="514"/>
      <c r="J387" s="514"/>
      <c r="K387" s="514"/>
      <c r="M387" s="514"/>
      <c r="N387" s="957"/>
      <c r="O387" s="514"/>
      <c r="P387" s="957"/>
      <c r="Q387" s="514"/>
      <c r="R387" s="514"/>
      <c r="S387" s="514"/>
    </row>
    <row r="388" spans="1:19" ht="15">
      <c r="A388" s="514"/>
      <c r="B388" s="514"/>
      <c r="C388" s="514"/>
      <c r="D388" s="514"/>
      <c r="E388" s="514"/>
      <c r="G388" s="514"/>
      <c r="H388" s="514"/>
      <c r="I388" s="514"/>
      <c r="J388" s="514"/>
      <c r="K388" s="514"/>
      <c r="M388" s="514"/>
      <c r="N388" s="957"/>
      <c r="O388" s="514"/>
      <c r="P388" s="957"/>
      <c r="Q388" s="514"/>
      <c r="R388" s="514"/>
      <c r="S388" s="514"/>
    </row>
    <row r="389" spans="1:19" ht="15">
      <c r="A389" s="514"/>
      <c r="B389" s="514"/>
      <c r="C389" s="514"/>
      <c r="D389" s="514"/>
      <c r="E389" s="514"/>
      <c r="G389" s="514"/>
      <c r="H389" s="514"/>
      <c r="I389" s="514"/>
      <c r="J389" s="514"/>
      <c r="K389" s="514"/>
      <c r="M389" s="514"/>
      <c r="N389" s="957"/>
      <c r="O389" s="514"/>
      <c r="P389" s="957"/>
      <c r="Q389" s="514"/>
      <c r="R389" s="514"/>
      <c r="S389" s="514"/>
    </row>
    <row r="390" spans="1:19" ht="15">
      <c r="A390" s="514"/>
      <c r="B390" s="514"/>
      <c r="C390" s="514"/>
      <c r="D390" s="514"/>
      <c r="E390" s="514"/>
      <c r="G390" s="514"/>
      <c r="H390" s="514"/>
      <c r="I390" s="514"/>
      <c r="J390" s="514"/>
      <c r="K390" s="514"/>
      <c r="M390" s="514"/>
      <c r="N390" s="957"/>
      <c r="O390" s="514"/>
      <c r="P390" s="957"/>
      <c r="Q390" s="514"/>
      <c r="R390" s="514"/>
      <c r="S390" s="514"/>
    </row>
    <row r="391" spans="1:19" ht="15">
      <c r="A391" s="514"/>
      <c r="B391" s="514"/>
      <c r="C391" s="514"/>
      <c r="D391" s="514"/>
      <c r="E391" s="514"/>
      <c r="G391" s="514"/>
      <c r="H391" s="514"/>
      <c r="I391" s="514"/>
      <c r="J391" s="514"/>
      <c r="K391" s="514"/>
      <c r="M391" s="514"/>
      <c r="N391" s="957"/>
      <c r="O391" s="514"/>
      <c r="P391" s="957"/>
      <c r="Q391" s="514"/>
      <c r="R391" s="514"/>
      <c r="S391" s="514"/>
    </row>
    <row r="392" spans="1:19" ht="15">
      <c r="A392" s="514"/>
      <c r="B392" s="514"/>
      <c r="C392" s="514"/>
      <c r="D392" s="514"/>
      <c r="E392" s="514"/>
      <c r="G392" s="514"/>
      <c r="H392" s="514"/>
      <c r="I392" s="514"/>
      <c r="J392" s="514"/>
      <c r="K392" s="514"/>
      <c r="M392" s="514"/>
      <c r="N392" s="957"/>
      <c r="O392" s="514"/>
      <c r="P392" s="957"/>
      <c r="Q392" s="514"/>
      <c r="R392" s="514"/>
      <c r="S392" s="514"/>
    </row>
    <row r="393" spans="1:19" ht="15">
      <c r="A393" s="514"/>
      <c r="B393" s="514"/>
      <c r="C393" s="514"/>
      <c r="D393" s="514"/>
      <c r="E393" s="514"/>
      <c r="G393" s="514"/>
      <c r="H393" s="514"/>
      <c r="I393" s="514"/>
      <c r="J393" s="514"/>
      <c r="K393" s="514"/>
      <c r="M393" s="514"/>
      <c r="N393" s="957"/>
      <c r="O393" s="514"/>
      <c r="P393" s="957"/>
      <c r="Q393" s="514"/>
      <c r="R393" s="514"/>
      <c r="S393" s="514"/>
    </row>
    <row r="394" spans="1:19" ht="15">
      <c r="A394" s="514"/>
      <c r="B394" s="514"/>
      <c r="C394" s="514"/>
      <c r="D394" s="514"/>
      <c r="E394" s="514"/>
      <c r="G394" s="514"/>
      <c r="H394" s="514"/>
      <c r="I394" s="514"/>
      <c r="J394" s="514"/>
      <c r="K394" s="514"/>
      <c r="M394" s="514"/>
      <c r="N394" s="957"/>
      <c r="O394" s="514"/>
      <c r="P394" s="957"/>
      <c r="Q394" s="514"/>
      <c r="R394" s="514"/>
      <c r="S394" s="514"/>
    </row>
    <row r="395" spans="1:19" ht="15">
      <c r="A395" s="514"/>
      <c r="B395" s="514"/>
      <c r="C395" s="514"/>
      <c r="D395" s="514"/>
      <c r="E395" s="514"/>
      <c r="G395" s="514"/>
      <c r="H395" s="514"/>
      <c r="I395" s="514"/>
      <c r="J395" s="514"/>
      <c r="K395" s="514"/>
      <c r="M395" s="514"/>
      <c r="N395" s="957"/>
      <c r="O395" s="514"/>
      <c r="P395" s="957"/>
      <c r="Q395" s="514"/>
      <c r="R395" s="514"/>
      <c r="S395" s="514"/>
    </row>
    <row r="396" spans="1:19" ht="15">
      <c r="A396" s="514"/>
      <c r="B396" s="514"/>
      <c r="C396" s="514"/>
      <c r="D396" s="514"/>
      <c r="E396" s="514"/>
      <c r="G396" s="514"/>
      <c r="H396" s="514"/>
      <c r="I396" s="514"/>
      <c r="J396" s="514"/>
      <c r="K396" s="514"/>
      <c r="M396" s="514"/>
      <c r="N396" s="957"/>
      <c r="O396" s="514"/>
      <c r="P396" s="957"/>
      <c r="Q396" s="514"/>
      <c r="R396" s="514"/>
      <c r="S396" s="514"/>
    </row>
    <row r="397" spans="1:19" ht="15">
      <c r="A397" s="514"/>
      <c r="B397" s="514"/>
      <c r="C397" s="514"/>
      <c r="D397" s="514"/>
      <c r="E397" s="514"/>
      <c r="G397" s="514"/>
      <c r="H397" s="514"/>
      <c r="I397" s="514"/>
      <c r="J397" s="514"/>
      <c r="K397" s="514"/>
      <c r="M397" s="514"/>
      <c r="N397" s="957"/>
      <c r="O397" s="514"/>
      <c r="P397" s="957"/>
      <c r="Q397" s="514"/>
      <c r="R397" s="514"/>
      <c r="S397" s="514"/>
    </row>
    <row r="398" spans="1:19" ht="15">
      <c r="A398" s="514"/>
      <c r="B398" s="514"/>
      <c r="C398" s="514"/>
      <c r="D398" s="514"/>
      <c r="E398" s="514"/>
      <c r="G398" s="514"/>
      <c r="H398" s="514"/>
      <c r="I398" s="514"/>
      <c r="J398" s="514"/>
      <c r="K398" s="514"/>
      <c r="M398" s="514"/>
      <c r="N398" s="957"/>
      <c r="O398" s="514"/>
      <c r="P398" s="957"/>
      <c r="Q398" s="514"/>
      <c r="R398" s="514"/>
      <c r="S398" s="514"/>
    </row>
    <row r="399" spans="1:19" ht="15">
      <c r="A399" s="514"/>
      <c r="B399" s="514"/>
      <c r="C399" s="514"/>
      <c r="D399" s="514"/>
      <c r="E399" s="514"/>
      <c r="G399" s="514"/>
      <c r="H399" s="514"/>
      <c r="I399" s="514"/>
      <c r="J399" s="514"/>
      <c r="K399" s="514"/>
      <c r="M399" s="514"/>
      <c r="N399" s="957"/>
      <c r="O399" s="514"/>
      <c r="P399" s="957"/>
      <c r="Q399" s="514"/>
      <c r="R399" s="514"/>
      <c r="S399" s="514"/>
    </row>
  </sheetData>
  <mergeCells count="10">
    <mergeCell ref="A42:N42"/>
    <mergeCell ref="D10:E10"/>
    <mergeCell ref="A4:N4"/>
    <mergeCell ref="A1:N1"/>
    <mergeCell ref="A2:N2"/>
    <mergeCell ref="A3:N3"/>
    <mergeCell ref="D12:E12"/>
    <mergeCell ref="D11:E11"/>
    <mergeCell ref="G12:K12"/>
    <mergeCell ref="D9:N9"/>
  </mergeCells>
  <conditionalFormatting sqref="R22">
    <cfRule type="cellIs" priority="1" dxfId="0" operator="notBetween" stopIfTrue="1">
      <formula>0.5</formula>
      <formula>-0.5</formula>
    </cfRule>
  </conditionalFormatting>
  <printOptions/>
  <pageMargins left="0.29" right="0.28" top="0.39" bottom="0.45" header="0.33" footer="0.29"/>
  <pageSetup cellComments="asDisplayed" firstPageNumber="5" useFirstPageNumber="1" fitToHeight="1" fitToWidth="1" horizontalDpi="600" verticalDpi="600" orientation="landscape" paperSize="9" scale="68" r:id="rId1"/>
  <headerFooter alignWithMargins="0">
    <oddFooter>&amp;R&amp;10&amp;P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93"/>
  <sheetViews>
    <sheetView showGridLines="0" zoomScale="75" zoomScaleNormal="75" workbookViewId="0" topLeftCell="A10">
      <selection activeCell="A21" sqref="A21"/>
    </sheetView>
  </sheetViews>
  <sheetFormatPr defaultColWidth="8.88671875" defaultRowHeight="15.75"/>
  <cols>
    <col min="1" max="1" width="33.3359375" style="263" customWidth="1"/>
    <col min="2" max="2" width="15.4453125" style="263" customWidth="1"/>
    <col min="3" max="3" width="5.88671875" style="263" customWidth="1"/>
    <col min="4" max="5" width="15.6640625" style="263" customWidth="1"/>
    <col min="6" max="6" width="2.77734375" style="264" customWidth="1"/>
    <col min="7" max="7" width="15.6640625" style="263" customWidth="1"/>
    <col min="8" max="8" width="2.77734375" style="263" customWidth="1"/>
    <col min="9" max="9" width="15.6640625" style="263" customWidth="1"/>
    <col min="10" max="10" width="1.5625" style="264" customWidth="1"/>
    <col min="11" max="11" width="15.6640625" style="263" customWidth="1"/>
    <col min="12" max="12" width="0.78125" style="263" customWidth="1"/>
    <col min="13" max="13" width="9.6640625" style="263" bestFit="1" customWidth="1"/>
    <col min="14" max="16384" width="7.10546875" style="263" customWidth="1"/>
  </cols>
  <sheetData>
    <row r="1" spans="1:11" ht="20.25">
      <c r="A1" s="1129" t="s">
        <v>629</v>
      </c>
      <c r="B1" s="1129"/>
      <c r="C1" s="1129"/>
      <c r="D1" s="1129"/>
      <c r="E1" s="1129"/>
      <c r="F1" s="1129"/>
      <c r="G1" s="1129"/>
      <c r="H1" s="1129"/>
      <c r="I1" s="1129"/>
      <c r="J1" s="1129"/>
      <c r="K1" s="1129"/>
    </row>
    <row r="2" spans="1:11" ht="18.75">
      <c r="A2" s="1130" t="s">
        <v>651</v>
      </c>
      <c r="B2" s="1130"/>
      <c r="C2" s="1130"/>
      <c r="D2" s="1130"/>
      <c r="E2" s="1130"/>
      <c r="F2" s="1130"/>
      <c r="G2" s="1130"/>
      <c r="H2" s="1130"/>
      <c r="I2" s="1130"/>
      <c r="J2" s="1130"/>
      <c r="K2" s="1130"/>
    </row>
    <row r="3" spans="1:11" ht="20.25">
      <c r="A3" s="1131" t="s">
        <v>697</v>
      </c>
      <c r="B3" s="1131"/>
      <c r="C3" s="1131"/>
      <c r="D3" s="1131"/>
      <c r="E3" s="1131"/>
      <c r="F3" s="1131"/>
      <c r="G3" s="1131"/>
      <c r="H3" s="1131"/>
      <c r="I3" s="1131"/>
      <c r="J3" s="1131"/>
      <c r="K3" s="1131"/>
    </row>
    <row r="4" spans="1:11" ht="20.25">
      <c r="A4" s="1129" t="str">
        <f>+SCEgrp!A4</f>
        <v>For The Financial Period Ended 31 March 2006</v>
      </c>
      <c r="B4" s="1129"/>
      <c r="C4" s="1129"/>
      <c r="D4" s="1129"/>
      <c r="E4" s="1129"/>
      <c r="F4" s="1129"/>
      <c r="G4" s="1129"/>
      <c r="H4" s="1129"/>
      <c r="I4" s="1129"/>
      <c r="J4" s="1129"/>
      <c r="K4" s="1129"/>
    </row>
    <row r="5" spans="1:11" ht="18.75">
      <c r="A5" s="377"/>
      <c r="B5" s="377"/>
      <c r="C5" s="377"/>
      <c r="D5" s="377"/>
      <c r="E5" s="377"/>
      <c r="F5" s="377"/>
      <c r="G5" s="377"/>
      <c r="H5" s="377"/>
      <c r="I5" s="377"/>
      <c r="J5" s="377"/>
      <c r="K5" s="377"/>
    </row>
    <row r="6" spans="1:11" ht="18.75">
      <c r="A6" s="377"/>
      <c r="B6" s="377"/>
      <c r="C6" s="377"/>
      <c r="D6" s="377"/>
      <c r="E6" s="377"/>
      <c r="F6" s="377"/>
      <c r="G6" s="377"/>
      <c r="H6" s="377"/>
      <c r="I6" s="377"/>
      <c r="J6" s="377"/>
      <c r="K6" s="377"/>
    </row>
    <row r="7" spans="4:10" ht="12.75">
      <c r="D7" s="271"/>
      <c r="E7" s="271"/>
      <c r="F7" s="378"/>
      <c r="G7" s="271"/>
      <c r="H7" s="271"/>
      <c r="I7" s="271"/>
      <c r="J7" s="378"/>
    </row>
    <row r="8" spans="4:10" s="782" customFormat="1" ht="15.75">
      <c r="D8" s="1101" t="s">
        <v>698</v>
      </c>
      <c r="E8" s="1101"/>
      <c r="F8" s="812"/>
      <c r="G8" s="791"/>
      <c r="H8" s="791"/>
      <c r="I8" s="791"/>
      <c r="J8" s="813"/>
    </row>
    <row r="9" spans="4:10" s="782" customFormat="1" ht="15.75">
      <c r="D9" s="1101" t="s">
        <v>26</v>
      </c>
      <c r="E9" s="1101"/>
      <c r="F9" s="812"/>
      <c r="G9" s="791"/>
      <c r="H9" s="791"/>
      <c r="I9" s="791"/>
      <c r="J9" s="813"/>
    </row>
    <row r="10" spans="4:10" s="789" customFormat="1" ht="15.75">
      <c r="D10" s="1102" t="s">
        <v>25</v>
      </c>
      <c r="E10" s="1102"/>
      <c r="F10" s="814"/>
      <c r="G10" s="816" t="s">
        <v>806</v>
      </c>
      <c r="H10" s="812"/>
      <c r="I10" s="816" t="s">
        <v>807</v>
      </c>
      <c r="J10" s="817"/>
    </row>
    <row r="11" spans="1:11" s="782" customFormat="1" ht="15.75">
      <c r="A11" s="928" t="s">
        <v>628</v>
      </c>
      <c r="B11" s="928"/>
      <c r="D11" s="783" t="s">
        <v>699</v>
      </c>
      <c r="E11" s="783" t="s">
        <v>700</v>
      </c>
      <c r="F11" s="784"/>
      <c r="G11" s="783" t="s">
        <v>610</v>
      </c>
      <c r="H11" s="783"/>
      <c r="I11" s="783" t="s">
        <v>702</v>
      </c>
      <c r="J11" s="784"/>
      <c r="K11" s="783" t="s">
        <v>703</v>
      </c>
    </row>
    <row r="12" spans="1:11" s="782" customFormat="1" ht="15.75">
      <c r="A12" s="931"/>
      <c r="B12" s="931"/>
      <c r="D12" s="785" t="s">
        <v>704</v>
      </c>
      <c r="E12" s="783" t="s">
        <v>595</v>
      </c>
      <c r="F12" s="784"/>
      <c r="G12" s="783" t="s">
        <v>595</v>
      </c>
      <c r="H12" s="783"/>
      <c r="I12" s="783" t="s">
        <v>595</v>
      </c>
      <c r="J12" s="784"/>
      <c r="K12" s="783" t="s">
        <v>595</v>
      </c>
    </row>
    <row r="13" spans="1:11" s="782" customFormat="1" ht="15.75">
      <c r="A13" s="790"/>
      <c r="B13" s="790"/>
      <c r="D13" s="792"/>
      <c r="E13" s="792"/>
      <c r="F13" s="793"/>
      <c r="G13" s="792"/>
      <c r="H13" s="792"/>
      <c r="I13" s="792"/>
      <c r="J13" s="793"/>
      <c r="K13" s="787"/>
    </row>
    <row r="14" spans="1:11" s="782" customFormat="1" ht="6" customHeight="1">
      <c r="A14" s="790"/>
      <c r="B14" s="790"/>
      <c r="D14" s="788"/>
      <c r="E14" s="788"/>
      <c r="F14" s="794"/>
      <c r="G14" s="788"/>
      <c r="H14" s="788"/>
      <c r="I14" s="788"/>
      <c r="J14" s="794"/>
      <c r="K14" s="788"/>
    </row>
    <row r="15" spans="1:11" s="790" customFormat="1" ht="23.25" customHeight="1">
      <c r="A15" s="818" t="s">
        <v>385</v>
      </c>
      <c r="B15" s="818"/>
      <c r="D15" s="807">
        <v>1211388</v>
      </c>
      <c r="E15" s="807">
        <f>+D15</f>
        <v>1211388</v>
      </c>
      <c r="F15" s="802"/>
      <c r="G15" s="807">
        <v>1063541</v>
      </c>
      <c r="H15" s="807"/>
      <c r="I15" s="807">
        <v>137268</v>
      </c>
      <c r="J15" s="802"/>
      <c r="K15" s="807">
        <f>SUM(E15:I15)</f>
        <v>2412197</v>
      </c>
    </row>
    <row r="16" spans="1:11" s="804" customFormat="1" ht="23.25" customHeight="1">
      <c r="A16" s="804" t="s">
        <v>671</v>
      </c>
      <c r="D16" s="805">
        <v>2837</v>
      </c>
      <c r="E16" s="809">
        <f>+D16</f>
        <v>2837</v>
      </c>
      <c r="F16" s="806"/>
      <c r="G16" s="805">
        <v>667</v>
      </c>
      <c r="H16" s="805"/>
      <c r="I16" s="805">
        <v>0</v>
      </c>
      <c r="J16" s="806"/>
      <c r="K16" s="809">
        <f>SUM(E16:I16)</f>
        <v>3504</v>
      </c>
    </row>
    <row r="17" spans="1:11" s="804" customFormat="1" ht="15.75">
      <c r="A17" s="804" t="s">
        <v>672</v>
      </c>
      <c r="D17" s="805"/>
      <c r="E17" s="809"/>
      <c r="F17" s="806"/>
      <c r="G17" s="805"/>
      <c r="H17" s="805"/>
      <c r="I17" s="805"/>
      <c r="J17" s="806"/>
      <c r="K17" s="809"/>
    </row>
    <row r="18" spans="1:11" s="804" customFormat="1" ht="23.25" customHeight="1">
      <c r="A18" s="804" t="s">
        <v>785</v>
      </c>
      <c r="D18" s="805">
        <v>0</v>
      </c>
      <c r="E18" s="809">
        <f>+D18</f>
        <v>0</v>
      </c>
      <c r="F18" s="806"/>
      <c r="G18" s="805">
        <v>0</v>
      </c>
      <c r="H18" s="805"/>
      <c r="I18" s="895">
        <f>+'PL(Co)'!K31</f>
        <v>-4437</v>
      </c>
      <c r="J18" s="806"/>
      <c r="K18" s="809">
        <f>SUM(E18:I18)</f>
        <v>-4437</v>
      </c>
    </row>
    <row r="19" spans="4:11" s="790" customFormat="1" ht="5.25" customHeight="1">
      <c r="D19" s="796"/>
      <c r="E19" s="796"/>
      <c r="F19" s="806"/>
      <c r="G19" s="796"/>
      <c r="H19" s="805"/>
      <c r="I19" s="796"/>
      <c r="J19" s="801"/>
      <c r="K19" s="807"/>
    </row>
    <row r="20" spans="1:13" s="818" customFormat="1" ht="20.25" customHeight="1" thickBot="1">
      <c r="A20" s="819" t="str">
        <f>+SCEgrp!A22</f>
        <v>At 31 March 2006</v>
      </c>
      <c r="B20" s="819"/>
      <c r="D20" s="820">
        <f>SUM(D13:D18)</f>
        <v>1214225</v>
      </c>
      <c r="E20" s="820">
        <f>SUM(E13:E18)</f>
        <v>1214225</v>
      </c>
      <c r="F20" s="806"/>
      <c r="G20" s="820">
        <f>SUM(G13:G18)</f>
        <v>1064208</v>
      </c>
      <c r="H20" s="805"/>
      <c r="I20" s="820">
        <f>SUM(I13:I18)</f>
        <v>132831</v>
      </c>
      <c r="J20" s="821"/>
      <c r="K20" s="820">
        <f>SUM(K13:K18)</f>
        <v>2411264</v>
      </c>
      <c r="M20" s="822">
        <f>+K20-'BS'!L61</f>
        <v>0</v>
      </c>
    </row>
    <row r="21" spans="3:11" s="790" customFormat="1" ht="16.5" thickTop="1">
      <c r="C21" s="795"/>
      <c r="D21" s="795"/>
      <c r="E21" s="795"/>
      <c r="F21" s="806"/>
      <c r="G21" s="795"/>
      <c r="H21" s="805"/>
      <c r="I21" s="795"/>
      <c r="J21" s="797"/>
      <c r="K21" s="795"/>
    </row>
    <row r="22" spans="3:11" s="790" customFormat="1" ht="15.75">
      <c r="C22" s="795"/>
      <c r="D22" s="795"/>
      <c r="E22" s="795"/>
      <c r="F22" s="806"/>
      <c r="G22" s="795"/>
      <c r="H22" s="805"/>
      <c r="I22" s="795"/>
      <c r="J22" s="797"/>
      <c r="K22" s="795"/>
    </row>
    <row r="23" spans="1:14" s="790" customFormat="1" ht="21" customHeight="1">
      <c r="A23" s="818" t="s">
        <v>810</v>
      </c>
      <c r="B23" s="818"/>
      <c r="D23" s="796">
        <v>1035721</v>
      </c>
      <c r="E23" s="807">
        <f>+D23</f>
        <v>1035721</v>
      </c>
      <c r="F23" s="806"/>
      <c r="G23" s="796">
        <v>903318</v>
      </c>
      <c r="H23" s="805"/>
      <c r="I23" s="796">
        <v>7593</v>
      </c>
      <c r="J23" s="801"/>
      <c r="K23" s="807">
        <f>SUM(E23:I23)</f>
        <v>1946632</v>
      </c>
      <c r="L23" s="798"/>
      <c r="M23" s="798"/>
      <c r="N23" s="798"/>
    </row>
    <row r="24" spans="1:14" s="790" customFormat="1" ht="19.5" customHeight="1">
      <c r="A24" s="790" t="s">
        <v>204</v>
      </c>
      <c r="D24" s="796"/>
      <c r="E24" s="796"/>
      <c r="F24" s="806"/>
      <c r="G24" s="796"/>
      <c r="H24" s="805"/>
      <c r="I24" s="796"/>
      <c r="J24" s="801"/>
      <c r="K24" s="796"/>
      <c r="L24" s="798"/>
      <c r="M24" s="798"/>
      <c r="N24" s="798"/>
    </row>
    <row r="25" spans="1:14" s="790" customFormat="1" ht="19.5" customHeight="1">
      <c r="A25" s="949" t="s">
        <v>668</v>
      </c>
      <c r="B25" s="949"/>
      <c r="D25" s="796">
        <v>9106</v>
      </c>
      <c r="E25" s="807">
        <f>+D25</f>
        <v>9106</v>
      </c>
      <c r="F25" s="806"/>
      <c r="G25" s="796">
        <v>0</v>
      </c>
      <c r="H25" s="805"/>
      <c r="I25" s="796">
        <v>0</v>
      </c>
      <c r="J25" s="801"/>
      <c r="K25" s="807">
        <f>SUM(E25:I25)</f>
        <v>9106</v>
      </c>
      <c r="L25" s="798"/>
      <c r="M25" s="798"/>
      <c r="N25" s="798"/>
    </row>
    <row r="26" s="804" customFormat="1" ht="21" customHeight="1">
      <c r="A26" s="938" t="s">
        <v>669</v>
      </c>
    </row>
    <row r="27" spans="1:11" s="804" customFormat="1" ht="15.75">
      <c r="A27" s="804" t="s">
        <v>670</v>
      </c>
      <c r="D27" s="805">
        <v>160223</v>
      </c>
      <c r="E27" s="807">
        <f>+D27</f>
        <v>160223</v>
      </c>
      <c r="F27" s="806"/>
      <c r="G27" s="796">
        <v>160223</v>
      </c>
      <c r="H27" s="805"/>
      <c r="I27" s="796">
        <v>0</v>
      </c>
      <c r="J27" s="806"/>
      <c r="K27" s="807">
        <f>SUM(E27:I27)</f>
        <v>320446</v>
      </c>
    </row>
    <row r="28" spans="1:14" s="790" customFormat="1" ht="21.75" customHeight="1">
      <c r="A28" s="790" t="s">
        <v>841</v>
      </c>
      <c r="D28" s="796">
        <v>0</v>
      </c>
      <c r="E28" s="807">
        <f>+D28</f>
        <v>0</v>
      </c>
      <c r="F28" s="806"/>
      <c r="G28" s="796">
        <v>0</v>
      </c>
      <c r="H28" s="805"/>
      <c r="I28" s="823">
        <f>+'PL(Co)'!M31</f>
        <v>12938</v>
      </c>
      <c r="J28" s="801"/>
      <c r="K28" s="807">
        <f>SUM(E28:I28)</f>
        <v>12938</v>
      </c>
      <c r="L28" s="798"/>
      <c r="M28" s="798"/>
      <c r="N28" s="798"/>
    </row>
    <row r="29" spans="4:14" s="790" customFormat="1" ht="5.25" customHeight="1">
      <c r="D29" s="796"/>
      <c r="E29" s="796"/>
      <c r="F29" s="806"/>
      <c r="G29" s="796"/>
      <c r="H29" s="805"/>
      <c r="I29" s="796"/>
      <c r="J29" s="801"/>
      <c r="K29" s="807"/>
      <c r="L29" s="798"/>
      <c r="M29" s="798"/>
      <c r="N29" s="798"/>
    </row>
    <row r="30" spans="1:14" s="790" customFormat="1" ht="21" customHeight="1" thickBot="1">
      <c r="A30" s="819" t="str">
        <f>+SCEgrp!A37</f>
        <v>At 31 March 2005</v>
      </c>
      <c r="B30" s="819"/>
      <c r="D30" s="824">
        <f aca="true" t="shared" si="0" ref="D30:I30">SUM(D23:D28)</f>
        <v>1205050</v>
      </c>
      <c r="E30" s="824">
        <f t="shared" si="0"/>
        <v>1205050</v>
      </c>
      <c r="F30" s="806"/>
      <c r="G30" s="824">
        <f t="shared" si="0"/>
        <v>1063541</v>
      </c>
      <c r="H30" s="805"/>
      <c r="I30" s="824">
        <f t="shared" si="0"/>
        <v>20531</v>
      </c>
      <c r="J30" s="801"/>
      <c r="K30" s="824">
        <f>SUM(K23:K28)</f>
        <v>2289122</v>
      </c>
      <c r="L30" s="798"/>
      <c r="M30" s="799"/>
      <c r="N30" s="798"/>
    </row>
    <row r="31" spans="4:14" s="790" customFormat="1" ht="16.5" thickTop="1">
      <c r="D31" s="795"/>
      <c r="E31" s="795"/>
      <c r="F31" s="806"/>
      <c r="G31" s="795"/>
      <c r="H31" s="805"/>
      <c r="I31" s="795"/>
      <c r="J31" s="797"/>
      <c r="L31" s="798"/>
      <c r="M31" s="798"/>
      <c r="N31" s="798"/>
    </row>
    <row r="32" spans="4:14" s="790" customFormat="1" ht="15.75">
      <c r="D32" s="795"/>
      <c r="E32" s="795"/>
      <c r="F32" s="797"/>
      <c r="G32" s="795"/>
      <c r="H32" s="805"/>
      <c r="I32" s="795"/>
      <c r="J32" s="797"/>
      <c r="L32" s="798"/>
      <c r="M32" s="798"/>
      <c r="N32" s="798"/>
    </row>
    <row r="33" spans="1:14" s="790" customFormat="1" ht="15.75">
      <c r="A33" s="825"/>
      <c r="B33" s="825"/>
      <c r="C33" s="798"/>
      <c r="D33" s="797"/>
      <c r="E33" s="797"/>
      <c r="F33" s="797"/>
      <c r="G33" s="797"/>
      <c r="H33" s="797"/>
      <c r="I33" s="797"/>
      <c r="J33" s="797"/>
      <c r="K33" s="799"/>
      <c r="L33" s="798"/>
      <c r="M33" s="798"/>
      <c r="N33" s="798"/>
    </row>
    <row r="34" spans="1:14" s="790" customFormat="1" ht="15.75">
      <c r="A34" s="798"/>
      <c r="B34" s="798"/>
      <c r="C34" s="798"/>
      <c r="D34" s="797"/>
      <c r="E34" s="797"/>
      <c r="F34" s="797"/>
      <c r="G34" s="797"/>
      <c r="H34" s="797"/>
      <c r="I34" s="797"/>
      <c r="J34" s="797"/>
      <c r="K34" s="798"/>
      <c r="L34" s="798"/>
      <c r="M34" s="798"/>
      <c r="N34" s="798"/>
    </row>
    <row r="35" spans="1:14" s="790" customFormat="1" ht="15.75">
      <c r="A35" s="798"/>
      <c r="B35" s="798"/>
      <c r="C35" s="798"/>
      <c r="D35" s="797"/>
      <c r="E35" s="797"/>
      <c r="F35" s="797"/>
      <c r="G35" s="797"/>
      <c r="H35" s="797"/>
      <c r="I35" s="797"/>
      <c r="J35" s="797"/>
      <c r="K35" s="798"/>
      <c r="L35" s="798"/>
      <c r="M35" s="798"/>
      <c r="N35" s="798"/>
    </row>
    <row r="36" spans="1:14" s="790" customFormat="1" ht="30" customHeight="1">
      <c r="A36" s="1100" t="str">
        <f>+'BS'!B92</f>
        <v>The Condensed Financial Statements should be read in conjunction with the audited financial statements of the Group for the financial year ended 31 December 2005.</v>
      </c>
      <c r="B36" s="1100"/>
      <c r="C36" s="1100"/>
      <c r="D36" s="1100"/>
      <c r="E36" s="1100"/>
      <c r="F36" s="1100"/>
      <c r="G36" s="1100"/>
      <c r="H36" s="1100"/>
      <c r="I36" s="1100"/>
      <c r="J36" s="1100"/>
      <c r="K36" s="1100"/>
      <c r="L36" s="798"/>
      <c r="M36" s="798"/>
      <c r="N36" s="798"/>
    </row>
    <row r="37" spans="1:14" s="389" customFormat="1" ht="12.75">
      <c r="A37" s="390"/>
      <c r="B37" s="390"/>
      <c r="C37" s="390"/>
      <c r="D37" s="390"/>
      <c r="E37" s="390"/>
      <c r="F37" s="390"/>
      <c r="G37" s="390"/>
      <c r="H37" s="390"/>
      <c r="I37" s="390"/>
      <c r="J37" s="390"/>
      <c r="K37" s="390"/>
      <c r="L37" s="390"/>
      <c r="M37" s="390"/>
      <c r="N37" s="390"/>
    </row>
    <row r="38" spans="1:14" s="389" customFormat="1" ht="12.75">
      <c r="A38" s="390"/>
      <c r="B38" s="390"/>
      <c r="C38" s="390"/>
      <c r="D38" s="390"/>
      <c r="E38" s="390"/>
      <c r="F38" s="390"/>
      <c r="G38" s="390"/>
      <c r="H38" s="390"/>
      <c r="I38" s="390"/>
      <c r="J38" s="390"/>
      <c r="K38" s="390"/>
      <c r="L38" s="390"/>
      <c r="M38" s="390"/>
      <c r="N38" s="390"/>
    </row>
    <row r="39" spans="1:14" s="389" customFormat="1" ht="12.75">
      <c r="A39" s="390"/>
      <c r="B39" s="390"/>
      <c r="C39" s="390"/>
      <c r="D39" s="390"/>
      <c r="E39" s="390"/>
      <c r="F39" s="390"/>
      <c r="G39" s="390"/>
      <c r="H39" s="390"/>
      <c r="I39" s="390"/>
      <c r="J39" s="390"/>
      <c r="K39" s="390"/>
      <c r="L39" s="390"/>
      <c r="M39" s="390"/>
      <c r="N39" s="390"/>
    </row>
    <row r="40" spans="1:14" s="389" customFormat="1" ht="12.75">
      <c r="A40" s="390"/>
      <c r="B40" s="390"/>
      <c r="C40" s="390"/>
      <c r="D40" s="390"/>
      <c r="E40" s="390"/>
      <c r="F40" s="390"/>
      <c r="G40" s="390"/>
      <c r="H40" s="390"/>
      <c r="I40" s="390"/>
      <c r="J40" s="390"/>
      <c r="K40" s="390"/>
      <c r="L40" s="390"/>
      <c r="M40" s="390"/>
      <c r="N40" s="390"/>
    </row>
    <row r="41" spans="1:14" s="389" customFormat="1" ht="12.75">
      <c r="A41" s="390"/>
      <c r="B41" s="390"/>
      <c r="C41" s="390"/>
      <c r="D41" s="390"/>
      <c r="E41" s="390"/>
      <c r="F41" s="390"/>
      <c r="G41" s="390"/>
      <c r="H41" s="390"/>
      <c r="I41" s="390"/>
      <c r="J41" s="390"/>
      <c r="K41" s="390"/>
      <c r="L41" s="390"/>
      <c r="M41" s="390"/>
      <c r="N41" s="390"/>
    </row>
    <row r="42" spans="1:14" s="389" customFormat="1" ht="12.75">
      <c r="A42" s="390"/>
      <c r="B42" s="390"/>
      <c r="C42" s="390"/>
      <c r="D42" s="390"/>
      <c r="E42" s="390"/>
      <c r="F42" s="390"/>
      <c r="G42" s="390"/>
      <c r="H42" s="390"/>
      <c r="I42" s="390"/>
      <c r="J42" s="390"/>
      <c r="K42" s="390"/>
      <c r="L42" s="390"/>
      <c r="M42" s="390"/>
      <c r="N42" s="390"/>
    </row>
    <row r="43" spans="1:14" s="389" customFormat="1" ht="12.75">
      <c r="A43" s="390"/>
      <c r="B43" s="390"/>
      <c r="C43" s="390"/>
      <c r="D43" s="390"/>
      <c r="E43" s="390"/>
      <c r="F43" s="390"/>
      <c r="G43" s="390"/>
      <c r="H43" s="390"/>
      <c r="I43" s="390"/>
      <c r="J43" s="390"/>
      <c r="K43" s="390"/>
      <c r="L43" s="390"/>
      <c r="M43" s="390"/>
      <c r="N43" s="390"/>
    </row>
    <row r="44" spans="1:14" s="389" customFormat="1" ht="12.75">
      <c r="A44" s="390"/>
      <c r="B44" s="390"/>
      <c r="C44" s="390"/>
      <c r="D44" s="390"/>
      <c r="E44" s="390"/>
      <c r="F44" s="390"/>
      <c r="G44" s="390"/>
      <c r="H44" s="390"/>
      <c r="I44" s="390"/>
      <c r="J44" s="390"/>
      <c r="K44" s="390"/>
      <c r="L44" s="390"/>
      <c r="M44" s="390"/>
      <c r="N44" s="390"/>
    </row>
    <row r="45" spans="1:14" s="389" customFormat="1" ht="12.75">
      <c r="A45" s="390"/>
      <c r="B45" s="390"/>
      <c r="C45" s="390"/>
      <c r="D45" s="390"/>
      <c r="E45" s="390"/>
      <c r="F45" s="390"/>
      <c r="G45" s="390"/>
      <c r="H45" s="390"/>
      <c r="I45" s="390"/>
      <c r="J45" s="390"/>
      <c r="K45" s="390"/>
      <c r="L45" s="390"/>
      <c r="M45" s="390"/>
      <c r="N45" s="390"/>
    </row>
    <row r="46" spans="1:14" s="389" customFormat="1" ht="12.75">
      <c r="A46" s="390"/>
      <c r="B46" s="390"/>
      <c r="C46" s="390"/>
      <c r="D46" s="390"/>
      <c r="E46" s="390"/>
      <c r="F46" s="390"/>
      <c r="G46" s="390"/>
      <c r="H46" s="390"/>
      <c r="I46" s="390"/>
      <c r="J46" s="390"/>
      <c r="K46" s="390"/>
      <c r="L46" s="390"/>
      <c r="M46" s="390"/>
      <c r="N46" s="390"/>
    </row>
    <row r="47" spans="1:14" s="389" customFormat="1" ht="12.75">
      <c r="A47" s="390"/>
      <c r="B47" s="390"/>
      <c r="C47" s="390"/>
      <c r="D47" s="390"/>
      <c r="E47" s="390"/>
      <c r="F47" s="390"/>
      <c r="G47" s="390"/>
      <c r="H47" s="390"/>
      <c r="I47" s="390"/>
      <c r="J47" s="390"/>
      <c r="K47" s="390"/>
      <c r="L47" s="390"/>
      <c r="M47" s="390"/>
      <c r="N47" s="390"/>
    </row>
    <row r="48" spans="1:14" s="389" customFormat="1" ht="12.75">
      <c r="A48" s="390"/>
      <c r="B48" s="390"/>
      <c r="C48" s="390"/>
      <c r="D48" s="390"/>
      <c r="E48" s="390"/>
      <c r="F48" s="390"/>
      <c r="G48" s="390"/>
      <c r="H48" s="390"/>
      <c r="I48" s="390"/>
      <c r="J48" s="390"/>
      <c r="K48" s="390"/>
      <c r="L48" s="390"/>
      <c r="M48" s="390"/>
      <c r="N48" s="390"/>
    </row>
    <row r="49" spans="1:14" s="389" customFormat="1" ht="12.75">
      <c r="A49" s="390"/>
      <c r="B49" s="390"/>
      <c r="C49" s="390"/>
      <c r="D49" s="390"/>
      <c r="E49" s="390"/>
      <c r="F49" s="390"/>
      <c r="G49" s="390"/>
      <c r="H49" s="390"/>
      <c r="I49" s="390"/>
      <c r="J49" s="390"/>
      <c r="K49" s="390"/>
      <c r="L49" s="390"/>
      <c r="M49" s="390"/>
      <c r="N49" s="390"/>
    </row>
    <row r="50" spans="1:14" s="389" customFormat="1" ht="12.75">
      <c r="A50" s="390"/>
      <c r="B50" s="390"/>
      <c r="C50" s="390"/>
      <c r="D50" s="390"/>
      <c r="E50" s="390"/>
      <c r="F50" s="390"/>
      <c r="G50" s="390"/>
      <c r="H50" s="390"/>
      <c r="I50" s="390"/>
      <c r="J50" s="390"/>
      <c r="K50" s="390"/>
      <c r="L50" s="390"/>
      <c r="M50" s="390"/>
      <c r="N50" s="390"/>
    </row>
    <row r="51" spans="1:14" s="389" customFormat="1" ht="12.75">
      <c r="A51" s="390"/>
      <c r="B51" s="390"/>
      <c r="C51" s="390"/>
      <c r="D51" s="390"/>
      <c r="E51" s="390"/>
      <c r="F51" s="390"/>
      <c r="G51" s="390"/>
      <c r="H51" s="390"/>
      <c r="I51" s="390"/>
      <c r="J51" s="390"/>
      <c r="K51" s="390"/>
      <c r="L51" s="390"/>
      <c r="M51" s="390"/>
      <c r="N51" s="390"/>
    </row>
    <row r="52" spans="1:14" s="389" customFormat="1" ht="12.75">
      <c r="A52" s="390"/>
      <c r="B52" s="390"/>
      <c r="C52" s="390"/>
      <c r="D52" s="390"/>
      <c r="E52" s="390"/>
      <c r="F52" s="390"/>
      <c r="G52" s="390"/>
      <c r="H52" s="390"/>
      <c r="I52" s="390"/>
      <c r="J52" s="390"/>
      <c r="K52" s="390"/>
      <c r="L52" s="390"/>
      <c r="M52" s="390"/>
      <c r="N52" s="390"/>
    </row>
    <row r="53" spans="1:14" s="389" customFormat="1" ht="12.75">
      <c r="A53" s="390"/>
      <c r="B53" s="390"/>
      <c r="C53" s="390"/>
      <c r="D53" s="390"/>
      <c r="E53" s="390"/>
      <c r="F53" s="390"/>
      <c r="G53" s="390"/>
      <c r="H53" s="390"/>
      <c r="I53" s="390"/>
      <c r="J53" s="390"/>
      <c r="K53" s="390"/>
      <c r="L53" s="390"/>
      <c r="M53" s="390"/>
      <c r="N53" s="390"/>
    </row>
    <row r="54" spans="1:14" s="389" customFormat="1" ht="12.75">
      <c r="A54" s="390"/>
      <c r="B54" s="390"/>
      <c r="C54" s="390"/>
      <c r="D54" s="390"/>
      <c r="E54" s="390"/>
      <c r="F54" s="390"/>
      <c r="G54" s="390"/>
      <c r="H54" s="390"/>
      <c r="I54" s="390"/>
      <c r="J54" s="390"/>
      <c r="K54" s="390"/>
      <c r="L54" s="390"/>
      <c r="M54" s="390"/>
      <c r="N54" s="390"/>
    </row>
    <row r="55" spans="1:14" s="389" customFormat="1" ht="12.75">
      <c r="A55" s="390"/>
      <c r="B55" s="390"/>
      <c r="C55" s="390"/>
      <c r="D55" s="390"/>
      <c r="E55" s="390"/>
      <c r="F55" s="390"/>
      <c r="G55" s="390"/>
      <c r="H55" s="390"/>
      <c r="I55" s="390"/>
      <c r="J55" s="390"/>
      <c r="K55" s="390"/>
      <c r="L55" s="390"/>
      <c r="M55" s="390"/>
      <c r="N55" s="390"/>
    </row>
    <row r="56" spans="1:14" s="389" customFormat="1" ht="12.75">
      <c r="A56" s="390"/>
      <c r="B56" s="390"/>
      <c r="C56" s="390"/>
      <c r="D56" s="390"/>
      <c r="E56" s="390"/>
      <c r="F56" s="390"/>
      <c r="G56" s="390"/>
      <c r="H56" s="390"/>
      <c r="I56" s="390"/>
      <c r="J56" s="390"/>
      <c r="K56" s="390"/>
      <c r="L56" s="390"/>
      <c r="M56" s="390"/>
      <c r="N56" s="390"/>
    </row>
    <row r="57" spans="1:14" s="389" customFormat="1" ht="12.75">
      <c r="A57" s="390"/>
      <c r="B57" s="390"/>
      <c r="C57" s="390"/>
      <c r="D57" s="390"/>
      <c r="E57" s="390"/>
      <c r="F57" s="390"/>
      <c r="G57" s="390"/>
      <c r="H57" s="390"/>
      <c r="I57" s="390"/>
      <c r="J57" s="390"/>
      <c r="K57" s="390"/>
      <c r="L57" s="390"/>
      <c r="M57" s="390"/>
      <c r="N57" s="390"/>
    </row>
    <row r="58" spans="1:14" s="389" customFormat="1" ht="12.75">
      <c r="A58" s="390"/>
      <c r="B58" s="390"/>
      <c r="C58" s="390"/>
      <c r="D58" s="390"/>
      <c r="E58" s="390"/>
      <c r="F58" s="390"/>
      <c r="G58" s="390"/>
      <c r="H58" s="390"/>
      <c r="I58" s="390"/>
      <c r="J58" s="390"/>
      <c r="K58" s="390"/>
      <c r="L58" s="390"/>
      <c r="M58" s="390"/>
      <c r="N58" s="390"/>
    </row>
    <row r="59" spans="1:14" ht="12.75">
      <c r="A59" s="264"/>
      <c r="B59" s="264"/>
      <c r="C59" s="264"/>
      <c r="D59" s="264"/>
      <c r="E59" s="264"/>
      <c r="G59" s="264"/>
      <c r="H59" s="264"/>
      <c r="I59" s="264"/>
      <c r="K59" s="264"/>
      <c r="L59" s="264"/>
      <c r="M59" s="264"/>
      <c r="N59" s="264"/>
    </row>
    <row r="60" spans="1:14" ht="12.75">
      <c r="A60" s="264"/>
      <c r="B60" s="264"/>
      <c r="C60" s="264"/>
      <c r="D60" s="264"/>
      <c r="E60" s="264"/>
      <c r="G60" s="264"/>
      <c r="H60" s="264"/>
      <c r="I60" s="264"/>
      <c r="K60" s="264"/>
      <c r="L60" s="264"/>
      <c r="M60" s="264"/>
      <c r="N60" s="264"/>
    </row>
    <row r="61" spans="1:14" ht="12.75">
      <c r="A61" s="264"/>
      <c r="B61" s="264"/>
      <c r="C61" s="264"/>
      <c r="D61" s="264"/>
      <c r="E61" s="264"/>
      <c r="G61" s="264"/>
      <c r="H61" s="264"/>
      <c r="I61" s="264"/>
      <c r="K61" s="264"/>
      <c r="L61" s="264"/>
      <c r="M61" s="264"/>
      <c r="N61" s="264"/>
    </row>
    <row r="62" spans="1:14" ht="12.75">
      <c r="A62" s="264"/>
      <c r="B62" s="264"/>
      <c r="C62" s="264"/>
      <c r="D62" s="264"/>
      <c r="E62" s="264"/>
      <c r="G62" s="264"/>
      <c r="H62" s="264"/>
      <c r="I62" s="264"/>
      <c r="K62" s="264"/>
      <c r="L62" s="264"/>
      <c r="M62" s="264"/>
      <c r="N62" s="264"/>
    </row>
    <row r="63" spans="1:14" ht="12.75">
      <c r="A63" s="264"/>
      <c r="B63" s="264"/>
      <c r="C63" s="264"/>
      <c r="D63" s="264"/>
      <c r="E63" s="264"/>
      <c r="G63" s="264"/>
      <c r="H63" s="264"/>
      <c r="I63" s="264"/>
      <c r="K63" s="264"/>
      <c r="L63" s="264"/>
      <c r="M63" s="264"/>
      <c r="N63" s="264"/>
    </row>
    <row r="64" spans="1:14" ht="12.75">
      <c r="A64" s="264"/>
      <c r="B64" s="264"/>
      <c r="C64" s="264"/>
      <c r="D64" s="264"/>
      <c r="E64" s="264"/>
      <c r="G64" s="264"/>
      <c r="H64" s="264"/>
      <c r="I64" s="264"/>
      <c r="K64" s="264"/>
      <c r="L64" s="264"/>
      <c r="M64" s="264"/>
      <c r="N64" s="264"/>
    </row>
    <row r="65" spans="1:14" ht="12.75">
      <c r="A65" s="264"/>
      <c r="B65" s="264"/>
      <c r="C65" s="264"/>
      <c r="D65" s="264"/>
      <c r="E65" s="264"/>
      <c r="G65" s="264"/>
      <c r="H65" s="264"/>
      <c r="I65" s="264"/>
      <c r="K65" s="264"/>
      <c r="L65" s="264"/>
      <c r="M65" s="264"/>
      <c r="N65" s="264"/>
    </row>
    <row r="66" spans="1:14" ht="12.75">
      <c r="A66" s="264"/>
      <c r="B66" s="264"/>
      <c r="C66" s="264"/>
      <c r="D66" s="264"/>
      <c r="E66" s="264"/>
      <c r="G66" s="264"/>
      <c r="H66" s="264"/>
      <c r="I66" s="264"/>
      <c r="K66" s="264"/>
      <c r="L66" s="264"/>
      <c r="M66" s="264"/>
      <c r="N66" s="264"/>
    </row>
    <row r="67" spans="1:14" ht="12.75">
      <c r="A67" s="264"/>
      <c r="B67" s="264"/>
      <c r="C67" s="264"/>
      <c r="D67" s="264"/>
      <c r="E67" s="264"/>
      <c r="G67" s="264"/>
      <c r="H67" s="264"/>
      <c r="I67" s="264"/>
      <c r="K67" s="264"/>
      <c r="L67" s="264"/>
      <c r="M67" s="264"/>
      <c r="N67" s="264"/>
    </row>
    <row r="68" spans="1:14" ht="12.75">
      <c r="A68" s="264"/>
      <c r="B68" s="264"/>
      <c r="C68" s="264"/>
      <c r="D68" s="264"/>
      <c r="E68" s="264"/>
      <c r="G68" s="264"/>
      <c r="H68" s="264"/>
      <c r="I68" s="264"/>
      <c r="K68" s="264"/>
      <c r="L68" s="264"/>
      <c r="M68" s="264"/>
      <c r="N68" s="264"/>
    </row>
    <row r="69" spans="1:14" ht="12.75">
      <c r="A69" s="264"/>
      <c r="B69" s="264"/>
      <c r="C69" s="264"/>
      <c r="D69" s="264"/>
      <c r="E69" s="264"/>
      <c r="G69" s="264"/>
      <c r="H69" s="264"/>
      <c r="I69" s="264"/>
      <c r="K69" s="264"/>
      <c r="L69" s="264"/>
      <c r="M69" s="264"/>
      <c r="N69" s="264"/>
    </row>
    <row r="70" spans="1:14" ht="12.75">
      <c r="A70" s="264"/>
      <c r="B70" s="264"/>
      <c r="C70" s="264"/>
      <c r="D70" s="264"/>
      <c r="E70" s="264"/>
      <c r="G70" s="264"/>
      <c r="H70" s="264"/>
      <c r="I70" s="264"/>
      <c r="K70" s="264"/>
      <c r="L70" s="264"/>
      <c r="M70" s="264"/>
      <c r="N70" s="264"/>
    </row>
    <row r="71" spans="1:14" ht="12.75">
      <c r="A71" s="264"/>
      <c r="B71" s="264"/>
      <c r="C71" s="264"/>
      <c r="D71" s="264"/>
      <c r="E71" s="264"/>
      <c r="G71" s="264"/>
      <c r="H71" s="264"/>
      <c r="I71" s="264"/>
      <c r="K71" s="264"/>
      <c r="L71" s="264"/>
      <c r="M71" s="264"/>
      <c r="N71" s="264"/>
    </row>
    <row r="72" spans="1:14" ht="12.75">
      <c r="A72" s="264"/>
      <c r="B72" s="264"/>
      <c r="C72" s="264"/>
      <c r="D72" s="264"/>
      <c r="E72" s="264"/>
      <c r="G72" s="264"/>
      <c r="H72" s="264"/>
      <c r="I72" s="264"/>
      <c r="K72" s="264"/>
      <c r="L72" s="264"/>
      <c r="M72" s="264"/>
      <c r="N72" s="264"/>
    </row>
    <row r="73" spans="1:14" ht="12.75">
      <c r="A73" s="264"/>
      <c r="B73" s="264"/>
      <c r="C73" s="264"/>
      <c r="D73" s="264"/>
      <c r="E73" s="264"/>
      <c r="G73" s="264"/>
      <c r="H73" s="264"/>
      <c r="I73" s="264"/>
      <c r="K73" s="264"/>
      <c r="L73" s="264"/>
      <c r="M73" s="264"/>
      <c r="N73" s="264"/>
    </row>
    <row r="74" spans="1:14" ht="12.75">
      <c r="A74" s="264"/>
      <c r="B74" s="264"/>
      <c r="C74" s="264"/>
      <c r="D74" s="264"/>
      <c r="E74" s="264"/>
      <c r="G74" s="264"/>
      <c r="H74" s="264"/>
      <c r="I74" s="264"/>
      <c r="K74" s="264"/>
      <c r="L74" s="264"/>
      <c r="M74" s="264"/>
      <c r="N74" s="264"/>
    </row>
    <row r="75" spans="1:14" ht="12.75">
      <c r="A75" s="264"/>
      <c r="B75" s="264"/>
      <c r="C75" s="264"/>
      <c r="D75" s="264"/>
      <c r="E75" s="264"/>
      <c r="G75" s="264"/>
      <c r="H75" s="264"/>
      <c r="I75" s="264"/>
      <c r="K75" s="264"/>
      <c r="L75" s="264"/>
      <c r="M75" s="264"/>
      <c r="N75" s="264"/>
    </row>
    <row r="76" spans="1:14" ht="12.75">
      <c r="A76" s="264"/>
      <c r="B76" s="264"/>
      <c r="C76" s="264"/>
      <c r="D76" s="264"/>
      <c r="E76" s="264"/>
      <c r="G76" s="264"/>
      <c r="H76" s="264"/>
      <c r="I76" s="264"/>
      <c r="K76" s="264"/>
      <c r="L76" s="264"/>
      <c r="M76" s="264"/>
      <c r="N76" s="264"/>
    </row>
    <row r="77" spans="1:14" ht="12.75">
      <c r="A77" s="264"/>
      <c r="B77" s="264"/>
      <c r="C77" s="264"/>
      <c r="D77" s="264"/>
      <c r="E77" s="264"/>
      <c r="G77" s="264"/>
      <c r="H77" s="264"/>
      <c r="I77" s="264"/>
      <c r="K77" s="264"/>
      <c r="L77" s="264"/>
      <c r="M77" s="264"/>
      <c r="N77" s="264"/>
    </row>
    <row r="78" spans="1:14" ht="12.75">
      <c r="A78" s="264"/>
      <c r="B78" s="264"/>
      <c r="C78" s="264"/>
      <c r="D78" s="264"/>
      <c r="E78" s="264"/>
      <c r="G78" s="264"/>
      <c r="H78" s="264"/>
      <c r="I78" s="264"/>
      <c r="K78" s="264"/>
      <c r="L78" s="264"/>
      <c r="M78" s="264"/>
      <c r="N78" s="264"/>
    </row>
    <row r="79" spans="1:14" ht="12.75">
      <c r="A79" s="264"/>
      <c r="B79" s="264"/>
      <c r="C79" s="264"/>
      <c r="D79" s="264"/>
      <c r="E79" s="264"/>
      <c r="G79" s="264"/>
      <c r="H79" s="264"/>
      <c r="I79" s="264"/>
      <c r="K79" s="264"/>
      <c r="L79" s="264"/>
      <c r="M79" s="264"/>
      <c r="N79" s="264"/>
    </row>
    <row r="80" spans="1:14" ht="12.75">
      <c r="A80" s="264"/>
      <c r="B80" s="264"/>
      <c r="C80" s="264"/>
      <c r="D80" s="264"/>
      <c r="E80" s="264"/>
      <c r="G80" s="264"/>
      <c r="H80" s="264"/>
      <c r="I80" s="264"/>
      <c r="K80" s="264"/>
      <c r="L80" s="264"/>
      <c r="M80" s="264"/>
      <c r="N80" s="264"/>
    </row>
    <row r="81" spans="1:14" ht="12.75">
      <c r="A81" s="264"/>
      <c r="B81" s="264"/>
      <c r="C81" s="264"/>
      <c r="D81" s="264"/>
      <c r="E81" s="264"/>
      <c r="G81" s="264"/>
      <c r="H81" s="264"/>
      <c r="I81" s="264"/>
      <c r="K81" s="264"/>
      <c r="L81" s="264"/>
      <c r="M81" s="264"/>
      <c r="N81" s="264"/>
    </row>
    <row r="82" spans="1:14" ht="12.75">
      <c r="A82" s="264"/>
      <c r="B82" s="264"/>
      <c r="C82" s="264"/>
      <c r="D82" s="264"/>
      <c r="E82" s="264"/>
      <c r="G82" s="264"/>
      <c r="H82" s="264"/>
      <c r="I82" s="264"/>
      <c r="K82" s="264"/>
      <c r="L82" s="264"/>
      <c r="M82" s="264"/>
      <c r="N82" s="264"/>
    </row>
    <row r="83" spans="1:14" ht="12.75">
      <c r="A83" s="264"/>
      <c r="B83" s="264"/>
      <c r="C83" s="264"/>
      <c r="D83" s="264"/>
      <c r="E83" s="264"/>
      <c r="G83" s="264"/>
      <c r="H83" s="264"/>
      <c r="I83" s="264"/>
      <c r="K83" s="264"/>
      <c r="L83" s="264"/>
      <c r="M83" s="264"/>
      <c r="N83" s="264"/>
    </row>
    <row r="84" spans="1:14" ht="12.75">
      <c r="A84" s="264"/>
      <c r="B84" s="264"/>
      <c r="C84" s="264"/>
      <c r="D84" s="264"/>
      <c r="E84" s="264"/>
      <c r="G84" s="264"/>
      <c r="H84" s="264"/>
      <c r="I84" s="264"/>
      <c r="K84" s="264"/>
      <c r="L84" s="264"/>
      <c r="M84" s="264"/>
      <c r="N84" s="264"/>
    </row>
    <row r="85" spans="1:14" ht="12.75">
      <c r="A85" s="264"/>
      <c r="B85" s="264"/>
      <c r="C85" s="264"/>
      <c r="D85" s="264"/>
      <c r="E85" s="264"/>
      <c r="G85" s="264"/>
      <c r="H85" s="264"/>
      <c r="I85" s="264"/>
      <c r="K85" s="264"/>
      <c r="L85" s="264"/>
      <c r="M85" s="264"/>
      <c r="N85" s="264"/>
    </row>
    <row r="86" spans="1:14" ht="12.75">
      <c r="A86" s="264"/>
      <c r="B86" s="264"/>
      <c r="C86" s="264"/>
      <c r="D86" s="264"/>
      <c r="E86" s="264"/>
      <c r="G86" s="264"/>
      <c r="H86" s="264"/>
      <c r="I86" s="264"/>
      <c r="K86" s="264"/>
      <c r="L86" s="264"/>
      <c r="M86" s="264"/>
      <c r="N86" s="264"/>
    </row>
    <row r="87" spans="1:14" ht="12.75">
      <c r="A87" s="264"/>
      <c r="B87" s="264"/>
      <c r="C87" s="264"/>
      <c r="D87" s="264"/>
      <c r="E87" s="264"/>
      <c r="G87" s="264"/>
      <c r="H87" s="264"/>
      <c r="I87" s="264"/>
      <c r="K87" s="264"/>
      <c r="L87" s="264"/>
      <c r="M87" s="264"/>
      <c r="N87" s="264"/>
    </row>
    <row r="88" spans="1:14" ht="12.75">
      <c r="A88" s="264"/>
      <c r="B88" s="264"/>
      <c r="C88" s="264"/>
      <c r="D88" s="264"/>
      <c r="E88" s="264"/>
      <c r="G88" s="264"/>
      <c r="H88" s="264"/>
      <c r="I88" s="264"/>
      <c r="K88" s="264"/>
      <c r="L88" s="264"/>
      <c r="M88" s="264"/>
      <c r="N88" s="264"/>
    </row>
    <row r="89" spans="1:14" ht="12.75">
      <c r="A89" s="264"/>
      <c r="B89" s="264"/>
      <c r="C89" s="264"/>
      <c r="D89" s="264"/>
      <c r="E89" s="264"/>
      <c r="G89" s="264"/>
      <c r="H89" s="264"/>
      <c r="I89" s="264"/>
      <c r="K89" s="264"/>
      <c r="L89" s="264"/>
      <c r="M89" s="264"/>
      <c r="N89" s="264"/>
    </row>
    <row r="90" spans="1:14" ht="12.75">
      <c r="A90" s="264"/>
      <c r="B90" s="264"/>
      <c r="C90" s="264"/>
      <c r="D90" s="264"/>
      <c r="E90" s="264"/>
      <c r="G90" s="264"/>
      <c r="H90" s="264"/>
      <c r="I90" s="264"/>
      <c r="K90" s="264"/>
      <c r="L90" s="264"/>
      <c r="M90" s="264"/>
      <c r="N90" s="264"/>
    </row>
    <row r="91" spans="1:14" ht="12.75">
      <c r="A91" s="264"/>
      <c r="B91" s="264"/>
      <c r="C91" s="264"/>
      <c r="D91" s="264"/>
      <c r="E91" s="264"/>
      <c r="G91" s="264"/>
      <c r="H91" s="264"/>
      <c r="I91" s="264"/>
      <c r="K91" s="264"/>
      <c r="L91" s="264"/>
      <c r="M91" s="264"/>
      <c r="N91" s="264"/>
    </row>
    <row r="92" spans="1:14" ht="12.75">
      <c r="A92" s="264"/>
      <c r="B92" s="264"/>
      <c r="C92" s="264"/>
      <c r="D92" s="264"/>
      <c r="E92" s="264"/>
      <c r="G92" s="264"/>
      <c r="H92" s="264"/>
      <c r="I92" s="264"/>
      <c r="K92" s="264"/>
      <c r="L92" s="264"/>
      <c r="M92" s="264"/>
      <c r="N92" s="264"/>
    </row>
    <row r="93" spans="1:14" ht="12.75">
      <c r="A93" s="264"/>
      <c r="B93" s="264"/>
      <c r="C93" s="264"/>
      <c r="D93" s="264"/>
      <c r="E93" s="264"/>
      <c r="G93" s="264"/>
      <c r="H93" s="264"/>
      <c r="I93" s="264"/>
      <c r="K93" s="264"/>
      <c r="L93" s="264"/>
      <c r="M93" s="264"/>
      <c r="N93" s="264"/>
    </row>
    <row r="94" spans="1:14" ht="12.75">
      <c r="A94" s="264"/>
      <c r="B94" s="264"/>
      <c r="C94" s="264"/>
      <c r="D94" s="264"/>
      <c r="E94" s="264"/>
      <c r="G94" s="264"/>
      <c r="H94" s="264"/>
      <c r="I94" s="264"/>
      <c r="K94" s="264"/>
      <c r="L94" s="264"/>
      <c r="M94" s="264"/>
      <c r="N94" s="264"/>
    </row>
    <row r="95" spans="1:14" ht="12.75">
      <c r="A95" s="264"/>
      <c r="B95" s="264"/>
      <c r="C95" s="264"/>
      <c r="D95" s="264"/>
      <c r="E95" s="264"/>
      <c r="G95" s="264"/>
      <c r="H95" s="264"/>
      <c r="I95" s="264"/>
      <c r="K95" s="264"/>
      <c r="L95" s="264"/>
      <c r="M95" s="264"/>
      <c r="N95" s="264"/>
    </row>
    <row r="96" spans="1:14" ht="12.75">
      <c r="A96" s="264"/>
      <c r="B96" s="264"/>
      <c r="C96" s="264"/>
      <c r="D96" s="264"/>
      <c r="E96" s="264"/>
      <c r="G96" s="264"/>
      <c r="H96" s="264"/>
      <c r="I96" s="264"/>
      <c r="K96" s="264"/>
      <c r="L96" s="264"/>
      <c r="M96" s="264"/>
      <c r="N96" s="264"/>
    </row>
    <row r="97" spans="1:14" ht="12.75">
      <c r="A97" s="264"/>
      <c r="B97" s="264"/>
      <c r="C97" s="264"/>
      <c r="D97" s="264"/>
      <c r="E97" s="264"/>
      <c r="G97" s="264"/>
      <c r="H97" s="264"/>
      <c r="I97" s="264"/>
      <c r="K97" s="264"/>
      <c r="L97" s="264"/>
      <c r="M97" s="264"/>
      <c r="N97" s="264"/>
    </row>
    <row r="98" spans="1:14" ht="12.75">
      <c r="A98" s="264"/>
      <c r="B98" s="264"/>
      <c r="C98" s="264"/>
      <c r="D98" s="264"/>
      <c r="E98" s="264"/>
      <c r="G98" s="264"/>
      <c r="H98" s="264"/>
      <c r="I98" s="264"/>
      <c r="K98" s="264"/>
      <c r="L98" s="264"/>
      <c r="M98" s="264"/>
      <c r="N98" s="264"/>
    </row>
    <row r="99" spans="1:14" ht="12.75">
      <c r="A99" s="264"/>
      <c r="B99" s="264"/>
      <c r="C99" s="264"/>
      <c r="D99" s="264"/>
      <c r="E99" s="264"/>
      <c r="G99" s="264"/>
      <c r="H99" s="264"/>
      <c r="I99" s="264"/>
      <c r="K99" s="264"/>
      <c r="L99" s="264"/>
      <c r="M99" s="264"/>
      <c r="N99" s="264"/>
    </row>
    <row r="100" spans="1:14" ht="12.75">
      <c r="A100" s="264"/>
      <c r="B100" s="264"/>
      <c r="C100" s="264"/>
      <c r="D100" s="264"/>
      <c r="E100" s="264"/>
      <c r="G100" s="264"/>
      <c r="H100" s="264"/>
      <c r="I100" s="264"/>
      <c r="K100" s="264"/>
      <c r="L100" s="264"/>
      <c r="M100" s="264"/>
      <c r="N100" s="264"/>
    </row>
    <row r="101" spans="1:14" ht="12.75">
      <c r="A101" s="264"/>
      <c r="B101" s="264"/>
      <c r="C101" s="264"/>
      <c r="D101" s="264"/>
      <c r="E101" s="264"/>
      <c r="G101" s="264"/>
      <c r="H101" s="264"/>
      <c r="I101" s="264"/>
      <c r="K101" s="264"/>
      <c r="L101" s="264"/>
      <c r="M101" s="264"/>
      <c r="N101" s="264"/>
    </row>
    <row r="102" spans="1:14" ht="12.75">
      <c r="A102" s="264"/>
      <c r="B102" s="264"/>
      <c r="C102" s="264"/>
      <c r="D102" s="264"/>
      <c r="E102" s="264"/>
      <c r="G102" s="264"/>
      <c r="H102" s="264"/>
      <c r="I102" s="264"/>
      <c r="K102" s="264"/>
      <c r="L102" s="264"/>
      <c r="M102" s="264"/>
      <c r="N102" s="264"/>
    </row>
    <row r="103" spans="1:14" ht="12.75">
      <c r="A103" s="264"/>
      <c r="B103" s="264"/>
      <c r="C103" s="264"/>
      <c r="D103" s="264"/>
      <c r="E103" s="264"/>
      <c r="G103" s="264"/>
      <c r="H103" s="264"/>
      <c r="I103" s="264"/>
      <c r="K103" s="264"/>
      <c r="L103" s="264"/>
      <c r="M103" s="264"/>
      <c r="N103" s="264"/>
    </row>
    <row r="104" spans="1:14" ht="12.75">
      <c r="A104" s="264"/>
      <c r="B104" s="264"/>
      <c r="C104" s="264"/>
      <c r="D104" s="264"/>
      <c r="E104" s="264"/>
      <c r="G104" s="264"/>
      <c r="H104" s="264"/>
      <c r="I104" s="264"/>
      <c r="K104" s="264"/>
      <c r="L104" s="264"/>
      <c r="M104" s="264"/>
      <c r="N104" s="264"/>
    </row>
    <row r="105" spans="1:14" ht="12.75">
      <c r="A105" s="264"/>
      <c r="B105" s="264"/>
      <c r="C105" s="264"/>
      <c r="D105" s="264"/>
      <c r="E105" s="264"/>
      <c r="G105" s="264"/>
      <c r="H105" s="264"/>
      <c r="I105" s="264"/>
      <c r="K105" s="264"/>
      <c r="L105" s="264"/>
      <c r="M105" s="264"/>
      <c r="N105" s="264"/>
    </row>
    <row r="106" spans="1:14" ht="12.75">
      <c r="A106" s="264"/>
      <c r="B106" s="264"/>
      <c r="C106" s="264"/>
      <c r="D106" s="264"/>
      <c r="E106" s="264"/>
      <c r="G106" s="264"/>
      <c r="H106" s="264"/>
      <c r="I106" s="264"/>
      <c r="K106" s="264"/>
      <c r="L106" s="264"/>
      <c r="M106" s="264"/>
      <c r="N106" s="264"/>
    </row>
    <row r="107" spans="1:14" ht="12.75">
      <c r="A107" s="264"/>
      <c r="B107" s="264"/>
      <c r="C107" s="264"/>
      <c r="D107" s="264"/>
      <c r="E107" s="264"/>
      <c r="G107" s="264"/>
      <c r="H107" s="264"/>
      <c r="I107" s="264"/>
      <c r="K107" s="264"/>
      <c r="L107" s="264"/>
      <c r="M107" s="264"/>
      <c r="N107" s="264"/>
    </row>
    <row r="108" spans="1:14" ht="12.75">
      <c r="A108" s="264"/>
      <c r="B108" s="264"/>
      <c r="C108" s="264"/>
      <c r="D108" s="264"/>
      <c r="E108" s="264"/>
      <c r="G108" s="264"/>
      <c r="H108" s="264"/>
      <c r="I108" s="264"/>
      <c r="K108" s="264"/>
      <c r="L108" s="264"/>
      <c r="M108" s="264"/>
      <c r="N108" s="264"/>
    </row>
    <row r="109" spans="1:14" ht="12.75">
      <c r="A109" s="264"/>
      <c r="B109" s="264"/>
      <c r="C109" s="264"/>
      <c r="D109" s="264"/>
      <c r="E109" s="264"/>
      <c r="G109" s="264"/>
      <c r="H109" s="264"/>
      <c r="I109" s="264"/>
      <c r="K109" s="264"/>
      <c r="L109" s="264"/>
      <c r="M109" s="264"/>
      <c r="N109" s="264"/>
    </row>
    <row r="110" spans="1:14" ht="12.75">
      <c r="A110" s="264"/>
      <c r="B110" s="264"/>
      <c r="C110" s="264"/>
      <c r="D110" s="264"/>
      <c r="E110" s="264"/>
      <c r="G110" s="264"/>
      <c r="H110" s="264"/>
      <c r="I110" s="264"/>
      <c r="K110" s="264"/>
      <c r="L110" s="264"/>
      <c r="M110" s="264"/>
      <c r="N110" s="264"/>
    </row>
    <row r="111" spans="1:14" ht="12.75">
      <c r="A111" s="264"/>
      <c r="B111" s="264"/>
      <c r="C111" s="264"/>
      <c r="D111" s="264"/>
      <c r="E111" s="264"/>
      <c r="G111" s="264"/>
      <c r="H111" s="264"/>
      <c r="I111" s="264"/>
      <c r="K111" s="264"/>
      <c r="L111" s="264"/>
      <c r="M111" s="264"/>
      <c r="N111" s="264"/>
    </row>
    <row r="112" spans="1:14" ht="12.75">
      <c r="A112" s="264"/>
      <c r="B112" s="264"/>
      <c r="C112" s="264"/>
      <c r="D112" s="264"/>
      <c r="E112" s="264"/>
      <c r="G112" s="264"/>
      <c r="H112" s="264"/>
      <c r="I112" s="264"/>
      <c r="K112" s="264"/>
      <c r="L112" s="264"/>
      <c r="M112" s="264"/>
      <c r="N112" s="264"/>
    </row>
    <row r="113" spans="1:14" ht="12.75">
      <c r="A113" s="264"/>
      <c r="B113" s="264"/>
      <c r="C113" s="264"/>
      <c r="D113" s="264"/>
      <c r="E113" s="264"/>
      <c r="G113" s="264"/>
      <c r="H113" s="264"/>
      <c r="I113" s="264"/>
      <c r="K113" s="264"/>
      <c r="L113" s="264"/>
      <c r="M113" s="264"/>
      <c r="N113" s="264"/>
    </row>
    <row r="114" spans="1:14" ht="12.75">
      <c r="A114" s="264"/>
      <c r="B114" s="264"/>
      <c r="C114" s="264"/>
      <c r="D114" s="264"/>
      <c r="E114" s="264"/>
      <c r="G114" s="264"/>
      <c r="H114" s="264"/>
      <c r="I114" s="264"/>
      <c r="K114" s="264"/>
      <c r="L114" s="264"/>
      <c r="M114" s="264"/>
      <c r="N114" s="264"/>
    </row>
    <row r="115" spans="1:14" ht="12.75">
      <c r="A115" s="264"/>
      <c r="B115" s="264"/>
      <c r="C115" s="264"/>
      <c r="D115" s="264"/>
      <c r="E115" s="264"/>
      <c r="G115" s="264"/>
      <c r="H115" s="264"/>
      <c r="I115" s="264"/>
      <c r="K115" s="264"/>
      <c r="L115" s="264"/>
      <c r="M115" s="264"/>
      <c r="N115" s="264"/>
    </row>
    <row r="116" spans="1:14" ht="12.75">
      <c r="A116" s="264"/>
      <c r="B116" s="264"/>
      <c r="C116" s="264"/>
      <c r="D116" s="264"/>
      <c r="E116" s="264"/>
      <c r="G116" s="264"/>
      <c r="H116" s="264"/>
      <c r="I116" s="264"/>
      <c r="K116" s="264"/>
      <c r="L116" s="264"/>
      <c r="M116" s="264"/>
      <c r="N116" s="264"/>
    </row>
    <row r="117" spans="1:14" ht="12.75">
      <c r="A117" s="264"/>
      <c r="B117" s="264"/>
      <c r="C117" s="264"/>
      <c r="D117" s="264"/>
      <c r="E117" s="264"/>
      <c r="G117" s="264"/>
      <c r="H117" s="264"/>
      <c r="I117" s="264"/>
      <c r="K117" s="264"/>
      <c r="L117" s="264"/>
      <c r="M117" s="264"/>
      <c r="N117" s="264"/>
    </row>
    <row r="118" spans="1:14" ht="12.75">
      <c r="A118" s="264"/>
      <c r="B118" s="264"/>
      <c r="C118" s="264"/>
      <c r="D118" s="264"/>
      <c r="E118" s="264"/>
      <c r="G118" s="264"/>
      <c r="H118" s="264"/>
      <c r="I118" s="264"/>
      <c r="K118" s="264"/>
      <c r="L118" s="264"/>
      <c r="M118" s="264"/>
      <c r="N118" s="264"/>
    </row>
    <row r="119" spans="1:14" ht="12.75">
      <c r="A119" s="264"/>
      <c r="B119" s="264"/>
      <c r="C119" s="264"/>
      <c r="D119" s="264"/>
      <c r="E119" s="264"/>
      <c r="G119" s="264"/>
      <c r="H119" s="264"/>
      <c r="I119" s="264"/>
      <c r="K119" s="264"/>
      <c r="L119" s="264"/>
      <c r="M119" s="264"/>
      <c r="N119" s="264"/>
    </row>
    <row r="120" spans="1:14" ht="12.75">
      <c r="A120" s="264"/>
      <c r="B120" s="264"/>
      <c r="C120" s="264"/>
      <c r="D120" s="264"/>
      <c r="E120" s="264"/>
      <c r="G120" s="264"/>
      <c r="H120" s="264"/>
      <c r="I120" s="264"/>
      <c r="K120" s="264"/>
      <c r="L120" s="264"/>
      <c r="M120" s="264"/>
      <c r="N120" s="264"/>
    </row>
    <row r="121" spans="1:14" ht="12.75">
      <c r="A121" s="264"/>
      <c r="B121" s="264"/>
      <c r="C121" s="264"/>
      <c r="D121" s="264"/>
      <c r="E121" s="264"/>
      <c r="G121" s="264"/>
      <c r="H121" s="264"/>
      <c r="I121" s="264"/>
      <c r="K121" s="264"/>
      <c r="L121" s="264"/>
      <c r="M121" s="264"/>
      <c r="N121" s="264"/>
    </row>
    <row r="122" spans="1:14" ht="12.75">
      <c r="A122" s="264"/>
      <c r="B122" s="264"/>
      <c r="C122" s="264"/>
      <c r="D122" s="264"/>
      <c r="E122" s="264"/>
      <c r="G122" s="264"/>
      <c r="H122" s="264"/>
      <c r="I122" s="264"/>
      <c r="K122" s="264"/>
      <c r="L122" s="264"/>
      <c r="M122" s="264"/>
      <c r="N122" s="264"/>
    </row>
    <row r="123" spans="1:14" ht="12.75">
      <c r="A123" s="264"/>
      <c r="B123" s="264"/>
      <c r="C123" s="264"/>
      <c r="D123" s="264"/>
      <c r="E123" s="264"/>
      <c r="G123" s="264"/>
      <c r="H123" s="264"/>
      <c r="I123" s="264"/>
      <c r="K123" s="264"/>
      <c r="L123" s="264"/>
      <c r="M123" s="264"/>
      <c r="N123" s="264"/>
    </row>
    <row r="124" spans="1:14" ht="12.75">
      <c r="A124" s="264"/>
      <c r="B124" s="264"/>
      <c r="C124" s="264"/>
      <c r="D124" s="264"/>
      <c r="E124" s="264"/>
      <c r="G124" s="264"/>
      <c r="H124" s="264"/>
      <c r="I124" s="264"/>
      <c r="K124" s="264"/>
      <c r="L124" s="264"/>
      <c r="M124" s="264"/>
      <c r="N124" s="264"/>
    </row>
    <row r="125" spans="1:14" ht="12.75">
      <c r="A125" s="264"/>
      <c r="B125" s="264"/>
      <c r="C125" s="264"/>
      <c r="D125" s="264"/>
      <c r="E125" s="264"/>
      <c r="G125" s="264"/>
      <c r="H125" s="264"/>
      <c r="I125" s="264"/>
      <c r="K125" s="264"/>
      <c r="L125" s="264"/>
      <c r="M125" s="264"/>
      <c r="N125" s="264"/>
    </row>
    <row r="126" spans="1:14" ht="12.75">
      <c r="A126" s="264"/>
      <c r="B126" s="264"/>
      <c r="C126" s="264"/>
      <c r="D126" s="264"/>
      <c r="E126" s="264"/>
      <c r="G126" s="264"/>
      <c r="H126" s="264"/>
      <c r="I126" s="264"/>
      <c r="K126" s="264"/>
      <c r="L126" s="264"/>
      <c r="M126" s="264"/>
      <c r="N126" s="264"/>
    </row>
    <row r="127" spans="1:14" ht="12.75">
      <c r="A127" s="264"/>
      <c r="B127" s="264"/>
      <c r="C127" s="264"/>
      <c r="D127" s="264"/>
      <c r="E127" s="264"/>
      <c r="G127" s="264"/>
      <c r="H127" s="264"/>
      <c r="I127" s="264"/>
      <c r="K127" s="264"/>
      <c r="L127" s="264"/>
      <c r="M127" s="264"/>
      <c r="N127" s="264"/>
    </row>
    <row r="128" spans="1:14" ht="12.75">
      <c r="A128" s="264"/>
      <c r="B128" s="264"/>
      <c r="C128" s="264"/>
      <c r="D128" s="264"/>
      <c r="E128" s="264"/>
      <c r="G128" s="264"/>
      <c r="H128" s="264"/>
      <c r="I128" s="264"/>
      <c r="K128" s="264"/>
      <c r="L128" s="264"/>
      <c r="M128" s="264"/>
      <c r="N128" s="264"/>
    </row>
    <row r="129" spans="1:14" ht="12.75">
      <c r="A129" s="264"/>
      <c r="B129" s="264"/>
      <c r="C129" s="264"/>
      <c r="D129" s="264"/>
      <c r="E129" s="264"/>
      <c r="G129" s="264"/>
      <c r="H129" s="264"/>
      <c r="I129" s="264"/>
      <c r="K129" s="264"/>
      <c r="L129" s="264"/>
      <c r="M129" s="264"/>
      <c r="N129" s="264"/>
    </row>
    <row r="130" spans="1:14" ht="12.75">
      <c r="A130" s="264"/>
      <c r="B130" s="264"/>
      <c r="C130" s="264"/>
      <c r="D130" s="264"/>
      <c r="E130" s="264"/>
      <c r="G130" s="264"/>
      <c r="H130" s="264"/>
      <c r="I130" s="264"/>
      <c r="K130" s="264"/>
      <c r="L130" s="264"/>
      <c r="M130" s="264"/>
      <c r="N130" s="264"/>
    </row>
    <row r="131" spans="1:14" ht="12.75">
      <c r="A131" s="264"/>
      <c r="B131" s="264"/>
      <c r="C131" s="264"/>
      <c r="D131" s="264"/>
      <c r="E131" s="264"/>
      <c r="G131" s="264"/>
      <c r="H131" s="264"/>
      <c r="I131" s="264"/>
      <c r="K131" s="264"/>
      <c r="L131" s="264"/>
      <c r="M131" s="264"/>
      <c r="N131" s="264"/>
    </row>
    <row r="132" spans="1:14" ht="12.75">
      <c r="A132" s="264"/>
      <c r="B132" s="264"/>
      <c r="C132" s="264"/>
      <c r="D132" s="264"/>
      <c r="E132" s="264"/>
      <c r="G132" s="264"/>
      <c r="H132" s="264"/>
      <c r="I132" s="264"/>
      <c r="K132" s="264"/>
      <c r="L132" s="264"/>
      <c r="M132" s="264"/>
      <c r="N132" s="264"/>
    </row>
    <row r="133" spans="1:14" ht="12.75">
      <c r="A133" s="264"/>
      <c r="B133" s="264"/>
      <c r="C133" s="264"/>
      <c r="D133" s="264"/>
      <c r="E133" s="264"/>
      <c r="G133" s="264"/>
      <c r="H133" s="264"/>
      <c r="I133" s="264"/>
      <c r="K133" s="264"/>
      <c r="L133" s="264"/>
      <c r="M133" s="264"/>
      <c r="N133" s="264"/>
    </row>
    <row r="134" spans="1:14" ht="12.75">
      <c r="A134" s="264"/>
      <c r="B134" s="264"/>
      <c r="C134" s="264"/>
      <c r="D134" s="264"/>
      <c r="E134" s="264"/>
      <c r="G134" s="264"/>
      <c r="H134" s="264"/>
      <c r="I134" s="264"/>
      <c r="K134" s="264"/>
      <c r="L134" s="264"/>
      <c r="M134" s="264"/>
      <c r="N134" s="264"/>
    </row>
    <row r="135" spans="1:14" ht="12.75">
      <c r="A135" s="264"/>
      <c r="B135" s="264"/>
      <c r="C135" s="264"/>
      <c r="D135" s="264"/>
      <c r="E135" s="264"/>
      <c r="G135" s="264"/>
      <c r="H135" s="264"/>
      <c r="I135" s="264"/>
      <c r="K135" s="264"/>
      <c r="L135" s="264"/>
      <c r="M135" s="264"/>
      <c r="N135" s="264"/>
    </row>
    <row r="136" spans="1:14" ht="12.75">
      <c r="A136" s="264"/>
      <c r="B136" s="264"/>
      <c r="C136" s="264"/>
      <c r="D136" s="264"/>
      <c r="E136" s="264"/>
      <c r="G136" s="264"/>
      <c r="H136" s="264"/>
      <c r="I136" s="264"/>
      <c r="K136" s="264"/>
      <c r="L136" s="264"/>
      <c r="M136" s="264"/>
      <c r="N136" s="264"/>
    </row>
    <row r="137" spans="1:14" ht="12.75">
      <c r="A137" s="264"/>
      <c r="B137" s="264"/>
      <c r="C137" s="264"/>
      <c r="D137" s="264"/>
      <c r="E137" s="264"/>
      <c r="G137" s="264"/>
      <c r="H137" s="264"/>
      <c r="I137" s="264"/>
      <c r="K137" s="264"/>
      <c r="L137" s="264"/>
      <c r="M137" s="264"/>
      <c r="N137" s="264"/>
    </row>
    <row r="138" spans="1:14" ht="12.75">
      <c r="A138" s="264"/>
      <c r="B138" s="264"/>
      <c r="C138" s="264"/>
      <c r="D138" s="264"/>
      <c r="E138" s="264"/>
      <c r="G138" s="264"/>
      <c r="H138" s="264"/>
      <c r="I138" s="264"/>
      <c r="K138" s="264"/>
      <c r="L138" s="264"/>
      <c r="M138" s="264"/>
      <c r="N138" s="264"/>
    </row>
    <row r="139" spans="1:14" ht="12.75">
      <c r="A139" s="264"/>
      <c r="B139" s="264"/>
      <c r="C139" s="264"/>
      <c r="D139" s="264"/>
      <c r="E139" s="264"/>
      <c r="G139" s="264"/>
      <c r="H139" s="264"/>
      <c r="I139" s="264"/>
      <c r="K139" s="264"/>
      <c r="L139" s="264"/>
      <c r="M139" s="264"/>
      <c r="N139" s="264"/>
    </row>
    <row r="140" spans="1:14" ht="12.75">
      <c r="A140" s="264"/>
      <c r="B140" s="264"/>
      <c r="C140" s="264"/>
      <c r="D140" s="264"/>
      <c r="E140" s="264"/>
      <c r="G140" s="264"/>
      <c r="H140" s="264"/>
      <c r="I140" s="264"/>
      <c r="K140" s="264"/>
      <c r="L140" s="264"/>
      <c r="M140" s="264"/>
      <c r="N140" s="264"/>
    </row>
    <row r="141" spans="1:14" ht="12.75">
      <c r="A141" s="264"/>
      <c r="B141" s="264"/>
      <c r="C141" s="264"/>
      <c r="D141" s="264"/>
      <c r="E141" s="264"/>
      <c r="G141" s="264"/>
      <c r="H141" s="264"/>
      <c r="I141" s="264"/>
      <c r="K141" s="264"/>
      <c r="L141" s="264"/>
      <c r="M141" s="264"/>
      <c r="N141" s="264"/>
    </row>
    <row r="142" spans="1:14" ht="12.75">
      <c r="A142" s="264"/>
      <c r="B142" s="264"/>
      <c r="C142" s="264"/>
      <c r="D142" s="264"/>
      <c r="E142" s="264"/>
      <c r="G142" s="264"/>
      <c r="H142" s="264"/>
      <c r="I142" s="264"/>
      <c r="K142" s="264"/>
      <c r="L142" s="264"/>
      <c r="M142" s="264"/>
      <c r="N142" s="264"/>
    </row>
    <row r="143" spans="1:14" ht="12.75">
      <c r="A143" s="264"/>
      <c r="B143" s="264"/>
      <c r="C143" s="264"/>
      <c r="D143" s="264"/>
      <c r="E143" s="264"/>
      <c r="G143" s="264"/>
      <c r="H143" s="264"/>
      <c r="I143" s="264"/>
      <c r="K143" s="264"/>
      <c r="L143" s="264"/>
      <c r="M143" s="264"/>
      <c r="N143" s="264"/>
    </row>
    <row r="144" spans="1:14" ht="12.75">
      <c r="A144" s="264"/>
      <c r="B144" s="264"/>
      <c r="C144" s="264"/>
      <c r="D144" s="264"/>
      <c r="E144" s="264"/>
      <c r="G144" s="264"/>
      <c r="H144" s="264"/>
      <c r="I144" s="264"/>
      <c r="K144" s="264"/>
      <c r="L144" s="264"/>
      <c r="M144" s="264"/>
      <c r="N144" s="264"/>
    </row>
    <row r="145" spans="1:14" ht="12.75">
      <c r="A145" s="264"/>
      <c r="B145" s="264"/>
      <c r="C145" s="264"/>
      <c r="D145" s="264"/>
      <c r="E145" s="264"/>
      <c r="G145" s="264"/>
      <c r="H145" s="264"/>
      <c r="I145" s="264"/>
      <c r="K145" s="264"/>
      <c r="L145" s="264"/>
      <c r="M145" s="264"/>
      <c r="N145" s="264"/>
    </row>
    <row r="146" spans="1:14" ht="12.75">
      <c r="A146" s="264"/>
      <c r="B146" s="264"/>
      <c r="C146" s="264"/>
      <c r="D146" s="264"/>
      <c r="E146" s="264"/>
      <c r="G146" s="264"/>
      <c r="H146" s="264"/>
      <c r="I146" s="264"/>
      <c r="K146" s="264"/>
      <c r="L146" s="264"/>
      <c r="M146" s="264"/>
      <c r="N146" s="264"/>
    </row>
    <row r="147" spans="1:14" ht="12.75">
      <c r="A147" s="264"/>
      <c r="B147" s="264"/>
      <c r="C147" s="264"/>
      <c r="D147" s="264"/>
      <c r="E147" s="264"/>
      <c r="G147" s="264"/>
      <c r="H147" s="264"/>
      <c r="I147" s="264"/>
      <c r="K147" s="264"/>
      <c r="L147" s="264"/>
      <c r="M147" s="264"/>
      <c r="N147" s="264"/>
    </row>
    <row r="148" spans="1:14" ht="12.75">
      <c r="A148" s="264"/>
      <c r="B148" s="264"/>
      <c r="C148" s="264"/>
      <c r="D148" s="264"/>
      <c r="E148" s="264"/>
      <c r="G148" s="264"/>
      <c r="H148" s="264"/>
      <c r="I148" s="264"/>
      <c r="K148" s="264"/>
      <c r="L148" s="264"/>
      <c r="M148" s="264"/>
      <c r="N148" s="264"/>
    </row>
    <row r="149" spans="1:14" ht="12.75">
      <c r="A149" s="264"/>
      <c r="B149" s="264"/>
      <c r="C149" s="264"/>
      <c r="D149" s="264"/>
      <c r="E149" s="264"/>
      <c r="G149" s="264"/>
      <c r="H149" s="264"/>
      <c r="I149" s="264"/>
      <c r="K149" s="264"/>
      <c r="L149" s="264"/>
      <c r="M149" s="264"/>
      <c r="N149" s="264"/>
    </row>
    <row r="150" spans="1:14" ht="12.75">
      <c r="A150" s="264"/>
      <c r="B150" s="264"/>
      <c r="C150" s="264"/>
      <c r="D150" s="264"/>
      <c r="E150" s="264"/>
      <c r="G150" s="264"/>
      <c r="H150" s="264"/>
      <c r="I150" s="264"/>
      <c r="K150" s="264"/>
      <c r="L150" s="264"/>
      <c r="M150" s="264"/>
      <c r="N150" s="264"/>
    </row>
    <row r="151" spans="1:14" ht="12.75">
      <c r="A151" s="264"/>
      <c r="B151" s="264"/>
      <c r="C151" s="264"/>
      <c r="D151" s="264"/>
      <c r="E151" s="264"/>
      <c r="G151" s="264"/>
      <c r="H151" s="264"/>
      <c r="I151" s="264"/>
      <c r="K151" s="264"/>
      <c r="L151" s="264"/>
      <c r="M151" s="264"/>
      <c r="N151" s="264"/>
    </row>
    <row r="152" spans="1:14" ht="12.75">
      <c r="A152" s="264"/>
      <c r="B152" s="264"/>
      <c r="C152" s="264"/>
      <c r="D152" s="264"/>
      <c r="E152" s="264"/>
      <c r="G152" s="264"/>
      <c r="H152" s="264"/>
      <c r="I152" s="264"/>
      <c r="K152" s="264"/>
      <c r="L152" s="264"/>
      <c r="M152" s="264"/>
      <c r="N152" s="264"/>
    </row>
    <row r="153" spans="1:14" ht="12.75">
      <c r="A153" s="264"/>
      <c r="B153" s="264"/>
      <c r="C153" s="264"/>
      <c r="D153" s="264"/>
      <c r="E153" s="264"/>
      <c r="G153" s="264"/>
      <c r="H153" s="264"/>
      <c r="I153" s="264"/>
      <c r="K153" s="264"/>
      <c r="L153" s="264"/>
      <c r="M153" s="264"/>
      <c r="N153" s="264"/>
    </row>
    <row r="154" spans="1:14" ht="12.75">
      <c r="A154" s="264"/>
      <c r="B154" s="264"/>
      <c r="C154" s="264"/>
      <c r="D154" s="264"/>
      <c r="E154" s="264"/>
      <c r="G154" s="264"/>
      <c r="H154" s="264"/>
      <c r="I154" s="264"/>
      <c r="K154" s="264"/>
      <c r="L154" s="264"/>
      <c r="M154" s="264"/>
      <c r="N154" s="264"/>
    </row>
    <row r="155" spans="1:14" ht="12.75">
      <c r="A155" s="264"/>
      <c r="B155" s="264"/>
      <c r="C155" s="264"/>
      <c r="D155" s="264"/>
      <c r="E155" s="264"/>
      <c r="G155" s="264"/>
      <c r="H155" s="264"/>
      <c r="I155" s="264"/>
      <c r="K155" s="264"/>
      <c r="L155" s="264"/>
      <c r="M155" s="264"/>
      <c r="N155" s="264"/>
    </row>
    <row r="156" spans="1:14" ht="12.75">
      <c r="A156" s="264"/>
      <c r="B156" s="264"/>
      <c r="C156" s="264"/>
      <c r="D156" s="264"/>
      <c r="E156" s="264"/>
      <c r="G156" s="264"/>
      <c r="H156" s="264"/>
      <c r="I156" s="264"/>
      <c r="K156" s="264"/>
      <c r="L156" s="264"/>
      <c r="M156" s="264"/>
      <c r="N156" s="264"/>
    </row>
    <row r="157" spans="1:14" ht="12.75">
      <c r="A157" s="264"/>
      <c r="B157" s="264"/>
      <c r="C157" s="264"/>
      <c r="D157" s="264"/>
      <c r="E157" s="264"/>
      <c r="G157" s="264"/>
      <c r="H157" s="264"/>
      <c r="I157" s="264"/>
      <c r="K157" s="264"/>
      <c r="L157" s="264"/>
      <c r="M157" s="264"/>
      <c r="N157" s="264"/>
    </row>
    <row r="158" spans="1:14" ht="12.75">
      <c r="A158" s="264"/>
      <c r="B158" s="264"/>
      <c r="C158" s="264"/>
      <c r="D158" s="264"/>
      <c r="E158" s="264"/>
      <c r="G158" s="264"/>
      <c r="H158" s="264"/>
      <c r="I158" s="264"/>
      <c r="K158" s="264"/>
      <c r="L158" s="264"/>
      <c r="M158" s="264"/>
      <c r="N158" s="264"/>
    </row>
    <row r="159" spans="1:14" ht="12.75">
      <c r="A159" s="264"/>
      <c r="B159" s="264"/>
      <c r="C159" s="264"/>
      <c r="D159" s="264"/>
      <c r="E159" s="264"/>
      <c r="G159" s="264"/>
      <c r="H159" s="264"/>
      <c r="I159" s="264"/>
      <c r="K159" s="264"/>
      <c r="L159" s="264"/>
      <c r="M159" s="264"/>
      <c r="N159" s="264"/>
    </row>
    <row r="160" spans="1:14" ht="12.75">
      <c r="A160" s="264"/>
      <c r="B160" s="264"/>
      <c r="C160" s="264"/>
      <c r="D160" s="264"/>
      <c r="E160" s="264"/>
      <c r="G160" s="264"/>
      <c r="H160" s="264"/>
      <c r="I160" s="264"/>
      <c r="K160" s="264"/>
      <c r="L160" s="264"/>
      <c r="M160" s="264"/>
      <c r="N160" s="264"/>
    </row>
    <row r="161" spans="1:14" ht="12.75">
      <c r="A161" s="264"/>
      <c r="B161" s="264"/>
      <c r="C161" s="264"/>
      <c r="D161" s="264"/>
      <c r="E161" s="264"/>
      <c r="G161" s="264"/>
      <c r="H161" s="264"/>
      <c r="I161" s="264"/>
      <c r="K161" s="264"/>
      <c r="L161" s="264"/>
      <c r="M161" s="264"/>
      <c r="N161" s="264"/>
    </row>
    <row r="162" spans="1:14" ht="12.75">
      <c r="A162" s="264"/>
      <c r="B162" s="264"/>
      <c r="C162" s="264"/>
      <c r="D162" s="264"/>
      <c r="E162" s="264"/>
      <c r="G162" s="264"/>
      <c r="H162" s="264"/>
      <c r="I162" s="264"/>
      <c r="K162" s="264"/>
      <c r="L162" s="264"/>
      <c r="M162" s="264"/>
      <c r="N162" s="264"/>
    </row>
    <row r="163" spans="1:14" ht="12.75">
      <c r="A163" s="264"/>
      <c r="B163" s="264"/>
      <c r="C163" s="264"/>
      <c r="D163" s="264"/>
      <c r="E163" s="264"/>
      <c r="G163" s="264"/>
      <c r="H163" s="264"/>
      <c r="I163" s="264"/>
      <c r="K163" s="264"/>
      <c r="L163" s="264"/>
      <c r="M163" s="264"/>
      <c r="N163" s="264"/>
    </row>
    <row r="164" spans="1:14" ht="12.75">
      <c r="A164" s="264"/>
      <c r="B164" s="264"/>
      <c r="C164" s="264"/>
      <c r="D164" s="264"/>
      <c r="E164" s="264"/>
      <c r="G164" s="264"/>
      <c r="H164" s="264"/>
      <c r="I164" s="264"/>
      <c r="K164" s="264"/>
      <c r="L164" s="264"/>
      <c r="M164" s="264"/>
      <c r="N164" s="264"/>
    </row>
    <row r="165" spans="1:14" ht="12.75">
      <c r="A165" s="264"/>
      <c r="B165" s="264"/>
      <c r="C165" s="264"/>
      <c r="D165" s="264"/>
      <c r="E165" s="264"/>
      <c r="G165" s="264"/>
      <c r="H165" s="264"/>
      <c r="I165" s="264"/>
      <c r="K165" s="264"/>
      <c r="L165" s="264"/>
      <c r="M165" s="264"/>
      <c r="N165" s="264"/>
    </row>
    <row r="166" spans="1:14" ht="12.75">
      <c r="A166" s="264"/>
      <c r="B166" s="264"/>
      <c r="C166" s="264"/>
      <c r="D166" s="264"/>
      <c r="E166" s="264"/>
      <c r="G166" s="264"/>
      <c r="H166" s="264"/>
      <c r="I166" s="264"/>
      <c r="K166" s="264"/>
      <c r="L166" s="264"/>
      <c r="M166" s="264"/>
      <c r="N166" s="264"/>
    </row>
    <row r="167" spans="1:14" ht="12.75">
      <c r="A167" s="264"/>
      <c r="B167" s="264"/>
      <c r="C167" s="264"/>
      <c r="D167" s="264"/>
      <c r="E167" s="264"/>
      <c r="G167" s="264"/>
      <c r="H167" s="264"/>
      <c r="I167" s="264"/>
      <c r="K167" s="264"/>
      <c r="L167" s="264"/>
      <c r="M167" s="264"/>
      <c r="N167" s="264"/>
    </row>
    <row r="168" spans="1:14" ht="12.75">
      <c r="A168" s="264"/>
      <c r="B168" s="264"/>
      <c r="C168" s="264"/>
      <c r="D168" s="264"/>
      <c r="E168" s="264"/>
      <c r="G168" s="264"/>
      <c r="H168" s="264"/>
      <c r="I168" s="264"/>
      <c r="K168" s="264"/>
      <c r="L168" s="264"/>
      <c r="M168" s="264"/>
      <c r="N168" s="264"/>
    </row>
    <row r="169" spans="1:14" ht="12.75">
      <c r="A169" s="264"/>
      <c r="B169" s="264"/>
      <c r="C169" s="264"/>
      <c r="D169" s="264"/>
      <c r="E169" s="264"/>
      <c r="G169" s="264"/>
      <c r="H169" s="264"/>
      <c r="I169" s="264"/>
      <c r="K169" s="264"/>
      <c r="L169" s="264"/>
      <c r="M169" s="264"/>
      <c r="N169" s="264"/>
    </row>
    <row r="170" spans="1:14" ht="12.75">
      <c r="A170" s="264"/>
      <c r="B170" s="264"/>
      <c r="C170" s="264"/>
      <c r="D170" s="264"/>
      <c r="E170" s="264"/>
      <c r="G170" s="264"/>
      <c r="H170" s="264"/>
      <c r="I170" s="264"/>
      <c r="K170" s="264"/>
      <c r="L170" s="264"/>
      <c r="M170" s="264"/>
      <c r="N170" s="264"/>
    </row>
    <row r="171" spans="1:14" ht="12.75">
      <c r="A171" s="264"/>
      <c r="B171" s="264"/>
      <c r="C171" s="264"/>
      <c r="D171" s="264"/>
      <c r="E171" s="264"/>
      <c r="G171" s="264"/>
      <c r="H171" s="264"/>
      <c r="I171" s="264"/>
      <c r="K171" s="264"/>
      <c r="L171" s="264"/>
      <c r="M171" s="264"/>
      <c r="N171" s="264"/>
    </row>
    <row r="172" spans="1:14" ht="12.75">
      <c r="A172" s="264"/>
      <c r="B172" s="264"/>
      <c r="C172" s="264"/>
      <c r="D172" s="264"/>
      <c r="E172" s="264"/>
      <c r="G172" s="264"/>
      <c r="H172" s="264"/>
      <c r="I172" s="264"/>
      <c r="K172" s="264"/>
      <c r="L172" s="264"/>
      <c r="M172" s="264"/>
      <c r="N172" s="264"/>
    </row>
    <row r="173" spans="1:14" ht="12.75">
      <c r="A173" s="264"/>
      <c r="B173" s="264"/>
      <c r="C173" s="264"/>
      <c r="D173" s="264"/>
      <c r="E173" s="264"/>
      <c r="G173" s="264"/>
      <c r="H173" s="264"/>
      <c r="I173" s="264"/>
      <c r="K173" s="264"/>
      <c r="L173" s="264"/>
      <c r="M173" s="264"/>
      <c r="N173" s="264"/>
    </row>
    <row r="174" spans="1:14" ht="12.75">
      <c r="A174" s="264"/>
      <c r="B174" s="264"/>
      <c r="C174" s="264"/>
      <c r="D174" s="264"/>
      <c r="E174" s="264"/>
      <c r="G174" s="264"/>
      <c r="H174" s="264"/>
      <c r="I174" s="264"/>
      <c r="K174" s="264"/>
      <c r="L174" s="264"/>
      <c r="M174" s="264"/>
      <c r="N174" s="264"/>
    </row>
    <row r="175" spans="1:14" ht="12.75">
      <c r="A175" s="264"/>
      <c r="B175" s="264"/>
      <c r="C175" s="264"/>
      <c r="D175" s="264"/>
      <c r="E175" s="264"/>
      <c r="G175" s="264"/>
      <c r="H175" s="264"/>
      <c r="I175" s="264"/>
      <c r="K175" s="264"/>
      <c r="L175" s="264"/>
      <c r="M175" s="264"/>
      <c r="N175" s="264"/>
    </row>
    <row r="176" spans="1:14" ht="12.75">
      <c r="A176" s="264"/>
      <c r="B176" s="264"/>
      <c r="C176" s="264"/>
      <c r="D176" s="264"/>
      <c r="E176" s="264"/>
      <c r="G176" s="264"/>
      <c r="H176" s="264"/>
      <c r="I176" s="264"/>
      <c r="K176" s="264"/>
      <c r="L176" s="264"/>
      <c r="M176" s="264"/>
      <c r="N176" s="264"/>
    </row>
    <row r="177" spans="1:14" ht="12.75">
      <c r="A177" s="264"/>
      <c r="B177" s="264"/>
      <c r="C177" s="264"/>
      <c r="D177" s="264"/>
      <c r="E177" s="264"/>
      <c r="G177" s="264"/>
      <c r="H177" s="264"/>
      <c r="I177" s="264"/>
      <c r="K177" s="264"/>
      <c r="L177" s="264"/>
      <c r="M177" s="264"/>
      <c r="N177" s="264"/>
    </row>
    <row r="178" spans="1:14" ht="12.75">
      <c r="A178" s="264"/>
      <c r="B178" s="264"/>
      <c r="C178" s="264"/>
      <c r="D178" s="264"/>
      <c r="E178" s="264"/>
      <c r="G178" s="264"/>
      <c r="H178" s="264"/>
      <c r="I178" s="264"/>
      <c r="K178" s="264"/>
      <c r="L178" s="264"/>
      <c r="M178" s="264"/>
      <c r="N178" s="264"/>
    </row>
    <row r="179" spans="1:14" ht="12.75">
      <c r="A179" s="264"/>
      <c r="B179" s="264"/>
      <c r="C179" s="264"/>
      <c r="D179" s="264"/>
      <c r="E179" s="264"/>
      <c r="G179" s="264"/>
      <c r="H179" s="264"/>
      <c r="I179" s="264"/>
      <c r="K179" s="264"/>
      <c r="L179" s="264"/>
      <c r="M179" s="264"/>
      <c r="N179" s="264"/>
    </row>
    <row r="180" spans="1:14" ht="12.75">
      <c r="A180" s="264"/>
      <c r="B180" s="264"/>
      <c r="C180" s="264"/>
      <c r="D180" s="264"/>
      <c r="E180" s="264"/>
      <c r="G180" s="264"/>
      <c r="H180" s="264"/>
      <c r="I180" s="264"/>
      <c r="K180" s="264"/>
      <c r="L180" s="264"/>
      <c r="M180" s="264"/>
      <c r="N180" s="264"/>
    </row>
    <row r="181" spans="1:14" ht="12.75">
      <c r="A181" s="264"/>
      <c r="B181" s="264"/>
      <c r="C181" s="264"/>
      <c r="D181" s="264"/>
      <c r="E181" s="264"/>
      <c r="G181" s="264"/>
      <c r="H181" s="264"/>
      <c r="I181" s="264"/>
      <c r="K181" s="264"/>
      <c r="L181" s="264"/>
      <c r="M181" s="264"/>
      <c r="N181" s="264"/>
    </row>
    <row r="182" spans="1:14" ht="12.75">
      <c r="A182" s="264"/>
      <c r="B182" s="264"/>
      <c r="C182" s="264"/>
      <c r="D182" s="264"/>
      <c r="E182" s="264"/>
      <c r="G182" s="264"/>
      <c r="H182" s="264"/>
      <c r="I182" s="264"/>
      <c r="K182" s="264"/>
      <c r="L182" s="264"/>
      <c r="M182" s="264"/>
      <c r="N182" s="264"/>
    </row>
    <row r="183" spans="1:14" ht="12.75">
      <c r="A183" s="264"/>
      <c r="B183" s="264"/>
      <c r="C183" s="264"/>
      <c r="D183" s="264"/>
      <c r="E183" s="264"/>
      <c r="G183" s="264"/>
      <c r="H183" s="264"/>
      <c r="I183" s="264"/>
      <c r="K183" s="264"/>
      <c r="L183" s="264"/>
      <c r="M183" s="264"/>
      <c r="N183" s="264"/>
    </row>
    <row r="184" spans="1:14" ht="12.75">
      <c r="A184" s="264"/>
      <c r="B184" s="264"/>
      <c r="C184" s="264"/>
      <c r="D184" s="264"/>
      <c r="E184" s="264"/>
      <c r="G184" s="264"/>
      <c r="H184" s="264"/>
      <c r="I184" s="264"/>
      <c r="K184" s="264"/>
      <c r="L184" s="264"/>
      <c r="M184" s="264"/>
      <c r="N184" s="264"/>
    </row>
    <row r="185" spans="1:14" ht="12.75">
      <c r="A185" s="264"/>
      <c r="B185" s="264"/>
      <c r="C185" s="264"/>
      <c r="D185" s="264"/>
      <c r="E185" s="264"/>
      <c r="G185" s="264"/>
      <c r="H185" s="264"/>
      <c r="I185" s="264"/>
      <c r="K185" s="264"/>
      <c r="L185" s="264"/>
      <c r="M185" s="264"/>
      <c r="N185" s="264"/>
    </row>
    <row r="186" spans="1:14" ht="12.75">
      <c r="A186" s="264"/>
      <c r="B186" s="264"/>
      <c r="C186" s="264"/>
      <c r="D186" s="264"/>
      <c r="E186" s="264"/>
      <c r="G186" s="264"/>
      <c r="H186" s="264"/>
      <c r="I186" s="264"/>
      <c r="K186" s="264"/>
      <c r="L186" s="264"/>
      <c r="M186" s="264"/>
      <c r="N186" s="264"/>
    </row>
    <row r="187" spans="1:14" ht="12.75">
      <c r="A187" s="264"/>
      <c r="B187" s="264"/>
      <c r="C187" s="264"/>
      <c r="D187" s="264"/>
      <c r="E187" s="264"/>
      <c r="G187" s="264"/>
      <c r="H187" s="264"/>
      <c r="I187" s="264"/>
      <c r="K187" s="264"/>
      <c r="L187" s="264"/>
      <c r="M187" s="264"/>
      <c r="N187" s="264"/>
    </row>
    <row r="188" spans="1:14" ht="12.75">
      <c r="A188" s="264"/>
      <c r="B188" s="264"/>
      <c r="C188" s="264"/>
      <c r="D188" s="264"/>
      <c r="E188" s="264"/>
      <c r="G188" s="264"/>
      <c r="H188" s="264"/>
      <c r="I188" s="264"/>
      <c r="K188" s="264"/>
      <c r="L188" s="264"/>
      <c r="M188" s="264"/>
      <c r="N188" s="264"/>
    </row>
    <row r="189" spans="1:14" ht="12.75">
      <c r="A189" s="264"/>
      <c r="B189" s="264"/>
      <c r="C189" s="264"/>
      <c r="D189" s="264"/>
      <c r="E189" s="264"/>
      <c r="G189" s="264"/>
      <c r="H189" s="264"/>
      <c r="I189" s="264"/>
      <c r="K189" s="264"/>
      <c r="L189" s="264"/>
      <c r="M189" s="264"/>
      <c r="N189" s="264"/>
    </row>
    <row r="190" spans="1:14" ht="12.75">
      <c r="A190" s="264"/>
      <c r="B190" s="264"/>
      <c r="C190" s="264"/>
      <c r="D190" s="264"/>
      <c r="E190" s="264"/>
      <c r="G190" s="264"/>
      <c r="H190" s="264"/>
      <c r="I190" s="264"/>
      <c r="K190" s="264"/>
      <c r="L190" s="264"/>
      <c r="M190" s="264"/>
      <c r="N190" s="264"/>
    </row>
    <row r="191" spans="1:14" ht="12.75">
      <c r="A191" s="264"/>
      <c r="B191" s="264"/>
      <c r="C191" s="264"/>
      <c r="D191" s="264"/>
      <c r="E191" s="264"/>
      <c r="G191" s="264"/>
      <c r="H191" s="264"/>
      <c r="I191" s="264"/>
      <c r="K191" s="264"/>
      <c r="L191" s="264"/>
      <c r="M191" s="264"/>
      <c r="N191" s="264"/>
    </row>
    <row r="192" spans="1:14" ht="12.75">
      <c r="A192" s="264"/>
      <c r="B192" s="264"/>
      <c r="C192" s="264"/>
      <c r="D192" s="264"/>
      <c r="E192" s="264"/>
      <c r="G192" s="264"/>
      <c r="H192" s="264"/>
      <c r="I192" s="264"/>
      <c r="K192" s="264"/>
      <c r="L192" s="264"/>
      <c r="M192" s="264"/>
      <c r="N192" s="264"/>
    </row>
    <row r="193" spans="1:14" ht="12.75">
      <c r="A193" s="264"/>
      <c r="B193" s="264"/>
      <c r="C193" s="264"/>
      <c r="D193" s="264"/>
      <c r="E193" s="264"/>
      <c r="G193" s="264"/>
      <c r="H193" s="264"/>
      <c r="I193" s="264"/>
      <c r="K193" s="264"/>
      <c r="L193" s="264"/>
      <c r="M193" s="264"/>
      <c r="N193" s="264"/>
    </row>
    <row r="194" spans="1:14" ht="12.75">
      <c r="A194" s="264"/>
      <c r="B194" s="264"/>
      <c r="C194" s="264"/>
      <c r="D194" s="264"/>
      <c r="E194" s="264"/>
      <c r="G194" s="264"/>
      <c r="H194" s="264"/>
      <c r="I194" s="264"/>
      <c r="K194" s="264"/>
      <c r="L194" s="264"/>
      <c r="M194" s="264"/>
      <c r="N194" s="264"/>
    </row>
    <row r="195" spans="1:14" ht="12.75">
      <c r="A195" s="264"/>
      <c r="B195" s="264"/>
      <c r="C195" s="264"/>
      <c r="D195" s="264"/>
      <c r="E195" s="264"/>
      <c r="G195" s="264"/>
      <c r="H195" s="264"/>
      <c r="I195" s="264"/>
      <c r="K195" s="264"/>
      <c r="L195" s="264"/>
      <c r="M195" s="264"/>
      <c r="N195" s="264"/>
    </row>
    <row r="196" spans="1:14" ht="12.75">
      <c r="A196" s="264"/>
      <c r="B196" s="264"/>
      <c r="C196" s="264"/>
      <c r="D196" s="264"/>
      <c r="E196" s="264"/>
      <c r="G196" s="264"/>
      <c r="H196" s="264"/>
      <c r="I196" s="264"/>
      <c r="K196" s="264"/>
      <c r="L196" s="264"/>
      <c r="M196" s="264"/>
      <c r="N196" s="264"/>
    </row>
    <row r="197" spans="1:14" ht="12.75">
      <c r="A197" s="264"/>
      <c r="B197" s="264"/>
      <c r="C197" s="264"/>
      <c r="D197" s="264"/>
      <c r="E197" s="264"/>
      <c r="G197" s="264"/>
      <c r="H197" s="264"/>
      <c r="I197" s="264"/>
      <c r="K197" s="264"/>
      <c r="L197" s="264"/>
      <c r="M197" s="264"/>
      <c r="N197" s="264"/>
    </row>
    <row r="198" spans="1:14" ht="12.75">
      <c r="A198" s="264"/>
      <c r="B198" s="264"/>
      <c r="C198" s="264"/>
      <c r="D198" s="264"/>
      <c r="E198" s="264"/>
      <c r="G198" s="264"/>
      <c r="H198" s="264"/>
      <c r="I198" s="264"/>
      <c r="K198" s="264"/>
      <c r="L198" s="264"/>
      <c r="M198" s="264"/>
      <c r="N198" s="264"/>
    </row>
    <row r="199" spans="1:14" ht="12.75">
      <c r="A199" s="264"/>
      <c r="B199" s="264"/>
      <c r="C199" s="264"/>
      <c r="D199" s="264"/>
      <c r="E199" s="264"/>
      <c r="G199" s="264"/>
      <c r="H199" s="264"/>
      <c r="I199" s="264"/>
      <c r="K199" s="264"/>
      <c r="L199" s="264"/>
      <c r="M199" s="264"/>
      <c r="N199" s="264"/>
    </row>
    <row r="200" spans="1:14" ht="12.75">
      <c r="A200" s="264"/>
      <c r="B200" s="264"/>
      <c r="C200" s="264"/>
      <c r="D200" s="264"/>
      <c r="E200" s="264"/>
      <c r="G200" s="264"/>
      <c r="H200" s="264"/>
      <c r="I200" s="264"/>
      <c r="K200" s="264"/>
      <c r="L200" s="264"/>
      <c r="M200" s="264"/>
      <c r="N200" s="264"/>
    </row>
    <row r="201" spans="1:14" ht="12.75">
      <c r="A201" s="264"/>
      <c r="B201" s="264"/>
      <c r="C201" s="264"/>
      <c r="D201" s="264"/>
      <c r="E201" s="264"/>
      <c r="G201" s="264"/>
      <c r="H201" s="264"/>
      <c r="I201" s="264"/>
      <c r="K201" s="264"/>
      <c r="L201" s="264"/>
      <c r="M201" s="264"/>
      <c r="N201" s="264"/>
    </row>
    <row r="202" spans="1:14" ht="12.75">
      <c r="A202" s="264"/>
      <c r="B202" s="264"/>
      <c r="C202" s="264"/>
      <c r="D202" s="264"/>
      <c r="E202" s="264"/>
      <c r="G202" s="264"/>
      <c r="H202" s="264"/>
      <c r="I202" s="264"/>
      <c r="K202" s="264"/>
      <c r="L202" s="264"/>
      <c r="M202" s="264"/>
      <c r="N202" s="264"/>
    </row>
    <row r="203" spans="1:14" ht="12.75">
      <c r="A203" s="264"/>
      <c r="B203" s="264"/>
      <c r="C203" s="264"/>
      <c r="D203" s="264"/>
      <c r="E203" s="264"/>
      <c r="G203" s="264"/>
      <c r="H203" s="264"/>
      <c r="I203" s="264"/>
      <c r="K203" s="264"/>
      <c r="L203" s="264"/>
      <c r="M203" s="264"/>
      <c r="N203" s="264"/>
    </row>
    <row r="204" spans="1:14" ht="12.75">
      <c r="A204" s="264"/>
      <c r="B204" s="264"/>
      <c r="C204" s="264"/>
      <c r="D204" s="264"/>
      <c r="E204" s="264"/>
      <c r="G204" s="264"/>
      <c r="H204" s="264"/>
      <c r="I204" s="264"/>
      <c r="K204" s="264"/>
      <c r="L204" s="264"/>
      <c r="M204" s="264"/>
      <c r="N204" s="264"/>
    </row>
    <row r="205" spans="1:14" ht="12.75">
      <c r="A205" s="264"/>
      <c r="B205" s="264"/>
      <c r="C205" s="264"/>
      <c r="D205" s="264"/>
      <c r="E205" s="264"/>
      <c r="G205" s="264"/>
      <c r="H205" s="264"/>
      <c r="I205" s="264"/>
      <c r="K205" s="264"/>
      <c r="L205" s="264"/>
      <c r="M205" s="264"/>
      <c r="N205" s="264"/>
    </row>
    <row r="206" spans="1:14" ht="12.75">
      <c r="A206" s="264"/>
      <c r="B206" s="264"/>
      <c r="C206" s="264"/>
      <c r="D206" s="264"/>
      <c r="E206" s="264"/>
      <c r="G206" s="264"/>
      <c r="H206" s="264"/>
      <c r="I206" s="264"/>
      <c r="K206" s="264"/>
      <c r="L206" s="264"/>
      <c r="M206" s="264"/>
      <c r="N206" s="264"/>
    </row>
    <row r="207" spans="1:14" ht="12.75">
      <c r="A207" s="264"/>
      <c r="B207" s="264"/>
      <c r="C207" s="264"/>
      <c r="D207" s="264"/>
      <c r="E207" s="264"/>
      <c r="G207" s="264"/>
      <c r="H207" s="264"/>
      <c r="I207" s="264"/>
      <c r="K207" s="264"/>
      <c r="L207" s="264"/>
      <c r="M207" s="264"/>
      <c r="N207" s="264"/>
    </row>
    <row r="208" spans="1:14" ht="12.75">
      <c r="A208" s="264"/>
      <c r="B208" s="264"/>
      <c r="C208" s="264"/>
      <c r="D208" s="264"/>
      <c r="E208" s="264"/>
      <c r="G208" s="264"/>
      <c r="H208" s="264"/>
      <c r="I208" s="264"/>
      <c r="K208" s="264"/>
      <c r="L208" s="264"/>
      <c r="M208" s="264"/>
      <c r="N208" s="264"/>
    </row>
    <row r="209" spans="1:14" ht="12.75">
      <c r="A209" s="264"/>
      <c r="B209" s="264"/>
      <c r="C209" s="264"/>
      <c r="D209" s="264"/>
      <c r="E209" s="264"/>
      <c r="G209" s="264"/>
      <c r="H209" s="264"/>
      <c r="I209" s="264"/>
      <c r="K209" s="264"/>
      <c r="L209" s="264"/>
      <c r="M209" s="264"/>
      <c r="N209" s="264"/>
    </row>
    <row r="210" spans="1:14" ht="12.75">
      <c r="A210" s="264"/>
      <c r="B210" s="264"/>
      <c r="C210" s="264"/>
      <c r="D210" s="264"/>
      <c r="E210" s="264"/>
      <c r="G210" s="264"/>
      <c r="H210" s="264"/>
      <c r="I210" s="264"/>
      <c r="K210" s="264"/>
      <c r="L210" s="264"/>
      <c r="M210" s="264"/>
      <c r="N210" s="264"/>
    </row>
    <row r="211" spans="1:14" ht="12.75">
      <c r="A211" s="264"/>
      <c r="B211" s="264"/>
      <c r="C211" s="264"/>
      <c r="D211" s="264"/>
      <c r="E211" s="264"/>
      <c r="G211" s="264"/>
      <c r="H211" s="264"/>
      <c r="I211" s="264"/>
      <c r="K211" s="264"/>
      <c r="L211" s="264"/>
      <c r="M211" s="264"/>
      <c r="N211" s="264"/>
    </row>
    <row r="212" spans="1:14" ht="12.75">
      <c r="A212" s="264"/>
      <c r="B212" s="264"/>
      <c r="C212" s="264"/>
      <c r="D212" s="264"/>
      <c r="E212" s="264"/>
      <c r="G212" s="264"/>
      <c r="H212" s="264"/>
      <c r="I212" s="264"/>
      <c r="K212" s="264"/>
      <c r="L212" s="264"/>
      <c r="M212" s="264"/>
      <c r="N212" s="264"/>
    </row>
    <row r="213" spans="1:14" ht="12.75">
      <c r="A213" s="264"/>
      <c r="B213" s="264"/>
      <c r="C213" s="264"/>
      <c r="D213" s="264"/>
      <c r="E213" s="264"/>
      <c r="G213" s="264"/>
      <c r="H213" s="264"/>
      <c r="I213" s="264"/>
      <c r="K213" s="264"/>
      <c r="L213" s="264"/>
      <c r="M213" s="264"/>
      <c r="N213" s="264"/>
    </row>
    <row r="214" spans="1:14" ht="12.75">
      <c r="A214" s="264"/>
      <c r="B214" s="264"/>
      <c r="C214" s="264"/>
      <c r="D214" s="264"/>
      <c r="E214" s="264"/>
      <c r="G214" s="264"/>
      <c r="H214" s="264"/>
      <c r="I214" s="264"/>
      <c r="K214" s="264"/>
      <c r="L214" s="264"/>
      <c r="M214" s="264"/>
      <c r="N214" s="264"/>
    </row>
    <row r="215" spans="1:14" ht="12.75">
      <c r="A215" s="264"/>
      <c r="B215" s="264"/>
      <c r="C215" s="264"/>
      <c r="D215" s="264"/>
      <c r="E215" s="264"/>
      <c r="G215" s="264"/>
      <c r="H215" s="264"/>
      <c r="I215" s="264"/>
      <c r="K215" s="264"/>
      <c r="L215" s="264"/>
      <c r="M215" s="264"/>
      <c r="N215" s="264"/>
    </row>
    <row r="216" spans="1:14" ht="12.75">
      <c r="A216" s="264"/>
      <c r="B216" s="264"/>
      <c r="C216" s="264"/>
      <c r="D216" s="264"/>
      <c r="E216" s="264"/>
      <c r="G216" s="264"/>
      <c r="H216" s="264"/>
      <c r="I216" s="264"/>
      <c r="K216" s="264"/>
      <c r="L216" s="264"/>
      <c r="M216" s="264"/>
      <c r="N216" s="264"/>
    </row>
    <row r="217" spans="1:14" ht="12.75">
      <c r="A217" s="264"/>
      <c r="B217" s="264"/>
      <c r="C217" s="264"/>
      <c r="D217" s="264"/>
      <c r="E217" s="264"/>
      <c r="G217" s="264"/>
      <c r="H217" s="264"/>
      <c r="I217" s="264"/>
      <c r="K217" s="264"/>
      <c r="L217" s="264"/>
      <c r="M217" s="264"/>
      <c r="N217" s="264"/>
    </row>
    <row r="218" spans="1:14" ht="12.75">
      <c r="A218" s="264"/>
      <c r="B218" s="264"/>
      <c r="C218" s="264"/>
      <c r="D218" s="264"/>
      <c r="E218" s="264"/>
      <c r="G218" s="264"/>
      <c r="H218" s="264"/>
      <c r="I218" s="264"/>
      <c r="K218" s="264"/>
      <c r="L218" s="264"/>
      <c r="M218" s="264"/>
      <c r="N218" s="264"/>
    </row>
    <row r="219" spans="1:14" ht="12.75">
      <c r="A219" s="264"/>
      <c r="B219" s="264"/>
      <c r="C219" s="264"/>
      <c r="D219" s="264"/>
      <c r="E219" s="264"/>
      <c r="G219" s="264"/>
      <c r="H219" s="264"/>
      <c r="I219" s="264"/>
      <c r="K219" s="264"/>
      <c r="L219" s="264"/>
      <c r="M219" s="264"/>
      <c r="N219" s="264"/>
    </row>
    <row r="220" spans="1:14" ht="12.75">
      <c r="A220" s="264"/>
      <c r="B220" s="264"/>
      <c r="C220" s="264"/>
      <c r="D220" s="264"/>
      <c r="E220" s="264"/>
      <c r="G220" s="264"/>
      <c r="H220" s="264"/>
      <c r="I220" s="264"/>
      <c r="K220" s="264"/>
      <c r="L220" s="264"/>
      <c r="M220" s="264"/>
      <c r="N220" s="264"/>
    </row>
    <row r="221" spans="1:14" ht="12.75">
      <c r="A221" s="264"/>
      <c r="B221" s="264"/>
      <c r="C221" s="264"/>
      <c r="D221" s="264"/>
      <c r="E221" s="264"/>
      <c r="G221" s="264"/>
      <c r="H221" s="264"/>
      <c r="I221" s="264"/>
      <c r="K221" s="264"/>
      <c r="L221" s="264"/>
      <c r="M221" s="264"/>
      <c r="N221" s="264"/>
    </row>
    <row r="222" spans="1:14" ht="12.75">
      <c r="A222" s="264"/>
      <c r="B222" s="264"/>
      <c r="C222" s="264"/>
      <c r="D222" s="264"/>
      <c r="E222" s="264"/>
      <c r="G222" s="264"/>
      <c r="H222" s="264"/>
      <c r="I222" s="264"/>
      <c r="K222" s="264"/>
      <c r="L222" s="264"/>
      <c r="M222" s="264"/>
      <c r="N222" s="264"/>
    </row>
    <row r="223" spans="1:14" ht="12.75">
      <c r="A223" s="264"/>
      <c r="B223" s="264"/>
      <c r="C223" s="264"/>
      <c r="D223" s="264"/>
      <c r="E223" s="264"/>
      <c r="G223" s="264"/>
      <c r="H223" s="264"/>
      <c r="I223" s="264"/>
      <c r="K223" s="264"/>
      <c r="L223" s="264"/>
      <c r="M223" s="264"/>
      <c r="N223" s="264"/>
    </row>
    <row r="224" spans="1:14" ht="12.75">
      <c r="A224" s="264"/>
      <c r="B224" s="264"/>
      <c r="C224" s="264"/>
      <c r="D224" s="264"/>
      <c r="E224" s="264"/>
      <c r="G224" s="264"/>
      <c r="H224" s="264"/>
      <c r="I224" s="264"/>
      <c r="K224" s="264"/>
      <c r="L224" s="264"/>
      <c r="M224" s="264"/>
      <c r="N224" s="264"/>
    </row>
    <row r="225" spans="1:14" ht="12.75">
      <c r="A225" s="264"/>
      <c r="B225" s="264"/>
      <c r="C225" s="264"/>
      <c r="D225" s="264"/>
      <c r="E225" s="264"/>
      <c r="G225" s="264"/>
      <c r="H225" s="264"/>
      <c r="I225" s="264"/>
      <c r="K225" s="264"/>
      <c r="L225" s="264"/>
      <c r="M225" s="264"/>
      <c r="N225" s="264"/>
    </row>
    <row r="226" spans="1:14" ht="12.75">
      <c r="A226" s="264"/>
      <c r="B226" s="264"/>
      <c r="C226" s="264"/>
      <c r="D226" s="264"/>
      <c r="E226" s="264"/>
      <c r="G226" s="264"/>
      <c r="H226" s="264"/>
      <c r="I226" s="264"/>
      <c r="K226" s="264"/>
      <c r="L226" s="264"/>
      <c r="M226" s="264"/>
      <c r="N226" s="264"/>
    </row>
    <row r="227" spans="1:14" ht="12.75">
      <c r="A227" s="264"/>
      <c r="B227" s="264"/>
      <c r="C227" s="264"/>
      <c r="D227" s="264"/>
      <c r="E227" s="264"/>
      <c r="G227" s="264"/>
      <c r="H227" s="264"/>
      <c r="I227" s="264"/>
      <c r="K227" s="264"/>
      <c r="L227" s="264"/>
      <c r="M227" s="264"/>
      <c r="N227" s="264"/>
    </row>
    <row r="228" spans="1:14" ht="12.75">
      <c r="A228" s="264"/>
      <c r="B228" s="264"/>
      <c r="C228" s="264"/>
      <c r="D228" s="264"/>
      <c r="E228" s="264"/>
      <c r="G228" s="264"/>
      <c r="H228" s="264"/>
      <c r="I228" s="264"/>
      <c r="K228" s="264"/>
      <c r="L228" s="264"/>
      <c r="M228" s="264"/>
      <c r="N228" s="264"/>
    </row>
    <row r="229" spans="1:14" ht="12.75">
      <c r="A229" s="264"/>
      <c r="B229" s="264"/>
      <c r="C229" s="264"/>
      <c r="D229" s="264"/>
      <c r="E229" s="264"/>
      <c r="G229" s="264"/>
      <c r="H229" s="264"/>
      <c r="I229" s="264"/>
      <c r="K229" s="264"/>
      <c r="L229" s="264"/>
      <c r="M229" s="264"/>
      <c r="N229" s="264"/>
    </row>
    <row r="230" spans="1:14" ht="12.75">
      <c r="A230" s="264"/>
      <c r="B230" s="264"/>
      <c r="C230" s="264"/>
      <c r="D230" s="264"/>
      <c r="E230" s="264"/>
      <c r="G230" s="264"/>
      <c r="H230" s="264"/>
      <c r="I230" s="264"/>
      <c r="K230" s="264"/>
      <c r="L230" s="264"/>
      <c r="M230" s="264"/>
      <c r="N230" s="264"/>
    </row>
    <row r="231" spans="1:14" ht="12.75">
      <c r="A231" s="264"/>
      <c r="B231" s="264"/>
      <c r="C231" s="264"/>
      <c r="D231" s="264"/>
      <c r="E231" s="264"/>
      <c r="G231" s="264"/>
      <c r="H231" s="264"/>
      <c r="I231" s="264"/>
      <c r="K231" s="264"/>
      <c r="L231" s="264"/>
      <c r="M231" s="264"/>
      <c r="N231" s="264"/>
    </row>
    <row r="232" spans="1:14" ht="12.75">
      <c r="A232" s="264"/>
      <c r="B232" s="264"/>
      <c r="C232" s="264"/>
      <c r="D232" s="264"/>
      <c r="E232" s="264"/>
      <c r="G232" s="264"/>
      <c r="H232" s="264"/>
      <c r="I232" s="264"/>
      <c r="K232" s="264"/>
      <c r="L232" s="264"/>
      <c r="M232" s="264"/>
      <c r="N232" s="264"/>
    </row>
    <row r="233" spans="1:14" ht="12.75">
      <c r="A233" s="264"/>
      <c r="B233" s="264"/>
      <c r="C233" s="264"/>
      <c r="D233" s="264"/>
      <c r="E233" s="264"/>
      <c r="G233" s="264"/>
      <c r="H233" s="264"/>
      <c r="I233" s="264"/>
      <c r="K233" s="264"/>
      <c r="L233" s="264"/>
      <c r="M233" s="264"/>
      <c r="N233" s="264"/>
    </row>
    <row r="234" spans="1:14" ht="12.75">
      <c r="A234" s="264"/>
      <c r="B234" s="264"/>
      <c r="C234" s="264"/>
      <c r="D234" s="264"/>
      <c r="E234" s="264"/>
      <c r="G234" s="264"/>
      <c r="H234" s="264"/>
      <c r="I234" s="264"/>
      <c r="K234" s="264"/>
      <c r="L234" s="264"/>
      <c r="M234" s="264"/>
      <c r="N234" s="264"/>
    </row>
    <row r="235" spans="1:14" ht="12.75">
      <c r="A235" s="264"/>
      <c r="B235" s="264"/>
      <c r="C235" s="264"/>
      <c r="D235" s="264"/>
      <c r="E235" s="264"/>
      <c r="G235" s="264"/>
      <c r="H235" s="264"/>
      <c r="I235" s="264"/>
      <c r="K235" s="264"/>
      <c r="L235" s="264"/>
      <c r="M235" s="264"/>
      <c r="N235" s="264"/>
    </row>
    <row r="236" spans="1:14" ht="12.75">
      <c r="A236" s="264"/>
      <c r="B236" s="264"/>
      <c r="C236" s="264"/>
      <c r="D236" s="264"/>
      <c r="E236" s="264"/>
      <c r="G236" s="264"/>
      <c r="H236" s="264"/>
      <c r="I236" s="264"/>
      <c r="K236" s="264"/>
      <c r="L236" s="264"/>
      <c r="M236" s="264"/>
      <c r="N236" s="264"/>
    </row>
    <row r="237" spans="1:14" ht="12.75">
      <c r="A237" s="264"/>
      <c r="B237" s="264"/>
      <c r="C237" s="264"/>
      <c r="D237" s="264"/>
      <c r="E237" s="264"/>
      <c r="G237" s="264"/>
      <c r="H237" s="264"/>
      <c r="I237" s="264"/>
      <c r="K237" s="264"/>
      <c r="L237" s="264"/>
      <c r="M237" s="264"/>
      <c r="N237" s="264"/>
    </row>
    <row r="238" spans="1:14" ht="12.75">
      <c r="A238" s="264"/>
      <c r="B238" s="264"/>
      <c r="C238" s="264"/>
      <c r="D238" s="264"/>
      <c r="E238" s="264"/>
      <c r="G238" s="264"/>
      <c r="H238" s="264"/>
      <c r="I238" s="264"/>
      <c r="K238" s="264"/>
      <c r="L238" s="264"/>
      <c r="M238" s="264"/>
      <c r="N238" s="264"/>
    </row>
    <row r="239" spans="1:14" ht="12.75">
      <c r="A239" s="264"/>
      <c r="B239" s="264"/>
      <c r="C239" s="264"/>
      <c r="D239" s="264"/>
      <c r="E239" s="264"/>
      <c r="G239" s="264"/>
      <c r="H239" s="264"/>
      <c r="I239" s="264"/>
      <c r="K239" s="264"/>
      <c r="L239" s="264"/>
      <c r="M239" s="264"/>
      <c r="N239" s="264"/>
    </row>
    <row r="240" spans="1:14" ht="12.75">
      <c r="A240" s="264"/>
      <c r="B240" s="264"/>
      <c r="C240" s="264"/>
      <c r="D240" s="264"/>
      <c r="E240" s="264"/>
      <c r="G240" s="264"/>
      <c r="H240" s="264"/>
      <c r="I240" s="264"/>
      <c r="K240" s="264"/>
      <c r="L240" s="264"/>
      <c r="M240" s="264"/>
      <c r="N240" s="264"/>
    </row>
    <row r="241" spans="1:14" ht="12.75">
      <c r="A241" s="264"/>
      <c r="B241" s="264"/>
      <c r="C241" s="264"/>
      <c r="D241" s="264"/>
      <c r="E241" s="264"/>
      <c r="G241" s="264"/>
      <c r="H241" s="264"/>
      <c r="I241" s="264"/>
      <c r="K241" s="264"/>
      <c r="L241" s="264"/>
      <c r="M241" s="264"/>
      <c r="N241" s="264"/>
    </row>
    <row r="242" spans="1:14" ht="12.75">
      <c r="A242" s="264"/>
      <c r="B242" s="264"/>
      <c r="C242" s="264"/>
      <c r="D242" s="264"/>
      <c r="E242" s="264"/>
      <c r="G242" s="264"/>
      <c r="H242" s="264"/>
      <c r="I242" s="264"/>
      <c r="K242" s="264"/>
      <c r="L242" s="264"/>
      <c r="M242" s="264"/>
      <c r="N242" s="264"/>
    </row>
    <row r="243" spans="1:14" ht="12.75">
      <c r="A243" s="264"/>
      <c r="B243" s="264"/>
      <c r="C243" s="264"/>
      <c r="D243" s="264"/>
      <c r="E243" s="264"/>
      <c r="G243" s="264"/>
      <c r="H243" s="264"/>
      <c r="I243" s="264"/>
      <c r="K243" s="264"/>
      <c r="L243" s="264"/>
      <c r="M243" s="264"/>
      <c r="N243" s="264"/>
    </row>
    <row r="244" spans="1:14" ht="12.75">
      <c r="A244" s="264"/>
      <c r="B244" s="264"/>
      <c r="C244" s="264"/>
      <c r="D244" s="264"/>
      <c r="E244" s="264"/>
      <c r="G244" s="264"/>
      <c r="H244" s="264"/>
      <c r="I244" s="264"/>
      <c r="K244" s="264"/>
      <c r="L244" s="264"/>
      <c r="M244" s="264"/>
      <c r="N244" s="264"/>
    </row>
    <row r="245" spans="1:14" ht="12.75">
      <c r="A245" s="264"/>
      <c r="B245" s="264"/>
      <c r="C245" s="264"/>
      <c r="D245" s="264"/>
      <c r="E245" s="264"/>
      <c r="G245" s="264"/>
      <c r="H245" s="264"/>
      <c r="I245" s="264"/>
      <c r="K245" s="264"/>
      <c r="L245" s="264"/>
      <c r="M245" s="264"/>
      <c r="N245" s="264"/>
    </row>
    <row r="246" spans="1:14" ht="12.75">
      <c r="A246" s="264"/>
      <c r="B246" s="264"/>
      <c r="C246" s="264"/>
      <c r="D246" s="264"/>
      <c r="E246" s="264"/>
      <c r="G246" s="264"/>
      <c r="H246" s="264"/>
      <c r="I246" s="264"/>
      <c r="K246" s="264"/>
      <c r="L246" s="264"/>
      <c r="M246" s="264"/>
      <c r="N246" s="264"/>
    </row>
    <row r="247" spans="1:14" ht="12.75">
      <c r="A247" s="264"/>
      <c r="B247" s="264"/>
      <c r="C247" s="264"/>
      <c r="D247" s="264"/>
      <c r="E247" s="264"/>
      <c r="G247" s="264"/>
      <c r="H247" s="264"/>
      <c r="I247" s="264"/>
      <c r="K247" s="264"/>
      <c r="L247" s="264"/>
      <c r="M247" s="264"/>
      <c r="N247" s="264"/>
    </row>
    <row r="248" spans="1:14" ht="12.75">
      <c r="A248" s="264"/>
      <c r="B248" s="264"/>
      <c r="C248" s="264"/>
      <c r="D248" s="264"/>
      <c r="E248" s="264"/>
      <c r="G248" s="264"/>
      <c r="H248" s="264"/>
      <c r="I248" s="264"/>
      <c r="K248" s="264"/>
      <c r="L248" s="264"/>
      <c r="M248" s="264"/>
      <c r="N248" s="264"/>
    </row>
    <row r="249" spans="1:14" ht="12.75">
      <c r="A249" s="264"/>
      <c r="B249" s="264"/>
      <c r="C249" s="264"/>
      <c r="D249" s="264"/>
      <c r="E249" s="264"/>
      <c r="G249" s="264"/>
      <c r="H249" s="264"/>
      <c r="I249" s="264"/>
      <c r="K249" s="264"/>
      <c r="L249" s="264"/>
      <c r="M249" s="264"/>
      <c r="N249" s="264"/>
    </row>
    <row r="250" spans="1:14" ht="12.75">
      <c r="A250" s="264"/>
      <c r="B250" s="264"/>
      <c r="C250" s="264"/>
      <c r="D250" s="264"/>
      <c r="E250" s="264"/>
      <c r="G250" s="264"/>
      <c r="H250" s="264"/>
      <c r="I250" s="264"/>
      <c r="K250" s="264"/>
      <c r="L250" s="264"/>
      <c r="M250" s="264"/>
      <c r="N250" s="264"/>
    </row>
    <row r="251" spans="1:14" ht="12.75">
      <c r="A251" s="264"/>
      <c r="B251" s="264"/>
      <c r="C251" s="264"/>
      <c r="D251" s="264"/>
      <c r="E251" s="264"/>
      <c r="G251" s="264"/>
      <c r="H251" s="264"/>
      <c r="I251" s="264"/>
      <c r="K251" s="264"/>
      <c r="L251" s="264"/>
      <c r="M251" s="264"/>
      <c r="N251" s="264"/>
    </row>
    <row r="252" spans="1:14" ht="12.75">
      <c r="A252" s="264"/>
      <c r="B252" s="264"/>
      <c r="C252" s="264"/>
      <c r="D252" s="264"/>
      <c r="E252" s="264"/>
      <c r="G252" s="264"/>
      <c r="H252" s="264"/>
      <c r="I252" s="264"/>
      <c r="K252" s="264"/>
      <c r="L252" s="264"/>
      <c r="M252" s="264"/>
      <c r="N252" s="264"/>
    </row>
    <row r="253" spans="1:14" ht="12.75">
      <c r="A253" s="264"/>
      <c r="B253" s="264"/>
      <c r="C253" s="264"/>
      <c r="D253" s="264"/>
      <c r="E253" s="264"/>
      <c r="G253" s="264"/>
      <c r="H253" s="264"/>
      <c r="I253" s="264"/>
      <c r="K253" s="264"/>
      <c r="L253" s="264"/>
      <c r="M253" s="264"/>
      <c r="N253" s="264"/>
    </row>
    <row r="254" spans="1:14" ht="12.75">
      <c r="A254" s="264"/>
      <c r="B254" s="264"/>
      <c r="C254" s="264"/>
      <c r="D254" s="264"/>
      <c r="E254" s="264"/>
      <c r="G254" s="264"/>
      <c r="H254" s="264"/>
      <c r="I254" s="264"/>
      <c r="K254" s="264"/>
      <c r="L254" s="264"/>
      <c r="M254" s="264"/>
      <c r="N254" s="264"/>
    </row>
    <row r="255" spans="1:14" ht="12.75">
      <c r="A255" s="264"/>
      <c r="B255" s="264"/>
      <c r="C255" s="264"/>
      <c r="D255" s="264"/>
      <c r="E255" s="264"/>
      <c r="G255" s="264"/>
      <c r="H255" s="264"/>
      <c r="I255" s="264"/>
      <c r="K255" s="264"/>
      <c r="L255" s="264"/>
      <c r="M255" s="264"/>
      <c r="N255" s="264"/>
    </row>
    <row r="256" spans="1:14" ht="12.75">
      <c r="A256" s="264"/>
      <c r="B256" s="264"/>
      <c r="C256" s="264"/>
      <c r="D256" s="264"/>
      <c r="E256" s="264"/>
      <c r="G256" s="264"/>
      <c r="H256" s="264"/>
      <c r="I256" s="264"/>
      <c r="K256" s="264"/>
      <c r="L256" s="264"/>
      <c r="M256" s="264"/>
      <c r="N256" s="264"/>
    </row>
    <row r="257" spans="1:14" ht="12.75">
      <c r="A257" s="264"/>
      <c r="B257" s="264"/>
      <c r="C257" s="264"/>
      <c r="D257" s="264"/>
      <c r="E257" s="264"/>
      <c r="G257" s="264"/>
      <c r="H257" s="264"/>
      <c r="I257" s="264"/>
      <c r="K257" s="264"/>
      <c r="L257" s="264"/>
      <c r="M257" s="264"/>
      <c r="N257" s="264"/>
    </row>
    <row r="258" spans="1:14" ht="12.75">
      <c r="A258" s="264"/>
      <c r="B258" s="264"/>
      <c r="C258" s="264"/>
      <c r="D258" s="264"/>
      <c r="E258" s="264"/>
      <c r="G258" s="264"/>
      <c r="H258" s="264"/>
      <c r="I258" s="264"/>
      <c r="K258" s="264"/>
      <c r="L258" s="264"/>
      <c r="M258" s="264"/>
      <c r="N258" s="264"/>
    </row>
    <row r="259" spans="1:14" ht="12.75">
      <c r="A259" s="264"/>
      <c r="B259" s="264"/>
      <c r="C259" s="264"/>
      <c r="D259" s="264"/>
      <c r="E259" s="264"/>
      <c r="G259" s="264"/>
      <c r="H259" s="264"/>
      <c r="I259" s="264"/>
      <c r="K259" s="264"/>
      <c r="L259" s="264"/>
      <c r="M259" s="264"/>
      <c r="N259" s="264"/>
    </row>
    <row r="260" spans="1:14" ht="12.75">
      <c r="A260" s="264"/>
      <c r="B260" s="264"/>
      <c r="C260" s="264"/>
      <c r="D260" s="264"/>
      <c r="E260" s="264"/>
      <c r="G260" s="264"/>
      <c r="H260" s="264"/>
      <c r="I260" s="264"/>
      <c r="K260" s="264"/>
      <c r="L260" s="264"/>
      <c r="M260" s="264"/>
      <c r="N260" s="264"/>
    </row>
    <row r="261" spans="1:14" ht="12.75">
      <c r="A261" s="264"/>
      <c r="B261" s="264"/>
      <c r="C261" s="264"/>
      <c r="D261" s="264"/>
      <c r="E261" s="264"/>
      <c r="G261" s="264"/>
      <c r="H261" s="264"/>
      <c r="I261" s="264"/>
      <c r="K261" s="264"/>
      <c r="L261" s="264"/>
      <c r="M261" s="264"/>
      <c r="N261" s="264"/>
    </row>
    <row r="262" spans="1:14" ht="12.75">
      <c r="A262" s="264"/>
      <c r="B262" s="264"/>
      <c r="C262" s="264"/>
      <c r="D262" s="264"/>
      <c r="E262" s="264"/>
      <c r="G262" s="264"/>
      <c r="H262" s="264"/>
      <c r="I262" s="264"/>
      <c r="K262" s="264"/>
      <c r="L262" s="264"/>
      <c r="M262" s="264"/>
      <c r="N262" s="264"/>
    </row>
    <row r="263" spans="1:14" ht="12.75">
      <c r="A263" s="264"/>
      <c r="B263" s="264"/>
      <c r="C263" s="264"/>
      <c r="D263" s="264"/>
      <c r="E263" s="264"/>
      <c r="G263" s="264"/>
      <c r="H263" s="264"/>
      <c r="I263" s="264"/>
      <c r="K263" s="264"/>
      <c r="L263" s="264"/>
      <c r="M263" s="264"/>
      <c r="N263" s="264"/>
    </row>
    <row r="264" spans="1:14" ht="12.75">
      <c r="A264" s="264"/>
      <c r="B264" s="264"/>
      <c r="C264" s="264"/>
      <c r="D264" s="264"/>
      <c r="E264" s="264"/>
      <c r="G264" s="264"/>
      <c r="H264" s="264"/>
      <c r="I264" s="264"/>
      <c r="K264" s="264"/>
      <c r="L264" s="264"/>
      <c r="M264" s="264"/>
      <c r="N264" s="264"/>
    </row>
    <row r="265" spans="1:14" ht="12.75">
      <c r="A265" s="264"/>
      <c r="B265" s="264"/>
      <c r="C265" s="264"/>
      <c r="D265" s="264"/>
      <c r="E265" s="264"/>
      <c r="G265" s="264"/>
      <c r="H265" s="264"/>
      <c r="I265" s="264"/>
      <c r="K265" s="264"/>
      <c r="L265" s="264"/>
      <c r="M265" s="264"/>
      <c r="N265" s="264"/>
    </row>
    <row r="266" spans="1:14" ht="12.75">
      <c r="A266" s="264"/>
      <c r="B266" s="264"/>
      <c r="C266" s="264"/>
      <c r="D266" s="264"/>
      <c r="E266" s="264"/>
      <c r="G266" s="264"/>
      <c r="H266" s="264"/>
      <c r="I266" s="264"/>
      <c r="K266" s="264"/>
      <c r="L266" s="264"/>
      <c r="M266" s="264"/>
      <c r="N266" s="264"/>
    </row>
    <row r="267" spans="1:14" ht="12.75">
      <c r="A267" s="264"/>
      <c r="B267" s="264"/>
      <c r="C267" s="264"/>
      <c r="D267" s="264"/>
      <c r="E267" s="264"/>
      <c r="G267" s="264"/>
      <c r="H267" s="264"/>
      <c r="I267" s="264"/>
      <c r="K267" s="264"/>
      <c r="L267" s="264"/>
      <c r="M267" s="264"/>
      <c r="N267" s="264"/>
    </row>
    <row r="268" spans="1:14" ht="12.75">
      <c r="A268" s="264"/>
      <c r="B268" s="264"/>
      <c r="C268" s="264"/>
      <c r="D268" s="264"/>
      <c r="E268" s="264"/>
      <c r="G268" s="264"/>
      <c r="H268" s="264"/>
      <c r="I268" s="264"/>
      <c r="K268" s="264"/>
      <c r="L268" s="264"/>
      <c r="M268" s="264"/>
      <c r="N268" s="264"/>
    </row>
    <row r="269" spans="1:14" ht="12.75">
      <c r="A269" s="264"/>
      <c r="B269" s="264"/>
      <c r="C269" s="264"/>
      <c r="D269" s="264"/>
      <c r="E269" s="264"/>
      <c r="G269" s="264"/>
      <c r="H269" s="264"/>
      <c r="I269" s="264"/>
      <c r="K269" s="264"/>
      <c r="L269" s="264"/>
      <c r="M269" s="264"/>
      <c r="N269" s="264"/>
    </row>
    <row r="270" spans="1:14" ht="12.75">
      <c r="A270" s="264"/>
      <c r="B270" s="264"/>
      <c r="C270" s="264"/>
      <c r="D270" s="264"/>
      <c r="E270" s="264"/>
      <c r="G270" s="264"/>
      <c r="H270" s="264"/>
      <c r="I270" s="264"/>
      <c r="K270" s="264"/>
      <c r="L270" s="264"/>
      <c r="M270" s="264"/>
      <c r="N270" s="264"/>
    </row>
    <row r="271" spans="1:14" ht="12.75">
      <c r="A271" s="264"/>
      <c r="B271" s="264"/>
      <c r="C271" s="264"/>
      <c r="D271" s="264"/>
      <c r="E271" s="264"/>
      <c r="G271" s="264"/>
      <c r="H271" s="264"/>
      <c r="I271" s="264"/>
      <c r="K271" s="264"/>
      <c r="L271" s="264"/>
      <c r="M271" s="264"/>
      <c r="N271" s="264"/>
    </row>
    <row r="272" spans="1:14" ht="12.75">
      <c r="A272" s="264"/>
      <c r="B272" s="264"/>
      <c r="C272" s="264"/>
      <c r="D272" s="264"/>
      <c r="E272" s="264"/>
      <c r="G272" s="264"/>
      <c r="H272" s="264"/>
      <c r="I272" s="264"/>
      <c r="K272" s="264"/>
      <c r="L272" s="264"/>
      <c r="M272" s="264"/>
      <c r="N272" s="264"/>
    </row>
    <row r="273" spans="1:14" ht="12.75">
      <c r="A273" s="264"/>
      <c r="B273" s="264"/>
      <c r="C273" s="264"/>
      <c r="D273" s="264"/>
      <c r="E273" s="264"/>
      <c r="G273" s="264"/>
      <c r="H273" s="264"/>
      <c r="I273" s="264"/>
      <c r="K273" s="264"/>
      <c r="L273" s="264"/>
      <c r="M273" s="264"/>
      <c r="N273" s="264"/>
    </row>
    <row r="274" spans="1:14" ht="12.75">
      <c r="A274" s="264"/>
      <c r="B274" s="264"/>
      <c r="C274" s="264"/>
      <c r="D274" s="264"/>
      <c r="E274" s="264"/>
      <c r="G274" s="264"/>
      <c r="H274" s="264"/>
      <c r="I274" s="264"/>
      <c r="K274" s="264"/>
      <c r="L274" s="264"/>
      <c r="M274" s="264"/>
      <c r="N274" s="264"/>
    </row>
    <row r="275" spans="1:14" ht="12.75">
      <c r="A275" s="264"/>
      <c r="B275" s="264"/>
      <c r="C275" s="264"/>
      <c r="D275" s="264"/>
      <c r="E275" s="264"/>
      <c r="G275" s="264"/>
      <c r="H275" s="264"/>
      <c r="I275" s="264"/>
      <c r="K275" s="264"/>
      <c r="L275" s="264"/>
      <c r="M275" s="264"/>
      <c r="N275" s="264"/>
    </row>
    <row r="276" spans="1:14" ht="12.75">
      <c r="A276" s="264"/>
      <c r="B276" s="264"/>
      <c r="C276" s="264"/>
      <c r="D276" s="264"/>
      <c r="E276" s="264"/>
      <c r="G276" s="264"/>
      <c r="H276" s="264"/>
      <c r="I276" s="264"/>
      <c r="K276" s="264"/>
      <c r="L276" s="264"/>
      <c r="M276" s="264"/>
      <c r="N276" s="264"/>
    </row>
    <row r="277" spans="1:14" ht="12.75">
      <c r="A277" s="264"/>
      <c r="B277" s="264"/>
      <c r="C277" s="264"/>
      <c r="D277" s="264"/>
      <c r="E277" s="264"/>
      <c r="G277" s="264"/>
      <c r="H277" s="264"/>
      <c r="I277" s="264"/>
      <c r="K277" s="264"/>
      <c r="L277" s="264"/>
      <c r="M277" s="264"/>
      <c r="N277" s="264"/>
    </row>
    <row r="278" spans="1:14" ht="12.75">
      <c r="A278" s="264"/>
      <c r="B278" s="264"/>
      <c r="C278" s="264"/>
      <c r="D278" s="264"/>
      <c r="E278" s="264"/>
      <c r="G278" s="264"/>
      <c r="H278" s="264"/>
      <c r="I278" s="264"/>
      <c r="K278" s="264"/>
      <c r="L278" s="264"/>
      <c r="M278" s="264"/>
      <c r="N278" s="264"/>
    </row>
    <row r="279" spans="1:14" ht="12.75">
      <c r="A279" s="264"/>
      <c r="B279" s="264"/>
      <c r="C279" s="264"/>
      <c r="D279" s="264"/>
      <c r="E279" s="264"/>
      <c r="G279" s="264"/>
      <c r="H279" s="264"/>
      <c r="I279" s="264"/>
      <c r="K279" s="264"/>
      <c r="L279" s="264"/>
      <c r="M279" s="264"/>
      <c r="N279" s="264"/>
    </row>
    <row r="280" spans="1:14" ht="12.75">
      <c r="A280" s="264"/>
      <c r="B280" s="264"/>
      <c r="C280" s="264"/>
      <c r="D280" s="264"/>
      <c r="E280" s="264"/>
      <c r="G280" s="264"/>
      <c r="H280" s="264"/>
      <c r="I280" s="264"/>
      <c r="K280" s="264"/>
      <c r="L280" s="264"/>
      <c r="M280" s="264"/>
      <c r="N280" s="264"/>
    </row>
    <row r="281" spans="1:14" ht="12.75">
      <c r="A281" s="264"/>
      <c r="B281" s="264"/>
      <c r="C281" s="264"/>
      <c r="D281" s="264"/>
      <c r="E281" s="264"/>
      <c r="G281" s="264"/>
      <c r="H281" s="264"/>
      <c r="I281" s="264"/>
      <c r="K281" s="264"/>
      <c r="L281" s="264"/>
      <c r="M281" s="264"/>
      <c r="N281" s="264"/>
    </row>
    <row r="282" spans="1:14" ht="12.75">
      <c r="A282" s="264"/>
      <c r="B282" s="264"/>
      <c r="C282" s="264"/>
      <c r="D282" s="264"/>
      <c r="E282" s="264"/>
      <c r="G282" s="264"/>
      <c r="H282" s="264"/>
      <c r="I282" s="264"/>
      <c r="K282" s="264"/>
      <c r="L282" s="264"/>
      <c r="M282" s="264"/>
      <c r="N282" s="264"/>
    </row>
    <row r="283" spans="1:14" ht="12.75">
      <c r="A283" s="264"/>
      <c r="B283" s="264"/>
      <c r="C283" s="264"/>
      <c r="D283" s="264"/>
      <c r="E283" s="264"/>
      <c r="G283" s="264"/>
      <c r="H283" s="264"/>
      <c r="I283" s="264"/>
      <c r="K283" s="264"/>
      <c r="L283" s="264"/>
      <c r="M283" s="264"/>
      <c r="N283" s="264"/>
    </row>
    <row r="284" spans="1:14" ht="12.75">
      <c r="A284" s="264"/>
      <c r="B284" s="264"/>
      <c r="C284" s="264"/>
      <c r="D284" s="264"/>
      <c r="E284" s="264"/>
      <c r="G284" s="264"/>
      <c r="H284" s="264"/>
      <c r="I284" s="264"/>
      <c r="K284" s="264"/>
      <c r="L284" s="264"/>
      <c r="M284" s="264"/>
      <c r="N284" s="264"/>
    </row>
    <row r="285" spans="1:14" ht="12.75">
      <c r="A285" s="264"/>
      <c r="B285" s="264"/>
      <c r="C285" s="264"/>
      <c r="D285" s="264"/>
      <c r="E285" s="264"/>
      <c r="G285" s="264"/>
      <c r="H285" s="264"/>
      <c r="I285" s="264"/>
      <c r="K285" s="264"/>
      <c r="L285" s="264"/>
      <c r="M285" s="264"/>
      <c r="N285" s="264"/>
    </row>
    <row r="286" spans="1:14" ht="12.75">
      <c r="A286" s="264"/>
      <c r="B286" s="264"/>
      <c r="C286" s="264"/>
      <c r="D286" s="264"/>
      <c r="E286" s="264"/>
      <c r="G286" s="264"/>
      <c r="H286" s="264"/>
      <c r="I286" s="264"/>
      <c r="K286" s="264"/>
      <c r="L286" s="264"/>
      <c r="M286" s="264"/>
      <c r="N286" s="264"/>
    </row>
    <row r="287" spans="1:14" ht="12.75">
      <c r="A287" s="264"/>
      <c r="B287" s="264"/>
      <c r="C287" s="264"/>
      <c r="D287" s="264"/>
      <c r="E287" s="264"/>
      <c r="G287" s="264"/>
      <c r="H287" s="264"/>
      <c r="I287" s="264"/>
      <c r="K287" s="264"/>
      <c r="L287" s="264"/>
      <c r="M287" s="264"/>
      <c r="N287" s="264"/>
    </row>
    <row r="288" spans="1:14" ht="12.75">
      <c r="A288" s="264"/>
      <c r="B288" s="264"/>
      <c r="C288" s="264"/>
      <c r="D288" s="264"/>
      <c r="E288" s="264"/>
      <c r="G288" s="264"/>
      <c r="H288" s="264"/>
      <c r="I288" s="264"/>
      <c r="K288" s="264"/>
      <c r="L288" s="264"/>
      <c r="M288" s="264"/>
      <c r="N288" s="264"/>
    </row>
    <row r="289" spans="1:14" ht="12.75">
      <c r="A289" s="264"/>
      <c r="B289" s="264"/>
      <c r="C289" s="264"/>
      <c r="D289" s="264"/>
      <c r="E289" s="264"/>
      <c r="G289" s="264"/>
      <c r="H289" s="264"/>
      <c r="I289" s="264"/>
      <c r="K289" s="264"/>
      <c r="L289" s="264"/>
      <c r="M289" s="264"/>
      <c r="N289" s="264"/>
    </row>
    <row r="290" spans="1:14" ht="12.75">
      <c r="A290" s="264"/>
      <c r="B290" s="264"/>
      <c r="C290" s="264"/>
      <c r="D290" s="264"/>
      <c r="E290" s="264"/>
      <c r="G290" s="264"/>
      <c r="H290" s="264"/>
      <c r="I290" s="264"/>
      <c r="K290" s="264"/>
      <c r="L290" s="264"/>
      <c r="M290" s="264"/>
      <c r="N290" s="264"/>
    </row>
    <row r="291" spans="1:14" ht="12.75">
      <c r="A291" s="264"/>
      <c r="B291" s="264"/>
      <c r="C291" s="264"/>
      <c r="D291" s="264"/>
      <c r="E291" s="264"/>
      <c r="G291" s="264"/>
      <c r="H291" s="264"/>
      <c r="I291" s="264"/>
      <c r="K291" s="264"/>
      <c r="L291" s="264"/>
      <c r="M291" s="264"/>
      <c r="N291" s="264"/>
    </row>
    <row r="292" spans="1:14" ht="12.75">
      <c r="A292" s="264"/>
      <c r="B292" s="264"/>
      <c r="C292" s="264"/>
      <c r="D292" s="264"/>
      <c r="E292" s="264"/>
      <c r="G292" s="264"/>
      <c r="H292" s="264"/>
      <c r="I292" s="264"/>
      <c r="K292" s="264"/>
      <c r="L292" s="264"/>
      <c r="M292" s="264"/>
      <c r="N292" s="264"/>
    </row>
    <row r="293" spans="1:14" ht="12.75">
      <c r="A293" s="264"/>
      <c r="B293" s="264"/>
      <c r="C293" s="264"/>
      <c r="D293" s="264"/>
      <c r="E293" s="264"/>
      <c r="G293" s="264"/>
      <c r="H293" s="264"/>
      <c r="I293" s="264"/>
      <c r="K293" s="264"/>
      <c r="L293" s="264"/>
      <c r="M293" s="264"/>
      <c r="N293" s="264"/>
    </row>
    <row r="294" spans="1:14" ht="12.75">
      <c r="A294" s="264"/>
      <c r="B294" s="264"/>
      <c r="C294" s="264"/>
      <c r="D294" s="264"/>
      <c r="E294" s="264"/>
      <c r="G294" s="264"/>
      <c r="H294" s="264"/>
      <c r="I294" s="264"/>
      <c r="K294" s="264"/>
      <c r="L294" s="264"/>
      <c r="M294" s="264"/>
      <c r="N294" s="264"/>
    </row>
    <row r="295" spans="1:14" ht="12.75">
      <c r="A295" s="264"/>
      <c r="B295" s="264"/>
      <c r="C295" s="264"/>
      <c r="D295" s="264"/>
      <c r="E295" s="264"/>
      <c r="G295" s="264"/>
      <c r="H295" s="264"/>
      <c r="I295" s="264"/>
      <c r="K295" s="264"/>
      <c r="L295" s="264"/>
      <c r="M295" s="264"/>
      <c r="N295" s="264"/>
    </row>
    <row r="296" spans="1:14" ht="12.75">
      <c r="A296" s="264"/>
      <c r="B296" s="264"/>
      <c r="C296" s="264"/>
      <c r="D296" s="264"/>
      <c r="E296" s="264"/>
      <c r="G296" s="264"/>
      <c r="H296" s="264"/>
      <c r="I296" s="264"/>
      <c r="K296" s="264"/>
      <c r="L296" s="264"/>
      <c r="M296" s="264"/>
      <c r="N296" s="264"/>
    </row>
    <row r="297" spans="1:14" ht="12.75">
      <c r="A297" s="264"/>
      <c r="B297" s="264"/>
      <c r="C297" s="264"/>
      <c r="D297" s="264"/>
      <c r="E297" s="264"/>
      <c r="G297" s="264"/>
      <c r="H297" s="264"/>
      <c r="I297" s="264"/>
      <c r="K297" s="264"/>
      <c r="L297" s="264"/>
      <c r="M297" s="264"/>
      <c r="N297" s="264"/>
    </row>
    <row r="298" spans="1:14" ht="12.75">
      <c r="A298" s="264"/>
      <c r="B298" s="264"/>
      <c r="C298" s="264"/>
      <c r="D298" s="264"/>
      <c r="E298" s="264"/>
      <c r="G298" s="264"/>
      <c r="H298" s="264"/>
      <c r="I298" s="264"/>
      <c r="K298" s="264"/>
      <c r="L298" s="264"/>
      <c r="M298" s="264"/>
      <c r="N298" s="264"/>
    </row>
    <row r="299" spans="1:14" ht="12.75">
      <c r="A299" s="264"/>
      <c r="B299" s="264"/>
      <c r="C299" s="264"/>
      <c r="D299" s="264"/>
      <c r="E299" s="264"/>
      <c r="G299" s="264"/>
      <c r="H299" s="264"/>
      <c r="I299" s="264"/>
      <c r="K299" s="264"/>
      <c r="L299" s="264"/>
      <c r="M299" s="264"/>
      <c r="N299" s="264"/>
    </row>
    <row r="300" spans="1:14" ht="12.75">
      <c r="A300" s="264"/>
      <c r="B300" s="264"/>
      <c r="C300" s="264"/>
      <c r="D300" s="264"/>
      <c r="E300" s="264"/>
      <c r="G300" s="264"/>
      <c r="H300" s="264"/>
      <c r="I300" s="264"/>
      <c r="K300" s="264"/>
      <c r="L300" s="264"/>
      <c r="M300" s="264"/>
      <c r="N300" s="264"/>
    </row>
    <row r="301" spans="1:14" ht="12.75">
      <c r="A301" s="264"/>
      <c r="B301" s="264"/>
      <c r="C301" s="264"/>
      <c r="D301" s="264"/>
      <c r="E301" s="264"/>
      <c r="G301" s="264"/>
      <c r="H301" s="264"/>
      <c r="I301" s="264"/>
      <c r="K301" s="264"/>
      <c r="L301" s="264"/>
      <c r="M301" s="264"/>
      <c r="N301" s="264"/>
    </row>
    <row r="302" spans="1:14" ht="12.75">
      <c r="A302" s="264"/>
      <c r="B302" s="264"/>
      <c r="C302" s="264"/>
      <c r="D302" s="264"/>
      <c r="E302" s="264"/>
      <c r="G302" s="264"/>
      <c r="H302" s="264"/>
      <c r="I302" s="264"/>
      <c r="K302" s="264"/>
      <c r="L302" s="264"/>
      <c r="M302" s="264"/>
      <c r="N302" s="264"/>
    </row>
    <row r="303" spans="1:14" ht="12.75">
      <c r="A303" s="264"/>
      <c r="B303" s="264"/>
      <c r="C303" s="264"/>
      <c r="D303" s="264"/>
      <c r="E303" s="264"/>
      <c r="G303" s="264"/>
      <c r="H303" s="264"/>
      <c r="I303" s="264"/>
      <c r="K303" s="264"/>
      <c r="L303" s="264"/>
      <c r="M303" s="264"/>
      <c r="N303" s="264"/>
    </row>
    <row r="304" spans="1:14" ht="12.75">
      <c r="A304" s="264"/>
      <c r="B304" s="264"/>
      <c r="C304" s="264"/>
      <c r="D304" s="264"/>
      <c r="E304" s="264"/>
      <c r="G304" s="264"/>
      <c r="H304" s="264"/>
      <c r="I304" s="264"/>
      <c r="K304" s="264"/>
      <c r="L304" s="264"/>
      <c r="M304" s="264"/>
      <c r="N304" s="264"/>
    </row>
    <row r="305" spans="1:14" ht="12.75">
      <c r="A305" s="264"/>
      <c r="B305" s="264"/>
      <c r="C305" s="264"/>
      <c r="D305" s="264"/>
      <c r="E305" s="264"/>
      <c r="G305" s="264"/>
      <c r="H305" s="264"/>
      <c r="I305" s="264"/>
      <c r="K305" s="264"/>
      <c r="L305" s="264"/>
      <c r="M305" s="264"/>
      <c r="N305" s="264"/>
    </row>
    <row r="306" spans="1:14" ht="12.75">
      <c r="A306" s="264"/>
      <c r="B306" s="264"/>
      <c r="C306" s="264"/>
      <c r="D306" s="264"/>
      <c r="E306" s="264"/>
      <c r="G306" s="264"/>
      <c r="H306" s="264"/>
      <c r="I306" s="264"/>
      <c r="K306" s="264"/>
      <c r="L306" s="264"/>
      <c r="M306" s="264"/>
      <c r="N306" s="264"/>
    </row>
    <row r="307" spans="1:14" ht="12.75">
      <c r="A307" s="264"/>
      <c r="B307" s="264"/>
      <c r="C307" s="264"/>
      <c r="D307" s="264"/>
      <c r="E307" s="264"/>
      <c r="G307" s="264"/>
      <c r="H307" s="264"/>
      <c r="I307" s="264"/>
      <c r="K307" s="264"/>
      <c r="L307" s="264"/>
      <c r="M307" s="264"/>
      <c r="N307" s="264"/>
    </row>
    <row r="308" spans="1:14" ht="12.75">
      <c r="A308" s="264"/>
      <c r="B308" s="264"/>
      <c r="C308" s="264"/>
      <c r="D308" s="264"/>
      <c r="E308" s="264"/>
      <c r="G308" s="264"/>
      <c r="H308" s="264"/>
      <c r="I308" s="264"/>
      <c r="K308" s="264"/>
      <c r="L308" s="264"/>
      <c r="M308" s="264"/>
      <c r="N308" s="264"/>
    </row>
    <row r="309" spans="1:14" ht="12.75">
      <c r="A309" s="264"/>
      <c r="B309" s="264"/>
      <c r="C309" s="264"/>
      <c r="D309" s="264"/>
      <c r="E309" s="264"/>
      <c r="G309" s="264"/>
      <c r="H309" s="264"/>
      <c r="I309" s="264"/>
      <c r="K309" s="264"/>
      <c r="L309" s="264"/>
      <c r="M309" s="264"/>
      <c r="N309" s="264"/>
    </row>
    <row r="310" spans="1:14" ht="12.75">
      <c r="A310" s="264"/>
      <c r="B310" s="264"/>
      <c r="C310" s="264"/>
      <c r="D310" s="264"/>
      <c r="E310" s="264"/>
      <c r="G310" s="264"/>
      <c r="H310" s="264"/>
      <c r="I310" s="264"/>
      <c r="K310" s="264"/>
      <c r="L310" s="264"/>
      <c r="M310" s="264"/>
      <c r="N310" s="264"/>
    </row>
    <row r="311" spans="1:14" ht="12.75">
      <c r="A311" s="264"/>
      <c r="B311" s="264"/>
      <c r="C311" s="264"/>
      <c r="D311" s="264"/>
      <c r="E311" s="264"/>
      <c r="G311" s="264"/>
      <c r="H311" s="264"/>
      <c r="I311" s="264"/>
      <c r="K311" s="264"/>
      <c r="L311" s="264"/>
      <c r="M311" s="264"/>
      <c r="N311" s="264"/>
    </row>
    <row r="312" spans="1:14" ht="12.75">
      <c r="A312" s="264"/>
      <c r="B312" s="264"/>
      <c r="C312" s="264"/>
      <c r="D312" s="264"/>
      <c r="E312" s="264"/>
      <c r="G312" s="264"/>
      <c r="H312" s="264"/>
      <c r="I312" s="264"/>
      <c r="K312" s="264"/>
      <c r="L312" s="264"/>
      <c r="M312" s="264"/>
      <c r="N312" s="264"/>
    </row>
    <row r="313" spans="1:14" ht="12.75">
      <c r="A313" s="264"/>
      <c r="B313" s="264"/>
      <c r="C313" s="264"/>
      <c r="D313" s="264"/>
      <c r="E313" s="264"/>
      <c r="G313" s="264"/>
      <c r="H313" s="264"/>
      <c r="I313" s="264"/>
      <c r="K313" s="264"/>
      <c r="L313" s="264"/>
      <c r="M313" s="264"/>
      <c r="N313" s="264"/>
    </row>
    <row r="314" spans="1:14" ht="12.75">
      <c r="A314" s="264"/>
      <c r="B314" s="264"/>
      <c r="C314" s="264"/>
      <c r="D314" s="264"/>
      <c r="E314" s="264"/>
      <c r="G314" s="264"/>
      <c r="H314" s="264"/>
      <c r="I314" s="264"/>
      <c r="K314" s="264"/>
      <c r="L314" s="264"/>
      <c r="M314" s="264"/>
      <c r="N314" s="264"/>
    </row>
    <row r="315" spans="1:14" ht="12.75">
      <c r="A315" s="264"/>
      <c r="B315" s="264"/>
      <c r="C315" s="264"/>
      <c r="D315" s="264"/>
      <c r="E315" s="264"/>
      <c r="G315" s="264"/>
      <c r="H315" s="264"/>
      <c r="I315" s="264"/>
      <c r="K315" s="264"/>
      <c r="L315" s="264"/>
      <c r="M315" s="264"/>
      <c r="N315" s="264"/>
    </row>
    <row r="316" spans="1:14" ht="12.75">
      <c r="A316" s="264"/>
      <c r="B316" s="264"/>
      <c r="C316" s="264"/>
      <c r="D316" s="264"/>
      <c r="E316" s="264"/>
      <c r="G316" s="264"/>
      <c r="H316" s="264"/>
      <c r="I316" s="264"/>
      <c r="K316" s="264"/>
      <c r="L316" s="264"/>
      <c r="M316" s="264"/>
      <c r="N316" s="264"/>
    </row>
    <row r="317" spans="1:14" ht="12.75">
      <c r="A317" s="264"/>
      <c r="B317" s="264"/>
      <c r="C317" s="264"/>
      <c r="D317" s="264"/>
      <c r="E317" s="264"/>
      <c r="G317" s="264"/>
      <c r="H317" s="264"/>
      <c r="I317" s="264"/>
      <c r="K317" s="264"/>
      <c r="L317" s="264"/>
      <c r="M317" s="264"/>
      <c r="N317" s="264"/>
    </row>
    <row r="318" spans="1:14" ht="12.75">
      <c r="A318" s="264"/>
      <c r="B318" s="264"/>
      <c r="C318" s="264"/>
      <c r="D318" s="264"/>
      <c r="E318" s="264"/>
      <c r="G318" s="264"/>
      <c r="H318" s="264"/>
      <c r="I318" s="264"/>
      <c r="K318" s="264"/>
      <c r="L318" s="264"/>
      <c r="M318" s="264"/>
      <c r="N318" s="264"/>
    </row>
    <row r="319" spans="1:14" ht="12.75">
      <c r="A319" s="264"/>
      <c r="B319" s="264"/>
      <c r="C319" s="264"/>
      <c r="D319" s="264"/>
      <c r="E319" s="264"/>
      <c r="G319" s="264"/>
      <c r="H319" s="264"/>
      <c r="I319" s="264"/>
      <c r="K319" s="264"/>
      <c r="L319" s="264"/>
      <c r="M319" s="264"/>
      <c r="N319" s="264"/>
    </row>
    <row r="320" spans="1:14" ht="12.75">
      <c r="A320" s="264"/>
      <c r="B320" s="264"/>
      <c r="C320" s="264"/>
      <c r="D320" s="264"/>
      <c r="E320" s="264"/>
      <c r="G320" s="264"/>
      <c r="H320" s="264"/>
      <c r="I320" s="264"/>
      <c r="K320" s="264"/>
      <c r="L320" s="264"/>
      <c r="M320" s="264"/>
      <c r="N320" s="264"/>
    </row>
    <row r="321" spans="1:14" ht="12.75">
      <c r="A321" s="264"/>
      <c r="B321" s="264"/>
      <c r="C321" s="264"/>
      <c r="D321" s="264"/>
      <c r="E321" s="264"/>
      <c r="G321" s="264"/>
      <c r="H321" s="264"/>
      <c r="I321" s="264"/>
      <c r="K321" s="264"/>
      <c r="L321" s="264"/>
      <c r="M321" s="264"/>
      <c r="N321" s="264"/>
    </row>
    <row r="322" spans="1:14" ht="12.75">
      <c r="A322" s="264"/>
      <c r="B322" s="264"/>
      <c r="C322" s="264"/>
      <c r="D322" s="264"/>
      <c r="E322" s="264"/>
      <c r="G322" s="264"/>
      <c r="H322" s="264"/>
      <c r="I322" s="264"/>
      <c r="K322" s="264"/>
      <c r="L322" s="264"/>
      <c r="M322" s="264"/>
      <c r="N322" s="264"/>
    </row>
    <row r="323" spans="1:14" ht="12.75">
      <c r="A323" s="264"/>
      <c r="B323" s="264"/>
      <c r="C323" s="264"/>
      <c r="D323" s="264"/>
      <c r="E323" s="264"/>
      <c r="G323" s="264"/>
      <c r="H323" s="264"/>
      <c r="I323" s="264"/>
      <c r="K323" s="264"/>
      <c r="L323" s="264"/>
      <c r="M323" s="264"/>
      <c r="N323" s="264"/>
    </row>
    <row r="324" spans="1:14" ht="12.75">
      <c r="A324" s="264"/>
      <c r="B324" s="264"/>
      <c r="C324" s="264"/>
      <c r="D324" s="264"/>
      <c r="E324" s="264"/>
      <c r="G324" s="264"/>
      <c r="H324" s="264"/>
      <c r="I324" s="264"/>
      <c r="K324" s="264"/>
      <c r="L324" s="264"/>
      <c r="M324" s="264"/>
      <c r="N324" s="264"/>
    </row>
    <row r="325" spans="1:14" ht="12.75">
      <c r="A325" s="264"/>
      <c r="B325" s="264"/>
      <c r="C325" s="264"/>
      <c r="D325" s="264"/>
      <c r="E325" s="264"/>
      <c r="G325" s="264"/>
      <c r="H325" s="264"/>
      <c r="I325" s="264"/>
      <c r="K325" s="264"/>
      <c r="L325" s="264"/>
      <c r="M325" s="264"/>
      <c r="N325" s="264"/>
    </row>
    <row r="326" spans="1:14" ht="12.75">
      <c r="A326" s="264"/>
      <c r="B326" s="264"/>
      <c r="C326" s="264"/>
      <c r="D326" s="264"/>
      <c r="E326" s="264"/>
      <c r="G326" s="264"/>
      <c r="H326" s="264"/>
      <c r="I326" s="264"/>
      <c r="K326" s="264"/>
      <c r="L326" s="264"/>
      <c r="M326" s="264"/>
      <c r="N326" s="264"/>
    </row>
    <row r="327" spans="1:14" ht="12.75">
      <c r="A327" s="264"/>
      <c r="B327" s="264"/>
      <c r="C327" s="264"/>
      <c r="D327" s="264"/>
      <c r="E327" s="264"/>
      <c r="G327" s="264"/>
      <c r="H327" s="264"/>
      <c r="I327" s="264"/>
      <c r="K327" s="264"/>
      <c r="L327" s="264"/>
      <c r="M327" s="264"/>
      <c r="N327" s="264"/>
    </row>
    <row r="328" spans="1:14" ht="12.75">
      <c r="A328" s="264"/>
      <c r="B328" s="264"/>
      <c r="C328" s="264"/>
      <c r="D328" s="264"/>
      <c r="E328" s="264"/>
      <c r="G328" s="264"/>
      <c r="H328" s="264"/>
      <c r="I328" s="264"/>
      <c r="K328" s="264"/>
      <c r="L328" s="264"/>
      <c r="M328" s="264"/>
      <c r="N328" s="264"/>
    </row>
    <row r="329" spans="1:14" ht="12.75">
      <c r="A329" s="264"/>
      <c r="B329" s="264"/>
      <c r="C329" s="264"/>
      <c r="D329" s="264"/>
      <c r="E329" s="264"/>
      <c r="G329" s="264"/>
      <c r="H329" s="264"/>
      <c r="I329" s="264"/>
      <c r="K329" s="264"/>
      <c r="L329" s="264"/>
      <c r="M329" s="264"/>
      <c r="N329" s="264"/>
    </row>
    <row r="330" spans="1:14" ht="12.75">
      <c r="A330" s="264"/>
      <c r="B330" s="264"/>
      <c r="C330" s="264"/>
      <c r="D330" s="264"/>
      <c r="E330" s="264"/>
      <c r="G330" s="264"/>
      <c r="H330" s="264"/>
      <c r="I330" s="264"/>
      <c r="K330" s="264"/>
      <c r="L330" s="264"/>
      <c r="M330" s="264"/>
      <c r="N330" s="264"/>
    </row>
    <row r="331" spans="1:14" ht="12.75">
      <c r="A331" s="264"/>
      <c r="B331" s="264"/>
      <c r="C331" s="264"/>
      <c r="D331" s="264"/>
      <c r="E331" s="264"/>
      <c r="G331" s="264"/>
      <c r="H331" s="264"/>
      <c r="I331" s="264"/>
      <c r="K331" s="264"/>
      <c r="L331" s="264"/>
      <c r="M331" s="264"/>
      <c r="N331" s="264"/>
    </row>
    <row r="332" spans="1:14" ht="12.75">
      <c r="A332" s="264"/>
      <c r="B332" s="264"/>
      <c r="C332" s="264"/>
      <c r="D332" s="264"/>
      <c r="E332" s="264"/>
      <c r="G332" s="264"/>
      <c r="H332" s="264"/>
      <c r="I332" s="264"/>
      <c r="K332" s="264"/>
      <c r="L332" s="264"/>
      <c r="M332" s="264"/>
      <c r="N332" s="264"/>
    </row>
    <row r="333" spans="1:14" ht="12.75">
      <c r="A333" s="264"/>
      <c r="B333" s="264"/>
      <c r="C333" s="264"/>
      <c r="D333" s="264"/>
      <c r="E333" s="264"/>
      <c r="G333" s="264"/>
      <c r="H333" s="264"/>
      <c r="I333" s="264"/>
      <c r="K333" s="264"/>
      <c r="L333" s="264"/>
      <c r="M333" s="264"/>
      <c r="N333" s="264"/>
    </row>
    <row r="334" spans="1:14" ht="12.75">
      <c r="A334" s="264"/>
      <c r="B334" s="264"/>
      <c r="C334" s="264"/>
      <c r="D334" s="264"/>
      <c r="E334" s="264"/>
      <c r="G334" s="264"/>
      <c r="H334" s="264"/>
      <c r="I334" s="264"/>
      <c r="K334" s="264"/>
      <c r="L334" s="264"/>
      <c r="M334" s="264"/>
      <c r="N334" s="264"/>
    </row>
    <row r="335" spans="1:14" ht="12.75">
      <c r="A335" s="264"/>
      <c r="B335" s="264"/>
      <c r="C335" s="264"/>
      <c r="D335" s="264"/>
      <c r="E335" s="264"/>
      <c r="G335" s="264"/>
      <c r="H335" s="264"/>
      <c r="I335" s="264"/>
      <c r="K335" s="264"/>
      <c r="L335" s="264"/>
      <c r="M335" s="264"/>
      <c r="N335" s="264"/>
    </row>
    <row r="336" spans="1:14" ht="12.75">
      <c r="A336" s="264"/>
      <c r="B336" s="264"/>
      <c r="C336" s="264"/>
      <c r="D336" s="264"/>
      <c r="E336" s="264"/>
      <c r="G336" s="264"/>
      <c r="H336" s="264"/>
      <c r="I336" s="264"/>
      <c r="K336" s="264"/>
      <c r="L336" s="264"/>
      <c r="M336" s="264"/>
      <c r="N336" s="264"/>
    </row>
    <row r="337" spans="1:14" ht="12.75">
      <c r="A337" s="264"/>
      <c r="B337" s="264"/>
      <c r="C337" s="264"/>
      <c r="D337" s="264"/>
      <c r="E337" s="264"/>
      <c r="G337" s="264"/>
      <c r="H337" s="264"/>
      <c r="I337" s="264"/>
      <c r="K337" s="264"/>
      <c r="L337" s="264"/>
      <c r="M337" s="264"/>
      <c r="N337" s="264"/>
    </row>
    <row r="338" spans="1:14" ht="12.75">
      <c r="A338" s="264"/>
      <c r="B338" s="264"/>
      <c r="C338" s="264"/>
      <c r="D338" s="264"/>
      <c r="E338" s="264"/>
      <c r="G338" s="264"/>
      <c r="H338" s="264"/>
      <c r="I338" s="264"/>
      <c r="K338" s="264"/>
      <c r="L338" s="264"/>
      <c r="M338" s="264"/>
      <c r="N338" s="264"/>
    </row>
    <row r="339" spans="1:14" ht="12.75">
      <c r="A339" s="264"/>
      <c r="B339" s="264"/>
      <c r="C339" s="264"/>
      <c r="D339" s="264"/>
      <c r="E339" s="264"/>
      <c r="G339" s="264"/>
      <c r="H339" s="264"/>
      <c r="I339" s="264"/>
      <c r="K339" s="264"/>
      <c r="L339" s="264"/>
      <c r="M339" s="264"/>
      <c r="N339" s="264"/>
    </row>
    <row r="340" spans="1:14" ht="12.75">
      <c r="A340" s="264"/>
      <c r="B340" s="264"/>
      <c r="C340" s="264"/>
      <c r="D340" s="264"/>
      <c r="E340" s="264"/>
      <c r="G340" s="264"/>
      <c r="H340" s="264"/>
      <c r="I340" s="264"/>
      <c r="K340" s="264"/>
      <c r="L340" s="264"/>
      <c r="M340" s="264"/>
      <c r="N340" s="264"/>
    </row>
    <row r="341" spans="1:14" ht="12.75">
      <c r="A341" s="264"/>
      <c r="B341" s="264"/>
      <c r="C341" s="264"/>
      <c r="D341" s="264"/>
      <c r="E341" s="264"/>
      <c r="G341" s="264"/>
      <c r="H341" s="264"/>
      <c r="I341" s="264"/>
      <c r="K341" s="264"/>
      <c r="L341" s="264"/>
      <c r="M341" s="264"/>
      <c r="N341" s="264"/>
    </row>
    <row r="342" spans="1:14" ht="12.75">
      <c r="A342" s="264"/>
      <c r="B342" s="264"/>
      <c r="C342" s="264"/>
      <c r="D342" s="264"/>
      <c r="E342" s="264"/>
      <c r="G342" s="264"/>
      <c r="H342" s="264"/>
      <c r="I342" s="264"/>
      <c r="K342" s="264"/>
      <c r="L342" s="264"/>
      <c r="M342" s="264"/>
      <c r="N342" s="264"/>
    </row>
    <row r="343" spans="1:14" ht="12.75">
      <c r="A343" s="264"/>
      <c r="B343" s="264"/>
      <c r="C343" s="264"/>
      <c r="D343" s="264"/>
      <c r="E343" s="264"/>
      <c r="G343" s="264"/>
      <c r="H343" s="264"/>
      <c r="I343" s="264"/>
      <c r="K343" s="264"/>
      <c r="L343" s="264"/>
      <c r="M343" s="264"/>
      <c r="N343" s="264"/>
    </row>
    <row r="344" spans="1:14" ht="12.75">
      <c r="A344" s="264"/>
      <c r="B344" s="264"/>
      <c r="C344" s="264"/>
      <c r="D344" s="264"/>
      <c r="E344" s="264"/>
      <c r="G344" s="264"/>
      <c r="H344" s="264"/>
      <c r="I344" s="264"/>
      <c r="K344" s="264"/>
      <c r="L344" s="264"/>
      <c r="M344" s="264"/>
      <c r="N344" s="264"/>
    </row>
    <row r="345" spans="1:14" ht="12.75">
      <c r="A345" s="264"/>
      <c r="B345" s="264"/>
      <c r="C345" s="264"/>
      <c r="D345" s="264"/>
      <c r="E345" s="264"/>
      <c r="G345" s="264"/>
      <c r="H345" s="264"/>
      <c r="I345" s="264"/>
      <c r="K345" s="264"/>
      <c r="L345" s="264"/>
      <c r="M345" s="264"/>
      <c r="N345" s="264"/>
    </row>
    <row r="346" spans="1:14" ht="12.75">
      <c r="A346" s="264"/>
      <c r="B346" s="264"/>
      <c r="C346" s="264"/>
      <c r="D346" s="264"/>
      <c r="E346" s="264"/>
      <c r="G346" s="264"/>
      <c r="H346" s="264"/>
      <c r="I346" s="264"/>
      <c r="K346" s="264"/>
      <c r="L346" s="264"/>
      <c r="M346" s="264"/>
      <c r="N346" s="264"/>
    </row>
    <row r="347" spans="1:14" ht="12.75">
      <c r="A347" s="264"/>
      <c r="B347" s="264"/>
      <c r="C347" s="264"/>
      <c r="D347" s="264"/>
      <c r="E347" s="264"/>
      <c r="G347" s="264"/>
      <c r="H347" s="264"/>
      <c r="I347" s="264"/>
      <c r="K347" s="264"/>
      <c r="L347" s="264"/>
      <c r="M347" s="264"/>
      <c r="N347" s="264"/>
    </row>
    <row r="348" spans="1:14" ht="12.75">
      <c r="A348" s="264"/>
      <c r="B348" s="264"/>
      <c r="C348" s="264"/>
      <c r="D348" s="264"/>
      <c r="E348" s="264"/>
      <c r="G348" s="264"/>
      <c r="H348" s="264"/>
      <c r="I348" s="264"/>
      <c r="K348" s="264"/>
      <c r="L348" s="264"/>
      <c r="M348" s="264"/>
      <c r="N348" s="264"/>
    </row>
    <row r="349" spans="1:14" ht="12.75">
      <c r="A349" s="264"/>
      <c r="B349" s="264"/>
      <c r="C349" s="264"/>
      <c r="D349" s="264"/>
      <c r="E349" s="264"/>
      <c r="G349" s="264"/>
      <c r="H349" s="264"/>
      <c r="I349" s="264"/>
      <c r="K349" s="264"/>
      <c r="L349" s="264"/>
      <c r="M349" s="264"/>
      <c r="N349" s="264"/>
    </row>
    <row r="350" spans="1:14" ht="12.75">
      <c r="A350" s="264"/>
      <c r="B350" s="264"/>
      <c r="C350" s="264"/>
      <c r="D350" s="264"/>
      <c r="E350" s="264"/>
      <c r="G350" s="264"/>
      <c r="H350" s="264"/>
      <c r="I350" s="264"/>
      <c r="K350" s="264"/>
      <c r="L350" s="264"/>
      <c r="M350" s="264"/>
      <c r="N350" s="264"/>
    </row>
    <row r="351" spans="1:14" ht="12.75">
      <c r="A351" s="264"/>
      <c r="B351" s="264"/>
      <c r="C351" s="264"/>
      <c r="D351" s="264"/>
      <c r="E351" s="264"/>
      <c r="G351" s="264"/>
      <c r="H351" s="264"/>
      <c r="I351" s="264"/>
      <c r="K351" s="264"/>
      <c r="L351" s="264"/>
      <c r="M351" s="264"/>
      <c r="N351" s="264"/>
    </row>
    <row r="352" spans="1:14" ht="12.75">
      <c r="A352" s="264"/>
      <c r="B352" s="264"/>
      <c r="C352" s="264"/>
      <c r="D352" s="264"/>
      <c r="E352" s="264"/>
      <c r="G352" s="264"/>
      <c r="H352" s="264"/>
      <c r="I352" s="264"/>
      <c r="K352" s="264"/>
      <c r="L352" s="264"/>
      <c r="M352" s="264"/>
      <c r="N352" s="264"/>
    </row>
    <row r="353" spans="1:14" ht="12.75">
      <c r="A353" s="264"/>
      <c r="B353" s="264"/>
      <c r="C353" s="264"/>
      <c r="D353" s="264"/>
      <c r="E353" s="264"/>
      <c r="G353" s="264"/>
      <c r="H353" s="264"/>
      <c r="I353" s="264"/>
      <c r="K353" s="264"/>
      <c r="L353" s="264"/>
      <c r="M353" s="264"/>
      <c r="N353" s="264"/>
    </row>
    <row r="354" spans="1:14" ht="12.75">
      <c r="A354" s="264"/>
      <c r="B354" s="264"/>
      <c r="C354" s="264"/>
      <c r="D354" s="264"/>
      <c r="E354" s="264"/>
      <c r="G354" s="264"/>
      <c r="H354" s="264"/>
      <c r="I354" s="264"/>
      <c r="K354" s="264"/>
      <c r="L354" s="264"/>
      <c r="M354" s="264"/>
      <c r="N354" s="264"/>
    </row>
    <row r="355" spans="1:14" ht="12.75">
      <c r="A355" s="264"/>
      <c r="B355" s="264"/>
      <c r="C355" s="264"/>
      <c r="D355" s="264"/>
      <c r="E355" s="264"/>
      <c r="G355" s="264"/>
      <c r="H355" s="264"/>
      <c r="I355" s="264"/>
      <c r="K355" s="264"/>
      <c r="L355" s="264"/>
      <c r="M355" s="264"/>
      <c r="N355" s="264"/>
    </row>
    <row r="356" spans="1:14" ht="12.75">
      <c r="A356" s="264"/>
      <c r="B356" s="264"/>
      <c r="C356" s="264"/>
      <c r="D356" s="264"/>
      <c r="E356" s="264"/>
      <c r="G356" s="264"/>
      <c r="H356" s="264"/>
      <c r="I356" s="264"/>
      <c r="K356" s="264"/>
      <c r="L356" s="264"/>
      <c r="M356" s="264"/>
      <c r="N356" s="264"/>
    </row>
    <row r="357" spans="1:14" ht="12.75">
      <c r="A357" s="264"/>
      <c r="B357" s="264"/>
      <c r="C357" s="264"/>
      <c r="D357" s="264"/>
      <c r="E357" s="264"/>
      <c r="G357" s="264"/>
      <c r="H357" s="264"/>
      <c r="I357" s="264"/>
      <c r="K357" s="264"/>
      <c r="L357" s="264"/>
      <c r="M357" s="264"/>
      <c r="N357" s="264"/>
    </row>
    <row r="358" spans="1:14" ht="12.75">
      <c r="A358" s="264"/>
      <c r="B358" s="264"/>
      <c r="C358" s="264"/>
      <c r="D358" s="264"/>
      <c r="E358" s="264"/>
      <c r="G358" s="264"/>
      <c r="H358" s="264"/>
      <c r="I358" s="264"/>
      <c r="K358" s="264"/>
      <c r="L358" s="264"/>
      <c r="M358" s="264"/>
      <c r="N358" s="264"/>
    </row>
    <row r="359" spans="1:14" ht="12.75">
      <c r="A359" s="264"/>
      <c r="B359" s="264"/>
      <c r="C359" s="264"/>
      <c r="D359" s="264"/>
      <c r="E359" s="264"/>
      <c r="G359" s="264"/>
      <c r="H359" s="264"/>
      <c r="I359" s="264"/>
      <c r="K359" s="264"/>
      <c r="L359" s="264"/>
      <c r="M359" s="264"/>
      <c r="N359" s="264"/>
    </row>
    <row r="360" spans="1:14" ht="12.75">
      <c r="A360" s="264"/>
      <c r="B360" s="264"/>
      <c r="C360" s="264"/>
      <c r="D360" s="264"/>
      <c r="E360" s="264"/>
      <c r="G360" s="264"/>
      <c r="H360" s="264"/>
      <c r="I360" s="264"/>
      <c r="K360" s="264"/>
      <c r="L360" s="264"/>
      <c r="M360" s="264"/>
      <c r="N360" s="264"/>
    </row>
    <row r="361" spans="1:14" ht="12.75">
      <c r="A361" s="264"/>
      <c r="B361" s="264"/>
      <c r="C361" s="264"/>
      <c r="D361" s="264"/>
      <c r="E361" s="264"/>
      <c r="G361" s="264"/>
      <c r="H361" s="264"/>
      <c r="I361" s="264"/>
      <c r="K361" s="264"/>
      <c r="L361" s="264"/>
      <c r="M361" s="264"/>
      <c r="N361" s="264"/>
    </row>
    <row r="362" spans="1:14" ht="12.75">
      <c r="A362" s="264"/>
      <c r="B362" s="264"/>
      <c r="C362" s="264"/>
      <c r="D362" s="264"/>
      <c r="E362" s="264"/>
      <c r="G362" s="264"/>
      <c r="H362" s="264"/>
      <c r="I362" s="264"/>
      <c r="K362" s="264"/>
      <c r="L362" s="264"/>
      <c r="M362" s="264"/>
      <c r="N362" s="264"/>
    </row>
    <row r="363" spans="1:14" ht="12.75">
      <c r="A363" s="264"/>
      <c r="B363" s="264"/>
      <c r="C363" s="264"/>
      <c r="D363" s="264"/>
      <c r="E363" s="264"/>
      <c r="G363" s="264"/>
      <c r="H363" s="264"/>
      <c r="I363" s="264"/>
      <c r="K363" s="264"/>
      <c r="L363" s="264"/>
      <c r="M363" s="264"/>
      <c r="N363" s="264"/>
    </row>
    <row r="364" spans="1:14" ht="12.75">
      <c r="A364" s="264"/>
      <c r="B364" s="264"/>
      <c r="C364" s="264"/>
      <c r="D364" s="264"/>
      <c r="E364" s="264"/>
      <c r="G364" s="264"/>
      <c r="H364" s="264"/>
      <c r="I364" s="264"/>
      <c r="K364" s="264"/>
      <c r="L364" s="264"/>
      <c r="M364" s="264"/>
      <c r="N364" s="264"/>
    </row>
    <row r="365" spans="1:14" ht="12.75">
      <c r="A365" s="264"/>
      <c r="B365" s="264"/>
      <c r="C365" s="264"/>
      <c r="D365" s="264"/>
      <c r="E365" s="264"/>
      <c r="G365" s="264"/>
      <c r="H365" s="264"/>
      <c r="I365" s="264"/>
      <c r="K365" s="264"/>
      <c r="L365" s="264"/>
      <c r="M365" s="264"/>
      <c r="N365" s="264"/>
    </row>
    <row r="366" spans="1:14" ht="12.75">
      <c r="A366" s="264"/>
      <c r="B366" s="264"/>
      <c r="C366" s="264"/>
      <c r="D366" s="264"/>
      <c r="E366" s="264"/>
      <c r="G366" s="264"/>
      <c r="H366" s="264"/>
      <c r="I366" s="264"/>
      <c r="K366" s="264"/>
      <c r="L366" s="264"/>
      <c r="M366" s="264"/>
      <c r="N366" s="264"/>
    </row>
    <row r="367" spans="1:14" ht="12.75">
      <c r="A367" s="264"/>
      <c r="B367" s="264"/>
      <c r="C367" s="264"/>
      <c r="D367" s="264"/>
      <c r="E367" s="264"/>
      <c r="G367" s="264"/>
      <c r="H367" s="264"/>
      <c r="I367" s="264"/>
      <c r="K367" s="264"/>
      <c r="L367" s="264"/>
      <c r="M367" s="264"/>
      <c r="N367" s="264"/>
    </row>
    <row r="368" spans="1:14" ht="12.75">
      <c r="A368" s="264"/>
      <c r="B368" s="264"/>
      <c r="C368" s="264"/>
      <c r="D368" s="264"/>
      <c r="E368" s="264"/>
      <c r="G368" s="264"/>
      <c r="H368" s="264"/>
      <c r="I368" s="264"/>
      <c r="K368" s="264"/>
      <c r="L368" s="264"/>
      <c r="M368" s="264"/>
      <c r="N368" s="264"/>
    </row>
    <row r="369" spans="1:14" ht="12.75">
      <c r="A369" s="264"/>
      <c r="B369" s="264"/>
      <c r="C369" s="264"/>
      <c r="D369" s="264"/>
      <c r="E369" s="264"/>
      <c r="G369" s="264"/>
      <c r="H369" s="264"/>
      <c r="I369" s="264"/>
      <c r="K369" s="264"/>
      <c r="L369" s="264"/>
      <c r="M369" s="264"/>
      <c r="N369" s="264"/>
    </row>
    <row r="370" spans="1:14" ht="12.75">
      <c r="A370" s="264"/>
      <c r="B370" s="264"/>
      <c r="C370" s="264"/>
      <c r="D370" s="264"/>
      <c r="E370" s="264"/>
      <c r="G370" s="264"/>
      <c r="H370" s="264"/>
      <c r="I370" s="264"/>
      <c r="K370" s="264"/>
      <c r="L370" s="264"/>
      <c r="M370" s="264"/>
      <c r="N370" s="264"/>
    </row>
    <row r="371" spans="1:14" ht="12.75">
      <c r="A371" s="264"/>
      <c r="B371" s="264"/>
      <c r="C371" s="264"/>
      <c r="D371" s="264"/>
      <c r="E371" s="264"/>
      <c r="G371" s="264"/>
      <c r="H371" s="264"/>
      <c r="I371" s="264"/>
      <c r="K371" s="264"/>
      <c r="L371" s="264"/>
      <c r="M371" s="264"/>
      <c r="N371" s="264"/>
    </row>
    <row r="372" spans="1:14" ht="12.75">
      <c r="A372" s="264"/>
      <c r="B372" s="264"/>
      <c r="C372" s="264"/>
      <c r="D372" s="264"/>
      <c r="E372" s="264"/>
      <c r="G372" s="264"/>
      <c r="H372" s="264"/>
      <c r="I372" s="264"/>
      <c r="K372" s="264"/>
      <c r="L372" s="264"/>
      <c r="M372" s="264"/>
      <c r="N372" s="264"/>
    </row>
    <row r="373" spans="1:14" ht="12.75">
      <c r="A373" s="264"/>
      <c r="B373" s="264"/>
      <c r="C373" s="264"/>
      <c r="D373" s="264"/>
      <c r="E373" s="264"/>
      <c r="G373" s="264"/>
      <c r="H373" s="264"/>
      <c r="I373" s="264"/>
      <c r="K373" s="264"/>
      <c r="L373" s="264"/>
      <c r="M373" s="264"/>
      <c r="N373" s="264"/>
    </row>
    <row r="374" spans="1:14" ht="12.75">
      <c r="A374" s="264"/>
      <c r="B374" s="264"/>
      <c r="C374" s="264"/>
      <c r="D374" s="264"/>
      <c r="E374" s="264"/>
      <c r="G374" s="264"/>
      <c r="H374" s="264"/>
      <c r="I374" s="264"/>
      <c r="K374" s="264"/>
      <c r="L374" s="264"/>
      <c r="M374" s="264"/>
      <c r="N374" s="264"/>
    </row>
    <row r="375" spans="1:14" ht="12.75">
      <c r="A375" s="264"/>
      <c r="B375" s="264"/>
      <c r="C375" s="264"/>
      <c r="D375" s="264"/>
      <c r="E375" s="264"/>
      <c r="G375" s="264"/>
      <c r="H375" s="264"/>
      <c r="I375" s="264"/>
      <c r="K375" s="264"/>
      <c r="L375" s="264"/>
      <c r="M375" s="264"/>
      <c r="N375" s="264"/>
    </row>
    <row r="376" spans="1:14" ht="12.75">
      <c r="A376" s="264"/>
      <c r="B376" s="264"/>
      <c r="C376" s="264"/>
      <c r="D376" s="264"/>
      <c r="E376" s="264"/>
      <c r="G376" s="264"/>
      <c r="H376" s="264"/>
      <c r="I376" s="264"/>
      <c r="K376" s="264"/>
      <c r="L376" s="264"/>
      <c r="M376" s="264"/>
      <c r="N376" s="264"/>
    </row>
    <row r="377" spans="1:14" ht="12.75">
      <c r="A377" s="264"/>
      <c r="B377" s="264"/>
      <c r="C377" s="264"/>
      <c r="D377" s="264"/>
      <c r="E377" s="264"/>
      <c r="G377" s="264"/>
      <c r="H377" s="264"/>
      <c r="I377" s="264"/>
      <c r="K377" s="264"/>
      <c r="L377" s="264"/>
      <c r="M377" s="264"/>
      <c r="N377" s="264"/>
    </row>
    <row r="378" spans="1:14" ht="12.75">
      <c r="A378" s="264"/>
      <c r="B378" s="264"/>
      <c r="C378" s="264"/>
      <c r="D378" s="264"/>
      <c r="E378" s="264"/>
      <c r="G378" s="264"/>
      <c r="H378" s="264"/>
      <c r="I378" s="264"/>
      <c r="K378" s="264"/>
      <c r="L378" s="264"/>
      <c r="M378" s="264"/>
      <c r="N378" s="264"/>
    </row>
    <row r="379" spans="1:14" ht="12.75">
      <c r="A379" s="264"/>
      <c r="B379" s="264"/>
      <c r="C379" s="264"/>
      <c r="D379" s="264"/>
      <c r="E379" s="264"/>
      <c r="G379" s="264"/>
      <c r="H379" s="264"/>
      <c r="I379" s="264"/>
      <c r="K379" s="264"/>
      <c r="L379" s="264"/>
      <c r="M379" s="264"/>
      <c r="N379" s="264"/>
    </row>
    <row r="380" spans="1:14" ht="12.75">
      <c r="A380" s="264"/>
      <c r="B380" s="264"/>
      <c r="C380" s="264"/>
      <c r="D380" s="264"/>
      <c r="E380" s="264"/>
      <c r="G380" s="264"/>
      <c r="H380" s="264"/>
      <c r="I380" s="264"/>
      <c r="K380" s="264"/>
      <c r="L380" s="264"/>
      <c r="M380" s="264"/>
      <c r="N380" s="264"/>
    </row>
    <row r="381" spans="1:14" ht="12.75">
      <c r="A381" s="264"/>
      <c r="B381" s="264"/>
      <c r="C381" s="264"/>
      <c r="D381" s="264"/>
      <c r="E381" s="264"/>
      <c r="G381" s="264"/>
      <c r="H381" s="264"/>
      <c r="I381" s="264"/>
      <c r="K381" s="264"/>
      <c r="L381" s="264"/>
      <c r="M381" s="264"/>
      <c r="N381" s="264"/>
    </row>
    <row r="382" spans="1:14" ht="12.75">
      <c r="A382" s="264"/>
      <c r="B382" s="264"/>
      <c r="C382" s="264"/>
      <c r="D382" s="264"/>
      <c r="E382" s="264"/>
      <c r="G382" s="264"/>
      <c r="H382" s="264"/>
      <c r="I382" s="264"/>
      <c r="K382" s="264"/>
      <c r="L382" s="264"/>
      <c r="M382" s="264"/>
      <c r="N382" s="264"/>
    </row>
    <row r="383" spans="1:14" ht="12.75">
      <c r="A383" s="264"/>
      <c r="B383" s="264"/>
      <c r="C383" s="264"/>
      <c r="D383" s="264"/>
      <c r="E383" s="264"/>
      <c r="G383" s="264"/>
      <c r="H383" s="264"/>
      <c r="I383" s="264"/>
      <c r="K383" s="264"/>
      <c r="L383" s="264"/>
      <c r="M383" s="264"/>
      <c r="N383" s="264"/>
    </row>
    <row r="384" spans="1:14" ht="12.75">
      <c r="A384" s="264"/>
      <c r="B384" s="264"/>
      <c r="C384" s="264"/>
      <c r="D384" s="264"/>
      <c r="E384" s="264"/>
      <c r="G384" s="264"/>
      <c r="H384" s="264"/>
      <c r="I384" s="264"/>
      <c r="K384" s="264"/>
      <c r="L384" s="264"/>
      <c r="M384" s="264"/>
      <c r="N384" s="264"/>
    </row>
    <row r="385" spans="1:14" ht="12.75">
      <c r="A385" s="264"/>
      <c r="B385" s="264"/>
      <c r="C385" s="264"/>
      <c r="D385" s="264"/>
      <c r="E385" s="264"/>
      <c r="G385" s="264"/>
      <c r="H385" s="264"/>
      <c r="I385" s="264"/>
      <c r="K385" s="264"/>
      <c r="L385" s="264"/>
      <c r="M385" s="264"/>
      <c r="N385" s="264"/>
    </row>
    <row r="386" spans="1:14" ht="12.75">
      <c r="A386" s="264"/>
      <c r="B386" s="264"/>
      <c r="C386" s="264"/>
      <c r="D386" s="264"/>
      <c r="E386" s="264"/>
      <c r="G386" s="264"/>
      <c r="H386" s="264"/>
      <c r="I386" s="264"/>
      <c r="K386" s="264"/>
      <c r="L386" s="264"/>
      <c r="M386" s="264"/>
      <c r="N386" s="264"/>
    </row>
    <row r="387" spans="1:14" ht="12.75">
      <c r="A387" s="264"/>
      <c r="B387" s="264"/>
      <c r="C387" s="264"/>
      <c r="D387" s="264"/>
      <c r="E387" s="264"/>
      <c r="G387" s="264"/>
      <c r="H387" s="264"/>
      <c r="I387" s="264"/>
      <c r="K387" s="264"/>
      <c r="L387" s="264"/>
      <c r="M387" s="264"/>
      <c r="N387" s="264"/>
    </row>
    <row r="388" spans="1:14" ht="12.75">
      <c r="A388" s="264"/>
      <c r="B388" s="264"/>
      <c r="C388" s="264"/>
      <c r="D388" s="264"/>
      <c r="E388" s="264"/>
      <c r="G388" s="264"/>
      <c r="H388" s="264"/>
      <c r="I388" s="264"/>
      <c r="K388" s="264"/>
      <c r="L388" s="264"/>
      <c r="M388" s="264"/>
      <c r="N388" s="264"/>
    </row>
    <row r="389" spans="1:14" ht="12.75">
      <c r="A389" s="264"/>
      <c r="B389" s="264"/>
      <c r="C389" s="264"/>
      <c r="D389" s="264"/>
      <c r="E389" s="264"/>
      <c r="G389" s="264"/>
      <c r="H389" s="264"/>
      <c r="I389" s="264"/>
      <c r="K389" s="264"/>
      <c r="L389" s="264"/>
      <c r="M389" s="264"/>
      <c r="N389" s="264"/>
    </row>
    <row r="390" spans="1:14" ht="12.75">
      <c r="A390" s="264"/>
      <c r="B390" s="264"/>
      <c r="C390" s="264"/>
      <c r="D390" s="264"/>
      <c r="E390" s="264"/>
      <c r="G390" s="264"/>
      <c r="H390" s="264"/>
      <c r="I390" s="264"/>
      <c r="K390" s="264"/>
      <c r="L390" s="264"/>
      <c r="M390" s="264"/>
      <c r="N390" s="264"/>
    </row>
    <row r="391" spans="1:14" ht="12.75">
      <c r="A391" s="264"/>
      <c r="B391" s="264"/>
      <c r="C391" s="264"/>
      <c r="D391" s="264"/>
      <c r="E391" s="264"/>
      <c r="G391" s="264"/>
      <c r="H391" s="264"/>
      <c r="I391" s="264"/>
      <c r="K391" s="264"/>
      <c r="L391" s="264"/>
      <c r="M391" s="264"/>
      <c r="N391" s="264"/>
    </row>
    <row r="392" spans="1:14" ht="12.75">
      <c r="A392" s="264"/>
      <c r="B392" s="264"/>
      <c r="C392" s="264"/>
      <c r="D392" s="264"/>
      <c r="E392" s="264"/>
      <c r="G392" s="264"/>
      <c r="H392" s="264"/>
      <c r="I392" s="264"/>
      <c r="K392" s="264"/>
      <c r="L392" s="264"/>
      <c r="M392" s="264"/>
      <c r="N392" s="264"/>
    </row>
    <row r="393" spans="1:14" ht="12.75">
      <c r="A393" s="264"/>
      <c r="B393" s="264"/>
      <c r="C393" s="264"/>
      <c r="D393" s="264"/>
      <c r="E393" s="264"/>
      <c r="G393" s="264"/>
      <c r="H393" s="264"/>
      <c r="I393" s="264"/>
      <c r="K393" s="264"/>
      <c r="L393" s="264"/>
      <c r="M393" s="264"/>
      <c r="N393" s="264"/>
    </row>
  </sheetData>
  <mergeCells count="8">
    <mergeCell ref="A1:K1"/>
    <mergeCell ref="A2:K2"/>
    <mergeCell ref="A3:K3"/>
    <mergeCell ref="A36:K36"/>
    <mergeCell ref="A4:K4"/>
    <mergeCell ref="D8:E8"/>
    <mergeCell ref="D10:E10"/>
    <mergeCell ref="D9:E9"/>
  </mergeCells>
  <printOptions/>
  <pageMargins left="0.6" right="0.19" top="0.72" bottom="0.7" header="0.5" footer="0.28"/>
  <pageSetup firstPageNumber="6" useFirstPageNumber="1" fitToHeight="1" fitToWidth="1" horizontalDpi="600" verticalDpi="600" orientation="landscape" paperSize="9" scale="80" r:id="rId1"/>
  <headerFooter alignWithMargins="0">
    <oddFooter>&amp;R&amp;10&amp;P</oddFooter>
  </headerFooter>
</worksheet>
</file>

<file path=xl/worksheets/sheet6.xml><?xml version="1.0" encoding="utf-8"?>
<worksheet xmlns="http://schemas.openxmlformats.org/spreadsheetml/2006/main" xmlns:r="http://schemas.openxmlformats.org/officeDocument/2006/relationships">
  <dimension ref="A1:K70"/>
  <sheetViews>
    <sheetView showGridLines="0" zoomScale="85" zoomScaleNormal="85" workbookViewId="0" topLeftCell="A4">
      <selection activeCell="H18" activeCellId="1" sqref="H13:H14 H18:H19"/>
    </sheetView>
  </sheetViews>
  <sheetFormatPr defaultColWidth="8.88671875" defaultRowHeight="15.75"/>
  <cols>
    <col min="1" max="1" width="7.6640625" style="281" customWidth="1"/>
    <col min="2" max="2" width="7.10546875" style="281" customWidth="1"/>
    <col min="3" max="3" width="9.3359375" style="281" customWidth="1"/>
    <col min="4" max="5" width="8.4453125" style="281" customWidth="1"/>
    <col min="6" max="7" width="7.77734375" style="281" customWidth="1"/>
    <col min="8" max="8" width="11.4453125" style="283" customWidth="1"/>
    <col min="9" max="9" width="2.5546875" style="281" customWidth="1"/>
    <col min="10" max="10" width="10.6640625" style="372" customWidth="1"/>
    <col min="11" max="16384" width="7.10546875" style="281" customWidth="1"/>
  </cols>
  <sheetData>
    <row r="1" spans="1:10" ht="20.25">
      <c r="A1" s="1104" t="s">
        <v>629</v>
      </c>
      <c r="B1" s="1104"/>
      <c r="C1" s="1104"/>
      <c r="D1" s="1104"/>
      <c r="E1" s="1104"/>
      <c r="F1" s="1104"/>
      <c r="G1" s="1104"/>
      <c r="H1" s="1104"/>
      <c r="I1" s="1104"/>
      <c r="J1" s="1104"/>
    </row>
    <row r="2" spans="1:10" ht="18.75">
      <c r="A2" s="1105" t="s">
        <v>651</v>
      </c>
      <c r="B2" s="1105"/>
      <c r="C2" s="1105"/>
      <c r="D2" s="1105"/>
      <c r="E2" s="1105"/>
      <c r="F2" s="1105"/>
      <c r="G2" s="1105"/>
      <c r="H2" s="1105"/>
      <c r="I2" s="1105"/>
      <c r="J2" s="1105"/>
    </row>
    <row r="3" spans="1:10" ht="6.75" customHeight="1">
      <c r="A3" s="1105"/>
      <c r="B3" s="1105"/>
      <c r="C3" s="1105"/>
      <c r="D3" s="1105"/>
      <c r="E3" s="1105"/>
      <c r="F3" s="1105"/>
      <c r="G3" s="1105"/>
      <c r="H3" s="1105"/>
      <c r="I3" s="1105"/>
      <c r="J3" s="391"/>
    </row>
    <row r="4" spans="1:10" ht="20.25">
      <c r="A4" s="1104" t="s">
        <v>740</v>
      </c>
      <c r="B4" s="1104"/>
      <c r="C4" s="1104"/>
      <c r="D4" s="1104"/>
      <c r="E4" s="1104"/>
      <c r="F4" s="1104"/>
      <c r="G4" s="1104"/>
      <c r="H4" s="1104"/>
      <c r="I4" s="1104"/>
      <c r="J4" s="1104"/>
    </row>
    <row r="5" spans="1:10" ht="20.25">
      <c r="A5" s="1104" t="str">
        <f>+SCEgrp!A4</f>
        <v>For The Financial Period Ended 31 March 2006</v>
      </c>
      <c r="B5" s="1104"/>
      <c r="C5" s="1104"/>
      <c r="D5" s="1104"/>
      <c r="E5" s="1104"/>
      <c r="F5" s="1104"/>
      <c r="G5" s="1104"/>
      <c r="H5" s="1104"/>
      <c r="I5" s="1104"/>
      <c r="J5" s="1104"/>
    </row>
    <row r="6" spans="1:10" ht="20.25">
      <c r="A6" s="505"/>
      <c r="B6" s="505"/>
      <c r="C6" s="505"/>
      <c r="D6" s="505"/>
      <c r="E6" s="505"/>
      <c r="F6" s="505"/>
      <c r="G6" s="505"/>
      <c r="H6" s="505"/>
      <c r="I6" s="505"/>
      <c r="J6" s="911"/>
    </row>
    <row r="7" spans="1:10" ht="20.25">
      <c r="A7" s="505"/>
      <c r="B7" s="505"/>
      <c r="C7" s="505"/>
      <c r="D7" s="505"/>
      <c r="E7" s="505"/>
      <c r="F7" s="505"/>
      <c r="G7" s="505"/>
      <c r="H7" s="1106" t="s">
        <v>627</v>
      </c>
      <c r="I7" s="1106"/>
      <c r="J7" s="1106"/>
    </row>
    <row r="8" spans="1:10" ht="15.75">
      <c r="A8" s="279"/>
      <c r="B8" s="279"/>
      <c r="C8" s="279"/>
      <c r="D8" s="279"/>
      <c r="E8" s="279"/>
      <c r="F8" s="279"/>
      <c r="G8" s="279"/>
      <c r="H8" s="278" t="s">
        <v>843</v>
      </c>
      <c r="I8" s="279"/>
      <c r="J8" s="912" t="s">
        <v>843</v>
      </c>
    </row>
    <row r="9" spans="1:11" ht="15.75">
      <c r="A9" s="88"/>
      <c r="B9" s="88"/>
      <c r="C9" s="88"/>
      <c r="D9" s="88"/>
      <c r="E9" s="88"/>
      <c r="F9" s="88"/>
      <c r="G9" s="88"/>
      <c r="H9" s="511">
        <f>+'PL(Grp)'!G8</f>
        <v>38807</v>
      </c>
      <c r="I9" s="508"/>
      <c r="J9" s="512">
        <f>+'PL(Grp)'!I8</f>
        <v>38442</v>
      </c>
      <c r="K9" s="88"/>
    </row>
    <row r="10" spans="1:11" ht="15.75">
      <c r="A10" s="88"/>
      <c r="B10" s="88"/>
      <c r="C10" s="88"/>
      <c r="D10" s="88"/>
      <c r="E10" s="88"/>
      <c r="F10" s="88"/>
      <c r="G10" s="88"/>
      <c r="H10" s="90" t="s">
        <v>595</v>
      </c>
      <c r="I10" s="88"/>
      <c r="J10" s="132" t="s">
        <v>595</v>
      </c>
      <c r="K10" s="88"/>
    </row>
    <row r="11" spans="1:11" ht="15.75">
      <c r="A11" s="98" t="s">
        <v>741</v>
      </c>
      <c r="B11" s="88"/>
      <c r="C11" s="88"/>
      <c r="D11" s="88"/>
      <c r="E11" s="88"/>
      <c r="F11" s="88"/>
      <c r="G11" s="88"/>
      <c r="H11" s="98"/>
      <c r="I11" s="88"/>
      <c r="J11" s="128"/>
      <c r="K11" s="88"/>
    </row>
    <row r="12" spans="1:11" s="282" customFormat="1" ht="15.75">
      <c r="A12" s="167"/>
      <c r="B12" s="167"/>
      <c r="C12" s="167"/>
      <c r="D12" s="167"/>
      <c r="E12" s="167"/>
      <c r="F12" s="167"/>
      <c r="G12" s="167"/>
      <c r="H12" s="585"/>
      <c r="I12" s="586"/>
      <c r="J12" s="587"/>
      <c r="K12" s="167"/>
    </row>
    <row r="13" spans="1:11" s="282" customFormat="1" ht="15.75">
      <c r="A13" s="167" t="s">
        <v>658</v>
      </c>
      <c r="B13" s="167"/>
      <c r="C13" s="167"/>
      <c r="D13" s="167"/>
      <c r="E13" s="167"/>
      <c r="F13" s="167"/>
      <c r="G13" s="167"/>
      <c r="H13" s="1126">
        <f>+'PL(Grp)'!K28</f>
        <v>69912</v>
      </c>
      <c r="I13" s="589"/>
      <c r="J13" s="913">
        <f>+'PL(Grp)'!M28</f>
        <v>131480</v>
      </c>
      <c r="K13" s="167"/>
    </row>
    <row r="14" spans="1:11" s="282" customFormat="1" ht="15.75">
      <c r="A14" s="167" t="s">
        <v>742</v>
      </c>
      <c r="B14" s="167"/>
      <c r="C14" s="167"/>
      <c r="D14" s="167"/>
      <c r="E14" s="167"/>
      <c r="F14" s="167"/>
      <c r="G14" s="167"/>
      <c r="H14" s="1135">
        <f>104083-69912</f>
        <v>34171</v>
      </c>
      <c r="I14" s="586"/>
      <c r="J14" s="914">
        <f>164473-131480</f>
        <v>32993</v>
      </c>
      <c r="K14" s="167"/>
    </row>
    <row r="15" spans="1:11" s="282" customFormat="1" ht="3" customHeight="1">
      <c r="A15" s="167"/>
      <c r="B15" s="167"/>
      <c r="C15" s="167"/>
      <c r="D15" s="167"/>
      <c r="E15" s="167"/>
      <c r="F15" s="167"/>
      <c r="G15" s="167"/>
      <c r="H15" s="591"/>
      <c r="I15" s="586"/>
      <c r="J15" s="915"/>
      <c r="K15" s="167"/>
    </row>
    <row r="16" spans="1:11" s="282" customFormat="1" ht="15.75">
      <c r="A16" s="167" t="s">
        <v>743</v>
      </c>
      <c r="B16" s="167"/>
      <c r="C16" s="167"/>
      <c r="D16" s="167"/>
      <c r="E16" s="167"/>
      <c r="F16" s="167"/>
      <c r="G16" s="167"/>
      <c r="H16" s="585">
        <f>SUM(H13:H15)</f>
        <v>104083</v>
      </c>
      <c r="I16" s="586"/>
      <c r="J16" s="587">
        <f>SUM(J13:J15)</f>
        <v>164473</v>
      </c>
      <c r="K16" s="167"/>
    </row>
    <row r="17" spans="1:11" s="282" customFormat="1" ht="15.75">
      <c r="A17" s="167"/>
      <c r="B17" s="167"/>
      <c r="C17" s="167"/>
      <c r="D17" s="167"/>
      <c r="E17" s="167"/>
      <c r="F17" s="167"/>
      <c r="G17" s="167"/>
      <c r="H17" s="585"/>
      <c r="I17" s="586"/>
      <c r="J17" s="587"/>
      <c r="K17" s="167"/>
    </row>
    <row r="18" spans="1:11" s="282" customFormat="1" ht="15.75">
      <c r="A18" s="167" t="s">
        <v>744</v>
      </c>
      <c r="B18" s="167"/>
      <c r="C18" s="167"/>
      <c r="D18" s="167"/>
      <c r="E18" s="167"/>
      <c r="F18" s="167"/>
      <c r="G18" s="167"/>
      <c r="H18" s="1135">
        <v>64467</v>
      </c>
      <c r="I18" s="586"/>
      <c r="J18" s="914">
        <v>-2185937</v>
      </c>
      <c r="K18" s="167"/>
    </row>
    <row r="19" spans="1:11" s="282" customFormat="1" ht="15.75">
      <c r="A19" s="167" t="s">
        <v>745</v>
      </c>
      <c r="B19" s="167"/>
      <c r="C19" s="167"/>
      <c r="D19" s="167"/>
      <c r="E19" s="167"/>
      <c r="F19" s="167"/>
      <c r="G19" s="167"/>
      <c r="H19" s="1135">
        <v>1797807</v>
      </c>
      <c r="I19" s="586"/>
      <c r="J19" s="914">
        <v>873970</v>
      </c>
      <c r="K19" s="167"/>
    </row>
    <row r="20" spans="1:11" s="282" customFormat="1" ht="15.75">
      <c r="A20" s="167" t="s">
        <v>746</v>
      </c>
      <c r="B20" s="167"/>
      <c r="C20" s="167"/>
      <c r="D20" s="167"/>
      <c r="E20" s="167"/>
      <c r="F20" s="167"/>
      <c r="G20" s="167"/>
      <c r="H20" s="590">
        <v>-5612</v>
      </c>
      <c r="I20" s="586"/>
      <c r="J20" s="914">
        <v>-13376</v>
      </c>
      <c r="K20" s="167"/>
    </row>
    <row r="21" spans="1:11" s="282" customFormat="1" ht="15.75">
      <c r="A21" s="167" t="s">
        <v>207</v>
      </c>
      <c r="B21" s="167"/>
      <c r="C21" s="167"/>
      <c r="D21" s="167"/>
      <c r="E21" s="167"/>
      <c r="F21" s="167"/>
      <c r="G21" s="167"/>
      <c r="H21" s="590">
        <v>40463</v>
      </c>
      <c r="I21" s="586"/>
      <c r="J21" s="914">
        <v>0</v>
      </c>
      <c r="K21" s="167"/>
    </row>
    <row r="22" spans="1:11" s="282" customFormat="1" ht="4.5" customHeight="1">
      <c r="A22" s="139"/>
      <c r="B22" s="167"/>
      <c r="C22" s="167"/>
      <c r="D22" s="167"/>
      <c r="E22" s="167"/>
      <c r="F22" s="167"/>
      <c r="G22" s="167"/>
      <c r="H22" s="585"/>
      <c r="I22" s="586"/>
      <c r="J22" s="587"/>
      <c r="K22" s="167"/>
    </row>
    <row r="23" spans="1:11" s="282" customFormat="1" ht="15.75">
      <c r="A23" s="167" t="s">
        <v>653</v>
      </c>
      <c r="B23" s="167"/>
      <c r="C23" s="167"/>
      <c r="D23" s="167"/>
      <c r="E23" s="167"/>
      <c r="F23" s="167"/>
      <c r="G23" s="167"/>
      <c r="H23" s="592">
        <f>SUM(H16:H21)</f>
        <v>2001208</v>
      </c>
      <c r="I23" s="586"/>
      <c r="J23" s="916">
        <f>SUM(J16:J21)</f>
        <v>-1160870</v>
      </c>
      <c r="K23" s="167"/>
    </row>
    <row r="24" spans="1:11" s="282" customFormat="1" ht="15.75">
      <c r="A24" s="167"/>
      <c r="B24" s="167"/>
      <c r="C24" s="167"/>
      <c r="D24" s="167"/>
      <c r="E24" s="167"/>
      <c r="F24" s="167"/>
      <c r="G24" s="167"/>
      <c r="H24" s="585"/>
      <c r="I24" s="586"/>
      <c r="J24" s="587"/>
      <c r="K24" s="167"/>
    </row>
    <row r="25" spans="1:11" s="282" customFormat="1" ht="15.75">
      <c r="A25" s="176" t="s">
        <v>747</v>
      </c>
      <c r="B25" s="167"/>
      <c r="C25" s="167"/>
      <c r="D25" s="167"/>
      <c r="E25" s="167"/>
      <c r="F25" s="167"/>
      <c r="G25" s="167"/>
      <c r="H25" s="585"/>
      <c r="I25" s="586"/>
      <c r="J25" s="587"/>
      <c r="K25" s="167"/>
    </row>
    <row r="26" spans="1:11" s="282" customFormat="1" ht="15.75">
      <c r="A26" s="167"/>
      <c r="B26" s="167"/>
      <c r="C26" s="167"/>
      <c r="D26" s="167"/>
      <c r="E26" s="167"/>
      <c r="F26" s="167"/>
      <c r="G26" s="167"/>
      <c r="H26" s="585"/>
      <c r="I26" s="586"/>
      <c r="J26" s="587"/>
      <c r="K26" s="167"/>
    </row>
    <row r="27" spans="1:11" s="282" customFormat="1" ht="15.75">
      <c r="A27" s="167" t="s">
        <v>546</v>
      </c>
      <c r="B27" s="167"/>
      <c r="C27" s="167"/>
      <c r="D27" s="167"/>
      <c r="E27" s="167"/>
      <c r="F27" s="167"/>
      <c r="G27" s="167"/>
      <c r="H27" s="590">
        <f>-266219+80879</f>
        <v>-185340</v>
      </c>
      <c r="I27" s="586"/>
      <c r="J27" s="914">
        <f>13369+1181759</f>
        <v>1195128</v>
      </c>
      <c r="K27" s="167"/>
    </row>
    <row r="28" spans="1:11" s="282" customFormat="1" ht="15.75">
      <c r="A28" s="167" t="s">
        <v>814</v>
      </c>
      <c r="B28" s="167"/>
      <c r="C28" s="167"/>
      <c r="D28" s="167"/>
      <c r="E28" s="167"/>
      <c r="F28" s="167"/>
      <c r="G28" s="167"/>
      <c r="H28" s="590">
        <f>832-6089</f>
        <v>-5257</v>
      </c>
      <c r="I28" s="586"/>
      <c r="J28" s="914">
        <f>4011-21018</f>
        <v>-17007</v>
      </c>
      <c r="K28" s="167"/>
    </row>
    <row r="29" spans="1:11" ht="15.75" hidden="1">
      <c r="A29" s="139" t="s">
        <v>748</v>
      </c>
      <c r="B29" s="88"/>
      <c r="C29" s="88"/>
      <c r="D29" s="88"/>
      <c r="E29" s="88"/>
      <c r="F29" s="88"/>
      <c r="G29" s="88"/>
      <c r="H29" s="590">
        <v>0</v>
      </c>
      <c r="I29" s="425"/>
      <c r="J29" s="914">
        <v>0</v>
      </c>
      <c r="K29" s="88"/>
    </row>
    <row r="30" spans="1:11" ht="15.75">
      <c r="A30" s="139" t="s">
        <v>224</v>
      </c>
      <c r="B30" s="88"/>
      <c r="C30" s="88"/>
      <c r="D30" s="88"/>
      <c r="E30" s="88"/>
      <c r="F30" s="88"/>
      <c r="G30" s="284"/>
      <c r="H30" s="590">
        <v>0</v>
      </c>
      <c r="I30" s="593"/>
      <c r="J30" s="914">
        <v>-16663</v>
      </c>
      <c r="K30" s="88"/>
    </row>
    <row r="31" spans="1:11" ht="5.25" customHeight="1">
      <c r="A31" s="88"/>
      <c r="B31" s="88"/>
      <c r="C31" s="88"/>
      <c r="D31" s="88"/>
      <c r="E31" s="88"/>
      <c r="F31" s="88"/>
      <c r="G31" s="88"/>
      <c r="H31" s="585"/>
      <c r="I31" s="425"/>
      <c r="J31" s="587"/>
      <c r="K31" s="88"/>
    </row>
    <row r="32" spans="1:11" ht="15.75">
      <c r="A32" s="88"/>
      <c r="B32" s="88"/>
      <c r="C32" s="88"/>
      <c r="D32" s="88"/>
      <c r="E32" s="88"/>
      <c r="F32" s="88"/>
      <c r="G32" s="88"/>
      <c r="H32" s="592">
        <f>SUM(H27:H30)</f>
        <v>-190597</v>
      </c>
      <c r="I32" s="425"/>
      <c r="J32" s="916">
        <f>SUM(J27:J30)</f>
        <v>1161458</v>
      </c>
      <c r="K32" s="88"/>
    </row>
    <row r="33" spans="1:11" ht="15.75">
      <c r="A33" s="98" t="s">
        <v>749</v>
      </c>
      <c r="B33" s="88"/>
      <c r="C33" s="88"/>
      <c r="D33" s="88"/>
      <c r="E33" s="88"/>
      <c r="F33" s="88"/>
      <c r="G33" s="88"/>
      <c r="H33" s="585"/>
      <c r="I33" s="425"/>
      <c r="J33" s="587"/>
      <c r="K33" s="88"/>
    </row>
    <row r="34" spans="1:11" ht="15.75">
      <c r="A34" s="88" t="s">
        <v>547</v>
      </c>
      <c r="B34" s="88"/>
      <c r="C34" s="88"/>
      <c r="D34" s="88"/>
      <c r="E34" s="88"/>
      <c r="F34" s="88"/>
      <c r="G34" s="88"/>
      <c r="H34" s="590">
        <v>-17973</v>
      </c>
      <c r="I34" s="425"/>
      <c r="J34" s="914">
        <v>-31326</v>
      </c>
      <c r="K34" s="88"/>
    </row>
    <row r="35" spans="1:11" ht="15.75">
      <c r="A35" s="88" t="s">
        <v>750</v>
      </c>
      <c r="B35" s="88"/>
      <c r="C35" s="88"/>
      <c r="D35" s="88"/>
      <c r="E35" s="88"/>
      <c r="F35" s="88"/>
      <c r="G35" s="88"/>
      <c r="H35" s="590">
        <v>3504</v>
      </c>
      <c r="I35" s="425"/>
      <c r="J35" s="914">
        <v>9106</v>
      </c>
      <c r="K35" s="88"/>
    </row>
    <row r="36" spans="1:11" ht="15.75">
      <c r="A36" s="88" t="s">
        <v>496</v>
      </c>
      <c r="B36" s="88"/>
      <c r="C36" s="88"/>
      <c r="D36" s="88"/>
      <c r="E36" s="88"/>
      <c r="F36" s="88"/>
      <c r="G36" s="88"/>
      <c r="H36" s="590">
        <v>0</v>
      </c>
      <c r="I36" s="425"/>
      <c r="J36" s="914">
        <v>-696</v>
      </c>
      <c r="K36" s="88"/>
    </row>
    <row r="37" spans="1:11" ht="3.75" customHeight="1">
      <c r="A37" s="88"/>
      <c r="B37" s="88"/>
      <c r="C37" s="88"/>
      <c r="D37" s="88"/>
      <c r="E37" s="88"/>
      <c r="F37" s="88"/>
      <c r="G37" s="88"/>
      <c r="H37" s="585"/>
      <c r="I37" s="425"/>
      <c r="J37" s="587"/>
      <c r="K37" s="88"/>
    </row>
    <row r="38" spans="1:11" ht="15.75">
      <c r="A38" s="88" t="s">
        <v>654</v>
      </c>
      <c r="B38" s="88"/>
      <c r="C38" s="88"/>
      <c r="D38" s="88"/>
      <c r="E38" s="88"/>
      <c r="F38" s="88"/>
      <c r="G38" s="88"/>
      <c r="H38" s="592">
        <f>SUM(H34:H37)</f>
        <v>-14469</v>
      </c>
      <c r="I38" s="425"/>
      <c r="J38" s="916">
        <f>SUM(J34:J37)</f>
        <v>-22916</v>
      </c>
      <c r="K38" s="88"/>
    </row>
    <row r="39" spans="1:11" ht="13.5" customHeight="1">
      <c r="A39" s="88"/>
      <c r="B39" s="88"/>
      <c r="C39" s="88"/>
      <c r="D39" s="88"/>
      <c r="E39" s="88"/>
      <c r="F39" s="88"/>
      <c r="G39" s="88"/>
      <c r="H39" s="585"/>
      <c r="I39" s="425"/>
      <c r="J39" s="587"/>
      <c r="K39" s="88"/>
    </row>
    <row r="40" spans="1:11" ht="13.5" customHeight="1">
      <c r="A40" s="88"/>
      <c r="B40" s="88"/>
      <c r="C40" s="88"/>
      <c r="D40" s="88"/>
      <c r="E40" s="88"/>
      <c r="F40" s="88"/>
      <c r="G40" s="88"/>
      <c r="H40" s="585"/>
      <c r="I40" s="425"/>
      <c r="J40" s="587"/>
      <c r="K40" s="88"/>
    </row>
    <row r="41" spans="1:11" ht="15.75">
      <c r="A41" s="88" t="s">
        <v>68</v>
      </c>
      <c r="B41" s="88"/>
      <c r="C41" s="88"/>
      <c r="D41" s="88"/>
      <c r="E41" s="88"/>
      <c r="F41" s="88"/>
      <c r="G41" s="88"/>
      <c r="H41" s="585">
        <f>+H23+H32+H38</f>
        <v>1796142</v>
      </c>
      <c r="I41" s="425"/>
      <c r="J41" s="587">
        <f>+J23+J32+J38</f>
        <v>-22328</v>
      </c>
      <c r="K41" s="88"/>
    </row>
    <row r="42" spans="1:11" ht="15.75">
      <c r="A42" s="88" t="s">
        <v>655</v>
      </c>
      <c r="B42" s="88"/>
      <c r="C42" s="88"/>
      <c r="D42" s="88"/>
      <c r="E42" s="88"/>
      <c r="F42" s="88"/>
      <c r="G42" s="88"/>
      <c r="H42" s="590">
        <v>3326204</v>
      </c>
      <c r="I42" s="594"/>
      <c r="J42" s="914">
        <v>3999993</v>
      </c>
      <c r="K42" s="88"/>
    </row>
    <row r="43" spans="1:11" ht="6" customHeight="1">
      <c r="A43" s="88"/>
      <c r="B43" s="88"/>
      <c r="C43" s="88"/>
      <c r="D43" s="88"/>
      <c r="E43" s="88"/>
      <c r="F43" s="88"/>
      <c r="G43" s="88"/>
      <c r="H43" s="588"/>
      <c r="I43" s="595"/>
      <c r="J43" s="913"/>
      <c r="K43" s="88"/>
    </row>
    <row r="44" spans="1:11" ht="15.75">
      <c r="A44" s="88" t="s">
        <v>656</v>
      </c>
      <c r="B44" s="88"/>
      <c r="C44" s="88"/>
      <c r="D44" s="88"/>
      <c r="E44" s="88"/>
      <c r="F44" s="88"/>
      <c r="G44" s="88"/>
      <c r="H44" s="592">
        <f>SUM(H41:H42)</f>
        <v>5122346</v>
      </c>
      <c r="I44" s="425"/>
      <c r="J44" s="916">
        <f>SUM(J41:J42)</f>
        <v>3977665</v>
      </c>
      <c r="K44" s="88"/>
    </row>
    <row r="45" spans="1:11" ht="15.75">
      <c r="A45" s="88"/>
      <c r="B45" s="88"/>
      <c r="C45" s="88"/>
      <c r="D45" s="88"/>
      <c r="E45" s="88"/>
      <c r="F45" s="88"/>
      <c r="G45" s="88"/>
      <c r="H45" s="585"/>
      <c r="I45" s="425"/>
      <c r="J45" s="587"/>
      <c r="K45" s="88"/>
    </row>
    <row r="46" spans="1:11" s="282" customFormat="1" ht="15.75">
      <c r="A46" s="489" t="s">
        <v>751</v>
      </c>
      <c r="B46" s="167"/>
      <c r="C46" s="167"/>
      <c r="D46" s="167"/>
      <c r="E46" s="167"/>
      <c r="F46" s="167"/>
      <c r="G46" s="167"/>
      <c r="H46" s="596"/>
      <c r="I46" s="596"/>
      <c r="J46" s="917"/>
      <c r="K46" s="167"/>
    </row>
    <row r="47" spans="1:11" s="282" customFormat="1" ht="22.5" customHeight="1">
      <c r="A47" s="167" t="s">
        <v>598</v>
      </c>
      <c r="B47" s="167"/>
      <c r="C47" s="167"/>
      <c r="D47" s="167"/>
      <c r="E47" s="167"/>
      <c r="F47" s="167"/>
      <c r="G47" s="167"/>
      <c r="H47" s="585">
        <f>+'BS'!H14</f>
        <v>5145000</v>
      </c>
      <c r="I47" s="586"/>
      <c r="J47" s="914">
        <v>3991883</v>
      </c>
      <c r="K47" s="167"/>
    </row>
    <row r="48" spans="1:11" s="282" customFormat="1" ht="15.75">
      <c r="A48" s="139" t="s">
        <v>752</v>
      </c>
      <c r="B48" s="167"/>
      <c r="C48" s="167"/>
      <c r="D48" s="167"/>
      <c r="E48" s="167"/>
      <c r="F48" s="167"/>
      <c r="G48" s="167"/>
      <c r="H48" s="590">
        <v>-22654</v>
      </c>
      <c r="I48" s="586"/>
      <c r="J48" s="914">
        <v>-14218</v>
      </c>
      <c r="K48" s="167"/>
    </row>
    <row r="49" spans="1:11" s="282" customFormat="1" ht="6" customHeight="1">
      <c r="A49" s="139"/>
      <c r="B49" s="167"/>
      <c r="C49" s="167"/>
      <c r="D49" s="167"/>
      <c r="E49" s="167"/>
      <c r="F49" s="167"/>
      <c r="G49" s="167"/>
      <c r="H49" s="590"/>
      <c r="I49" s="586"/>
      <c r="J49" s="914"/>
      <c r="K49" s="167"/>
    </row>
    <row r="50" spans="1:11" s="282" customFormat="1" ht="15.75">
      <c r="A50" s="139"/>
      <c r="B50" s="167"/>
      <c r="C50" s="167"/>
      <c r="D50" s="167"/>
      <c r="E50" s="167"/>
      <c r="F50" s="167"/>
      <c r="G50" s="167"/>
      <c r="H50" s="592">
        <f>SUM(H47:H48)</f>
        <v>5122346</v>
      </c>
      <c r="I50" s="586"/>
      <c r="J50" s="916">
        <f>SUM(J47:J48)</f>
        <v>3977665</v>
      </c>
      <c r="K50" s="167"/>
    </row>
    <row r="51" spans="1:11" s="282" customFormat="1" ht="15.75">
      <c r="A51" s="139"/>
      <c r="B51" s="167"/>
      <c r="C51" s="167"/>
      <c r="D51" s="167"/>
      <c r="E51" s="167"/>
      <c r="F51" s="167"/>
      <c r="G51" s="167"/>
      <c r="H51" s="585"/>
      <c r="I51" s="586"/>
      <c r="J51" s="587"/>
      <c r="K51" s="167"/>
    </row>
    <row r="52" spans="1:11" s="282" customFormat="1" ht="15.75">
      <c r="A52" s="139"/>
      <c r="B52" s="167"/>
      <c r="C52" s="167"/>
      <c r="D52" s="167"/>
      <c r="E52" s="167"/>
      <c r="F52" s="167"/>
      <c r="G52" s="167"/>
      <c r="H52" s="585"/>
      <c r="I52" s="586"/>
      <c r="J52" s="587"/>
      <c r="K52" s="167"/>
    </row>
    <row r="53" spans="1:11" s="282" customFormat="1" ht="15.75">
      <c r="A53" s="139"/>
      <c r="B53" s="167"/>
      <c r="C53" s="167"/>
      <c r="D53" s="167"/>
      <c r="E53" s="167"/>
      <c r="F53" s="167"/>
      <c r="G53" s="167"/>
      <c r="H53" s="585"/>
      <c r="I53" s="586"/>
      <c r="J53" s="587"/>
      <c r="K53" s="167"/>
    </row>
    <row r="54" spans="1:11" s="282" customFormat="1" ht="15.75">
      <c r="A54" s="167"/>
      <c r="B54" s="167"/>
      <c r="C54" s="167"/>
      <c r="D54" s="167"/>
      <c r="E54" s="167"/>
      <c r="F54" s="167"/>
      <c r="G54" s="167"/>
      <c r="H54" s="176"/>
      <c r="I54" s="167"/>
      <c r="J54" s="139"/>
      <c r="K54" s="167"/>
    </row>
    <row r="55" spans="1:11" s="282" customFormat="1" ht="15.75">
      <c r="A55" s="167"/>
      <c r="B55" s="167"/>
      <c r="C55" s="167"/>
      <c r="D55" s="167"/>
      <c r="E55" s="167"/>
      <c r="F55" s="167"/>
      <c r="G55" s="167"/>
      <c r="H55" s="176"/>
      <c r="I55" s="167"/>
      <c r="J55" s="139"/>
      <c r="K55" s="167"/>
    </row>
    <row r="56" spans="1:11" s="282" customFormat="1" ht="15.75">
      <c r="A56" s="167"/>
      <c r="B56" s="167"/>
      <c r="C56" s="167"/>
      <c r="D56" s="167"/>
      <c r="E56" s="167"/>
      <c r="F56" s="167"/>
      <c r="G56" s="167"/>
      <c r="H56" s="176"/>
      <c r="I56" s="167"/>
      <c r="J56" s="139"/>
      <c r="K56" s="167"/>
    </row>
    <row r="57" spans="1:11" s="282" customFormat="1" ht="36.75" customHeight="1">
      <c r="A57" s="1103" t="str">
        <f>+'BS'!B92</f>
        <v>The Condensed Financial Statements should be read in conjunction with the audited financial statements of the Group for the financial year ended 31 December 2005.</v>
      </c>
      <c r="B57" s="1103"/>
      <c r="C57" s="1103"/>
      <c r="D57" s="1103"/>
      <c r="E57" s="1103"/>
      <c r="F57" s="1103"/>
      <c r="G57" s="1103"/>
      <c r="H57" s="1103"/>
      <c r="I57" s="1103"/>
      <c r="J57" s="1103"/>
      <c r="K57" s="167"/>
    </row>
    <row r="58" spans="1:11" s="282" customFormat="1" ht="15.75">
      <c r="A58" s="167"/>
      <c r="B58" s="167"/>
      <c r="C58" s="167"/>
      <c r="D58" s="167"/>
      <c r="E58" s="167"/>
      <c r="F58" s="167"/>
      <c r="G58" s="167"/>
      <c r="H58" s="176"/>
      <c r="I58" s="167"/>
      <c r="J58" s="139"/>
      <c r="K58" s="167"/>
    </row>
    <row r="59" spans="8:10" s="168" customFormat="1" ht="15.75">
      <c r="H59" s="486">
        <f>+H50-H44</f>
        <v>0</v>
      </c>
      <c r="I59" s="487"/>
      <c r="J59" s="488">
        <f>+J50-J44</f>
        <v>0</v>
      </c>
    </row>
    <row r="60" spans="1:11" s="282" customFormat="1" ht="15.75">
      <c r="A60" s="167"/>
      <c r="B60" s="167"/>
      <c r="C60" s="167"/>
      <c r="D60" s="167"/>
      <c r="E60" s="167"/>
      <c r="F60" s="167"/>
      <c r="G60" s="167"/>
      <c r="H60" s="486"/>
      <c r="I60" s="487"/>
      <c r="J60" s="488"/>
      <c r="K60" s="167"/>
    </row>
    <row r="61" spans="1:11" s="282" customFormat="1" ht="15.75">
      <c r="A61" s="167"/>
      <c r="B61" s="167"/>
      <c r="C61" s="167"/>
      <c r="D61" s="167"/>
      <c r="E61" s="167"/>
      <c r="F61" s="167"/>
      <c r="G61" s="167"/>
      <c r="H61" s="176"/>
      <c r="I61" s="167"/>
      <c r="J61" s="139"/>
      <c r="K61" s="167"/>
    </row>
    <row r="62" spans="1:11" ht="15.75">
      <c r="A62" s="88"/>
      <c r="B62" s="88"/>
      <c r="C62" s="88"/>
      <c r="D62" s="88"/>
      <c r="E62" s="88"/>
      <c r="F62" s="88"/>
      <c r="G62" s="88"/>
      <c r="H62" s="98"/>
      <c r="I62" s="88"/>
      <c r="J62" s="128"/>
      <c r="K62" s="88"/>
    </row>
    <row r="63" spans="1:11" ht="15.75">
      <c r="A63" s="88"/>
      <c r="B63" s="88"/>
      <c r="C63" s="88"/>
      <c r="D63" s="88"/>
      <c r="E63" s="88"/>
      <c r="F63" s="88"/>
      <c r="G63" s="88"/>
      <c r="H63" s="98"/>
      <c r="I63" s="88"/>
      <c r="J63" s="128"/>
      <c r="K63" s="88"/>
    </row>
    <row r="64" spans="1:11" ht="15.75">
      <c r="A64" s="88"/>
      <c r="B64" s="88"/>
      <c r="C64" s="88"/>
      <c r="D64" s="88"/>
      <c r="E64" s="88"/>
      <c r="F64" s="88"/>
      <c r="G64" s="88"/>
      <c r="H64" s="98"/>
      <c r="I64" s="88"/>
      <c r="J64" s="128"/>
      <c r="K64" s="88"/>
    </row>
    <row r="65" spans="1:11" ht="15.75">
      <c r="A65" s="88"/>
      <c r="B65" s="88"/>
      <c r="C65" s="88"/>
      <c r="D65" s="88"/>
      <c r="E65" s="88"/>
      <c r="F65" s="88"/>
      <c r="G65" s="88"/>
      <c r="H65" s="98"/>
      <c r="I65" s="88"/>
      <c r="J65" s="128"/>
      <c r="K65" s="88"/>
    </row>
    <row r="66" spans="1:11" ht="15.75">
      <c r="A66" s="88"/>
      <c r="B66" s="88"/>
      <c r="C66" s="88"/>
      <c r="D66" s="88"/>
      <c r="E66" s="88"/>
      <c r="F66" s="88"/>
      <c r="G66" s="88"/>
      <c r="H66" s="98"/>
      <c r="I66" s="88"/>
      <c r="J66" s="128"/>
      <c r="K66" s="88"/>
    </row>
    <row r="67" spans="1:11" ht="15.75">
      <c r="A67" s="88"/>
      <c r="B67" s="88"/>
      <c r="C67" s="88"/>
      <c r="D67" s="88"/>
      <c r="E67" s="88"/>
      <c r="F67" s="88"/>
      <c r="G67" s="88"/>
      <c r="H67" s="98"/>
      <c r="I67" s="88"/>
      <c r="J67" s="128"/>
      <c r="K67" s="88"/>
    </row>
    <row r="68" spans="1:11" ht="15.75">
      <c r="A68" s="88"/>
      <c r="B68" s="88"/>
      <c r="C68" s="88"/>
      <c r="D68" s="88"/>
      <c r="E68" s="88"/>
      <c r="F68" s="88"/>
      <c r="G68" s="88"/>
      <c r="H68" s="98"/>
      <c r="I68" s="88"/>
      <c r="J68" s="128"/>
      <c r="K68" s="88"/>
    </row>
    <row r="69" spans="1:11" ht="15.75">
      <c r="A69" s="88"/>
      <c r="B69" s="88"/>
      <c r="C69" s="88"/>
      <c r="D69" s="88"/>
      <c r="E69" s="88"/>
      <c r="F69" s="88"/>
      <c r="G69" s="88"/>
      <c r="H69" s="98"/>
      <c r="I69" s="88"/>
      <c r="J69" s="128"/>
      <c r="K69" s="88"/>
    </row>
    <row r="70" spans="1:11" ht="15.75">
      <c r="A70" s="88"/>
      <c r="B70" s="88"/>
      <c r="C70" s="88"/>
      <c r="D70" s="88"/>
      <c r="E70" s="88"/>
      <c r="F70" s="88"/>
      <c r="G70" s="88"/>
      <c r="H70" s="98"/>
      <c r="I70" s="88"/>
      <c r="J70" s="128"/>
      <c r="K70" s="88"/>
    </row>
  </sheetData>
  <mergeCells count="7">
    <mergeCell ref="A57:J57"/>
    <mergeCell ref="A5:J5"/>
    <mergeCell ref="A3:I3"/>
    <mergeCell ref="A1:J1"/>
    <mergeCell ref="A2:J2"/>
    <mergeCell ref="A4:J4"/>
    <mergeCell ref="H7:J7"/>
  </mergeCells>
  <conditionalFormatting sqref="H59:J60">
    <cfRule type="cellIs" priority="1" dxfId="1" operator="notBetween" stopIfTrue="1">
      <formula>1</formula>
      <formula>-1</formula>
    </cfRule>
  </conditionalFormatting>
  <printOptions/>
  <pageMargins left="0.89" right="0.42" top="0.48" bottom="0.5" header="0.31" footer="0.28"/>
  <pageSetup firstPageNumber="7" useFirstPageNumber="1" horizontalDpi="600" verticalDpi="600" orientation="portrait" paperSize="9" scale="8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2:R2191"/>
  <sheetViews>
    <sheetView showGridLines="0" view="pageBreakPreview" zoomScale="75" zoomScaleNormal="80" zoomScaleSheetLayoutView="75" workbookViewId="0" topLeftCell="A717">
      <selection activeCell="G726" sqref="G726"/>
    </sheetView>
  </sheetViews>
  <sheetFormatPr defaultColWidth="8.88671875" defaultRowHeight="15.75"/>
  <cols>
    <col min="1" max="1" width="4.5546875" style="69" customWidth="1"/>
    <col min="2" max="2" width="3.6640625" style="51" customWidth="1"/>
    <col min="3" max="3" width="2.88671875" style="51" customWidth="1"/>
    <col min="4" max="4" width="8.4453125" style="51" customWidth="1"/>
    <col min="5" max="5" width="5.99609375" style="51" customWidth="1"/>
    <col min="6" max="6" width="10.21484375" style="51" customWidth="1"/>
    <col min="7" max="7" width="10.3359375" style="51" customWidth="1"/>
    <col min="8" max="11" width="11.88671875" style="51" customWidth="1"/>
    <col min="12" max="12" width="0.44140625" style="70" customWidth="1"/>
    <col min="13" max="13" width="5.3359375" style="51" customWidth="1"/>
    <col min="14" max="14" width="1.77734375" style="51" customWidth="1"/>
    <col min="15" max="15" width="8.5546875" style="51" bestFit="1" customWidth="1"/>
    <col min="16" max="16" width="1.77734375" style="51" customWidth="1"/>
    <col min="17" max="16384" width="8.88671875" style="51" customWidth="1"/>
  </cols>
  <sheetData>
    <row r="1" ht="11.25" customHeight="1"/>
    <row r="2" spans="1:11" ht="18.75">
      <c r="A2" s="1091" t="s">
        <v>65</v>
      </c>
      <c r="B2" s="1091"/>
      <c r="C2" s="1092" t="s">
        <v>553</v>
      </c>
      <c r="D2" s="1092"/>
      <c r="E2" s="1092"/>
      <c r="F2" s="1092"/>
      <c r="G2" s="1092"/>
      <c r="H2" s="1092"/>
      <c r="I2" s="1092"/>
      <c r="J2" s="1092"/>
      <c r="K2" s="1092"/>
    </row>
    <row r="3" spans="1:11" ht="18.75">
      <c r="A3" s="861"/>
      <c r="B3" s="861"/>
      <c r="C3" s="1092" t="s">
        <v>554</v>
      </c>
      <c r="D3" s="1092"/>
      <c r="E3" s="1092"/>
      <c r="F3" s="1092"/>
      <c r="G3" s="1092"/>
      <c r="H3" s="1092"/>
      <c r="I3" s="1092"/>
      <c r="J3" s="1092"/>
      <c r="K3" s="1092"/>
    </row>
    <row r="4" spans="1:11" ht="18.75">
      <c r="A4" s="861"/>
      <c r="B4" s="861"/>
      <c r="C4" s="1092" t="s">
        <v>66</v>
      </c>
      <c r="D4" s="1092"/>
      <c r="E4" s="1092"/>
      <c r="F4" s="1092"/>
      <c r="G4" s="1092"/>
      <c r="H4" s="1092"/>
      <c r="I4" s="1092"/>
      <c r="J4" s="1092"/>
      <c r="K4" s="1092"/>
    </row>
    <row r="5" spans="1:11" ht="12.75" customHeight="1">
      <c r="A5" s="602"/>
      <c r="B5" s="602"/>
      <c r="C5" s="602"/>
      <c r="D5" s="602"/>
      <c r="E5" s="602"/>
      <c r="F5" s="602"/>
      <c r="G5" s="602"/>
      <c r="H5" s="602"/>
      <c r="I5" s="602"/>
      <c r="J5" s="602"/>
      <c r="K5" s="602"/>
    </row>
    <row r="6" spans="2:11" ht="15.75">
      <c r="B6" s="44" t="s">
        <v>811</v>
      </c>
      <c r="C6" s="44"/>
      <c r="D6" s="44"/>
      <c r="E6" s="44"/>
      <c r="F6" s="44"/>
      <c r="G6" s="44"/>
      <c r="H6" s="44"/>
      <c r="I6" s="44"/>
      <c r="J6" s="44"/>
      <c r="K6" s="44"/>
    </row>
    <row r="7" spans="1:11" ht="15.75" customHeight="1">
      <c r="A7" s="108" t="s">
        <v>255</v>
      </c>
      <c r="B7" s="1116" t="s">
        <v>860</v>
      </c>
      <c r="C7" s="1116"/>
      <c r="D7" s="1116"/>
      <c r="E7" s="1116"/>
      <c r="F7" s="1116"/>
      <c r="G7" s="44"/>
      <c r="H7" s="44"/>
      <c r="I7" s="44"/>
      <c r="J7" s="44"/>
      <c r="K7" s="44"/>
    </row>
    <row r="8" spans="2:11" ht="15.75">
      <c r="B8" s="44"/>
      <c r="C8" s="44"/>
      <c r="D8" s="44"/>
      <c r="E8" s="44"/>
      <c r="F8" s="44"/>
      <c r="G8" s="44"/>
      <c r="H8" s="44"/>
      <c r="I8" s="44"/>
      <c r="J8" s="44"/>
      <c r="K8" s="44"/>
    </row>
    <row r="9" spans="2:11" ht="15.75">
      <c r="B9" s="1109" t="s">
        <v>497</v>
      </c>
      <c r="C9" s="1109"/>
      <c r="D9" s="1109"/>
      <c r="E9" s="1109"/>
      <c r="F9" s="1109"/>
      <c r="G9" s="1109"/>
      <c r="H9" s="1109"/>
      <c r="I9" s="1109"/>
      <c r="J9" s="1109"/>
      <c r="K9" s="1109"/>
    </row>
    <row r="10" spans="2:11" ht="15.75">
      <c r="B10" s="1109"/>
      <c r="C10" s="1109"/>
      <c r="D10" s="1109"/>
      <c r="E10" s="1109"/>
      <c r="F10" s="1109"/>
      <c r="G10" s="1109"/>
      <c r="H10" s="1109"/>
      <c r="I10" s="1109"/>
      <c r="J10" s="1109"/>
      <c r="K10" s="1109"/>
    </row>
    <row r="11" spans="2:11" ht="8.25" customHeight="1">
      <c r="B11" s="44"/>
      <c r="C11" s="44"/>
      <c r="D11" s="44"/>
      <c r="E11" s="44"/>
      <c r="F11" s="44"/>
      <c r="G11" s="44"/>
      <c r="H11" s="44"/>
      <c r="I11" s="44"/>
      <c r="J11" s="44"/>
      <c r="K11" s="44"/>
    </row>
    <row r="12" spans="2:12" s="56" customFormat="1" ht="15.75">
      <c r="B12" s="61" t="s">
        <v>498</v>
      </c>
      <c r="C12" s="50" t="s">
        <v>499</v>
      </c>
      <c r="E12" s="50"/>
      <c r="F12" s="50"/>
      <c r="G12" s="50"/>
      <c r="H12" s="50"/>
      <c r="I12" s="50"/>
      <c r="J12" s="50"/>
      <c r="K12" s="50"/>
      <c r="L12" s="73"/>
    </row>
    <row r="13" spans="2:12" s="56" customFormat="1" ht="15.75">
      <c r="B13" s="61" t="s">
        <v>500</v>
      </c>
      <c r="C13" s="50" t="s">
        <v>503</v>
      </c>
      <c r="E13" s="50"/>
      <c r="F13" s="50"/>
      <c r="G13" s="50"/>
      <c r="H13" s="50"/>
      <c r="I13" s="50"/>
      <c r="J13" s="50"/>
      <c r="K13" s="50"/>
      <c r="L13" s="73"/>
    </row>
    <row r="14" spans="2:12" s="56" customFormat="1" ht="15.75">
      <c r="B14" s="72" t="s">
        <v>501</v>
      </c>
      <c r="C14" s="50" t="s">
        <v>502</v>
      </c>
      <c r="E14" s="50"/>
      <c r="F14" s="50"/>
      <c r="G14" s="50"/>
      <c r="H14" s="50"/>
      <c r="I14" s="50"/>
      <c r="J14" s="50"/>
      <c r="K14" s="50"/>
      <c r="L14" s="73"/>
    </row>
    <row r="15" spans="2:11" ht="15.75">
      <c r="B15" s="44"/>
      <c r="C15" s="44"/>
      <c r="D15" s="44"/>
      <c r="E15" s="44"/>
      <c r="F15" s="44"/>
      <c r="G15" s="44"/>
      <c r="H15" s="44"/>
      <c r="I15" s="44"/>
      <c r="J15" s="44"/>
      <c r="K15" s="44"/>
    </row>
    <row r="16" spans="2:13" ht="15.75">
      <c r="B16" s="1109" t="s">
        <v>786</v>
      </c>
      <c r="C16" s="1109"/>
      <c r="D16" s="1109"/>
      <c r="E16" s="1109"/>
      <c r="F16" s="1109"/>
      <c r="G16" s="1109"/>
      <c r="H16" s="1109"/>
      <c r="I16" s="1109"/>
      <c r="J16" s="1109"/>
      <c r="K16" s="1109"/>
      <c r="L16" s="49"/>
      <c r="M16" s="49"/>
    </row>
    <row r="17" spans="2:13" ht="15.75">
      <c r="B17" s="1109"/>
      <c r="C17" s="1109"/>
      <c r="D17" s="1109"/>
      <c r="E17" s="1109"/>
      <c r="F17" s="1109"/>
      <c r="G17" s="1109"/>
      <c r="H17" s="1109"/>
      <c r="I17" s="1109"/>
      <c r="J17" s="1109"/>
      <c r="K17" s="1109"/>
      <c r="L17" s="49"/>
      <c r="M17" s="49"/>
    </row>
    <row r="18" spans="2:13" ht="15.75">
      <c r="B18" s="1109"/>
      <c r="C18" s="1109"/>
      <c r="D18" s="1109"/>
      <c r="E18" s="1109"/>
      <c r="F18" s="1109"/>
      <c r="G18" s="1109"/>
      <c r="H18" s="1109"/>
      <c r="I18" s="1109"/>
      <c r="J18" s="1109"/>
      <c r="K18" s="1109"/>
      <c r="L18" s="49"/>
      <c r="M18" s="49"/>
    </row>
    <row r="19" spans="2:13" ht="15.75">
      <c r="B19" s="44"/>
      <c r="C19" s="44"/>
      <c r="D19" s="44"/>
      <c r="E19" s="44"/>
      <c r="F19" s="44"/>
      <c r="G19" s="44"/>
      <c r="H19" s="44"/>
      <c r="I19" s="44"/>
      <c r="J19" s="44"/>
      <c r="K19" s="44"/>
      <c r="L19" s="49"/>
      <c r="M19" s="49"/>
    </row>
    <row r="20" spans="2:13" ht="15.75">
      <c r="B20" s="1109" t="s">
        <v>787</v>
      </c>
      <c r="C20" s="1109"/>
      <c r="D20" s="1109"/>
      <c r="E20" s="1109"/>
      <c r="F20" s="1109"/>
      <c r="G20" s="1109"/>
      <c r="H20" s="1109"/>
      <c r="I20" s="1109"/>
      <c r="J20" s="1109"/>
      <c r="K20" s="1109"/>
      <c r="L20" s="49"/>
      <c r="M20" s="49"/>
    </row>
    <row r="21" spans="2:13" ht="15.75">
      <c r="B21" s="1109"/>
      <c r="C21" s="1109"/>
      <c r="D21" s="1109"/>
      <c r="E21" s="1109"/>
      <c r="F21" s="1109"/>
      <c r="G21" s="1109"/>
      <c r="H21" s="1109"/>
      <c r="I21" s="1109"/>
      <c r="J21" s="1109"/>
      <c r="K21" s="1109"/>
      <c r="L21" s="49"/>
      <c r="M21" s="49"/>
    </row>
    <row r="22" spans="2:13" ht="15.75">
      <c r="B22" s="1109"/>
      <c r="C22" s="1109"/>
      <c r="D22" s="1109"/>
      <c r="E22" s="1109"/>
      <c r="F22" s="1109"/>
      <c r="G22" s="1109"/>
      <c r="H22" s="1109"/>
      <c r="I22" s="1109"/>
      <c r="J22" s="1109"/>
      <c r="K22" s="1109"/>
      <c r="L22" s="49"/>
      <c r="M22" s="49"/>
    </row>
    <row r="23" spans="2:13" ht="15.75">
      <c r="B23" s="1109"/>
      <c r="C23" s="1109"/>
      <c r="D23" s="1109"/>
      <c r="E23" s="1109"/>
      <c r="F23" s="1109"/>
      <c r="G23" s="1109"/>
      <c r="H23" s="1109"/>
      <c r="I23" s="1109"/>
      <c r="J23" s="1109"/>
      <c r="K23" s="1109"/>
      <c r="L23" s="49"/>
      <c r="M23" s="49"/>
    </row>
    <row r="24" spans="2:13" ht="15.75">
      <c r="B24" s="44"/>
      <c r="C24" s="44"/>
      <c r="D24" s="44"/>
      <c r="E24" s="44"/>
      <c r="F24" s="44"/>
      <c r="G24" s="44"/>
      <c r="H24" s="44"/>
      <c r="I24" s="44"/>
      <c r="J24" s="44"/>
      <c r="K24" s="44"/>
      <c r="L24" s="49"/>
      <c r="M24" s="49"/>
    </row>
    <row r="25" spans="2:13" ht="15.75">
      <c r="B25" s="44"/>
      <c r="C25" s="44"/>
      <c r="D25" s="44"/>
      <c r="E25" s="44"/>
      <c r="F25" s="44"/>
      <c r="G25" s="44"/>
      <c r="H25" s="44"/>
      <c r="I25" s="44"/>
      <c r="J25" s="44"/>
      <c r="K25" s="44"/>
      <c r="L25" s="49"/>
      <c r="M25" s="125"/>
    </row>
    <row r="26" spans="1:13" s="127" customFormat="1" ht="15.75">
      <c r="A26" s="322" t="s">
        <v>256</v>
      </c>
      <c r="B26" s="120" t="s">
        <v>563</v>
      </c>
      <c r="C26" s="120"/>
      <c r="D26" s="120"/>
      <c r="E26" s="120"/>
      <c r="F26" s="120"/>
      <c r="G26" s="106"/>
      <c r="H26" s="106"/>
      <c r="I26" s="106"/>
      <c r="J26" s="106"/>
      <c r="K26" s="106"/>
      <c r="L26" s="125"/>
      <c r="M26" s="125"/>
    </row>
    <row r="27" spans="2:13" ht="15.75">
      <c r="B27" s="44"/>
      <c r="C27" s="44"/>
      <c r="D27" s="44"/>
      <c r="E27" s="44"/>
      <c r="F27" s="44"/>
      <c r="G27" s="44"/>
      <c r="H27" s="44"/>
      <c r="I27" s="44"/>
      <c r="J27" s="44"/>
      <c r="K27" s="44"/>
      <c r="L27" s="49"/>
      <c r="M27" s="125"/>
    </row>
    <row r="28" spans="2:13" ht="15.75">
      <c r="B28" s="1117" t="s">
        <v>69</v>
      </c>
      <c r="C28" s="1117"/>
      <c r="D28" s="1117"/>
      <c r="E28" s="1117"/>
      <c r="F28" s="1117"/>
      <c r="G28" s="1117"/>
      <c r="H28" s="1117"/>
      <c r="I28" s="1117"/>
      <c r="J28" s="1117"/>
      <c r="K28" s="1117"/>
      <c r="L28" s="125"/>
      <c r="M28" s="125"/>
    </row>
    <row r="29" spans="2:13" ht="15.75">
      <c r="B29" s="1117"/>
      <c r="C29" s="1117"/>
      <c r="D29" s="1117"/>
      <c r="E29" s="1117"/>
      <c r="F29" s="1117"/>
      <c r="G29" s="1117"/>
      <c r="H29" s="1117"/>
      <c r="I29" s="1117"/>
      <c r="J29" s="1117"/>
      <c r="K29" s="1117"/>
      <c r="L29" s="125"/>
      <c r="M29" s="125"/>
    </row>
    <row r="30" spans="2:13" ht="15.75">
      <c r="B30" s="1117"/>
      <c r="C30" s="1117"/>
      <c r="D30" s="1117"/>
      <c r="E30" s="1117"/>
      <c r="F30" s="1117"/>
      <c r="G30" s="1117"/>
      <c r="H30" s="1117"/>
      <c r="I30" s="1117"/>
      <c r="J30" s="1117"/>
      <c r="K30" s="1117"/>
      <c r="L30" s="125"/>
      <c r="M30" s="125"/>
    </row>
    <row r="31" spans="2:13" ht="15.75">
      <c r="B31" s="1117"/>
      <c r="C31" s="1117"/>
      <c r="D31" s="1117"/>
      <c r="E31" s="1117"/>
      <c r="F31" s="1117"/>
      <c r="G31" s="1117"/>
      <c r="H31" s="1117"/>
      <c r="I31" s="1117"/>
      <c r="J31" s="1117"/>
      <c r="K31" s="1117"/>
      <c r="L31" s="125"/>
      <c r="M31" s="125"/>
    </row>
    <row r="32" spans="2:13" ht="15.75">
      <c r="B32" s="1117"/>
      <c r="C32" s="1117"/>
      <c r="D32" s="1117"/>
      <c r="E32" s="1117"/>
      <c r="F32" s="1117"/>
      <c r="G32" s="1117"/>
      <c r="H32" s="1117"/>
      <c r="I32" s="1117"/>
      <c r="J32" s="1117"/>
      <c r="K32" s="1117"/>
      <c r="L32" s="125"/>
      <c r="M32" s="125"/>
    </row>
    <row r="33" spans="2:13" ht="8.25" customHeight="1">
      <c r="B33" s="106"/>
      <c r="C33" s="106"/>
      <c r="D33" s="106"/>
      <c r="E33" s="106"/>
      <c r="F33" s="106"/>
      <c r="G33" s="106"/>
      <c r="H33" s="106"/>
      <c r="I33" s="106"/>
      <c r="J33" s="106"/>
      <c r="K33" s="106"/>
      <c r="L33" s="125"/>
      <c r="M33" s="125"/>
    </row>
    <row r="34" spans="2:13" ht="15.75">
      <c r="B34" s="903"/>
      <c r="C34" s="121" t="s">
        <v>788</v>
      </c>
      <c r="D34" s="106"/>
      <c r="E34" s="121" t="s">
        <v>789</v>
      </c>
      <c r="F34" s="106"/>
      <c r="G34" s="106"/>
      <c r="H34" s="106"/>
      <c r="I34" s="106"/>
      <c r="J34" s="106"/>
      <c r="K34" s="106"/>
      <c r="L34" s="125"/>
      <c r="M34" s="125"/>
    </row>
    <row r="35" spans="1:13" s="127" customFormat="1" ht="15.75">
      <c r="A35" s="308"/>
      <c r="B35" s="1048"/>
      <c r="C35" s="121" t="s">
        <v>38</v>
      </c>
      <c r="D35" s="121"/>
      <c r="E35" s="121" t="s">
        <v>51</v>
      </c>
      <c r="F35" s="121"/>
      <c r="G35" s="121"/>
      <c r="H35" s="106"/>
      <c r="I35" s="106"/>
      <c r="J35" s="106"/>
      <c r="K35" s="106"/>
      <c r="L35" s="125"/>
      <c r="M35" s="125"/>
    </row>
    <row r="36" spans="1:13" s="127" customFormat="1" ht="15.75">
      <c r="A36" s="308"/>
      <c r="B36" s="1048"/>
      <c r="C36" s="121" t="s">
        <v>39</v>
      </c>
      <c r="D36" s="121"/>
      <c r="E36" s="121" t="s">
        <v>52</v>
      </c>
      <c r="F36" s="121"/>
      <c r="G36" s="121"/>
      <c r="H36" s="106"/>
      <c r="I36" s="106"/>
      <c r="J36" s="106"/>
      <c r="K36" s="106"/>
      <c r="L36" s="125"/>
      <c r="M36" s="125"/>
    </row>
    <row r="37" spans="1:13" s="127" customFormat="1" ht="15.75">
      <c r="A37" s="308"/>
      <c r="B37" s="1048"/>
      <c r="C37" s="121" t="s">
        <v>40</v>
      </c>
      <c r="D37" s="121"/>
      <c r="E37" s="121" t="s">
        <v>53</v>
      </c>
      <c r="F37" s="121"/>
      <c r="G37" s="121"/>
      <c r="H37" s="106"/>
      <c r="I37" s="106"/>
      <c r="J37" s="106"/>
      <c r="K37" s="106"/>
      <c r="L37" s="125"/>
      <c r="M37" s="125"/>
    </row>
    <row r="38" spans="1:13" s="127" customFormat="1" ht="15.75">
      <c r="A38" s="308"/>
      <c r="B38" s="1048"/>
      <c r="C38" s="121" t="s">
        <v>41</v>
      </c>
      <c r="D38" s="121"/>
      <c r="E38" s="121" t="s">
        <v>54</v>
      </c>
      <c r="F38" s="121"/>
      <c r="G38" s="121"/>
      <c r="H38" s="106"/>
      <c r="I38" s="106"/>
      <c r="J38" s="106"/>
      <c r="K38" s="106"/>
      <c r="L38" s="125"/>
      <c r="M38" s="125"/>
    </row>
    <row r="39" spans="1:13" s="127" customFormat="1" ht="15.75">
      <c r="A39" s="308"/>
      <c r="B39" s="1048"/>
      <c r="C39" s="121" t="s">
        <v>42</v>
      </c>
      <c r="D39" s="121"/>
      <c r="E39" s="121" t="s">
        <v>55</v>
      </c>
      <c r="F39" s="121"/>
      <c r="G39" s="121"/>
      <c r="H39" s="106"/>
      <c r="I39" s="106"/>
      <c r="J39" s="106"/>
      <c r="K39" s="106"/>
      <c r="L39" s="125"/>
      <c r="M39" s="125"/>
    </row>
    <row r="40" spans="1:13" s="127" customFormat="1" ht="15.75">
      <c r="A40" s="308"/>
      <c r="B40" s="1048"/>
      <c r="C40" s="121" t="s">
        <v>43</v>
      </c>
      <c r="D40" s="121"/>
      <c r="E40" s="121" t="s">
        <v>56</v>
      </c>
      <c r="F40" s="121"/>
      <c r="G40" s="121"/>
      <c r="H40" s="106"/>
      <c r="I40" s="106"/>
      <c r="J40" s="106"/>
      <c r="K40" s="106"/>
      <c r="L40" s="125"/>
      <c r="M40" s="125"/>
    </row>
    <row r="41" spans="1:13" s="127" customFormat="1" ht="15.75">
      <c r="A41" s="308"/>
      <c r="B41" s="1048"/>
      <c r="C41" s="121" t="s">
        <v>44</v>
      </c>
      <c r="D41" s="121"/>
      <c r="E41" s="121" t="s">
        <v>556</v>
      </c>
      <c r="F41" s="121"/>
      <c r="G41" s="121"/>
      <c r="H41" s="106"/>
      <c r="I41" s="106"/>
      <c r="J41" s="106"/>
      <c r="K41" s="106"/>
      <c r="L41" s="125"/>
      <c r="M41" s="125"/>
    </row>
    <row r="42" spans="1:13" s="127" customFormat="1" ht="15.75">
      <c r="A42" s="308"/>
      <c r="B42" s="1048"/>
      <c r="C42" s="121" t="s">
        <v>45</v>
      </c>
      <c r="D42" s="121"/>
      <c r="E42" s="121" t="s">
        <v>557</v>
      </c>
      <c r="F42" s="121"/>
      <c r="G42" s="121"/>
      <c r="H42" s="106"/>
      <c r="I42" s="106"/>
      <c r="J42" s="106"/>
      <c r="K42" s="106"/>
      <c r="L42" s="125"/>
      <c r="M42" s="125"/>
    </row>
    <row r="43" spans="2:13" ht="15.75">
      <c r="B43" s="903"/>
      <c r="C43" s="121" t="s">
        <v>46</v>
      </c>
      <c r="D43" s="121"/>
      <c r="E43" s="121" t="s">
        <v>558</v>
      </c>
      <c r="F43" s="121"/>
      <c r="G43" s="121"/>
      <c r="H43" s="106"/>
      <c r="I43" s="106"/>
      <c r="J43" s="106"/>
      <c r="K43" s="106"/>
      <c r="L43" s="125"/>
      <c r="M43" s="125"/>
    </row>
    <row r="44" spans="2:13" ht="15.75">
      <c r="B44" s="903"/>
      <c r="C44" s="121" t="s">
        <v>47</v>
      </c>
      <c r="D44" s="121"/>
      <c r="E44" s="121" t="s">
        <v>559</v>
      </c>
      <c r="F44" s="121"/>
      <c r="G44" s="121"/>
      <c r="H44" s="106"/>
      <c r="I44" s="106"/>
      <c r="J44" s="106"/>
      <c r="K44" s="106"/>
      <c r="L44" s="125"/>
      <c r="M44" s="125"/>
    </row>
    <row r="45" spans="2:13" ht="15.75">
      <c r="B45" s="903"/>
      <c r="C45" s="121" t="s">
        <v>48</v>
      </c>
      <c r="D45" s="121"/>
      <c r="E45" s="121" t="s">
        <v>560</v>
      </c>
      <c r="F45" s="121"/>
      <c r="G45" s="121"/>
      <c r="H45" s="106"/>
      <c r="I45" s="106"/>
      <c r="J45" s="106"/>
      <c r="K45" s="106"/>
      <c r="L45" s="125"/>
      <c r="M45" s="125"/>
    </row>
    <row r="46" spans="2:13" ht="15.75">
      <c r="B46" s="903"/>
      <c r="C46" s="121" t="s">
        <v>49</v>
      </c>
      <c r="D46" s="121"/>
      <c r="E46" s="121" t="s">
        <v>561</v>
      </c>
      <c r="F46" s="121"/>
      <c r="G46" s="121"/>
      <c r="H46" s="106"/>
      <c r="I46" s="106"/>
      <c r="J46" s="106"/>
      <c r="K46" s="106"/>
      <c r="L46" s="125"/>
      <c r="M46" s="125"/>
    </row>
    <row r="47" spans="2:13" ht="15.75">
      <c r="B47" s="903"/>
      <c r="C47" s="121" t="s">
        <v>50</v>
      </c>
      <c r="D47" s="121"/>
      <c r="E47" s="121" t="s">
        <v>562</v>
      </c>
      <c r="F47" s="121"/>
      <c r="G47" s="121"/>
      <c r="H47" s="106"/>
      <c r="I47" s="106"/>
      <c r="J47" s="106"/>
      <c r="K47" s="106"/>
      <c r="L47" s="125"/>
      <c r="M47" s="125"/>
    </row>
    <row r="48" spans="1:13" s="127" customFormat="1" ht="15.75">
      <c r="A48" s="308"/>
      <c r="C48" s="121"/>
      <c r="D48" s="121"/>
      <c r="E48" s="121"/>
      <c r="F48" s="121"/>
      <c r="G48" s="121"/>
      <c r="H48" s="106"/>
      <c r="I48" s="106"/>
      <c r="J48" s="106"/>
      <c r="K48" s="106"/>
      <c r="L48" s="125"/>
      <c r="M48" s="125"/>
    </row>
    <row r="49" spans="1:13" s="127" customFormat="1" ht="15.75">
      <c r="A49" s="308"/>
      <c r="B49" s="1109" t="s">
        <v>504</v>
      </c>
      <c r="C49" s="1109"/>
      <c r="D49" s="1109"/>
      <c r="E49" s="1109"/>
      <c r="F49" s="1109"/>
      <c r="G49" s="1109"/>
      <c r="H49" s="1109"/>
      <c r="I49" s="1109"/>
      <c r="J49" s="1109"/>
      <c r="K49" s="1109"/>
      <c r="L49" s="125"/>
      <c r="M49" s="125"/>
    </row>
    <row r="50" spans="1:13" s="127" customFormat="1" ht="15.75">
      <c r="A50" s="308"/>
      <c r="B50" s="44"/>
      <c r="C50" s="44"/>
      <c r="D50" s="44"/>
      <c r="E50" s="44"/>
      <c r="F50" s="44"/>
      <c r="G50" s="44"/>
      <c r="H50" s="44"/>
      <c r="I50" s="44"/>
      <c r="J50" s="44"/>
      <c r="K50" s="44"/>
      <c r="L50" s="125"/>
      <c r="M50" s="125"/>
    </row>
    <row r="51" spans="1:13" s="127" customFormat="1" ht="15.75">
      <c r="A51" s="308"/>
      <c r="B51" s="1109" t="s">
        <v>70</v>
      </c>
      <c r="C51" s="1109"/>
      <c r="D51" s="1109"/>
      <c r="E51" s="1109"/>
      <c r="F51" s="1109"/>
      <c r="G51" s="1109"/>
      <c r="H51" s="1109"/>
      <c r="I51" s="1109"/>
      <c r="J51" s="1109"/>
      <c r="K51" s="1109"/>
      <c r="L51" s="125"/>
      <c r="M51" s="125"/>
    </row>
    <row r="52" spans="1:13" s="127" customFormat="1" ht="15.75">
      <c r="A52" s="308"/>
      <c r="B52" s="1109"/>
      <c r="C52" s="1109"/>
      <c r="D52" s="1109"/>
      <c r="E52" s="1109"/>
      <c r="F52" s="1109"/>
      <c r="G52" s="1109"/>
      <c r="H52" s="1109"/>
      <c r="I52" s="1109"/>
      <c r="J52" s="1109"/>
      <c r="K52" s="1109"/>
      <c r="L52" s="125"/>
      <c r="M52" s="125"/>
    </row>
    <row r="53" spans="1:13" s="127" customFormat="1" ht="15.75">
      <c r="A53" s="308"/>
      <c r="B53" s="44"/>
      <c r="C53" s="44"/>
      <c r="D53" s="44"/>
      <c r="E53" s="44"/>
      <c r="F53" s="44"/>
      <c r="G53" s="44"/>
      <c r="H53" s="44"/>
      <c r="I53" s="44"/>
      <c r="J53" s="44"/>
      <c r="K53" s="44"/>
      <c r="L53" s="125"/>
      <c r="M53" s="125"/>
    </row>
    <row r="54" spans="1:13" s="127" customFormat="1" ht="15.75">
      <c r="A54" s="308"/>
      <c r="B54" s="56" t="s">
        <v>585</v>
      </c>
      <c r="C54" s="527" t="s">
        <v>790</v>
      </c>
      <c r="D54" s="44"/>
      <c r="E54" s="44"/>
      <c r="F54" s="44"/>
      <c r="G54" s="44"/>
      <c r="H54" s="44"/>
      <c r="I54" s="44"/>
      <c r="J54" s="44"/>
      <c r="K54" s="44"/>
      <c r="L54" s="125"/>
      <c r="M54" s="125"/>
    </row>
    <row r="55" spans="1:13" s="127" customFormat="1" ht="15.75">
      <c r="A55" s="308"/>
      <c r="B55" s="56"/>
      <c r="C55" s="527"/>
      <c r="D55" s="44"/>
      <c r="E55" s="44"/>
      <c r="F55" s="44"/>
      <c r="G55" s="44"/>
      <c r="H55" s="44"/>
      <c r="I55" s="44"/>
      <c r="J55" s="44"/>
      <c r="K55" s="44"/>
      <c r="L55" s="125"/>
      <c r="M55" s="125"/>
    </row>
    <row r="56" spans="1:13" s="127" customFormat="1" ht="15.75">
      <c r="A56" s="308"/>
      <c r="B56" s="56"/>
      <c r="C56" s="1107" t="s">
        <v>548</v>
      </c>
      <c r="D56" s="1107"/>
      <c r="E56" s="1107"/>
      <c r="F56" s="1107"/>
      <c r="G56" s="1107"/>
      <c r="H56" s="1107"/>
      <c r="I56" s="1107"/>
      <c r="J56" s="1107"/>
      <c r="K56" s="1107"/>
      <c r="L56" s="125"/>
      <c r="M56" s="125"/>
    </row>
    <row r="57" spans="1:13" s="127" customFormat="1" ht="18" customHeight="1">
      <c r="A57" s="308"/>
      <c r="B57" s="56"/>
      <c r="C57" s="1108"/>
      <c r="D57" s="1108"/>
      <c r="E57" s="1108"/>
      <c r="F57" s="1108"/>
      <c r="G57" s="1108"/>
      <c r="H57" s="1108"/>
      <c r="I57" s="1108"/>
      <c r="J57" s="1108"/>
      <c r="K57" s="1108"/>
      <c r="L57" s="125"/>
      <c r="M57" s="125"/>
    </row>
    <row r="58" spans="1:13" s="127" customFormat="1" ht="15.75">
      <c r="A58" s="308"/>
      <c r="B58" s="56"/>
      <c r="C58" s="527"/>
      <c r="D58" s="44"/>
      <c r="E58" s="44"/>
      <c r="F58" s="44"/>
      <c r="G58" s="44"/>
      <c r="H58" s="44"/>
      <c r="I58" s="44"/>
      <c r="J58" s="44"/>
      <c r="K58" s="44"/>
      <c r="L58" s="125"/>
      <c r="M58" s="125"/>
    </row>
    <row r="59" spans="1:13" s="127" customFormat="1" ht="15.75">
      <c r="A59" s="308"/>
      <c r="B59" s="44"/>
      <c r="C59" s="44"/>
      <c r="D59" s="44"/>
      <c r="E59" s="44"/>
      <c r="F59" s="44"/>
      <c r="G59" s="44"/>
      <c r="H59" s="44"/>
      <c r="I59" s="44"/>
      <c r="J59" s="44"/>
      <c r="K59" s="44"/>
      <c r="L59" s="125"/>
      <c r="M59" s="125"/>
    </row>
    <row r="60" spans="1:13" s="127" customFormat="1" ht="15.75">
      <c r="A60" s="308"/>
      <c r="B60" s="44"/>
      <c r="C60" s="44"/>
      <c r="D60" s="44"/>
      <c r="E60" s="44"/>
      <c r="F60" s="44"/>
      <c r="G60" s="44"/>
      <c r="H60" s="44"/>
      <c r="I60" s="44"/>
      <c r="J60" s="44"/>
      <c r="K60" s="44"/>
      <c r="L60" s="125"/>
      <c r="M60" s="125"/>
    </row>
    <row r="61" spans="1:13" s="127" customFormat="1" ht="15.75">
      <c r="A61" s="322" t="str">
        <f>+A26</f>
        <v>A2.</v>
      </c>
      <c r="B61" s="120" t="s">
        <v>791</v>
      </c>
      <c r="C61" s="120"/>
      <c r="D61" s="120"/>
      <c r="E61" s="120"/>
      <c r="F61" s="120"/>
      <c r="G61" s="106"/>
      <c r="H61" s="106"/>
      <c r="I61" s="106"/>
      <c r="J61" s="106"/>
      <c r="K61" s="106"/>
      <c r="L61" s="125"/>
      <c r="M61" s="125"/>
    </row>
    <row r="62" spans="2:13" ht="15.75">
      <c r="B62" s="44"/>
      <c r="C62" s="44"/>
      <c r="D62" s="44"/>
      <c r="E62" s="44"/>
      <c r="F62" s="44"/>
      <c r="G62" s="44"/>
      <c r="H62" s="44"/>
      <c r="I62" s="44"/>
      <c r="J62" s="44"/>
      <c r="K62" s="44"/>
      <c r="L62" s="49"/>
      <c r="M62" s="125"/>
    </row>
    <row r="63" spans="1:13" s="127" customFormat="1" ht="15.75">
      <c r="A63" s="308"/>
      <c r="B63" s="56" t="s">
        <v>585</v>
      </c>
      <c r="C63" s="527" t="s">
        <v>549</v>
      </c>
      <c r="D63" s="44"/>
      <c r="E63" s="44"/>
      <c r="F63" s="44"/>
      <c r="G63" s="44"/>
      <c r="H63" s="44"/>
      <c r="I63" s="44"/>
      <c r="J63" s="44"/>
      <c r="K63" s="44"/>
      <c r="L63" s="125"/>
      <c r="M63" s="125"/>
    </row>
    <row r="64" spans="2:13" ht="15.75">
      <c r="B64" s="44"/>
      <c r="C64" s="44"/>
      <c r="D64" s="44"/>
      <c r="E64" s="44"/>
      <c r="F64" s="44"/>
      <c r="G64" s="44"/>
      <c r="H64" s="44"/>
      <c r="I64" s="44"/>
      <c r="J64" s="44"/>
      <c r="K64" s="44"/>
      <c r="L64" s="49"/>
      <c r="M64" s="125"/>
    </row>
    <row r="65" spans="1:13" s="127" customFormat="1" ht="15.75">
      <c r="A65" s="308"/>
      <c r="B65" s="56"/>
      <c r="C65" s="1107" t="s">
        <v>550</v>
      </c>
      <c r="D65" s="1108"/>
      <c r="E65" s="1108"/>
      <c r="F65" s="1108"/>
      <c r="G65" s="1108"/>
      <c r="H65" s="1108"/>
      <c r="I65" s="1108"/>
      <c r="J65" s="1108"/>
      <c r="K65" s="1108"/>
      <c r="L65" s="125"/>
      <c r="M65" s="125"/>
    </row>
    <row r="66" spans="1:13" s="127" customFormat="1" ht="15.75">
      <c r="A66" s="308"/>
      <c r="B66" s="56"/>
      <c r="C66" s="1108"/>
      <c r="D66" s="1108"/>
      <c r="E66" s="1108"/>
      <c r="F66" s="1108"/>
      <c r="G66" s="1108"/>
      <c r="H66" s="1108"/>
      <c r="I66" s="1108"/>
      <c r="J66" s="1108"/>
      <c r="K66" s="1108"/>
      <c r="L66" s="125"/>
      <c r="M66" s="125"/>
    </row>
    <row r="67" spans="1:13" s="127" customFormat="1" ht="15.75">
      <c r="A67" s="308"/>
      <c r="B67" s="56"/>
      <c r="C67" s="1108"/>
      <c r="D67" s="1108"/>
      <c r="E67" s="1108"/>
      <c r="F67" s="1108"/>
      <c r="G67" s="1108"/>
      <c r="H67" s="1108"/>
      <c r="I67" s="1108"/>
      <c r="J67" s="1108"/>
      <c r="K67" s="1108"/>
      <c r="L67" s="125"/>
      <c r="M67" s="125"/>
    </row>
    <row r="68" spans="1:13" s="127" customFormat="1" ht="15.75">
      <c r="A68" s="308"/>
      <c r="B68" s="56"/>
      <c r="C68" s="1108"/>
      <c r="D68" s="1108"/>
      <c r="E68" s="1108"/>
      <c r="F68" s="1108"/>
      <c r="G68" s="1108"/>
      <c r="H68" s="1108"/>
      <c r="I68" s="1108"/>
      <c r="J68" s="1108"/>
      <c r="K68" s="1108"/>
      <c r="L68" s="125"/>
      <c r="M68" s="125"/>
    </row>
    <row r="69" spans="1:13" s="127" customFormat="1" ht="15.75" customHeight="1">
      <c r="A69" s="308"/>
      <c r="B69" s="56"/>
      <c r="C69" s="1108"/>
      <c r="D69" s="1108"/>
      <c r="E69" s="1108"/>
      <c r="F69" s="1108"/>
      <c r="G69" s="1108"/>
      <c r="H69" s="1108"/>
      <c r="I69" s="1108"/>
      <c r="J69" s="1108"/>
      <c r="K69" s="1108"/>
      <c r="L69" s="125"/>
      <c r="M69" s="125"/>
    </row>
    <row r="70" spans="1:13" s="127" customFormat="1" ht="15.75" customHeight="1">
      <c r="A70" s="308"/>
      <c r="B70" s="56"/>
      <c r="C70" s="1108"/>
      <c r="D70" s="1108"/>
      <c r="E70" s="1108"/>
      <c r="F70" s="1108"/>
      <c r="G70" s="1108"/>
      <c r="H70" s="1108"/>
      <c r="I70" s="1108"/>
      <c r="J70" s="1108"/>
      <c r="K70" s="1108"/>
      <c r="L70" s="125"/>
      <c r="M70" s="125"/>
    </row>
    <row r="71" spans="1:13" s="127" customFormat="1" ht="15.75" customHeight="1">
      <c r="A71" s="308"/>
      <c r="B71" s="56"/>
      <c r="C71" s="1108"/>
      <c r="D71" s="1108"/>
      <c r="E71" s="1108"/>
      <c r="F71" s="1108"/>
      <c r="G71" s="1108"/>
      <c r="H71" s="1108"/>
      <c r="I71" s="1108"/>
      <c r="J71" s="1108"/>
      <c r="K71" s="1108"/>
      <c r="L71" s="125"/>
      <c r="M71" s="125"/>
    </row>
    <row r="72" spans="1:13" s="127" customFormat="1" ht="15.75">
      <c r="A72" s="308"/>
      <c r="B72" s="44"/>
      <c r="C72" s="1108"/>
      <c r="D72" s="1108"/>
      <c r="E72" s="1108"/>
      <c r="F72" s="1108"/>
      <c r="G72" s="1108"/>
      <c r="H72" s="1108"/>
      <c r="I72" s="1108"/>
      <c r="J72" s="1108"/>
      <c r="K72" s="1108"/>
      <c r="L72" s="125"/>
      <c r="M72" s="125"/>
    </row>
    <row r="73" spans="1:13" s="127" customFormat="1" ht="10.5" customHeight="1">
      <c r="A73" s="308"/>
      <c r="B73" s="44"/>
      <c r="C73" s="960"/>
      <c r="D73" s="960"/>
      <c r="E73" s="960"/>
      <c r="F73" s="960"/>
      <c r="G73" s="960"/>
      <c r="H73" s="960"/>
      <c r="I73" s="960"/>
      <c r="J73" s="960"/>
      <c r="K73" s="960"/>
      <c r="L73" s="125"/>
      <c r="M73" s="125"/>
    </row>
    <row r="74" spans="1:13" s="127" customFormat="1" ht="15.75">
      <c r="A74" s="308"/>
      <c r="B74" s="44"/>
      <c r="C74" s="1107" t="s">
        <v>71</v>
      </c>
      <c r="D74" s="1107"/>
      <c r="E74" s="1107"/>
      <c r="F74" s="1107"/>
      <c r="G74" s="1107"/>
      <c r="H74" s="1107"/>
      <c r="I74" s="1107"/>
      <c r="J74" s="1107"/>
      <c r="K74" s="1107"/>
      <c r="L74" s="125"/>
      <c r="M74" s="125"/>
    </row>
    <row r="75" spans="1:13" s="127" customFormat="1" ht="18" customHeight="1">
      <c r="A75" s="308"/>
      <c r="B75" s="44"/>
      <c r="C75" s="1108"/>
      <c r="D75" s="1108"/>
      <c r="E75" s="1108"/>
      <c r="F75" s="1108"/>
      <c r="G75" s="1108"/>
      <c r="H75" s="1108"/>
      <c r="I75" s="1108"/>
      <c r="J75" s="1108"/>
      <c r="K75" s="1108"/>
      <c r="L75" s="125"/>
      <c r="M75" s="125"/>
    </row>
    <row r="76" spans="1:13" s="127" customFormat="1" ht="10.5" customHeight="1">
      <c r="A76" s="308"/>
      <c r="B76" s="44"/>
      <c r="C76" s="960"/>
      <c r="D76" s="960"/>
      <c r="E76" s="960"/>
      <c r="F76" s="960"/>
      <c r="G76" s="960"/>
      <c r="H76" s="960"/>
      <c r="I76" s="960"/>
      <c r="J76" s="960"/>
      <c r="K76" s="960"/>
      <c r="L76" s="125"/>
      <c r="M76" s="125"/>
    </row>
    <row r="77" spans="1:13" s="127" customFormat="1" ht="15.75">
      <c r="A77" s="308"/>
      <c r="B77" s="44"/>
      <c r="C77" s="1107" t="s">
        <v>519</v>
      </c>
      <c r="D77" s="1107"/>
      <c r="E77" s="1107"/>
      <c r="F77" s="1107"/>
      <c r="G77" s="1107"/>
      <c r="H77" s="1107"/>
      <c r="I77" s="1107"/>
      <c r="J77" s="1107"/>
      <c r="K77" s="1107"/>
      <c r="L77" s="125"/>
      <c r="M77" s="125"/>
    </row>
    <row r="78" spans="1:13" s="127" customFormat="1" ht="18" customHeight="1">
      <c r="A78" s="308"/>
      <c r="B78" s="44"/>
      <c r="C78" s="1108"/>
      <c r="D78" s="1108"/>
      <c r="E78" s="1108"/>
      <c r="F78" s="1108"/>
      <c r="G78" s="1108"/>
      <c r="H78" s="1108"/>
      <c r="I78" s="1108"/>
      <c r="J78" s="1108"/>
      <c r="K78" s="1108"/>
      <c r="L78" s="125"/>
      <c r="M78" s="125"/>
    </row>
    <row r="79" spans="2:13" ht="10.5" customHeight="1">
      <c r="B79" s="44"/>
      <c r="C79" s="44"/>
      <c r="D79" s="44"/>
      <c r="E79" s="44"/>
      <c r="F79" s="44"/>
      <c r="G79" s="44"/>
      <c r="H79" s="44"/>
      <c r="I79" s="44"/>
      <c r="J79" s="44"/>
      <c r="K79" s="44"/>
      <c r="L79" s="49"/>
      <c r="M79" s="125"/>
    </row>
    <row r="80" spans="2:13" ht="10.5" customHeight="1">
      <c r="B80" s="44"/>
      <c r="C80" s="44"/>
      <c r="D80" s="44"/>
      <c r="E80" s="44"/>
      <c r="F80" s="44"/>
      <c r="G80" s="44"/>
      <c r="H80" s="44"/>
      <c r="I80" s="44"/>
      <c r="J80" s="44"/>
      <c r="K80" s="44"/>
      <c r="L80" s="49"/>
      <c r="M80" s="125"/>
    </row>
    <row r="81" spans="2:17" s="167" customFormat="1" ht="15.75">
      <c r="B81" s="56" t="s">
        <v>586</v>
      </c>
      <c r="C81" s="527" t="s">
        <v>832</v>
      </c>
      <c r="D81" s="56"/>
      <c r="K81" s="168"/>
      <c r="L81" s="168"/>
      <c r="M81" s="139"/>
      <c r="N81" s="139"/>
      <c r="O81" s="139"/>
      <c r="P81" s="139"/>
      <c r="Q81" s="139"/>
    </row>
    <row r="82" spans="2:17" s="167" customFormat="1" ht="10.5" customHeight="1">
      <c r="B82" s="189"/>
      <c r="K82" s="168"/>
      <c r="L82" s="168"/>
      <c r="M82" s="139"/>
      <c r="N82" s="139"/>
      <c r="O82" s="139"/>
      <c r="P82" s="139"/>
      <c r="Q82" s="139"/>
    </row>
    <row r="83" spans="2:17" s="167" customFormat="1" ht="15.75">
      <c r="B83" s="189"/>
      <c r="C83" s="1107" t="s">
        <v>72</v>
      </c>
      <c r="D83" s="1107"/>
      <c r="E83" s="1107"/>
      <c r="F83" s="1107"/>
      <c r="G83" s="1107"/>
      <c r="H83" s="1107"/>
      <c r="I83" s="1107"/>
      <c r="J83" s="1107"/>
      <c r="K83" s="1107"/>
      <c r="L83" s="51"/>
      <c r="M83" s="139"/>
      <c r="N83" s="139"/>
      <c r="O83" s="139"/>
      <c r="P83" s="139"/>
      <c r="Q83" s="139"/>
    </row>
    <row r="84" spans="2:17" s="167" customFormat="1" ht="15.75">
      <c r="B84" s="189"/>
      <c r="C84" s="1108"/>
      <c r="D84" s="1108"/>
      <c r="E84" s="1108"/>
      <c r="F84" s="1108"/>
      <c r="G84" s="1108"/>
      <c r="H84" s="1108"/>
      <c r="I84" s="1108"/>
      <c r="J84" s="1108"/>
      <c r="K84" s="1108"/>
      <c r="L84" s="51"/>
      <c r="M84" s="139"/>
      <c r="N84" s="139"/>
      <c r="O84" s="139"/>
      <c r="P84" s="139"/>
      <c r="Q84" s="139"/>
    </row>
    <row r="85" spans="2:17" s="167" customFormat="1" ht="15.75">
      <c r="B85" s="189"/>
      <c r="C85" s="1108"/>
      <c r="D85" s="1108"/>
      <c r="E85" s="1108"/>
      <c r="F85" s="1108"/>
      <c r="G85" s="1108"/>
      <c r="H85" s="1108"/>
      <c r="I85" s="1108"/>
      <c r="J85" s="1108"/>
      <c r="K85" s="1108"/>
      <c r="L85" s="51"/>
      <c r="M85" s="139"/>
      <c r="N85" s="139"/>
      <c r="O85" s="139"/>
      <c r="P85" s="139"/>
      <c r="Q85" s="139"/>
    </row>
    <row r="86" spans="2:17" s="167" customFormat="1" ht="18.75" customHeight="1">
      <c r="B86" s="189"/>
      <c r="C86" s="1108"/>
      <c r="D86" s="1108"/>
      <c r="E86" s="1108"/>
      <c r="F86" s="1108"/>
      <c r="G86" s="1108"/>
      <c r="H86" s="1108"/>
      <c r="I86" s="1108"/>
      <c r="J86" s="1108"/>
      <c r="K86" s="1108"/>
      <c r="L86" s="51"/>
      <c r="M86" s="139"/>
      <c r="N86" s="139"/>
      <c r="O86" s="139"/>
      <c r="P86" s="139"/>
      <c r="Q86" s="139"/>
    </row>
    <row r="87" spans="2:17" s="167" customFormat="1" ht="12" customHeight="1">
      <c r="B87" s="189"/>
      <c r="C87" s="411"/>
      <c r="D87" s="411"/>
      <c r="E87" s="411"/>
      <c r="F87" s="411"/>
      <c r="G87" s="411"/>
      <c r="H87" s="411"/>
      <c r="I87" s="411"/>
      <c r="J87" s="411"/>
      <c r="K87" s="401"/>
      <c r="L87" s="401"/>
      <c r="M87" s="139"/>
      <c r="N87" s="139"/>
      <c r="O87" s="139"/>
      <c r="P87" s="139"/>
      <c r="Q87" s="139"/>
    </row>
    <row r="88" spans="2:17" s="167" customFormat="1" ht="15.75">
      <c r="B88" s="189"/>
      <c r="C88" s="1107" t="s">
        <v>833</v>
      </c>
      <c r="D88" s="1107"/>
      <c r="E88" s="1107"/>
      <c r="F88" s="1107"/>
      <c r="G88" s="1107"/>
      <c r="H88" s="1107"/>
      <c r="I88" s="1107"/>
      <c r="J88" s="1107"/>
      <c r="K88" s="1107"/>
      <c r="L88" s="51"/>
      <c r="M88" s="139"/>
      <c r="N88" s="139"/>
      <c r="O88" s="139"/>
      <c r="P88" s="139"/>
      <c r="Q88" s="139"/>
    </row>
    <row r="89" spans="2:17" s="167" customFormat="1" ht="15.75">
      <c r="B89" s="189"/>
      <c r="C89" s="1108"/>
      <c r="D89" s="1108"/>
      <c r="E89" s="1108"/>
      <c r="F89" s="1108"/>
      <c r="G89" s="1108"/>
      <c r="H89" s="1108"/>
      <c r="I89" s="1108"/>
      <c r="J89" s="1108"/>
      <c r="K89" s="1108"/>
      <c r="L89" s="51"/>
      <c r="M89" s="139"/>
      <c r="N89" s="139"/>
      <c r="O89" s="139"/>
      <c r="P89" s="139"/>
      <c r="Q89" s="139"/>
    </row>
    <row r="90" spans="2:17" s="167" customFormat="1" ht="15.75">
      <c r="B90" s="189"/>
      <c r="K90" s="168"/>
      <c r="L90" s="168"/>
      <c r="M90" s="139"/>
      <c r="N90" s="139"/>
      <c r="O90" s="139"/>
      <c r="P90" s="139"/>
      <c r="Q90" s="139"/>
    </row>
    <row r="91" spans="1:13" s="127" customFormat="1" ht="15.75">
      <c r="A91" s="308"/>
      <c r="B91" s="1109" t="s">
        <v>82</v>
      </c>
      <c r="C91" s="1109"/>
      <c r="D91" s="1109"/>
      <c r="E91" s="1109"/>
      <c r="F91" s="1109"/>
      <c r="G91" s="1109"/>
      <c r="H91" s="1109"/>
      <c r="I91" s="1109"/>
      <c r="J91" s="1109"/>
      <c r="K91" s="1109"/>
      <c r="L91" s="125"/>
      <c r="M91" s="125"/>
    </row>
    <row r="92" spans="1:13" s="127" customFormat="1" ht="15.75">
      <c r="A92" s="308"/>
      <c r="B92" s="1109"/>
      <c r="C92" s="1109"/>
      <c r="D92" s="1109"/>
      <c r="E92" s="1109"/>
      <c r="F92" s="1109"/>
      <c r="G92" s="1109"/>
      <c r="H92" s="1109"/>
      <c r="I92" s="1109"/>
      <c r="J92" s="1109"/>
      <c r="K92" s="1109"/>
      <c r="L92" s="125"/>
      <c r="M92" s="125"/>
    </row>
    <row r="93" spans="1:13" s="127" customFormat="1" ht="20.25" customHeight="1">
      <c r="A93" s="308"/>
      <c r="B93" s="1109"/>
      <c r="C93" s="1109"/>
      <c r="D93" s="1109"/>
      <c r="E93" s="1109"/>
      <c r="F93" s="1109"/>
      <c r="G93" s="1109"/>
      <c r="H93" s="1109"/>
      <c r="I93" s="1109"/>
      <c r="J93" s="1109"/>
      <c r="K93" s="1109"/>
      <c r="L93" s="125"/>
      <c r="M93" s="125"/>
    </row>
    <row r="94" spans="1:13" s="127" customFormat="1" ht="15.75">
      <c r="A94" s="308"/>
      <c r="B94" s="44"/>
      <c r="C94" s="44"/>
      <c r="D94" s="44"/>
      <c r="E94" s="44"/>
      <c r="F94" s="44"/>
      <c r="G94" s="44"/>
      <c r="H94" s="44"/>
      <c r="I94" s="44"/>
      <c r="J94" s="44"/>
      <c r="K94" s="44"/>
      <c r="L94" s="125"/>
      <c r="M94" s="125"/>
    </row>
    <row r="95" spans="1:13" s="127" customFormat="1" ht="15.75">
      <c r="A95" s="308"/>
      <c r="B95" s="44"/>
      <c r="C95" s="44"/>
      <c r="D95" s="44"/>
      <c r="E95" s="44"/>
      <c r="F95" s="44"/>
      <c r="G95" s="44"/>
      <c r="H95" s="44"/>
      <c r="I95" s="44"/>
      <c r="J95" s="44"/>
      <c r="K95" s="44"/>
      <c r="L95" s="125"/>
      <c r="M95" s="125"/>
    </row>
    <row r="96" spans="1:13" ht="15.75">
      <c r="A96" s="307" t="s">
        <v>257</v>
      </c>
      <c r="B96" s="47" t="s">
        <v>205</v>
      </c>
      <c r="C96" s="47"/>
      <c r="D96" s="47"/>
      <c r="E96" s="71"/>
      <c r="F96" s="71"/>
      <c r="G96" s="71"/>
      <c r="H96" s="71"/>
      <c r="I96" s="71"/>
      <c r="J96" s="71"/>
      <c r="K96" s="71"/>
      <c r="M96" s="127"/>
    </row>
    <row r="97" spans="1:11" ht="15.75">
      <c r="A97" s="308"/>
      <c r="B97" s="44"/>
      <c r="C97" s="44"/>
      <c r="D97" s="44"/>
      <c r="E97" s="44"/>
      <c r="F97" s="44"/>
      <c r="G97" s="44"/>
      <c r="H97" s="44"/>
      <c r="I97" s="44"/>
      <c r="J97" s="44"/>
      <c r="K97" s="44"/>
    </row>
    <row r="98" spans="1:11" ht="21" customHeight="1">
      <c r="A98" s="308"/>
      <c r="B98" s="1109" t="s">
        <v>64</v>
      </c>
      <c r="C98" s="1109"/>
      <c r="D98" s="1109"/>
      <c r="E98" s="1109"/>
      <c r="F98" s="1109"/>
      <c r="G98" s="1109"/>
      <c r="H98" s="1109"/>
      <c r="I98" s="1109"/>
      <c r="J98" s="1109"/>
      <c r="K98" s="1109"/>
    </row>
    <row r="99" spans="1:11" ht="13.5" customHeight="1">
      <c r="A99" s="308"/>
      <c r="B99" s="1109"/>
      <c r="C99" s="1109"/>
      <c r="D99" s="1109"/>
      <c r="E99" s="1109"/>
      <c r="F99" s="1109"/>
      <c r="G99" s="1109"/>
      <c r="H99" s="1109"/>
      <c r="I99" s="1109"/>
      <c r="J99" s="1109"/>
      <c r="K99" s="1109"/>
    </row>
    <row r="100" spans="1:11" ht="15.75">
      <c r="A100" s="308"/>
      <c r="B100" s="1109"/>
      <c r="C100" s="1109"/>
      <c r="D100" s="1109"/>
      <c r="E100" s="1109"/>
      <c r="F100" s="1109"/>
      <c r="G100" s="1109"/>
      <c r="H100" s="1109"/>
      <c r="I100" s="1109"/>
      <c r="J100" s="1109"/>
      <c r="K100" s="1109"/>
    </row>
    <row r="101" spans="2:11" ht="15.75">
      <c r="B101" s="44"/>
      <c r="C101" s="44"/>
      <c r="D101" s="44"/>
      <c r="E101" s="44"/>
      <c r="F101" s="44"/>
      <c r="G101" s="44"/>
      <c r="H101" s="44"/>
      <c r="I101" s="44"/>
      <c r="J101" s="44"/>
      <c r="K101" s="44"/>
    </row>
    <row r="102" spans="1:12" s="127" customFormat="1" ht="15.75" customHeight="1">
      <c r="A102" s="307" t="s">
        <v>258</v>
      </c>
      <c r="B102" s="1087" t="s">
        <v>861</v>
      </c>
      <c r="C102" s="1087"/>
      <c r="D102" s="1087"/>
      <c r="E102" s="1087"/>
      <c r="F102" s="1087"/>
      <c r="G102" s="1087"/>
      <c r="H102" s="1087"/>
      <c r="I102" s="1087"/>
      <c r="J102" s="1087"/>
      <c r="K102" s="106"/>
      <c r="L102" s="126"/>
    </row>
    <row r="103" spans="1:12" s="127" customFormat="1" ht="15.75">
      <c r="A103" s="308"/>
      <c r="B103" s="106"/>
      <c r="C103" s="106"/>
      <c r="D103" s="106"/>
      <c r="E103" s="106"/>
      <c r="F103" s="106"/>
      <c r="G103" s="106"/>
      <c r="H103" s="106"/>
      <c r="I103" s="106"/>
      <c r="J103" s="106"/>
      <c r="K103" s="106"/>
      <c r="L103" s="126"/>
    </row>
    <row r="104" spans="1:12" s="127" customFormat="1" ht="15.75" customHeight="1">
      <c r="A104" s="308"/>
      <c r="B104" s="1117" t="s">
        <v>208</v>
      </c>
      <c r="C104" s="1117"/>
      <c r="D104" s="1117"/>
      <c r="E104" s="1117"/>
      <c r="F104" s="1117"/>
      <c r="G104" s="1117"/>
      <c r="H104" s="1117"/>
      <c r="I104" s="1117"/>
      <c r="J104" s="1117"/>
      <c r="K104" s="1117"/>
      <c r="L104" s="126"/>
    </row>
    <row r="105" spans="1:12" s="127" customFormat="1" ht="20.25" customHeight="1">
      <c r="A105" s="308"/>
      <c r="B105" s="1117"/>
      <c r="C105" s="1117"/>
      <c r="D105" s="1117"/>
      <c r="E105" s="1117"/>
      <c r="F105" s="1117"/>
      <c r="G105" s="1117"/>
      <c r="H105" s="1117"/>
      <c r="I105" s="1117"/>
      <c r="J105" s="1117"/>
      <c r="K105" s="1117"/>
      <c r="L105" s="126"/>
    </row>
    <row r="106" spans="1:12" s="127" customFormat="1" ht="15.75">
      <c r="A106" s="308"/>
      <c r="B106" s="106"/>
      <c r="C106" s="106"/>
      <c r="D106" s="106"/>
      <c r="E106" s="106"/>
      <c r="F106" s="106"/>
      <c r="G106" s="106"/>
      <c r="H106" s="106"/>
      <c r="I106" s="106"/>
      <c r="J106" s="106"/>
      <c r="K106" s="106"/>
      <c r="L106" s="126"/>
    </row>
    <row r="107" spans="1:12" s="127" customFormat="1" ht="15.75">
      <c r="A107" s="308"/>
      <c r="B107" s="106"/>
      <c r="C107" s="106"/>
      <c r="D107" s="106"/>
      <c r="E107" s="106"/>
      <c r="F107" s="106"/>
      <c r="G107" s="106"/>
      <c r="H107" s="106"/>
      <c r="I107" s="106"/>
      <c r="J107" s="106"/>
      <c r="K107" s="106"/>
      <c r="L107" s="126"/>
    </row>
    <row r="108" spans="1:13" s="127" customFormat="1" ht="15.75" customHeight="1">
      <c r="A108" s="107" t="s">
        <v>259</v>
      </c>
      <c r="B108" s="1074" t="s">
        <v>862</v>
      </c>
      <c r="C108" s="1074"/>
      <c r="D108" s="1074"/>
      <c r="E108" s="1074"/>
      <c r="F108" s="1074"/>
      <c r="G108" s="1074"/>
      <c r="H108" s="1074"/>
      <c r="I108" s="1074"/>
      <c r="J108" s="1074"/>
      <c r="K108" s="1074"/>
      <c r="L108" s="184"/>
      <c r="M108" s="184"/>
    </row>
    <row r="109" spans="1:13" s="127" customFormat="1" ht="21" customHeight="1">
      <c r="A109" s="69"/>
      <c r="B109" s="1074"/>
      <c r="C109" s="1074"/>
      <c r="D109" s="1074"/>
      <c r="E109" s="1074"/>
      <c r="F109" s="1074"/>
      <c r="G109" s="1074"/>
      <c r="H109" s="1074"/>
      <c r="I109" s="1074"/>
      <c r="J109" s="1074"/>
      <c r="K109" s="1074"/>
      <c r="L109" s="115"/>
      <c r="M109" s="115"/>
    </row>
    <row r="110" spans="2:11" ht="15.75">
      <c r="B110" s="44"/>
      <c r="C110" s="44"/>
      <c r="D110" s="44"/>
      <c r="E110" s="44"/>
      <c r="F110" s="44"/>
      <c r="G110" s="44"/>
      <c r="H110" s="44"/>
      <c r="I110" s="44"/>
      <c r="J110" s="44"/>
      <c r="K110" s="44"/>
    </row>
    <row r="111" spans="2:13" ht="15.75" customHeight="1">
      <c r="B111" s="1109" t="s">
        <v>505</v>
      </c>
      <c r="C111" s="1109"/>
      <c r="D111" s="1109"/>
      <c r="E111" s="1109"/>
      <c r="F111" s="1109"/>
      <c r="G111" s="1109"/>
      <c r="H111" s="1109"/>
      <c r="I111" s="1109"/>
      <c r="J111" s="1109"/>
      <c r="K111" s="1088"/>
      <c r="L111" s="49"/>
      <c r="M111" s="49"/>
    </row>
    <row r="112" spans="2:13" ht="15.75" customHeight="1">
      <c r="B112" s="1109"/>
      <c r="C112" s="1109"/>
      <c r="D112" s="1109"/>
      <c r="E112" s="1109"/>
      <c r="F112" s="1109"/>
      <c r="G112" s="1109"/>
      <c r="H112" s="1109"/>
      <c r="I112" s="1109"/>
      <c r="J112" s="1109"/>
      <c r="K112" s="1088"/>
      <c r="L112" s="49"/>
      <c r="M112" s="49"/>
    </row>
    <row r="113" spans="2:13" ht="15.75">
      <c r="B113" s="1109"/>
      <c r="C113" s="1109"/>
      <c r="D113" s="1109"/>
      <c r="E113" s="1109"/>
      <c r="F113" s="1109"/>
      <c r="G113" s="1109"/>
      <c r="H113" s="1109"/>
      <c r="I113" s="1109"/>
      <c r="J113" s="1109"/>
      <c r="K113" s="1088"/>
      <c r="L113" s="49"/>
      <c r="M113" s="49"/>
    </row>
    <row r="114" spans="2:11" ht="15.75">
      <c r="B114" s="44"/>
      <c r="C114" s="44"/>
      <c r="D114" s="44"/>
      <c r="E114" s="44"/>
      <c r="F114" s="44"/>
      <c r="G114" s="44"/>
      <c r="H114" s="44"/>
      <c r="I114" s="44"/>
      <c r="J114" s="44"/>
      <c r="K114" s="44"/>
    </row>
    <row r="115" spans="1:12" ht="15.75" customHeight="1">
      <c r="A115" s="302" t="s">
        <v>260</v>
      </c>
      <c r="B115" s="1087" t="s">
        <v>863</v>
      </c>
      <c r="C115" s="1087"/>
      <c r="D115" s="1087"/>
      <c r="E115" s="1087"/>
      <c r="F115" s="1087"/>
      <c r="G115" s="1087"/>
      <c r="H115" s="1087"/>
      <c r="I115" s="1087"/>
      <c r="J115" s="1087"/>
      <c r="K115" s="184"/>
      <c r="L115" s="126"/>
    </row>
    <row r="116" spans="2:12" ht="15.75">
      <c r="B116" s="106"/>
      <c r="C116" s="106"/>
      <c r="D116" s="106"/>
      <c r="E116" s="106"/>
      <c r="F116" s="106"/>
      <c r="G116" s="106"/>
      <c r="H116" s="106"/>
      <c r="I116" s="106"/>
      <c r="J116" s="106"/>
      <c r="K116" s="106"/>
      <c r="L116" s="126"/>
    </row>
    <row r="117" spans="2:12" ht="21" customHeight="1">
      <c r="B117" s="1117" t="s">
        <v>506</v>
      </c>
      <c r="C117" s="1117"/>
      <c r="D117" s="1117"/>
      <c r="E117" s="1117"/>
      <c r="F117" s="1117"/>
      <c r="G117" s="1117"/>
      <c r="H117" s="1117"/>
      <c r="I117" s="1117"/>
      <c r="J117" s="1117"/>
      <c r="K117" s="1075"/>
      <c r="L117" s="125"/>
    </row>
    <row r="118" spans="2:12" ht="15.75" customHeight="1">
      <c r="B118" s="1117"/>
      <c r="C118" s="1117"/>
      <c r="D118" s="1117"/>
      <c r="E118" s="1117"/>
      <c r="F118" s="1117"/>
      <c r="G118" s="1117"/>
      <c r="H118" s="1117"/>
      <c r="I118" s="1117"/>
      <c r="J118" s="1117"/>
      <c r="K118" s="1075"/>
      <c r="L118" s="125"/>
    </row>
    <row r="119" spans="2:11" ht="15.75">
      <c r="B119" s="44"/>
      <c r="C119" s="44"/>
      <c r="D119" s="44"/>
      <c r="E119" s="44"/>
      <c r="F119" s="44"/>
      <c r="G119" s="44"/>
      <c r="H119" s="44"/>
      <c r="I119" s="44"/>
      <c r="J119" s="44"/>
      <c r="K119" s="44"/>
    </row>
    <row r="120" spans="1:11" s="122" customFormat="1" ht="15.75">
      <c r="A120" s="302" t="s">
        <v>261</v>
      </c>
      <c r="B120" s="120" t="s">
        <v>212</v>
      </c>
      <c r="C120" s="121"/>
      <c r="D120" s="121"/>
      <c r="E120" s="121"/>
      <c r="F120" s="121"/>
      <c r="G120" s="121"/>
      <c r="H120" s="121"/>
      <c r="I120" s="121"/>
      <c r="J120" s="121"/>
      <c r="K120" s="121"/>
    </row>
    <row r="121" spans="1:11" s="122" customFormat="1" ht="7.5" customHeight="1">
      <c r="A121" s="302"/>
      <c r="B121" s="120"/>
      <c r="C121" s="121"/>
      <c r="D121" s="121"/>
      <c r="E121" s="121"/>
      <c r="F121" s="121"/>
      <c r="G121" s="121"/>
      <c r="H121" s="121"/>
      <c r="I121" s="121"/>
      <c r="J121" s="121"/>
      <c r="K121" s="121"/>
    </row>
    <row r="122" spans="2:13" ht="15.75">
      <c r="B122" s="1109" t="s">
        <v>507</v>
      </c>
      <c r="C122" s="1109"/>
      <c r="D122" s="1109"/>
      <c r="E122" s="1109"/>
      <c r="F122" s="1109"/>
      <c r="G122" s="1109"/>
      <c r="H122" s="1109"/>
      <c r="I122" s="1109"/>
      <c r="J122" s="1109"/>
      <c r="K122" s="1109"/>
      <c r="L122" s="49"/>
      <c r="M122" s="49"/>
    </row>
    <row r="123" spans="1:13" ht="21" customHeight="1">
      <c r="A123" s="51"/>
      <c r="B123" s="1109"/>
      <c r="C123" s="1109"/>
      <c r="D123" s="1109"/>
      <c r="E123" s="1109"/>
      <c r="F123" s="1109"/>
      <c r="G123" s="1109"/>
      <c r="H123" s="1109"/>
      <c r="I123" s="1109"/>
      <c r="J123" s="1109"/>
      <c r="K123" s="1109"/>
      <c r="M123" s="49"/>
    </row>
    <row r="124" spans="1:13" ht="2.25" customHeight="1">
      <c r="A124" s="51"/>
      <c r="B124" s="46"/>
      <c r="C124" s="46"/>
      <c r="D124" s="46"/>
      <c r="E124" s="46"/>
      <c r="F124" s="46"/>
      <c r="G124" s="46"/>
      <c r="H124" s="46"/>
      <c r="I124" s="46"/>
      <c r="J124" s="46"/>
      <c r="K124" s="46"/>
      <c r="M124" s="49"/>
    </row>
    <row r="125" spans="1:11" s="382" customFormat="1" ht="20.25" customHeight="1">
      <c r="A125" s="521"/>
      <c r="B125" s="826" t="s">
        <v>209</v>
      </c>
      <c r="C125" s="381"/>
      <c r="D125" s="381"/>
      <c r="E125" s="381"/>
      <c r="F125" s="381"/>
      <c r="G125" s="381"/>
      <c r="H125" s="381"/>
      <c r="I125" s="381"/>
      <c r="J125" s="381"/>
      <c r="K125" s="381"/>
    </row>
    <row r="126" spans="1:11" s="122" customFormat="1" ht="5.25" customHeight="1">
      <c r="A126" s="302"/>
      <c r="B126" s="379"/>
      <c r="C126" s="121"/>
      <c r="D126" s="121"/>
      <c r="E126" s="121"/>
      <c r="F126" s="121"/>
      <c r="G126" s="121"/>
      <c r="H126" s="121"/>
      <c r="I126" s="121"/>
      <c r="J126" s="121"/>
      <c r="K126" s="121"/>
    </row>
    <row r="127" spans="1:11" s="122" customFormat="1" ht="15.75">
      <c r="A127" s="302"/>
      <c r="B127" s="1117" t="s">
        <v>508</v>
      </c>
      <c r="C127" s="1117"/>
      <c r="D127" s="1117"/>
      <c r="E127" s="1117"/>
      <c r="F127" s="1117"/>
      <c r="G127" s="1117"/>
      <c r="H127" s="1117"/>
      <c r="I127" s="1117"/>
      <c r="J127" s="1117"/>
      <c r="K127" s="1117"/>
    </row>
    <row r="128" spans="1:11" s="122" customFormat="1" ht="15.75">
      <c r="A128" s="302"/>
      <c r="B128" s="1117"/>
      <c r="C128" s="1117"/>
      <c r="D128" s="1117"/>
      <c r="E128" s="1117"/>
      <c r="F128" s="1117"/>
      <c r="G128" s="1117"/>
      <c r="H128" s="1117"/>
      <c r="I128" s="1117"/>
      <c r="J128" s="1117"/>
      <c r="K128" s="1117"/>
    </row>
    <row r="129" spans="1:11" s="122" customFormat="1" ht="19.5" customHeight="1">
      <c r="A129" s="302"/>
      <c r="B129" s="1117"/>
      <c r="C129" s="1117"/>
      <c r="D129" s="1117"/>
      <c r="E129" s="1117"/>
      <c r="F129" s="1117"/>
      <c r="G129" s="1117"/>
      <c r="H129" s="1117"/>
      <c r="I129" s="1117"/>
      <c r="J129" s="1117"/>
      <c r="K129" s="1117"/>
    </row>
    <row r="130" spans="1:11" s="122" customFormat="1" ht="4.5" customHeight="1">
      <c r="A130" s="302"/>
      <c r="B130" s="379"/>
      <c r="C130" s="121"/>
      <c r="D130" s="121"/>
      <c r="E130" s="121"/>
      <c r="F130" s="121"/>
      <c r="G130" s="121"/>
      <c r="H130" s="121"/>
      <c r="I130" s="121"/>
      <c r="J130" s="121"/>
      <c r="K130" s="121"/>
    </row>
    <row r="131" spans="4:14" s="527" customFormat="1" ht="15.75" customHeight="1">
      <c r="D131" s="527" t="s">
        <v>509</v>
      </c>
      <c r="E131" s="55"/>
      <c r="F131" s="55"/>
      <c r="G131" s="55"/>
      <c r="H131" s="55" t="s">
        <v>150</v>
      </c>
      <c r="J131" s="55"/>
      <c r="K131" s="55"/>
      <c r="L131" s="55"/>
      <c r="M131" s="866"/>
      <c r="N131" s="55"/>
    </row>
    <row r="132" spans="4:14" s="56" customFormat="1" ht="3.75" customHeight="1">
      <c r="D132" s="50"/>
      <c r="E132" s="50"/>
      <c r="F132" s="50"/>
      <c r="G132" s="50"/>
      <c r="H132" s="50"/>
      <c r="J132" s="50"/>
      <c r="K132" s="50"/>
      <c r="L132" s="50"/>
      <c r="M132" s="73"/>
      <c r="N132" s="50"/>
    </row>
    <row r="133" spans="4:14" s="56" customFormat="1" ht="15.75">
      <c r="D133" s="1071">
        <v>1649000</v>
      </c>
      <c r="E133" s="1071"/>
      <c r="F133" s="50"/>
      <c r="G133" s="50"/>
      <c r="H133" s="961" t="s">
        <v>151</v>
      </c>
      <c r="J133" s="50"/>
      <c r="K133" s="50"/>
      <c r="L133" s="50"/>
      <c r="M133" s="73"/>
      <c r="N133" s="50"/>
    </row>
    <row r="134" spans="4:14" s="56" customFormat="1" ht="15.75" customHeight="1">
      <c r="D134" s="1070">
        <v>1188000</v>
      </c>
      <c r="E134" s="1070"/>
      <c r="F134" s="121"/>
      <c r="G134" s="121"/>
      <c r="H134" s="962" t="s">
        <v>152</v>
      </c>
      <c r="J134" s="121"/>
      <c r="K134" s="121"/>
      <c r="L134" s="121"/>
      <c r="M134" s="73"/>
      <c r="N134" s="50"/>
    </row>
    <row r="135" spans="2:13" s="56" customFormat="1" ht="15.75">
      <c r="B135" s="50"/>
      <c r="C135" s="121"/>
      <c r="D135" s="121"/>
      <c r="E135" s="121"/>
      <c r="F135" s="121"/>
      <c r="G135" s="121"/>
      <c r="H135" s="121"/>
      <c r="I135" s="121"/>
      <c r="J135" s="121"/>
      <c r="K135" s="121"/>
      <c r="L135" s="73"/>
      <c r="M135" s="50"/>
    </row>
    <row r="137" spans="1:11" ht="15.75">
      <c r="A137" s="107" t="s">
        <v>262</v>
      </c>
      <c r="B137" s="1116" t="s">
        <v>864</v>
      </c>
      <c r="C137" s="1116"/>
      <c r="D137" s="1116"/>
      <c r="E137" s="1116"/>
      <c r="F137" s="1116"/>
      <c r="G137" s="1116"/>
      <c r="H137" s="1116"/>
      <c r="I137" s="1116"/>
      <c r="J137" s="1116"/>
      <c r="K137" s="44"/>
    </row>
    <row r="138" spans="2:11" ht="6.75" customHeight="1">
      <c r="B138" s="44"/>
      <c r="C138" s="44"/>
      <c r="D138" s="44"/>
      <c r="E138" s="44"/>
      <c r="F138" s="44"/>
      <c r="G138" s="44"/>
      <c r="H138" s="44"/>
      <c r="I138" s="44"/>
      <c r="J138" s="44"/>
      <c r="K138" s="44"/>
    </row>
    <row r="139" spans="2:11" ht="15.75">
      <c r="B139" s="1109" t="s">
        <v>566</v>
      </c>
      <c r="C139" s="1108"/>
      <c r="D139" s="1108"/>
      <c r="E139" s="1108"/>
      <c r="F139" s="1108"/>
      <c r="G139" s="1108"/>
      <c r="H139" s="1108"/>
      <c r="I139" s="1108"/>
      <c r="J139" s="1108"/>
      <c r="K139" s="1108"/>
    </row>
    <row r="140" spans="2:12" ht="18.75" customHeight="1">
      <c r="B140" s="1108"/>
      <c r="C140" s="1108"/>
      <c r="D140" s="1108"/>
      <c r="E140" s="1108"/>
      <c r="F140" s="1108"/>
      <c r="G140" s="1108"/>
      <c r="H140" s="1108"/>
      <c r="I140" s="1108"/>
      <c r="J140" s="1108"/>
      <c r="K140" s="1108"/>
      <c r="L140" s="49"/>
    </row>
    <row r="141" spans="2:13" ht="15.75">
      <c r="B141" s="106"/>
      <c r="C141" s="106"/>
      <c r="D141" s="106"/>
      <c r="E141" s="106"/>
      <c r="F141" s="106"/>
      <c r="G141" s="106"/>
      <c r="H141" s="106"/>
      <c r="I141" s="106"/>
      <c r="J141" s="106"/>
      <c r="K141" s="106"/>
      <c r="L141" s="125"/>
      <c r="M141" s="125"/>
    </row>
    <row r="142" spans="2:11" ht="12.75" customHeight="1">
      <c r="B142" s="45"/>
      <c r="C142" s="44"/>
      <c r="D142" s="44"/>
      <c r="E142" s="44"/>
      <c r="F142" s="44"/>
      <c r="G142" s="44"/>
      <c r="H142" s="44"/>
      <c r="I142" s="44"/>
      <c r="J142" s="44"/>
      <c r="K142" s="44"/>
    </row>
    <row r="143" spans="1:11" ht="15.75">
      <c r="A143" s="107" t="s">
        <v>264</v>
      </c>
      <c r="B143" s="1116" t="s">
        <v>31</v>
      </c>
      <c r="C143" s="1116"/>
      <c r="D143" s="1116"/>
      <c r="E143" s="1116"/>
      <c r="F143" s="1116"/>
      <c r="G143" s="1116"/>
      <c r="H143" s="44"/>
      <c r="I143" s="44"/>
      <c r="J143" s="44"/>
      <c r="K143" s="44"/>
    </row>
    <row r="144" spans="2:11" ht="15.75">
      <c r="B144" s="45"/>
      <c r="C144" s="44"/>
      <c r="D144" s="44"/>
      <c r="E144" s="44"/>
      <c r="F144" s="44"/>
      <c r="G144" s="44"/>
      <c r="H144" s="44"/>
      <c r="I144" s="44"/>
      <c r="J144" s="44"/>
      <c r="K144" s="44"/>
    </row>
    <row r="145" spans="1:11" ht="15.75">
      <c r="A145" s="108" t="s">
        <v>585</v>
      </c>
      <c r="B145" s="1116" t="s">
        <v>865</v>
      </c>
      <c r="C145" s="1116"/>
      <c r="D145" s="1116"/>
      <c r="E145" s="1116"/>
      <c r="F145" s="1116"/>
      <c r="G145" s="1116"/>
      <c r="H145" s="1116"/>
      <c r="I145" s="1116"/>
      <c r="J145" s="44"/>
      <c r="K145" s="44"/>
    </row>
    <row r="146" spans="2:11" ht="12.75" customHeight="1">
      <c r="B146" s="44"/>
      <c r="C146" s="44"/>
      <c r="D146" s="44"/>
      <c r="E146" s="44"/>
      <c r="F146" s="44"/>
      <c r="G146" s="44"/>
      <c r="H146" s="44"/>
      <c r="I146" s="44"/>
      <c r="J146" s="44"/>
      <c r="K146" s="44"/>
    </row>
    <row r="147" spans="2:11" ht="15.75" customHeight="1">
      <c r="B147" s="1097" t="s">
        <v>414</v>
      </c>
      <c r="C147" s="1097"/>
      <c r="D147" s="1097"/>
      <c r="E147" s="1097"/>
      <c r="F147" s="1097"/>
      <c r="G147" s="1097"/>
      <c r="H147" s="1097"/>
      <c r="I147" s="1097"/>
      <c r="J147" s="1097"/>
      <c r="K147" s="1097"/>
    </row>
    <row r="148" spans="2:12" ht="9" customHeight="1">
      <c r="B148" s="46"/>
      <c r="C148" s="46"/>
      <c r="D148" s="46"/>
      <c r="E148" s="46"/>
      <c r="F148" s="46"/>
      <c r="G148" s="46"/>
      <c r="H148" s="46"/>
      <c r="I148" s="46"/>
      <c r="J148" s="46"/>
      <c r="K148" s="46"/>
      <c r="L148" s="51"/>
    </row>
    <row r="149" spans="2:15" ht="15.75">
      <c r="B149" s="1109"/>
      <c r="C149" s="44"/>
      <c r="D149" s="44"/>
      <c r="E149" s="44"/>
      <c r="F149" s="44"/>
      <c r="G149" s="44"/>
      <c r="H149" s="1089" t="s">
        <v>240</v>
      </c>
      <c r="I149" s="1089"/>
      <c r="J149" s="1089" t="str">
        <f>+H149</f>
        <v>3 months ended </v>
      </c>
      <c r="K149" s="1089"/>
      <c r="L149" s="44"/>
      <c r="M149" s="44"/>
      <c r="N149" s="44"/>
      <c r="O149" s="70"/>
    </row>
    <row r="150" spans="2:15" ht="15.75">
      <c r="B150" s="1109"/>
      <c r="C150" s="44"/>
      <c r="D150" s="44"/>
      <c r="E150" s="44"/>
      <c r="F150" s="44"/>
      <c r="G150" s="44"/>
      <c r="H150" s="1069">
        <f>+'PL(Co)'!G9</f>
        <v>38807</v>
      </c>
      <c r="I150" s="1069"/>
      <c r="J150" s="1069">
        <f>+'PL(Co)'!I9</f>
        <v>38442</v>
      </c>
      <c r="K150" s="1069"/>
      <c r="L150" s="44"/>
      <c r="M150" s="44"/>
      <c r="N150" s="44"/>
      <c r="O150" s="70"/>
    </row>
    <row r="151" spans="2:15" ht="31.5">
      <c r="B151" s="44"/>
      <c r="C151" s="44"/>
      <c r="D151" s="44"/>
      <c r="E151" s="44"/>
      <c r="F151" s="44"/>
      <c r="G151" s="44"/>
      <c r="H151" s="48" t="s">
        <v>296</v>
      </c>
      <c r="I151" s="48" t="s">
        <v>297</v>
      </c>
      <c r="J151" s="48" t="s">
        <v>296</v>
      </c>
      <c r="K151" s="48" t="s">
        <v>297</v>
      </c>
      <c r="L151" s="44"/>
      <c r="M151" s="44"/>
      <c r="N151" s="44"/>
      <c r="O151" s="70"/>
    </row>
    <row r="152" spans="2:15" ht="15.75">
      <c r="B152" s="44"/>
      <c r="C152" s="44"/>
      <c r="D152" s="44"/>
      <c r="E152" s="44"/>
      <c r="F152" s="44"/>
      <c r="G152" s="44"/>
      <c r="H152" s="48" t="s">
        <v>819</v>
      </c>
      <c r="I152" s="48" t="s">
        <v>819</v>
      </c>
      <c r="J152" s="48" t="s">
        <v>819</v>
      </c>
      <c r="K152" s="48" t="s">
        <v>819</v>
      </c>
      <c r="L152" s="44"/>
      <c r="M152" s="44"/>
      <c r="N152" s="44"/>
      <c r="O152" s="70"/>
    </row>
    <row r="153" spans="1:15" s="369" customFormat="1" ht="21.75" customHeight="1">
      <c r="A153" s="364"/>
      <c r="C153" s="355" t="s">
        <v>827</v>
      </c>
      <c r="D153" s="355"/>
      <c r="E153" s="355"/>
      <c r="F153" s="355"/>
      <c r="G153" s="355"/>
      <c r="H153" s="562">
        <v>137989</v>
      </c>
      <c r="I153" s="1136">
        <f>21248-4242</f>
        <v>17006</v>
      </c>
      <c r="J153" s="562">
        <v>148912</v>
      </c>
      <c r="K153" s="562">
        <v>51043</v>
      </c>
      <c r="L153" s="355"/>
      <c r="M153" s="355"/>
      <c r="N153" s="355"/>
      <c r="O153" s="368"/>
    </row>
    <row r="154" spans="1:16" s="56" customFormat="1" ht="18.75" customHeight="1">
      <c r="A154" s="72"/>
      <c r="C154" s="50" t="s">
        <v>821</v>
      </c>
      <c r="D154" s="50"/>
      <c r="E154" s="50"/>
      <c r="F154" s="50"/>
      <c r="G154" s="50"/>
      <c r="H154" s="562">
        <v>144200</v>
      </c>
      <c r="I154" s="562">
        <v>38406</v>
      </c>
      <c r="J154" s="562">
        <v>153947</v>
      </c>
      <c r="K154" s="562">
        <v>37087</v>
      </c>
      <c r="L154" s="50"/>
      <c r="M154" s="50"/>
      <c r="N154" s="50"/>
      <c r="O154" s="50"/>
      <c r="P154" s="73"/>
    </row>
    <row r="155" spans="1:16" s="56" customFormat="1" ht="18.75" customHeight="1">
      <c r="A155" s="72"/>
      <c r="C155" s="50" t="s">
        <v>828</v>
      </c>
      <c r="D155" s="50"/>
      <c r="E155" s="50"/>
      <c r="F155" s="50"/>
      <c r="G155" s="50"/>
      <c r="H155" s="562">
        <v>103997</v>
      </c>
      <c r="I155" s="562">
        <v>21676</v>
      </c>
      <c r="J155" s="562">
        <v>139745</v>
      </c>
      <c r="K155" s="562">
        <v>48784</v>
      </c>
      <c r="L155" s="50"/>
      <c r="M155" s="50"/>
      <c r="N155" s="50"/>
      <c r="O155" s="50"/>
      <c r="P155" s="73"/>
    </row>
    <row r="156" spans="1:16" s="56" customFormat="1" ht="18.75" customHeight="1">
      <c r="A156" s="72"/>
      <c r="C156" s="50" t="s">
        <v>822</v>
      </c>
      <c r="D156" s="50"/>
      <c r="E156" s="50"/>
      <c r="F156" s="50"/>
      <c r="G156" s="50"/>
      <c r="H156" s="562">
        <v>5406</v>
      </c>
      <c r="I156" s="562">
        <v>1213</v>
      </c>
      <c r="J156" s="562">
        <v>2743</v>
      </c>
      <c r="K156" s="562">
        <v>-532</v>
      </c>
      <c r="L156" s="50"/>
      <c r="M156" s="50"/>
      <c r="N156" s="50"/>
      <c r="O156" s="50"/>
      <c r="P156" s="73"/>
    </row>
    <row r="157" spans="1:16" s="56" customFormat="1" ht="18.75" customHeight="1">
      <c r="A157" s="72"/>
      <c r="C157" s="50" t="s">
        <v>829</v>
      </c>
      <c r="D157" s="50"/>
      <c r="E157" s="50"/>
      <c r="F157" s="50"/>
      <c r="G157" s="50"/>
      <c r="H157" s="562">
        <v>9735</v>
      </c>
      <c r="I157" s="562">
        <v>281</v>
      </c>
      <c r="J157" s="562">
        <v>13142</v>
      </c>
      <c r="K157" s="562">
        <v>3474</v>
      </c>
      <c r="L157" s="50"/>
      <c r="M157" s="50"/>
      <c r="N157" s="50"/>
      <c r="O157" s="50"/>
      <c r="P157" s="73"/>
    </row>
    <row r="158" spans="1:16" s="56" customFormat="1" ht="18.75" customHeight="1">
      <c r="A158" s="72"/>
      <c r="C158" s="50" t="s">
        <v>823</v>
      </c>
      <c r="D158" s="50"/>
      <c r="E158" s="50"/>
      <c r="F158" s="50"/>
      <c r="G158" s="50"/>
      <c r="H158" s="562">
        <v>490</v>
      </c>
      <c r="I158" s="562">
        <v>-165</v>
      </c>
      <c r="J158" s="562">
        <v>759</v>
      </c>
      <c r="K158" s="562">
        <v>13</v>
      </c>
      <c r="L158" s="50"/>
      <c r="M158" s="50"/>
      <c r="N158" s="50"/>
      <c r="O158" s="50"/>
      <c r="P158" s="73"/>
    </row>
    <row r="159" spans="1:16" s="56" customFormat="1" ht="18.75" customHeight="1">
      <c r="A159" s="72"/>
      <c r="C159" s="50" t="s">
        <v>824</v>
      </c>
      <c r="D159" s="50"/>
      <c r="E159" s="50"/>
      <c r="F159" s="50"/>
      <c r="G159" s="50"/>
      <c r="H159" s="563">
        <f>9634-6021</f>
        <v>3613</v>
      </c>
      <c r="I159" s="563">
        <v>-85</v>
      </c>
      <c r="J159" s="563">
        <v>3068</v>
      </c>
      <c r="K159" s="563">
        <v>-552</v>
      </c>
      <c r="L159" s="50"/>
      <c r="M159" s="50"/>
      <c r="N159" s="50"/>
      <c r="O159" s="50"/>
      <c r="P159" s="73"/>
    </row>
    <row r="160" spans="1:16" s="56" customFormat="1" ht="21.75" customHeight="1">
      <c r="A160" s="72"/>
      <c r="C160" s="50"/>
      <c r="D160" s="50"/>
      <c r="E160" s="50"/>
      <c r="F160" s="50"/>
      <c r="G160" s="50"/>
      <c r="H160" s="562">
        <f>SUM(H153:H159)</f>
        <v>405430</v>
      </c>
      <c r="I160" s="562">
        <f>SUM(I153:I159)</f>
        <v>78332</v>
      </c>
      <c r="J160" s="562">
        <f>SUM(J153:J159)</f>
        <v>462316</v>
      </c>
      <c r="K160" s="562">
        <f>SUM(K153:K159)</f>
        <v>139317</v>
      </c>
      <c r="L160" s="50"/>
      <c r="M160" s="50"/>
      <c r="N160" s="50"/>
      <c r="O160" s="50"/>
      <c r="P160" s="73"/>
    </row>
    <row r="161" spans="1:16" s="84" customFormat="1" ht="18.75" customHeight="1">
      <c r="A161" s="81"/>
      <c r="C161" s="82" t="s">
        <v>729</v>
      </c>
      <c r="D161" s="82"/>
      <c r="E161" s="82"/>
      <c r="F161" s="82"/>
      <c r="G161" s="82"/>
      <c r="H161" s="894">
        <v>-1872</v>
      </c>
      <c r="I161" s="565">
        <v>0</v>
      </c>
      <c r="J161" s="564">
        <v>-2619</v>
      </c>
      <c r="K161" s="565">
        <v>0</v>
      </c>
      <c r="L161" s="82"/>
      <c r="M161" s="82"/>
      <c r="N161" s="82"/>
      <c r="O161" s="82"/>
      <c r="P161" s="83"/>
    </row>
    <row r="162" spans="1:16" s="84" customFormat="1" ht="24" customHeight="1" thickBot="1">
      <c r="A162" s="81"/>
      <c r="C162" s="82" t="s">
        <v>830</v>
      </c>
      <c r="D162" s="82"/>
      <c r="E162" s="82"/>
      <c r="F162" s="82"/>
      <c r="G162" s="82"/>
      <c r="H162" s="566">
        <f>SUM(H160:H161)</f>
        <v>403558</v>
      </c>
      <c r="I162" s="564">
        <f>SUM(I160:I161)</f>
        <v>78332</v>
      </c>
      <c r="J162" s="566">
        <f>SUM(J160:J161)</f>
        <v>459697</v>
      </c>
      <c r="K162" s="564">
        <f>SUM(K160:K161)</f>
        <v>139317</v>
      </c>
      <c r="L162" s="82"/>
      <c r="M162" s="82"/>
      <c r="N162" s="82"/>
      <c r="O162" s="82"/>
      <c r="P162" s="83"/>
    </row>
    <row r="163" spans="1:16" s="56" customFormat="1" ht="18.75" customHeight="1" hidden="1">
      <c r="A163" s="72"/>
      <c r="C163" s="50" t="s">
        <v>831</v>
      </c>
      <c r="D163" s="50"/>
      <c r="E163" s="50"/>
      <c r="F163" s="50"/>
      <c r="G163" s="50"/>
      <c r="I163" s="568">
        <v>0</v>
      </c>
      <c r="K163" s="568"/>
      <c r="L163" s="50"/>
      <c r="M163" s="50"/>
      <c r="N163" s="50"/>
      <c r="O163" s="50"/>
      <c r="P163" s="73"/>
    </row>
    <row r="164" spans="1:17" s="56" customFormat="1" ht="18.75" customHeight="1" hidden="1">
      <c r="A164" s="72"/>
      <c r="C164" s="50" t="s">
        <v>839</v>
      </c>
      <c r="D164" s="50"/>
      <c r="E164" s="50"/>
      <c r="F164" s="50"/>
      <c r="G164" s="50"/>
      <c r="I164" s="331">
        <f>SUM(I162:I163)</f>
        <v>78332</v>
      </c>
      <c r="K164" s="331">
        <f>SUM(K162:K163)</f>
        <v>139317</v>
      </c>
      <c r="L164" s="50"/>
      <c r="M164" s="50"/>
      <c r="N164" s="50"/>
      <c r="O164" s="50">
        <f>+I164-'PL(Grp)'!G25</f>
        <v>0</v>
      </c>
      <c r="P164" s="73"/>
      <c r="Q164" s="50">
        <f>+K164-'PL(Grp)'!I25</f>
        <v>0</v>
      </c>
    </row>
    <row r="165" spans="1:17" s="56" customFormat="1" ht="18.75" customHeight="1">
      <c r="A165" s="72"/>
      <c r="C165" s="50" t="s">
        <v>644</v>
      </c>
      <c r="D165" s="50"/>
      <c r="E165" s="50"/>
      <c r="F165" s="50"/>
      <c r="G165" s="50"/>
      <c r="H165" s="567">
        <f>+H162-('PL(Grp)'!G13+'PL(Grp)'!G16+'PL(Grp)'!G17)</f>
        <v>0</v>
      </c>
      <c r="I165" s="331">
        <f>+'PL(Grp)'!G26</f>
        <v>-10649</v>
      </c>
      <c r="J165" s="567">
        <f>+J162-('PL(Grp)'!I13+'PL(Grp)'!I16+'PL(Grp)'!I17)</f>
        <v>0</v>
      </c>
      <c r="K165" s="331">
        <f>+'PL(Grp)'!M26</f>
        <v>-14628</v>
      </c>
      <c r="L165" s="50"/>
      <c r="M165" s="50"/>
      <c r="N165" s="50"/>
      <c r="O165" s="50">
        <f>+I165-'PL(Grp)'!G26</f>
        <v>0</v>
      </c>
      <c r="P165" s="73"/>
      <c r="Q165" s="50">
        <f>+K165-'PL(Grp)'!I26</f>
        <v>0</v>
      </c>
    </row>
    <row r="166" spans="1:17" s="56" customFormat="1" ht="18.75" customHeight="1">
      <c r="A166" s="72"/>
      <c r="C166" s="50" t="s">
        <v>686</v>
      </c>
      <c r="D166" s="50"/>
      <c r="E166" s="50"/>
      <c r="F166" s="50"/>
      <c r="G166" s="50"/>
      <c r="H166" s="331"/>
      <c r="I166" s="568">
        <f>+'PL(Grp)'!G27</f>
        <v>2229</v>
      </c>
      <c r="J166" s="331"/>
      <c r="K166" s="568">
        <f>+'PL(Grp)'!M27</f>
        <v>6791</v>
      </c>
      <c r="L166" s="50"/>
      <c r="M166" s="50"/>
      <c r="N166" s="50"/>
      <c r="O166" s="50">
        <f>+I166-'PL(Grp)'!G27</f>
        <v>0</v>
      </c>
      <c r="P166" s="73"/>
      <c r="Q166" s="50">
        <f>+K166-'PL(Grp)'!I27</f>
        <v>0</v>
      </c>
    </row>
    <row r="167" spans="1:17" s="56" customFormat="1" ht="18.75" customHeight="1">
      <c r="A167" s="72"/>
      <c r="C167" s="50" t="s">
        <v>840</v>
      </c>
      <c r="D167" s="50"/>
      <c r="E167" s="50"/>
      <c r="F167" s="50"/>
      <c r="G167" s="50"/>
      <c r="H167" s="331"/>
      <c r="I167" s="331">
        <f>SUM(I164:I166)</f>
        <v>69912</v>
      </c>
      <c r="J167" s="331"/>
      <c r="K167" s="331">
        <f>SUM(K164:K166)</f>
        <v>131480</v>
      </c>
      <c r="L167" s="50"/>
      <c r="M167" s="50"/>
      <c r="N167" s="50"/>
      <c r="O167" s="50"/>
      <c r="P167" s="73"/>
      <c r="Q167" s="50"/>
    </row>
    <row r="168" spans="1:17" s="56" customFormat="1" ht="18.75" customHeight="1">
      <c r="A168" s="72"/>
      <c r="C168" s="50" t="s">
        <v>825</v>
      </c>
      <c r="D168" s="50"/>
      <c r="E168" s="50"/>
      <c r="F168" s="50"/>
      <c r="G168" s="50"/>
      <c r="H168" s="331"/>
      <c r="I168" s="1137">
        <f>-19393+1188</f>
        <v>-18205</v>
      </c>
      <c r="J168" s="331"/>
      <c r="K168" s="331">
        <v>-40039</v>
      </c>
      <c r="L168" s="50"/>
      <c r="M168" s="50"/>
      <c r="N168" s="50"/>
      <c r="O168" s="50">
        <f>+I168+I169-'PL(Grp)'!G29-'PL(Grp)'!G30</f>
        <v>0</v>
      </c>
      <c r="P168" s="73"/>
      <c r="Q168" s="50">
        <f>+K168+K169-'PL(Grp)'!I29-'PL(Grp)'!I30</f>
        <v>0</v>
      </c>
    </row>
    <row r="169" spans="1:17" s="56" customFormat="1" ht="18.75" customHeight="1">
      <c r="A169" s="72"/>
      <c r="C169" s="50" t="s">
        <v>665</v>
      </c>
      <c r="D169" s="50"/>
      <c r="E169" s="50"/>
      <c r="F169" s="50"/>
      <c r="G169" s="50"/>
      <c r="H169" s="331"/>
      <c r="I169" s="568">
        <v>-624</v>
      </c>
      <c r="J169" s="331"/>
      <c r="K169" s="568">
        <v>-1929</v>
      </c>
      <c r="L169" s="50"/>
      <c r="M169" s="50"/>
      <c r="N169" s="50"/>
      <c r="O169" s="50"/>
      <c r="P169" s="73"/>
      <c r="Q169" s="50"/>
    </row>
    <row r="170" spans="1:17" s="56" customFormat="1" ht="18.75" customHeight="1" thickBot="1">
      <c r="A170" s="72"/>
      <c r="C170" s="50" t="s">
        <v>841</v>
      </c>
      <c r="D170" s="50"/>
      <c r="E170" s="50"/>
      <c r="F170" s="50"/>
      <c r="G170" s="50"/>
      <c r="H170" s="331"/>
      <c r="I170" s="1138">
        <f>SUM(I167:I169)</f>
        <v>51083</v>
      </c>
      <c r="J170" s="331"/>
      <c r="K170" s="569">
        <f>SUM(K167:K169)</f>
        <v>89512</v>
      </c>
      <c r="L170" s="50"/>
      <c r="M170" s="50"/>
      <c r="N170" s="50"/>
      <c r="O170" s="50"/>
      <c r="P170" s="73"/>
      <c r="Q170" s="50"/>
    </row>
    <row r="171" spans="2:12" ht="15.75">
      <c r="B171" s="50"/>
      <c r="C171" s="50"/>
      <c r="D171" s="50"/>
      <c r="E171" s="50"/>
      <c r="F171" s="50"/>
      <c r="G171" s="50"/>
      <c r="H171" s="331"/>
      <c r="I171" s="567">
        <f>+I170-'PL(Grp)'!G31</f>
        <v>0</v>
      </c>
      <c r="J171" s="331"/>
      <c r="K171" s="567">
        <f>+K170-'PL(Grp)'!I31</f>
        <v>0</v>
      </c>
      <c r="L171" s="51"/>
    </row>
    <row r="172" spans="2:12" ht="7.5" customHeight="1">
      <c r="B172" s="50"/>
      <c r="C172" s="50"/>
      <c r="D172" s="50"/>
      <c r="E172" s="50"/>
      <c r="F172" s="50"/>
      <c r="G172" s="50"/>
      <c r="H172" s="256"/>
      <c r="I172" s="50"/>
      <c r="J172" s="256"/>
      <c r="L172" s="51"/>
    </row>
    <row r="173" spans="1:12" ht="15.75" hidden="1">
      <c r="A173" s="108" t="s">
        <v>585</v>
      </c>
      <c r="B173" s="1116" t="s">
        <v>67</v>
      </c>
      <c r="C173" s="1116"/>
      <c r="D173" s="1116"/>
      <c r="E173" s="1116"/>
      <c r="F173" s="1116"/>
      <c r="G173" s="1116"/>
      <c r="H173" s="1116"/>
      <c r="I173" s="1116"/>
      <c r="J173" s="256"/>
      <c r="L173" s="51"/>
    </row>
    <row r="174" spans="2:12" ht="4.5" customHeight="1" hidden="1">
      <c r="B174" s="50"/>
      <c r="C174" s="50"/>
      <c r="D174" s="50"/>
      <c r="E174" s="50"/>
      <c r="F174" s="50"/>
      <c r="G174" s="50"/>
      <c r="H174" s="256"/>
      <c r="I174" s="50"/>
      <c r="J174" s="256"/>
      <c r="L174" s="51"/>
    </row>
    <row r="175" spans="1:11" s="122" customFormat="1" ht="15.75" hidden="1">
      <c r="A175" s="123"/>
      <c r="B175" s="121" t="s">
        <v>890</v>
      </c>
      <c r="C175" s="121"/>
      <c r="D175" s="121"/>
      <c r="E175" s="121"/>
      <c r="F175" s="121"/>
      <c r="G175" s="121"/>
      <c r="H175" s="250"/>
      <c r="I175" s="250"/>
      <c r="J175" s="250"/>
      <c r="K175" s="251"/>
    </row>
    <row r="176" spans="1:10" s="122" customFormat="1" ht="8.25" customHeight="1" hidden="1">
      <c r="A176" s="123"/>
      <c r="B176" s="121"/>
      <c r="C176" s="121"/>
      <c r="D176" s="121"/>
      <c r="E176" s="121"/>
      <c r="F176" s="121"/>
      <c r="G176" s="250"/>
      <c r="H176" s="250"/>
      <c r="I176" s="250"/>
      <c r="J176" s="250"/>
    </row>
    <row r="177" spans="1:16" s="122" customFormat="1" ht="15.75" hidden="1">
      <c r="A177" s="123"/>
      <c r="B177" s="1099"/>
      <c r="C177" s="121"/>
      <c r="D177" s="121"/>
      <c r="E177" s="121"/>
      <c r="F177" s="121"/>
      <c r="G177" s="121"/>
      <c r="H177" s="1112" t="s">
        <v>202</v>
      </c>
      <c r="I177" s="1111"/>
      <c r="J177" s="1111" t="str">
        <f>+H177</f>
        <v>12 months ended </v>
      </c>
      <c r="K177" s="1111"/>
      <c r="L177" s="121"/>
      <c r="M177" s="121"/>
      <c r="N177" s="121"/>
      <c r="O177" s="121"/>
      <c r="P177" s="251"/>
    </row>
    <row r="178" spans="1:16" s="122" customFormat="1" ht="15.75" hidden="1">
      <c r="A178" s="123"/>
      <c r="B178" s="1099"/>
      <c r="C178" s="121"/>
      <c r="D178" s="121"/>
      <c r="E178" s="121"/>
      <c r="F178" s="121"/>
      <c r="G178" s="121"/>
      <c r="H178" s="1098">
        <f>+H150</f>
        <v>38807</v>
      </c>
      <c r="I178" s="1098"/>
      <c r="J178" s="1098">
        <f>+J150</f>
        <v>38442</v>
      </c>
      <c r="K178" s="1098"/>
      <c r="L178" s="121"/>
      <c r="M178" s="121"/>
      <c r="N178" s="121"/>
      <c r="O178" s="121"/>
      <c r="P178" s="251"/>
    </row>
    <row r="179" spans="1:16" s="122" customFormat="1" ht="35.25" customHeight="1" hidden="1">
      <c r="A179" s="123"/>
      <c r="B179" s="121"/>
      <c r="C179" s="121"/>
      <c r="D179" s="121"/>
      <c r="E179" s="121"/>
      <c r="F179" s="121"/>
      <c r="G179" s="121"/>
      <c r="H179" s="252" t="s">
        <v>296</v>
      </c>
      <c r="I179" s="252" t="s">
        <v>297</v>
      </c>
      <c r="J179" s="252" t="s">
        <v>296</v>
      </c>
      <c r="K179" s="252" t="s">
        <v>297</v>
      </c>
      <c r="L179" s="121"/>
      <c r="M179" s="121"/>
      <c r="N179" s="121"/>
      <c r="O179" s="121"/>
      <c r="P179" s="251"/>
    </row>
    <row r="180" spans="1:16" s="122" customFormat="1" ht="15.75" hidden="1">
      <c r="A180" s="123"/>
      <c r="B180" s="121"/>
      <c r="C180" s="121"/>
      <c r="D180" s="121"/>
      <c r="E180" s="121"/>
      <c r="F180" s="121"/>
      <c r="G180" s="121"/>
      <c r="H180" s="252" t="s">
        <v>819</v>
      </c>
      <c r="I180" s="252" t="s">
        <v>819</v>
      </c>
      <c r="J180" s="252" t="s">
        <v>819</v>
      </c>
      <c r="K180" s="252" t="s">
        <v>819</v>
      </c>
      <c r="L180" s="121"/>
      <c r="M180" s="121"/>
      <c r="N180" s="121"/>
      <c r="O180" s="121"/>
      <c r="P180" s="251"/>
    </row>
    <row r="181" spans="1:16" s="122" customFormat="1" ht="3" customHeight="1" hidden="1">
      <c r="A181" s="123"/>
      <c r="B181" s="121"/>
      <c r="C181" s="121"/>
      <c r="D181" s="121"/>
      <c r="E181" s="121"/>
      <c r="F181" s="121"/>
      <c r="G181" s="121"/>
      <c r="H181" s="252"/>
      <c r="I181" s="252"/>
      <c r="J181" s="252"/>
      <c r="K181" s="252"/>
      <c r="L181" s="121"/>
      <c r="M181" s="121"/>
      <c r="N181" s="121"/>
      <c r="O181" s="121"/>
      <c r="P181" s="251"/>
    </row>
    <row r="182" spans="1:16" s="122" customFormat="1" ht="15.75" hidden="1">
      <c r="A182" s="123"/>
      <c r="B182" s="121" t="s">
        <v>827</v>
      </c>
      <c r="C182" s="121"/>
      <c r="D182" s="121"/>
      <c r="E182" s="121"/>
      <c r="F182" s="121"/>
      <c r="G182" s="121"/>
      <c r="H182" s="355">
        <v>137989</v>
      </c>
      <c r="I182" s="411">
        <v>17006</v>
      </c>
      <c r="J182" s="250" t="e">
        <v>#REF!</v>
      </c>
      <c r="K182" s="250" t="e">
        <v>#REF!</v>
      </c>
      <c r="L182" s="121"/>
      <c r="M182" s="121"/>
      <c r="N182" s="121"/>
      <c r="O182" s="121"/>
      <c r="P182" s="251"/>
    </row>
    <row r="183" spans="1:16" s="122" customFormat="1" ht="15.75" hidden="1">
      <c r="A183" s="123"/>
      <c r="B183" s="121" t="s">
        <v>821</v>
      </c>
      <c r="C183" s="121"/>
      <c r="D183" s="121"/>
      <c r="E183" s="121"/>
      <c r="F183" s="121"/>
      <c r="G183" s="121"/>
      <c r="H183" s="355">
        <v>144200</v>
      </c>
      <c r="I183" s="411">
        <v>38406</v>
      </c>
      <c r="J183" s="250" t="e">
        <v>#REF!</v>
      </c>
      <c r="K183" s="250" t="e">
        <v>#REF!</v>
      </c>
      <c r="L183" s="121"/>
      <c r="M183" s="121"/>
      <c r="N183" s="121"/>
      <c r="O183" s="121"/>
      <c r="P183" s="251"/>
    </row>
    <row r="184" spans="1:16" s="122" customFormat="1" ht="15.75" hidden="1">
      <c r="A184" s="123"/>
      <c r="B184" s="121" t="s">
        <v>828</v>
      </c>
      <c r="C184" s="121"/>
      <c r="D184" s="121"/>
      <c r="E184" s="121"/>
      <c r="F184" s="121"/>
      <c r="G184" s="121"/>
      <c r="H184" s="355">
        <v>103997</v>
      </c>
      <c r="I184" s="411">
        <v>20412</v>
      </c>
      <c r="J184" s="250" t="e">
        <v>#REF!</v>
      </c>
      <c r="K184" s="250" t="e">
        <v>#REF!</v>
      </c>
      <c r="L184" s="121"/>
      <c r="M184" s="121"/>
      <c r="N184" s="121"/>
      <c r="O184" s="121"/>
      <c r="P184" s="251"/>
    </row>
    <row r="185" spans="1:16" s="122" customFormat="1" ht="15.75" hidden="1">
      <c r="A185" s="123"/>
      <c r="B185" s="121" t="s">
        <v>822</v>
      </c>
      <c r="C185" s="121"/>
      <c r="D185" s="121"/>
      <c r="E185" s="121"/>
      <c r="F185" s="121"/>
      <c r="G185" s="121"/>
      <c r="H185" s="355">
        <v>5406</v>
      </c>
      <c r="I185" s="411">
        <v>1269</v>
      </c>
      <c r="J185" s="250" t="e">
        <v>#REF!</v>
      </c>
      <c r="K185" s="250" t="e">
        <v>#REF!</v>
      </c>
      <c r="L185" s="121"/>
      <c r="M185" s="121"/>
      <c r="N185" s="121"/>
      <c r="O185" s="121"/>
      <c r="P185" s="251"/>
    </row>
    <row r="186" spans="1:16" s="122" customFormat="1" ht="15.75" hidden="1">
      <c r="A186" s="123"/>
      <c r="B186" s="121" t="s">
        <v>829</v>
      </c>
      <c r="C186" s="121"/>
      <c r="D186" s="121"/>
      <c r="E186" s="121"/>
      <c r="F186" s="121"/>
      <c r="G186" s="121"/>
      <c r="H186" s="355">
        <v>9735</v>
      </c>
      <c r="I186" s="411">
        <v>474</v>
      </c>
      <c r="J186" s="250" t="e">
        <v>#REF!</v>
      </c>
      <c r="K186" s="250" t="e">
        <v>#REF!</v>
      </c>
      <c r="L186" s="121"/>
      <c r="M186" s="121"/>
      <c r="N186" s="121"/>
      <c r="O186" s="121"/>
      <c r="P186" s="251"/>
    </row>
    <row r="187" spans="1:16" s="122" customFormat="1" ht="15.75" hidden="1">
      <c r="A187" s="123"/>
      <c r="B187" s="121" t="s">
        <v>823</v>
      </c>
      <c r="C187" s="121"/>
      <c r="D187" s="121"/>
      <c r="E187" s="121"/>
      <c r="F187" s="121"/>
      <c r="G187" s="121"/>
      <c r="H187" s="355">
        <v>490</v>
      </c>
      <c r="I187" s="411">
        <v>-137</v>
      </c>
      <c r="J187" s="250" t="e">
        <v>#REF!</v>
      </c>
      <c r="K187" s="250" t="e">
        <v>#REF!</v>
      </c>
      <c r="L187" s="121"/>
      <c r="M187" s="121"/>
      <c r="N187" s="121"/>
      <c r="O187" s="121"/>
      <c r="P187" s="251"/>
    </row>
    <row r="188" spans="1:16" s="122" customFormat="1" ht="15.75" hidden="1">
      <c r="A188" s="123"/>
      <c r="B188" s="121" t="s">
        <v>824</v>
      </c>
      <c r="C188" s="121"/>
      <c r="D188" s="121"/>
      <c r="E188" s="121"/>
      <c r="F188" s="121"/>
      <c r="G188" s="121"/>
      <c r="H188" s="412">
        <v>3613</v>
      </c>
      <c r="I188" s="412">
        <v>1093</v>
      </c>
      <c r="J188" s="258" t="e">
        <v>#REF!</v>
      </c>
      <c r="K188" s="258" t="e">
        <v>#REF!</v>
      </c>
      <c r="L188" s="121"/>
      <c r="M188" s="121"/>
      <c r="N188" s="121"/>
      <c r="O188" s="121"/>
      <c r="P188" s="251"/>
    </row>
    <row r="189" spans="1:16" s="122" customFormat="1" ht="20.25" customHeight="1" hidden="1">
      <c r="A189" s="123"/>
      <c r="B189" s="121"/>
      <c r="C189" s="121"/>
      <c r="D189" s="121"/>
      <c r="E189" s="121"/>
      <c r="F189" s="121"/>
      <c r="G189" s="121"/>
      <c r="H189" s="411">
        <f>SUM(H182:H188)</f>
        <v>405430</v>
      </c>
      <c r="I189" s="411">
        <f>SUM(I182:I188)</f>
        <v>78523</v>
      </c>
      <c r="J189" s="411" t="e">
        <f>SUM(J182:J188)</f>
        <v>#REF!</v>
      </c>
      <c r="K189" s="411" t="e">
        <f>SUM(K182:K188)</f>
        <v>#REF!</v>
      </c>
      <c r="L189" s="121"/>
      <c r="M189" s="121"/>
      <c r="N189" s="121"/>
      <c r="O189" s="121"/>
      <c r="P189" s="251"/>
    </row>
    <row r="190" spans="1:16" s="207" customFormat="1" ht="20.25" customHeight="1" hidden="1">
      <c r="A190" s="204"/>
      <c r="B190" s="82" t="s">
        <v>729</v>
      </c>
      <c r="C190" s="205"/>
      <c r="D190" s="205"/>
      <c r="E190" s="205"/>
      <c r="F190" s="205"/>
      <c r="G190" s="205"/>
      <c r="H190" s="181" t="e">
        <v>#REF!</v>
      </c>
      <c r="I190" s="495" t="e">
        <v>#REF!</v>
      </c>
      <c r="J190" s="493" t="e">
        <v>#REF!</v>
      </c>
      <c r="K190" s="496">
        <v>0</v>
      </c>
      <c r="L190" s="205"/>
      <c r="M190" s="205"/>
      <c r="N190" s="205"/>
      <c r="O190" s="205"/>
      <c r="P190" s="494"/>
    </row>
    <row r="191" spans="1:17" s="207" customFormat="1" ht="25.5" customHeight="1" hidden="1" thickBot="1">
      <c r="A191" s="204"/>
      <c r="B191" s="205" t="s">
        <v>830</v>
      </c>
      <c r="C191" s="205"/>
      <c r="D191" s="205"/>
      <c r="E191" s="205"/>
      <c r="F191" s="205"/>
      <c r="G191" s="205"/>
      <c r="H191" s="497" t="e">
        <f>SUM(H189:H190)</f>
        <v>#REF!</v>
      </c>
      <c r="I191" s="82" t="e">
        <f>SUM(I189:I190)</f>
        <v>#REF!</v>
      </c>
      <c r="J191" s="497" t="e">
        <f>SUM(J189:J190)</f>
        <v>#REF!</v>
      </c>
      <c r="K191" s="82" t="e">
        <f>SUM(K189:K190)</f>
        <v>#REF!</v>
      </c>
      <c r="L191" s="205"/>
      <c r="M191" s="205"/>
      <c r="N191" s="205"/>
      <c r="O191" s="205"/>
      <c r="P191" s="205"/>
      <c r="Q191" s="205"/>
    </row>
    <row r="192" spans="1:16" s="122" customFormat="1" ht="15.75" hidden="1">
      <c r="A192" s="123"/>
      <c r="B192" s="121" t="s">
        <v>831</v>
      </c>
      <c r="C192" s="121"/>
      <c r="D192" s="121"/>
      <c r="E192" s="121"/>
      <c r="F192" s="121"/>
      <c r="G192" s="121"/>
      <c r="H192" s="257" t="e">
        <f>+H191-('PL(Grp)'!K13+'PL(Grp)'!K16+'PL(Grp)'!K17)</f>
        <v>#REF!</v>
      </c>
      <c r="I192" s="99">
        <v>2229</v>
      </c>
      <c r="J192" s="257" t="e">
        <f>+J191-('PL(Grp)'!M13+'PL(Grp)'!M16+'PL(Grp)'!M17)</f>
        <v>#REF!</v>
      </c>
      <c r="K192" s="99" t="e">
        <v>#REF!</v>
      </c>
      <c r="L192" s="121"/>
      <c r="M192" s="121"/>
      <c r="N192" s="121"/>
      <c r="O192" s="121"/>
      <c r="P192" s="251"/>
    </row>
    <row r="193" spans="1:17" s="122" customFormat="1" ht="15.75" hidden="1">
      <c r="A193" s="123"/>
      <c r="B193" s="121" t="s">
        <v>839</v>
      </c>
      <c r="C193" s="121"/>
      <c r="D193" s="121"/>
      <c r="E193" s="121"/>
      <c r="F193" s="121"/>
      <c r="G193" s="121"/>
      <c r="H193" s="121"/>
      <c r="I193" s="50" t="e">
        <f>SUM(I191:I192)</f>
        <v>#REF!</v>
      </c>
      <c r="J193" s="121"/>
      <c r="K193" s="50" t="e">
        <f>SUM(K191:K192)</f>
        <v>#REF!</v>
      </c>
      <c r="L193" s="121"/>
      <c r="M193" s="121"/>
      <c r="N193" s="121"/>
      <c r="O193" s="348" t="e">
        <f>+I193-'PL(Grp)'!K25</f>
        <v>#REF!</v>
      </c>
      <c r="P193" s="259"/>
      <c r="Q193" s="348" t="e">
        <f>+K193-'PL(Grp)'!M25</f>
        <v>#REF!</v>
      </c>
    </row>
    <row r="194" spans="1:17" s="122" customFormat="1" ht="15.75" hidden="1">
      <c r="A194" s="123"/>
      <c r="B194" s="121" t="s">
        <v>644</v>
      </c>
      <c r="C194" s="121"/>
      <c r="D194" s="121"/>
      <c r="E194" s="121"/>
      <c r="F194" s="121"/>
      <c r="G194" s="121"/>
      <c r="H194" s="121"/>
      <c r="I194" s="50">
        <v>-18205</v>
      </c>
      <c r="J194" s="121"/>
      <c r="K194" s="50" t="e">
        <v>#REF!</v>
      </c>
      <c r="L194" s="121"/>
      <c r="M194" s="121"/>
      <c r="N194" s="121"/>
      <c r="O194" s="348">
        <f>+I194-'PL(Grp)'!K26</f>
        <v>-7556</v>
      </c>
      <c r="P194" s="259"/>
      <c r="Q194" s="484" t="e">
        <f>+K194-'PL(Grp)'!M26</f>
        <v>#REF!</v>
      </c>
    </row>
    <row r="195" spans="1:17" s="122" customFormat="1" ht="15.75" hidden="1">
      <c r="A195" s="123"/>
      <c r="B195" s="50" t="s">
        <v>686</v>
      </c>
      <c r="C195" s="121"/>
      <c r="D195" s="121"/>
      <c r="E195" s="121"/>
      <c r="F195" s="121"/>
      <c r="G195" s="121"/>
      <c r="H195" s="121"/>
      <c r="I195" s="99">
        <v>51083</v>
      </c>
      <c r="J195" s="121"/>
      <c r="K195" s="99" t="e">
        <v>#REF!</v>
      </c>
      <c r="L195" s="121"/>
      <c r="M195" s="121"/>
      <c r="N195" s="121"/>
      <c r="O195" s="348"/>
      <c r="P195" s="259"/>
      <c r="Q195" s="484"/>
    </row>
    <row r="196" spans="1:17" s="122" customFormat="1" ht="15.75" hidden="1">
      <c r="A196" s="123"/>
      <c r="B196" s="121" t="s">
        <v>840</v>
      </c>
      <c r="C196" s="121"/>
      <c r="D196" s="121"/>
      <c r="E196" s="121"/>
      <c r="F196" s="121"/>
      <c r="G196" s="121"/>
      <c r="H196" s="121"/>
      <c r="I196" s="50" t="e">
        <f>SUM(I193:I195)</f>
        <v>#REF!</v>
      </c>
      <c r="J196" s="121"/>
      <c r="K196" s="50" t="e">
        <f>SUM(K193:K195)</f>
        <v>#REF!</v>
      </c>
      <c r="L196" s="121"/>
      <c r="M196" s="121"/>
      <c r="N196" s="121"/>
      <c r="O196" s="348"/>
      <c r="P196" s="259"/>
      <c r="Q196" s="484"/>
    </row>
    <row r="197" spans="1:17" s="122" customFormat="1" ht="15.75" hidden="1">
      <c r="A197" s="123"/>
      <c r="B197" s="121" t="s">
        <v>825</v>
      </c>
      <c r="C197" s="121"/>
      <c r="D197" s="121"/>
      <c r="E197" s="121"/>
      <c r="F197" s="121"/>
      <c r="G197" s="121"/>
      <c r="H197" s="121"/>
      <c r="I197" s="50">
        <v>51083</v>
      </c>
      <c r="J197" s="121"/>
      <c r="K197" s="50" t="e">
        <v>#REF!</v>
      </c>
      <c r="L197" s="121"/>
      <c r="M197" s="121"/>
      <c r="N197" s="121"/>
      <c r="O197" s="348"/>
      <c r="P197" s="259"/>
      <c r="Q197" s="484"/>
    </row>
    <row r="198" spans="1:17" s="122" customFormat="1" ht="15.75" hidden="1">
      <c r="A198" s="123"/>
      <c r="B198" s="50" t="s">
        <v>665</v>
      </c>
      <c r="C198" s="121"/>
      <c r="D198" s="121"/>
      <c r="E198" s="121"/>
      <c r="F198" s="121"/>
      <c r="G198" s="121"/>
      <c r="H198" s="121"/>
      <c r="I198" s="99" t="e">
        <v>#REF!</v>
      </c>
      <c r="J198" s="121"/>
      <c r="K198" s="99" t="e">
        <v>#REF!</v>
      </c>
      <c r="L198" s="121"/>
      <c r="M198" s="121"/>
      <c r="N198" s="121"/>
      <c r="O198" s="259" t="e">
        <f>+I198+I197-'PL(Grp)'!K29-'PL(Grp)'!K30</f>
        <v>#REF!</v>
      </c>
      <c r="P198" s="259"/>
      <c r="Q198" s="259" t="e">
        <f>+K198+K197-'PL(Grp)'!M29-'PL(Grp)'!M30</f>
        <v>#REF!</v>
      </c>
    </row>
    <row r="199" spans="1:17" s="122" customFormat="1" ht="15.75" hidden="1">
      <c r="A199" s="123"/>
      <c r="B199" s="121" t="s">
        <v>826</v>
      </c>
      <c r="C199" s="121"/>
      <c r="D199" s="121"/>
      <c r="E199" s="121"/>
      <c r="F199" s="121"/>
      <c r="G199" s="121"/>
      <c r="H199" s="121"/>
      <c r="I199" s="50" t="e">
        <f>SUM(I196:I198)</f>
        <v>#REF!</v>
      </c>
      <c r="J199" s="121"/>
      <c r="K199" s="50" t="e">
        <f>SUM(K196:K198)</f>
        <v>#REF!</v>
      </c>
      <c r="L199" s="121"/>
      <c r="M199" s="121"/>
      <c r="N199" s="121"/>
      <c r="O199" s="348"/>
      <c r="P199" s="259"/>
      <c r="Q199" s="484"/>
    </row>
    <row r="200" spans="1:17" s="122" customFormat="1" ht="15.75" hidden="1">
      <c r="A200" s="123"/>
      <c r="B200" s="121" t="s">
        <v>615</v>
      </c>
      <c r="C200" s="121"/>
      <c r="D200" s="121"/>
      <c r="E200" s="121"/>
      <c r="F200" s="121"/>
      <c r="G200" s="121"/>
      <c r="H200" s="121"/>
      <c r="I200" s="62" t="e">
        <v>#REF!</v>
      </c>
      <c r="J200" s="121"/>
      <c r="K200" s="62" t="e">
        <v>#REF!</v>
      </c>
      <c r="L200" s="121"/>
      <c r="M200" s="121"/>
      <c r="N200" s="121"/>
      <c r="O200" s="121" t="e">
        <f>+I200-'PL(Grp)'!#REF!</f>
        <v>#REF!</v>
      </c>
      <c r="P200" s="251"/>
      <c r="Q200" s="121" t="e">
        <f>+K200-'PL(Grp)'!#REF!</f>
        <v>#REF!</v>
      </c>
    </row>
    <row r="201" spans="1:16" s="122" customFormat="1" ht="16.5" hidden="1" thickBot="1">
      <c r="A201" s="123"/>
      <c r="B201" s="121" t="s">
        <v>841</v>
      </c>
      <c r="C201" s="121"/>
      <c r="D201" s="121"/>
      <c r="E201" s="121"/>
      <c r="F201" s="121"/>
      <c r="G201" s="121"/>
      <c r="H201" s="121"/>
      <c r="I201" s="100" t="e">
        <f>SUM(I199:I200)</f>
        <v>#REF!</v>
      </c>
      <c r="J201" s="121"/>
      <c r="K201" s="100" t="e">
        <f>SUM(K199:K200)</f>
        <v>#REF!</v>
      </c>
      <c r="L201" s="121"/>
      <c r="M201" s="121"/>
      <c r="N201" s="121"/>
      <c r="O201" s="121"/>
      <c r="P201" s="251"/>
    </row>
    <row r="202" spans="1:16" s="122" customFormat="1" ht="10.5" customHeight="1" hidden="1">
      <c r="A202" s="123"/>
      <c r="B202" s="121"/>
      <c r="C202" s="121"/>
      <c r="D202" s="121"/>
      <c r="E202" s="121"/>
      <c r="F202" s="121"/>
      <c r="G202" s="121"/>
      <c r="H202" s="121"/>
      <c r="I202" s="257" t="e">
        <f>+I201-'PL(Grp)'!K31</f>
        <v>#REF!</v>
      </c>
      <c r="J202" s="121"/>
      <c r="K202" s="257" t="e">
        <f>+K201-'PL(Grp)'!M31</f>
        <v>#REF!</v>
      </c>
      <c r="L202" s="121"/>
      <c r="M202" s="121"/>
      <c r="N202" s="121"/>
      <c r="O202" s="121"/>
      <c r="P202" s="251"/>
    </row>
    <row r="203" spans="1:13" s="56" customFormat="1" ht="9" customHeight="1" hidden="1">
      <c r="A203" s="72"/>
      <c r="B203" s="50"/>
      <c r="C203" s="50"/>
      <c r="D203" s="50"/>
      <c r="E203" s="50"/>
      <c r="F203" s="50"/>
      <c r="G203" s="50"/>
      <c r="H203" s="50"/>
      <c r="I203" s="50"/>
      <c r="J203" s="50"/>
      <c r="K203" s="50"/>
      <c r="L203" s="73"/>
      <c r="M203" s="73"/>
    </row>
    <row r="204" spans="1:11" s="56" customFormat="1" ht="15.75" hidden="1">
      <c r="A204" s="57" t="s">
        <v>182</v>
      </c>
      <c r="B204" s="47" t="s">
        <v>866</v>
      </c>
      <c r="C204" s="50"/>
      <c r="D204" s="50"/>
      <c r="E204" s="50"/>
      <c r="F204" s="50"/>
      <c r="G204" s="50"/>
      <c r="H204" s="50"/>
      <c r="I204" s="50"/>
      <c r="J204" s="50"/>
      <c r="K204" s="50"/>
    </row>
    <row r="205" spans="1:13" s="56" customFormat="1" ht="7.5" customHeight="1" hidden="1">
      <c r="A205" s="72"/>
      <c r="B205" s="50"/>
      <c r="C205" s="50"/>
      <c r="D205" s="50"/>
      <c r="E205" s="50"/>
      <c r="F205" s="50"/>
      <c r="G205" s="50"/>
      <c r="H205" s="50"/>
      <c r="I205" s="50"/>
      <c r="J205" s="50"/>
      <c r="K205" s="50"/>
      <c r="L205" s="73"/>
      <c r="M205" s="73"/>
    </row>
    <row r="206" spans="1:13" s="56" customFormat="1" ht="15.75" hidden="1">
      <c r="A206" s="72"/>
      <c r="B206" s="50" t="s">
        <v>239</v>
      </c>
      <c r="C206" s="50"/>
      <c r="D206" s="50"/>
      <c r="E206" s="50"/>
      <c r="F206" s="50"/>
      <c r="G206" s="50"/>
      <c r="H206" s="50"/>
      <c r="I206" s="50"/>
      <c r="J206" s="50"/>
      <c r="K206" s="50"/>
      <c r="L206" s="73"/>
      <c r="M206" s="73"/>
    </row>
    <row r="207" spans="1:16" s="56" customFormat="1" ht="15.75" hidden="1">
      <c r="A207" s="72"/>
      <c r="B207" s="1096"/>
      <c r="C207" s="50"/>
      <c r="D207" s="50"/>
      <c r="E207" s="50"/>
      <c r="F207" s="50"/>
      <c r="G207" s="50"/>
      <c r="H207" s="1093" t="s">
        <v>842</v>
      </c>
      <c r="I207" s="1093"/>
      <c r="J207" s="1093" t="s">
        <v>843</v>
      </c>
      <c r="K207" s="1093"/>
      <c r="L207" s="50"/>
      <c r="M207" s="50"/>
      <c r="N207" s="50"/>
      <c r="O207" s="50"/>
      <c r="P207" s="73"/>
    </row>
    <row r="208" spans="1:16" s="56" customFormat="1" ht="15.75" hidden="1">
      <c r="A208" s="72"/>
      <c r="B208" s="1096"/>
      <c r="C208" s="50"/>
      <c r="D208" s="50"/>
      <c r="E208" s="50"/>
      <c r="F208" s="50"/>
      <c r="G208" s="50"/>
      <c r="H208" s="1093">
        <f>+H150</f>
        <v>38807</v>
      </c>
      <c r="I208" s="1093"/>
      <c r="J208" s="1094" t="s">
        <v>809</v>
      </c>
      <c r="K208" s="1094"/>
      <c r="L208" s="50"/>
      <c r="M208" s="50"/>
      <c r="N208" s="50"/>
      <c r="O208" s="50"/>
      <c r="P208" s="73"/>
    </row>
    <row r="209" spans="1:16" s="56" customFormat="1" ht="15.75" hidden="1">
      <c r="A209" s="72"/>
      <c r="B209" s="50"/>
      <c r="C209" s="50"/>
      <c r="D209" s="50"/>
      <c r="E209" s="50"/>
      <c r="F209" s="50"/>
      <c r="G209" s="50"/>
      <c r="H209" s="57" t="s">
        <v>703</v>
      </c>
      <c r="I209" s="57" t="s">
        <v>703</v>
      </c>
      <c r="J209" s="57" t="s">
        <v>703</v>
      </c>
      <c r="K209" s="57" t="s">
        <v>703</v>
      </c>
      <c r="L209" s="50"/>
      <c r="M209" s="50"/>
      <c r="N209" s="50"/>
      <c r="O209" s="50"/>
      <c r="P209" s="73"/>
    </row>
    <row r="210" spans="1:16" s="56" customFormat="1" ht="15.75" hidden="1">
      <c r="A210" s="72"/>
      <c r="B210" s="50"/>
      <c r="C210" s="50"/>
      <c r="D210" s="50"/>
      <c r="E210" s="50"/>
      <c r="F210" s="50"/>
      <c r="G210" s="50"/>
      <c r="H210" s="57" t="s">
        <v>844</v>
      </c>
      <c r="I210" s="57" t="s">
        <v>845</v>
      </c>
      <c r="J210" s="57" t="s">
        <v>844</v>
      </c>
      <c r="K210" s="57" t="s">
        <v>845</v>
      </c>
      <c r="L210" s="50"/>
      <c r="M210" s="50"/>
      <c r="N210" s="50"/>
      <c r="O210" s="50"/>
      <c r="P210" s="73"/>
    </row>
    <row r="211" spans="1:16" s="56" customFormat="1" ht="15.75" hidden="1">
      <c r="A211" s="72"/>
      <c r="B211" s="50"/>
      <c r="C211" s="50"/>
      <c r="D211" s="50"/>
      <c r="E211" s="50"/>
      <c r="F211" s="50"/>
      <c r="G211" s="50"/>
      <c r="H211" s="57" t="s">
        <v>819</v>
      </c>
      <c r="I211" s="57" t="s">
        <v>819</v>
      </c>
      <c r="J211" s="57" t="s">
        <v>819</v>
      </c>
      <c r="K211" s="57" t="s">
        <v>819</v>
      </c>
      <c r="L211" s="50"/>
      <c r="M211" s="50"/>
      <c r="N211" s="50"/>
      <c r="O211" s="50"/>
      <c r="P211" s="73"/>
    </row>
    <row r="212" spans="1:16" s="56" customFormat="1" ht="15.75" hidden="1">
      <c r="A212" s="72"/>
      <c r="C212" s="50" t="s">
        <v>827</v>
      </c>
      <c r="D212" s="50"/>
      <c r="E212" s="50"/>
      <c r="F212" s="50"/>
      <c r="G212" s="50"/>
      <c r="H212" s="248"/>
      <c r="I212" s="248"/>
      <c r="J212" s="248">
        <v>9754322</v>
      </c>
      <c r="K212" s="248">
        <v>9719367</v>
      </c>
      <c r="L212" s="50"/>
      <c r="M212" s="50"/>
      <c r="N212" s="50"/>
      <c r="O212" s="50"/>
      <c r="P212" s="73"/>
    </row>
    <row r="213" spans="1:16" s="56" customFormat="1" ht="15.75" hidden="1">
      <c r="A213" s="72"/>
      <c r="C213" s="50" t="s">
        <v>821</v>
      </c>
      <c r="D213" s="50"/>
      <c r="E213" s="50"/>
      <c r="F213" s="50"/>
      <c r="G213" s="50"/>
      <c r="H213" s="248"/>
      <c r="I213" s="248"/>
      <c r="J213" s="248">
        <v>9305709</v>
      </c>
      <c r="K213" s="248">
        <v>8982736</v>
      </c>
      <c r="L213" s="50"/>
      <c r="M213" s="50"/>
      <c r="N213" s="50"/>
      <c r="O213" s="50"/>
      <c r="P213" s="73"/>
    </row>
    <row r="214" spans="1:16" s="56" customFormat="1" ht="15.75" hidden="1">
      <c r="A214" s="72"/>
      <c r="C214" s="50" t="s">
        <v>828</v>
      </c>
      <c r="D214" s="50"/>
      <c r="E214" s="50"/>
      <c r="F214" s="50"/>
      <c r="G214" s="50"/>
      <c r="H214" s="248"/>
      <c r="I214" s="248"/>
      <c r="J214" s="248">
        <v>12255223</v>
      </c>
      <c r="K214" s="248">
        <v>9958505</v>
      </c>
      <c r="L214" s="50"/>
      <c r="M214" s="50"/>
      <c r="N214" s="50"/>
      <c r="O214" s="50"/>
      <c r="P214" s="73"/>
    </row>
    <row r="215" spans="1:16" s="56" customFormat="1" ht="15.75" hidden="1">
      <c r="A215" s="72"/>
      <c r="C215" s="50" t="s">
        <v>822</v>
      </c>
      <c r="D215" s="50"/>
      <c r="E215" s="50"/>
      <c r="F215" s="50"/>
      <c r="G215" s="50"/>
      <c r="H215" s="248"/>
      <c r="I215" s="248"/>
      <c r="J215" s="248">
        <v>15460</v>
      </c>
      <c r="K215" s="248">
        <v>13572</v>
      </c>
      <c r="L215" s="50"/>
      <c r="M215" s="50"/>
      <c r="N215" s="50"/>
      <c r="O215" s="50"/>
      <c r="P215" s="73"/>
    </row>
    <row r="216" spans="1:16" s="56" customFormat="1" ht="15.75" hidden="1">
      <c r="A216" s="72"/>
      <c r="C216" s="50" t="s">
        <v>829</v>
      </c>
      <c r="D216" s="50"/>
      <c r="E216" s="50"/>
      <c r="F216" s="50"/>
      <c r="G216" s="50"/>
      <c r="H216" s="248"/>
      <c r="I216" s="248"/>
      <c r="J216" s="248">
        <v>133003</v>
      </c>
      <c r="K216" s="248">
        <v>107945</v>
      </c>
      <c r="L216" s="50"/>
      <c r="M216" s="50"/>
      <c r="N216" s="50"/>
      <c r="O216" s="50"/>
      <c r="P216" s="73"/>
    </row>
    <row r="217" spans="1:16" s="56" customFormat="1" ht="15.75" hidden="1">
      <c r="A217" s="72"/>
      <c r="C217" s="50" t="s">
        <v>823</v>
      </c>
      <c r="D217" s="50"/>
      <c r="E217" s="50"/>
      <c r="F217" s="50"/>
      <c r="G217" s="50"/>
      <c r="H217" s="248"/>
      <c r="I217" s="248"/>
      <c r="J217" s="248">
        <v>32328</v>
      </c>
      <c r="K217" s="248">
        <v>30146</v>
      </c>
      <c r="L217" s="50"/>
      <c r="M217" s="50"/>
      <c r="N217" s="50"/>
      <c r="O217" s="50"/>
      <c r="P217" s="73"/>
    </row>
    <row r="218" spans="1:16" s="56" customFormat="1" ht="15.75" hidden="1">
      <c r="A218" s="72"/>
      <c r="C218" s="50" t="s">
        <v>824</v>
      </c>
      <c r="D218" s="50"/>
      <c r="E218" s="50"/>
      <c r="F218" s="50"/>
      <c r="G218" s="50"/>
      <c r="H218" s="248"/>
      <c r="I218" s="253"/>
      <c r="J218" s="253">
        <v>15471</v>
      </c>
      <c r="K218" s="253">
        <v>4142</v>
      </c>
      <c r="L218" s="50"/>
      <c r="M218" s="50"/>
      <c r="N218" s="50"/>
      <c r="O218" s="50"/>
      <c r="P218" s="73"/>
    </row>
    <row r="219" spans="1:16" s="56" customFormat="1" ht="15.75" hidden="1">
      <c r="A219" s="72"/>
      <c r="C219" s="50" t="s">
        <v>846</v>
      </c>
      <c r="D219" s="50"/>
      <c r="E219" s="50"/>
      <c r="F219" s="50"/>
      <c r="G219" s="50"/>
      <c r="H219" s="254">
        <f>SUM(H212:H218)</f>
        <v>0</v>
      </c>
      <c r="I219" s="254">
        <f>SUM(I212:I218)</f>
        <v>0</v>
      </c>
      <c r="J219" s="254">
        <f>SUM(J212:J218)</f>
        <v>31511516</v>
      </c>
      <c r="K219" s="254">
        <f>SUM(K212:K218)</f>
        <v>28816413</v>
      </c>
      <c r="L219" s="50"/>
      <c r="M219" s="50"/>
      <c r="N219" s="50"/>
      <c r="O219" s="50"/>
      <c r="P219" s="73"/>
    </row>
    <row r="220" spans="1:16" s="56" customFormat="1" ht="5.25" customHeight="1" hidden="1">
      <c r="A220" s="72"/>
      <c r="C220" s="50"/>
      <c r="D220" s="50"/>
      <c r="E220" s="50"/>
      <c r="F220" s="50"/>
      <c r="G220" s="50"/>
      <c r="H220" s="253"/>
      <c r="I220" s="253"/>
      <c r="J220" s="253"/>
      <c r="K220" s="253"/>
      <c r="L220" s="50"/>
      <c r="M220" s="50"/>
      <c r="N220" s="50"/>
      <c r="O220" s="50"/>
      <c r="P220" s="73"/>
    </row>
    <row r="221" spans="1:16" s="56" customFormat="1" ht="15.75" hidden="1">
      <c r="A221" s="72"/>
      <c r="C221" s="50" t="s">
        <v>847</v>
      </c>
      <c r="D221" s="50"/>
      <c r="E221" s="50"/>
      <c r="F221" s="50"/>
      <c r="G221" s="50"/>
      <c r="H221" s="248"/>
      <c r="I221" s="248"/>
      <c r="J221" s="248">
        <f>64679+1440</f>
        <v>66119</v>
      </c>
      <c r="K221" s="248">
        <v>0</v>
      </c>
      <c r="L221" s="50"/>
      <c r="M221" s="50"/>
      <c r="N221" s="50"/>
      <c r="O221" s="50"/>
      <c r="P221" s="73"/>
    </row>
    <row r="222" spans="1:16" s="56" customFormat="1" ht="15.75" hidden="1">
      <c r="A222" s="72"/>
      <c r="C222" s="50" t="s">
        <v>848</v>
      </c>
      <c r="D222" s="50"/>
      <c r="E222" s="50"/>
      <c r="F222" s="50"/>
      <c r="G222" s="50"/>
      <c r="H222" s="248"/>
      <c r="I222" s="248"/>
      <c r="J222" s="248">
        <v>863882</v>
      </c>
      <c r="K222" s="248">
        <v>0</v>
      </c>
      <c r="L222" s="50"/>
      <c r="M222" s="50"/>
      <c r="N222" s="50"/>
      <c r="O222" s="50"/>
      <c r="P222" s="73"/>
    </row>
    <row r="223" spans="1:16" s="56" customFormat="1" ht="15.75" hidden="1">
      <c r="A223" s="72"/>
      <c r="C223" s="50" t="s">
        <v>849</v>
      </c>
      <c r="D223" s="50"/>
      <c r="E223" s="50"/>
      <c r="F223" s="50"/>
      <c r="G223" s="50"/>
      <c r="H223" s="248"/>
      <c r="I223" s="248"/>
      <c r="J223" s="248">
        <v>237509</v>
      </c>
      <c r="K223" s="248">
        <v>406</v>
      </c>
      <c r="L223" s="50"/>
      <c r="M223" s="50"/>
      <c r="N223" s="50"/>
      <c r="O223" s="50"/>
      <c r="P223" s="73"/>
    </row>
    <row r="224" spans="1:16" s="56" customFormat="1" ht="15.75" hidden="1">
      <c r="A224" s="72"/>
      <c r="C224" s="50" t="s">
        <v>850</v>
      </c>
      <c r="D224" s="50"/>
      <c r="E224" s="50"/>
      <c r="F224" s="50"/>
      <c r="G224" s="50"/>
      <c r="H224" s="248"/>
      <c r="I224" s="248"/>
      <c r="J224" s="248">
        <v>102372</v>
      </c>
      <c r="K224" s="248">
        <v>43970</v>
      </c>
      <c r="L224" s="50"/>
      <c r="M224" s="50"/>
      <c r="N224" s="50"/>
      <c r="O224" s="50"/>
      <c r="P224" s="73"/>
    </row>
    <row r="225" spans="1:16" s="56" customFormat="1" ht="15.75" hidden="1">
      <c r="A225" s="72"/>
      <c r="C225" s="50" t="s">
        <v>851</v>
      </c>
      <c r="D225" s="50"/>
      <c r="E225" s="50"/>
      <c r="F225" s="50"/>
      <c r="G225" s="50"/>
      <c r="H225" s="253"/>
      <c r="I225" s="253"/>
      <c r="J225" s="253">
        <v>68639</v>
      </c>
      <c r="K225" s="253">
        <v>952180</v>
      </c>
      <c r="L225" s="50"/>
      <c r="M225" s="50"/>
      <c r="N225" s="50"/>
      <c r="O225" s="50"/>
      <c r="P225" s="73"/>
    </row>
    <row r="226" spans="1:16" s="56" customFormat="1" ht="16.5" hidden="1" thickBot="1">
      <c r="A226" s="72"/>
      <c r="C226" s="50" t="s">
        <v>703</v>
      </c>
      <c r="D226" s="50"/>
      <c r="E226" s="50"/>
      <c r="F226" s="50"/>
      <c r="G226" s="50"/>
      <c r="H226" s="255">
        <f>SUM(H219:H225)</f>
        <v>0</v>
      </c>
      <c r="I226" s="255">
        <f>SUM(I219:I225)</f>
        <v>0</v>
      </c>
      <c r="J226" s="255">
        <f>SUM(J219:J225)</f>
        <v>32850037</v>
      </c>
      <c r="K226" s="255">
        <f>SUM(K219:K225)</f>
        <v>29812969</v>
      </c>
      <c r="L226" s="50"/>
      <c r="M226" s="50"/>
      <c r="N226" s="50"/>
      <c r="O226" s="50"/>
      <c r="P226" s="73"/>
    </row>
    <row r="227" spans="1:17" s="56" customFormat="1" ht="15.75" hidden="1">
      <c r="A227" s="72"/>
      <c r="B227" s="50"/>
      <c r="C227" s="50"/>
      <c r="D227" s="50"/>
      <c r="E227" s="50"/>
      <c r="F227" s="50"/>
      <c r="G227" s="50"/>
      <c r="H227" s="50"/>
      <c r="I227" s="50"/>
      <c r="J227" s="50"/>
      <c r="K227" s="50"/>
      <c r="L227" s="50"/>
      <c r="M227" s="50"/>
      <c r="N227" s="50"/>
      <c r="O227" s="50"/>
      <c r="P227" s="50"/>
      <c r="Q227" s="73"/>
    </row>
    <row r="228" spans="1:13" s="56" customFormat="1" ht="7.5" customHeight="1">
      <c r="A228" s="72"/>
      <c r="B228" s="50"/>
      <c r="C228" s="50"/>
      <c r="D228" s="50"/>
      <c r="E228" s="50"/>
      <c r="F228" s="50"/>
      <c r="G228" s="50"/>
      <c r="H228" s="50"/>
      <c r="I228" s="50"/>
      <c r="J228" s="50"/>
      <c r="K228" s="50"/>
      <c r="L228" s="50"/>
      <c r="M228" s="50"/>
    </row>
    <row r="229" spans="1:11" s="56" customFormat="1" ht="15.75">
      <c r="A229" s="57" t="s">
        <v>586</v>
      </c>
      <c r="B229" s="1095" t="s">
        <v>904</v>
      </c>
      <c r="C229" s="1095"/>
      <c r="D229" s="1095"/>
      <c r="E229" s="1095"/>
      <c r="F229" s="1095"/>
      <c r="G229" s="1095"/>
      <c r="H229" s="1095"/>
      <c r="I229" s="1095"/>
      <c r="J229" s="1095"/>
      <c r="K229" s="1095"/>
    </row>
    <row r="230" spans="1:11" s="56" customFormat="1" ht="7.5" customHeight="1">
      <c r="A230" s="57"/>
      <c r="B230" s="1095"/>
      <c r="C230" s="1095"/>
      <c r="D230" s="1095"/>
      <c r="E230" s="1095"/>
      <c r="F230" s="1095"/>
      <c r="G230" s="1095"/>
      <c r="H230" s="1095"/>
      <c r="I230" s="1095"/>
      <c r="J230" s="1095"/>
      <c r="K230" s="1095"/>
    </row>
    <row r="231" spans="1:18" s="56" customFormat="1" ht="15.75">
      <c r="A231" s="216"/>
      <c r="C231" s="50"/>
      <c r="D231" s="50"/>
      <c r="E231" s="50"/>
      <c r="F231" s="50"/>
      <c r="G231" s="50"/>
      <c r="H231" s="50"/>
      <c r="I231" s="50"/>
      <c r="J231" s="1093" t="s">
        <v>627</v>
      </c>
      <c r="K231" s="1093"/>
      <c r="L231" s="50"/>
      <c r="M231" s="50"/>
      <c r="N231" s="50"/>
      <c r="O231" s="50"/>
      <c r="P231" s="50"/>
      <c r="Q231" s="50"/>
      <c r="R231" s="73"/>
    </row>
    <row r="232" spans="1:18" s="56" customFormat="1" ht="15.75">
      <c r="A232" s="72"/>
      <c r="B232" s="47"/>
      <c r="C232" s="47"/>
      <c r="D232" s="47"/>
      <c r="E232" s="47"/>
      <c r="F232" s="47"/>
      <c r="G232" s="47"/>
      <c r="H232" s="47"/>
      <c r="I232" s="47"/>
      <c r="J232" s="57" t="s">
        <v>842</v>
      </c>
      <c r="K232" s="57" t="s">
        <v>842</v>
      </c>
      <c r="L232" s="50"/>
      <c r="M232" s="50"/>
      <c r="N232" s="50"/>
      <c r="O232" s="50"/>
      <c r="P232" s="50"/>
      <c r="Q232" s="50"/>
      <c r="R232" s="73"/>
    </row>
    <row r="233" spans="1:18" s="56" customFormat="1" ht="15.75">
      <c r="A233" s="216" t="s">
        <v>568</v>
      </c>
      <c r="B233" s="109" t="s">
        <v>303</v>
      </c>
      <c r="D233" s="47"/>
      <c r="E233" s="47"/>
      <c r="F233" s="47"/>
      <c r="G233" s="47"/>
      <c r="H233" s="47"/>
      <c r="I233" s="47"/>
      <c r="J233" s="517">
        <f>+'BS'!$H$9</f>
        <v>38807</v>
      </c>
      <c r="K233" s="57" t="str">
        <f>+'BS'!$J$9</f>
        <v>31/12/2005</v>
      </c>
      <c r="L233" s="50"/>
      <c r="M233" s="50"/>
      <c r="N233" s="50"/>
      <c r="O233" s="50"/>
      <c r="P233" s="50"/>
      <c r="Q233" s="50"/>
      <c r="R233" s="73"/>
    </row>
    <row r="234" spans="1:18" s="56" customFormat="1" ht="15.75">
      <c r="A234" s="72"/>
      <c r="B234" s="47"/>
      <c r="C234" s="47"/>
      <c r="D234" s="47"/>
      <c r="E234" s="47"/>
      <c r="F234" s="47"/>
      <c r="G234" s="47"/>
      <c r="H234" s="47"/>
      <c r="I234" s="47"/>
      <c r="J234" s="57" t="s">
        <v>819</v>
      </c>
      <c r="K234" s="57" t="s">
        <v>819</v>
      </c>
      <c r="L234" s="50"/>
      <c r="M234" s="50"/>
      <c r="N234" s="50"/>
      <c r="O234" s="50"/>
      <c r="P234" s="50"/>
      <c r="Q234" s="50"/>
      <c r="R234" s="73"/>
    </row>
    <row r="235" spans="1:13" s="56" customFormat="1" ht="6.75" customHeight="1">
      <c r="A235" s="57"/>
      <c r="B235" s="47"/>
      <c r="C235" s="50"/>
      <c r="D235" s="50"/>
      <c r="E235" s="50"/>
      <c r="F235" s="50"/>
      <c r="G235" s="50"/>
      <c r="H235" s="50"/>
      <c r="I235" s="50"/>
      <c r="J235" s="57"/>
      <c r="K235" s="57"/>
      <c r="L235" s="50"/>
      <c r="M235" s="50"/>
    </row>
    <row r="236" spans="2:13" s="56" customFormat="1" ht="15.75">
      <c r="B236" s="88" t="s">
        <v>136</v>
      </c>
      <c r="C236" s="88"/>
      <c r="E236" s="50"/>
      <c r="F236" s="50"/>
      <c r="G236" s="50"/>
      <c r="H236" s="50"/>
      <c r="I236" s="50"/>
      <c r="J236" s="217">
        <v>1875484</v>
      </c>
      <c r="K236" s="217">
        <v>1887804</v>
      </c>
      <c r="L236" s="50"/>
      <c r="M236" s="50"/>
    </row>
    <row r="237" spans="2:13" s="56" customFormat="1" ht="15.75">
      <c r="B237" s="88" t="s">
        <v>137</v>
      </c>
      <c r="C237" s="88"/>
      <c r="E237" s="50"/>
      <c r="F237" s="50"/>
      <c r="G237" s="50"/>
      <c r="H237" s="50"/>
      <c r="I237" s="50"/>
      <c r="J237" s="217"/>
      <c r="K237" s="217"/>
      <c r="L237" s="50"/>
      <c r="M237" s="50"/>
    </row>
    <row r="238" spans="2:13" s="56" customFormat="1" ht="15.75">
      <c r="B238" s="88"/>
      <c r="C238" s="88" t="s">
        <v>325</v>
      </c>
      <c r="E238" s="50"/>
      <c r="F238" s="50"/>
      <c r="G238" s="50"/>
      <c r="H238" s="50"/>
      <c r="I238" s="50"/>
      <c r="J238" s="217">
        <v>3811500</v>
      </c>
      <c r="K238" s="217">
        <v>3805920</v>
      </c>
      <c r="L238" s="50"/>
      <c r="M238" s="50"/>
    </row>
    <row r="239" spans="2:13" s="56" customFormat="1" ht="15.75">
      <c r="B239" s="88"/>
      <c r="C239" s="88" t="s">
        <v>326</v>
      </c>
      <c r="E239" s="50"/>
      <c r="F239" s="50"/>
      <c r="G239" s="50"/>
      <c r="H239" s="50"/>
      <c r="I239" s="50"/>
      <c r="J239" s="217">
        <v>584848</v>
      </c>
      <c r="K239" s="217">
        <f>167430+467603</f>
        <v>635033</v>
      </c>
      <c r="L239" s="50"/>
      <c r="M239" s="50"/>
    </row>
    <row r="240" spans="2:13" s="56" customFormat="1" ht="15.75">
      <c r="B240" s="88"/>
      <c r="C240" s="88" t="s">
        <v>169</v>
      </c>
      <c r="E240" s="50"/>
      <c r="F240" s="50"/>
      <c r="G240" s="50"/>
      <c r="H240" s="50"/>
      <c r="I240" s="50"/>
      <c r="J240" s="217">
        <v>6669665</v>
      </c>
      <c r="K240" s="217">
        <v>6629743</v>
      </c>
      <c r="L240" s="50"/>
      <c r="M240" s="50"/>
    </row>
    <row r="241" spans="2:13" s="56" customFormat="1" ht="15.75" hidden="1">
      <c r="B241" s="88"/>
      <c r="C241" s="88" t="s">
        <v>170</v>
      </c>
      <c r="E241" s="50"/>
      <c r="F241" s="50"/>
      <c r="G241" s="50"/>
      <c r="H241" s="50"/>
      <c r="I241" s="50"/>
      <c r="J241" s="217">
        <v>0</v>
      </c>
      <c r="K241" s="217">
        <v>0</v>
      </c>
      <c r="L241" s="50"/>
      <c r="M241" s="50"/>
    </row>
    <row r="242" spans="2:13" s="56" customFormat="1" ht="15.75">
      <c r="B242" s="88"/>
      <c r="C242" s="88" t="s">
        <v>328</v>
      </c>
      <c r="E242" s="50"/>
      <c r="F242" s="50"/>
      <c r="G242" s="50"/>
      <c r="H242" s="50"/>
      <c r="I242" s="50"/>
      <c r="J242" s="217">
        <v>4026462</v>
      </c>
      <c r="K242" s="217">
        <f>4669373-467603</f>
        <v>4201770</v>
      </c>
      <c r="L242" s="50"/>
      <c r="M242" s="50"/>
    </row>
    <row r="243" spans="2:13" s="56" customFormat="1" ht="15.75">
      <c r="B243" s="88" t="s">
        <v>329</v>
      </c>
      <c r="C243" s="88"/>
      <c r="E243" s="50"/>
      <c r="F243" s="50"/>
      <c r="G243" s="50"/>
      <c r="H243" s="50"/>
      <c r="I243" s="50"/>
      <c r="J243" s="217">
        <v>100914</v>
      </c>
      <c r="K243" s="217">
        <v>111565</v>
      </c>
      <c r="L243" s="50"/>
      <c r="M243" s="50"/>
    </row>
    <row r="244" spans="2:13" s="56" customFormat="1" ht="15.75">
      <c r="B244" s="88" t="s">
        <v>171</v>
      </c>
      <c r="C244" s="88"/>
      <c r="E244" s="50"/>
      <c r="F244" s="50"/>
      <c r="G244" s="50"/>
      <c r="H244" s="50"/>
      <c r="I244" s="50"/>
      <c r="J244" s="217">
        <v>397811</v>
      </c>
      <c r="K244" s="217">
        <v>395496</v>
      </c>
      <c r="L244" s="50"/>
      <c r="M244" s="50"/>
    </row>
    <row r="245" spans="2:13" s="56" customFormat="1" ht="15.75">
      <c r="B245" s="88" t="s">
        <v>330</v>
      </c>
      <c r="C245" s="88"/>
      <c r="E245" s="50"/>
      <c r="F245" s="50"/>
      <c r="G245" s="50"/>
      <c r="H245" s="50"/>
      <c r="I245" s="50"/>
      <c r="J245" s="217">
        <v>711991</v>
      </c>
      <c r="K245" s="217">
        <v>713275</v>
      </c>
      <c r="L245" s="50"/>
      <c r="M245" s="50"/>
    </row>
    <row r="246" spans="2:13" s="56" customFormat="1" ht="15.75">
      <c r="B246" s="88" t="s">
        <v>694</v>
      </c>
      <c r="C246" s="88"/>
      <c r="E246" s="50"/>
      <c r="F246" s="50"/>
      <c r="G246" s="50"/>
      <c r="H246" s="50"/>
      <c r="I246" s="50"/>
      <c r="J246" s="217">
        <v>163934</v>
      </c>
      <c r="K246" s="217">
        <v>172606</v>
      </c>
      <c r="L246" s="50"/>
      <c r="M246" s="50"/>
    </row>
    <row r="247" spans="2:13" s="56" customFormat="1" ht="15.75" hidden="1">
      <c r="B247" s="88" t="s">
        <v>331</v>
      </c>
      <c r="C247" s="88"/>
      <c r="E247" s="50"/>
      <c r="F247" s="50"/>
      <c r="G247" s="50"/>
      <c r="H247" s="50"/>
      <c r="I247" s="50"/>
      <c r="J247" s="217">
        <v>0</v>
      </c>
      <c r="K247" s="217">
        <v>0</v>
      </c>
      <c r="L247" s="50"/>
      <c r="M247" s="50"/>
    </row>
    <row r="248" spans="2:13" s="56" customFormat="1" ht="15.75">
      <c r="B248" s="88" t="s">
        <v>332</v>
      </c>
      <c r="C248" s="88"/>
      <c r="E248" s="50"/>
      <c r="F248" s="50"/>
      <c r="G248" s="50"/>
      <c r="H248" s="50"/>
      <c r="I248" s="50"/>
      <c r="J248" s="217">
        <v>88971</v>
      </c>
      <c r="K248" s="217">
        <v>90545</v>
      </c>
      <c r="L248" s="50"/>
      <c r="M248" s="50"/>
    </row>
    <row r="249" spans="2:13" s="56" customFormat="1" ht="15.75">
      <c r="B249" s="88" t="s">
        <v>333</v>
      </c>
      <c r="C249" s="88"/>
      <c r="E249" s="50"/>
      <c r="F249" s="50"/>
      <c r="G249" s="50"/>
      <c r="H249" s="50"/>
      <c r="I249" s="50"/>
      <c r="J249" s="217">
        <v>1179882</v>
      </c>
      <c r="K249" s="217">
        <v>1280199</v>
      </c>
      <c r="L249" s="50"/>
      <c r="M249" s="50"/>
    </row>
    <row r="250" spans="2:13" s="56" customFormat="1" ht="15.75">
      <c r="B250" s="88" t="s">
        <v>94</v>
      </c>
      <c r="C250" s="88"/>
      <c r="E250" s="50"/>
      <c r="F250" s="50"/>
      <c r="G250" s="50"/>
      <c r="H250" s="50"/>
      <c r="I250" s="50"/>
      <c r="J250" s="217">
        <v>29553</v>
      </c>
      <c r="K250" s="217">
        <v>29605</v>
      </c>
      <c r="L250" s="50"/>
      <c r="M250" s="50"/>
    </row>
    <row r="251" spans="2:13" s="56" customFormat="1" ht="4.5" customHeight="1">
      <c r="B251" s="88"/>
      <c r="C251" s="88"/>
      <c r="E251" s="50"/>
      <c r="F251" s="50"/>
      <c r="G251" s="50"/>
      <c r="H251" s="50"/>
      <c r="I251" s="50"/>
      <c r="J251" s="218"/>
      <c r="K251" s="218"/>
      <c r="L251" s="50"/>
      <c r="M251" s="50"/>
    </row>
    <row r="252" spans="2:13" s="56" customFormat="1" ht="15.75">
      <c r="B252" s="88"/>
      <c r="C252" s="88"/>
      <c r="E252" s="50"/>
      <c r="F252" s="50"/>
      <c r="G252" s="50"/>
      <c r="H252" s="50"/>
      <c r="I252" s="50"/>
      <c r="J252" s="91">
        <f>SUM(J236:J250)</f>
        <v>19641015</v>
      </c>
      <c r="K252" s="91">
        <f>SUM(K236:K250)</f>
        <v>19953561</v>
      </c>
      <c r="L252" s="50"/>
      <c r="M252" s="50"/>
    </row>
    <row r="253" spans="2:13" s="56" customFormat="1" ht="15.75">
      <c r="B253" s="88" t="s">
        <v>172</v>
      </c>
      <c r="C253" s="88"/>
      <c r="E253" s="50"/>
      <c r="F253" s="50"/>
      <c r="G253" s="50"/>
      <c r="H253" s="50"/>
      <c r="I253" s="50"/>
      <c r="J253" s="217">
        <v>-1841751</v>
      </c>
      <c r="K253" s="217">
        <v>-1824467</v>
      </c>
      <c r="L253" s="50"/>
      <c r="M253" s="50"/>
    </row>
    <row r="254" spans="2:13" s="56" customFormat="1" ht="4.5" customHeight="1">
      <c r="B254" s="88"/>
      <c r="C254" s="88"/>
      <c r="E254" s="50"/>
      <c r="F254" s="50"/>
      <c r="G254" s="50"/>
      <c r="H254" s="50"/>
      <c r="I254" s="50"/>
      <c r="J254" s="220"/>
      <c r="K254" s="220"/>
      <c r="L254" s="50"/>
      <c r="M254" s="50"/>
    </row>
    <row r="255" spans="2:13" s="219" customFormat="1" ht="15.75">
      <c r="B255" s="98" t="s">
        <v>174</v>
      </c>
      <c r="C255" s="98"/>
      <c r="E255" s="47"/>
      <c r="F255" s="47"/>
      <c r="G255" s="47"/>
      <c r="H255" s="47"/>
      <c r="I255" s="47"/>
      <c r="J255" s="221">
        <f>SUM(J252:J254)</f>
        <v>17799264</v>
      </c>
      <c r="K255" s="221">
        <f>SUM(K252:K254)</f>
        <v>18129094</v>
      </c>
      <c r="L255" s="47"/>
      <c r="M255" s="47"/>
    </row>
    <row r="256" spans="2:13" s="56" customFormat="1" ht="15.75">
      <c r="B256" s="88" t="s">
        <v>175</v>
      </c>
      <c r="C256" s="88"/>
      <c r="E256" s="50"/>
      <c r="F256" s="50"/>
      <c r="G256" s="50"/>
      <c r="H256" s="50"/>
      <c r="I256" s="50"/>
      <c r="J256" s="217"/>
      <c r="K256" s="217"/>
      <c r="L256" s="50"/>
      <c r="M256" s="50"/>
    </row>
    <row r="257" spans="2:13" s="56" customFormat="1" ht="15.75">
      <c r="B257" s="214" t="s">
        <v>820</v>
      </c>
      <c r="C257" s="88" t="s">
        <v>189</v>
      </c>
      <c r="E257" s="50"/>
      <c r="F257" s="50"/>
      <c r="G257" s="50"/>
      <c r="H257" s="50"/>
      <c r="I257" s="50"/>
      <c r="J257" s="217">
        <f>-J375</f>
        <v>-325762</v>
      </c>
      <c r="K257" s="217">
        <f>-K375</f>
        <v>-327039</v>
      </c>
      <c r="L257" s="50"/>
      <c r="M257" s="50"/>
    </row>
    <row r="258" spans="2:13" s="56" customFormat="1" ht="15.75">
      <c r="B258" s="214" t="s">
        <v>820</v>
      </c>
      <c r="C258" s="88" t="s">
        <v>190</v>
      </c>
      <c r="E258" s="50"/>
      <c r="F258" s="50"/>
      <c r="G258" s="50"/>
      <c r="H258" s="50"/>
      <c r="I258" s="50"/>
      <c r="J258" s="217">
        <f>-J387</f>
        <v>-809135</v>
      </c>
      <c r="K258" s="217">
        <f>-K387</f>
        <v>-828846</v>
      </c>
      <c r="L258" s="50"/>
      <c r="M258" s="50"/>
    </row>
    <row r="259" spans="2:13" s="219" customFormat="1" ht="16.5" thickBot="1">
      <c r="B259" s="98" t="s">
        <v>336</v>
      </c>
      <c r="C259" s="98"/>
      <c r="E259" s="47"/>
      <c r="F259" s="47"/>
      <c r="G259" s="47"/>
      <c r="H259" s="47"/>
      <c r="I259" s="47"/>
      <c r="J259" s="222">
        <f>SUM(J255:J258)</f>
        <v>16664367</v>
      </c>
      <c r="K259" s="222">
        <f>SUM(K255:K258)</f>
        <v>16973209</v>
      </c>
      <c r="L259" s="47"/>
      <c r="M259" s="47"/>
    </row>
    <row r="260" spans="1:13" s="56" customFormat="1" ht="15.75">
      <c r="A260" s="57"/>
      <c r="B260" s="47"/>
      <c r="C260" s="50"/>
      <c r="D260" s="50"/>
      <c r="E260" s="50"/>
      <c r="F260" s="50"/>
      <c r="G260" s="50"/>
      <c r="H260" s="50"/>
      <c r="I260" s="50"/>
      <c r="J260" s="320">
        <f>+J259-'BS'!H19</f>
        <v>0</v>
      </c>
      <c r="K260" s="321">
        <f>+K259-'BS'!J19</f>
        <v>0</v>
      </c>
      <c r="L260" s="50"/>
      <c r="M260" s="50"/>
    </row>
    <row r="261" spans="1:13" s="56" customFormat="1" ht="15.75">
      <c r="A261" s="57"/>
      <c r="B261" s="47"/>
      <c r="C261" s="50"/>
      <c r="D261" s="50"/>
      <c r="E261" s="50"/>
      <c r="F261" s="50"/>
      <c r="G261" s="50"/>
      <c r="H261" s="50"/>
      <c r="I261" s="50"/>
      <c r="J261" s="50"/>
      <c r="K261" s="321">
        <f>+K255-K315</f>
        <v>0</v>
      </c>
      <c r="L261" s="50"/>
      <c r="M261" s="50"/>
    </row>
    <row r="262" spans="1:13" s="56" customFormat="1" ht="15.75">
      <c r="A262" s="57" t="s">
        <v>569</v>
      </c>
      <c r="B262" s="109" t="s">
        <v>761</v>
      </c>
      <c r="C262" s="50"/>
      <c r="D262" s="50"/>
      <c r="E262" s="50"/>
      <c r="F262" s="50"/>
      <c r="G262" s="50"/>
      <c r="H262" s="50"/>
      <c r="I262" s="50"/>
      <c r="J262" s="518"/>
      <c r="K262" s="59"/>
      <c r="L262" s="50"/>
      <c r="M262" s="50"/>
    </row>
    <row r="263" spans="1:13" s="56" customFormat="1" ht="15.75">
      <c r="A263" s="57"/>
      <c r="C263" s="88"/>
      <c r="D263" s="88"/>
      <c r="E263" s="50"/>
      <c r="F263" s="50"/>
      <c r="G263" s="50"/>
      <c r="H263" s="50"/>
      <c r="I263" s="50"/>
      <c r="J263" s="59"/>
      <c r="K263" s="59"/>
      <c r="L263" s="50"/>
      <c r="M263" s="50"/>
    </row>
    <row r="264" spans="2:13" s="56" customFormat="1" ht="15.75">
      <c r="B264" s="88" t="s">
        <v>762</v>
      </c>
      <c r="C264" s="88"/>
      <c r="E264" s="50"/>
      <c r="F264" s="50"/>
      <c r="G264" s="50"/>
      <c r="H264" s="50"/>
      <c r="I264" s="50"/>
      <c r="J264" s="247"/>
      <c r="K264" s="247"/>
      <c r="L264" s="50"/>
      <c r="M264" s="50"/>
    </row>
    <row r="265" spans="2:13" s="56" customFormat="1" ht="15.75">
      <c r="B265" s="214" t="s">
        <v>820</v>
      </c>
      <c r="C265" s="88" t="s">
        <v>763</v>
      </c>
      <c r="E265" s="50"/>
      <c r="F265" s="50"/>
      <c r="G265" s="50"/>
      <c r="H265" s="50"/>
      <c r="I265" s="50"/>
      <c r="J265" s="247">
        <v>325</v>
      </c>
      <c r="K265" s="247">
        <v>359</v>
      </c>
      <c r="L265" s="50"/>
      <c r="M265" s="50"/>
    </row>
    <row r="266" spans="2:13" s="56" customFormat="1" ht="15.75">
      <c r="B266" s="214" t="s">
        <v>820</v>
      </c>
      <c r="C266" s="88" t="s">
        <v>824</v>
      </c>
      <c r="E266" s="50"/>
      <c r="F266" s="50"/>
      <c r="G266" s="50"/>
      <c r="H266" s="50"/>
      <c r="I266" s="50"/>
      <c r="J266" s="247">
        <v>144580</v>
      </c>
      <c r="K266" s="247">
        <v>131507</v>
      </c>
      <c r="L266" s="50"/>
      <c r="M266" s="50"/>
    </row>
    <row r="267" spans="2:13" s="56" customFormat="1" ht="15.75">
      <c r="B267" s="88" t="s">
        <v>764</v>
      </c>
      <c r="C267" s="88"/>
      <c r="E267" s="50"/>
      <c r="F267" s="50"/>
      <c r="G267" s="50"/>
      <c r="H267" s="50"/>
      <c r="I267" s="50"/>
      <c r="J267" s="247"/>
      <c r="K267" s="247"/>
      <c r="L267" s="50"/>
      <c r="M267" s="50"/>
    </row>
    <row r="268" spans="2:13" s="56" customFormat="1" ht="15.75">
      <c r="B268" s="214" t="s">
        <v>820</v>
      </c>
      <c r="C268" s="88" t="s">
        <v>765</v>
      </c>
      <c r="E268" s="50"/>
      <c r="F268" s="50"/>
      <c r="G268" s="50"/>
      <c r="H268" s="50"/>
      <c r="I268" s="50"/>
      <c r="J268" s="247">
        <v>4703425</v>
      </c>
      <c r="K268" s="247">
        <v>4913460</v>
      </c>
      <c r="L268" s="50"/>
      <c r="M268" s="50"/>
    </row>
    <row r="269" spans="2:13" s="56" customFormat="1" ht="15.75">
      <c r="B269" s="214" t="s">
        <v>820</v>
      </c>
      <c r="C269" s="88" t="s">
        <v>824</v>
      </c>
      <c r="E269" s="50"/>
      <c r="F269" s="50"/>
      <c r="G269" s="50"/>
      <c r="H269" s="50"/>
      <c r="I269" s="50"/>
      <c r="J269" s="247">
        <v>3604222</v>
      </c>
      <c r="K269" s="247">
        <v>3787320</v>
      </c>
      <c r="L269" s="50"/>
      <c r="M269" s="50"/>
    </row>
    <row r="270" spans="1:13" s="56" customFormat="1" ht="15.75">
      <c r="A270" s="47"/>
      <c r="B270" s="50" t="s">
        <v>215</v>
      </c>
      <c r="C270" s="50"/>
      <c r="E270" s="50"/>
      <c r="F270" s="50"/>
      <c r="G270" s="50"/>
      <c r="H270" s="50"/>
      <c r="I270" s="50"/>
      <c r="J270" s="247">
        <v>30221</v>
      </c>
      <c r="K270" s="247">
        <v>32672</v>
      </c>
      <c r="L270" s="50"/>
      <c r="M270" s="50"/>
    </row>
    <row r="271" spans="1:13" s="56" customFormat="1" ht="15.75">
      <c r="A271" s="47"/>
      <c r="B271" s="50" t="s">
        <v>217</v>
      </c>
      <c r="C271" s="50"/>
      <c r="E271" s="50"/>
      <c r="F271" s="50"/>
      <c r="G271" s="50"/>
      <c r="H271" s="50"/>
      <c r="I271" s="50"/>
      <c r="J271" s="247">
        <v>8903379</v>
      </c>
      <c r="K271" s="247">
        <v>8893586</v>
      </c>
      <c r="L271" s="50"/>
      <c r="M271" s="50"/>
    </row>
    <row r="272" spans="1:13" s="56" customFormat="1" ht="15.75">
      <c r="A272" s="47"/>
      <c r="B272" s="50" t="s">
        <v>766</v>
      </c>
      <c r="C272" s="50"/>
      <c r="E272" s="50"/>
      <c r="F272" s="50"/>
      <c r="G272" s="50"/>
      <c r="H272" s="50"/>
      <c r="I272" s="50"/>
      <c r="J272" s="247">
        <v>91734</v>
      </c>
      <c r="K272" s="247">
        <v>28506</v>
      </c>
      <c r="L272" s="50"/>
      <c r="M272" s="50"/>
    </row>
    <row r="273" spans="1:13" s="56" customFormat="1" ht="15.75">
      <c r="A273" s="47"/>
      <c r="B273" s="50" t="s">
        <v>767</v>
      </c>
      <c r="C273" s="50"/>
      <c r="E273" s="50"/>
      <c r="F273" s="50"/>
      <c r="G273" s="50"/>
      <c r="H273" s="50"/>
      <c r="I273" s="50"/>
      <c r="J273" s="247">
        <v>321378</v>
      </c>
      <c r="K273" s="421">
        <v>341684</v>
      </c>
      <c r="L273" s="50"/>
      <c r="M273" s="50"/>
    </row>
    <row r="274" spans="1:13" s="56" customFormat="1" ht="16.5" thickBot="1">
      <c r="A274" s="57"/>
      <c r="B274" s="47"/>
      <c r="C274" s="50"/>
      <c r="D274" s="50"/>
      <c r="E274" s="50"/>
      <c r="F274" s="50"/>
      <c r="G274" s="50"/>
      <c r="H274" s="50"/>
      <c r="I274" s="50"/>
      <c r="J274" s="222">
        <f>SUM(J264:J273)</f>
        <v>17799264</v>
      </c>
      <c r="K274" s="222">
        <f>SUM(K264:K273)</f>
        <v>18129094</v>
      </c>
      <c r="L274" s="50"/>
      <c r="M274" s="50"/>
    </row>
    <row r="275" spans="1:13" s="56" customFormat="1" ht="15.75">
      <c r="A275" s="57"/>
      <c r="B275" s="47"/>
      <c r="C275" s="50"/>
      <c r="D275" s="50"/>
      <c r="E275" s="50"/>
      <c r="F275" s="50"/>
      <c r="G275" s="50"/>
      <c r="H275" s="50"/>
      <c r="I275" s="50"/>
      <c r="J275" s="410">
        <f>+J274-J255</f>
        <v>0</v>
      </c>
      <c r="K275" s="321">
        <f>+K274-K255</f>
        <v>0</v>
      </c>
      <c r="L275" s="50"/>
      <c r="M275" s="50"/>
    </row>
    <row r="276" spans="1:13" s="56" customFormat="1" ht="8.25" customHeight="1">
      <c r="A276" s="57"/>
      <c r="B276" s="47"/>
      <c r="C276" s="50"/>
      <c r="D276" s="50"/>
      <c r="E276" s="50"/>
      <c r="F276" s="50"/>
      <c r="G276" s="50"/>
      <c r="H276" s="50"/>
      <c r="I276" s="50"/>
      <c r="J276" s="320"/>
      <c r="K276" s="321"/>
      <c r="L276" s="50"/>
      <c r="M276" s="50"/>
    </row>
    <row r="277" spans="1:13" s="56" customFormat="1" ht="15.75">
      <c r="A277" s="57" t="s">
        <v>91</v>
      </c>
      <c r="B277" s="109" t="s">
        <v>176</v>
      </c>
      <c r="C277" s="50"/>
      <c r="D277" s="50"/>
      <c r="E277" s="50"/>
      <c r="F277" s="50"/>
      <c r="G277" s="50"/>
      <c r="H277" s="50"/>
      <c r="I277" s="50"/>
      <c r="J277" s="57"/>
      <c r="K277" s="57"/>
      <c r="L277" s="50"/>
      <c r="M277" s="50"/>
    </row>
    <row r="278" spans="1:13" s="56" customFormat="1" ht="9" customHeight="1">
      <c r="A278" s="57"/>
      <c r="B278" s="47"/>
      <c r="C278" s="50"/>
      <c r="D278" s="50"/>
      <c r="E278" s="50"/>
      <c r="F278" s="50"/>
      <c r="G278" s="50"/>
      <c r="H278" s="50"/>
      <c r="I278" s="50"/>
      <c r="J278" s="57"/>
      <c r="K278" s="57"/>
      <c r="L278" s="50"/>
      <c r="M278" s="50"/>
    </row>
    <row r="279" spans="1:13" s="56" customFormat="1" ht="15.75">
      <c r="A279" s="57"/>
      <c r="B279" s="88" t="s">
        <v>177</v>
      </c>
      <c r="C279" s="88"/>
      <c r="E279" s="50"/>
      <c r="F279" s="50"/>
      <c r="G279" s="50"/>
      <c r="H279" s="50"/>
      <c r="I279" s="50"/>
      <c r="J279" s="85"/>
      <c r="K279" s="85"/>
      <c r="L279" s="50"/>
      <c r="M279" s="50"/>
    </row>
    <row r="280" spans="1:13" s="56" customFormat="1" ht="15.75">
      <c r="A280" s="57"/>
      <c r="B280" s="88"/>
      <c r="C280" s="88" t="s">
        <v>325</v>
      </c>
      <c r="E280" s="50"/>
      <c r="F280" s="50"/>
      <c r="G280" s="50"/>
      <c r="H280" s="50"/>
      <c r="I280" s="50"/>
      <c r="J280" s="223">
        <v>646685</v>
      </c>
      <c r="K280" s="223">
        <v>647714</v>
      </c>
      <c r="L280" s="50"/>
      <c r="M280" s="50"/>
    </row>
    <row r="281" spans="1:13" s="56" customFormat="1" ht="15.75">
      <c r="A281" s="57"/>
      <c r="B281" s="88"/>
      <c r="C281" s="88" t="s">
        <v>169</v>
      </c>
      <c r="E281" s="50"/>
      <c r="F281" s="50"/>
      <c r="G281" s="50"/>
      <c r="H281" s="50"/>
      <c r="I281" s="50"/>
      <c r="J281" s="223">
        <v>5663930</v>
      </c>
      <c r="K281" s="223">
        <v>5620841</v>
      </c>
      <c r="L281" s="50"/>
      <c r="M281" s="50"/>
    </row>
    <row r="282" spans="1:13" s="56" customFormat="1" ht="15.75">
      <c r="A282" s="57"/>
      <c r="B282" s="88"/>
      <c r="C282" s="88" t="s">
        <v>178</v>
      </c>
      <c r="E282" s="50"/>
      <c r="F282" s="50"/>
      <c r="G282" s="50"/>
      <c r="H282" s="50"/>
      <c r="I282" s="50"/>
      <c r="J282" s="223">
        <v>3784137</v>
      </c>
      <c r="K282" s="223">
        <v>3733661</v>
      </c>
      <c r="L282" s="50"/>
      <c r="M282" s="50"/>
    </row>
    <row r="283" spans="1:13" s="56" customFormat="1" ht="6.75" customHeight="1">
      <c r="A283" s="57"/>
      <c r="B283" s="88"/>
      <c r="C283" s="88"/>
      <c r="E283" s="50"/>
      <c r="F283" s="50"/>
      <c r="G283" s="50"/>
      <c r="H283" s="50"/>
      <c r="I283" s="50"/>
      <c r="J283" s="223"/>
      <c r="K283" s="223"/>
      <c r="L283" s="50"/>
      <c r="M283" s="50"/>
    </row>
    <row r="284" spans="1:13" s="56" customFormat="1" ht="15.75">
      <c r="A284" s="57"/>
      <c r="B284" s="88" t="s">
        <v>179</v>
      </c>
      <c r="C284" s="88"/>
      <c r="E284" s="50"/>
      <c r="F284" s="50"/>
      <c r="G284" s="50"/>
      <c r="H284" s="50"/>
      <c r="I284" s="50"/>
      <c r="J284" s="85"/>
      <c r="K284" s="85"/>
      <c r="L284" s="50"/>
      <c r="M284" s="50"/>
    </row>
    <row r="285" spans="1:13" s="56" customFormat="1" ht="15.75">
      <c r="A285" s="57"/>
      <c r="B285" s="88"/>
      <c r="C285" s="88" t="s">
        <v>180</v>
      </c>
      <c r="E285" s="50"/>
      <c r="F285" s="50"/>
      <c r="G285" s="50"/>
      <c r="H285" s="50"/>
      <c r="I285" s="50"/>
      <c r="J285" s="223">
        <v>4067604</v>
      </c>
      <c r="K285" s="422">
        <v>4492640</v>
      </c>
      <c r="L285" s="50"/>
      <c r="M285" s="50"/>
    </row>
    <row r="286" spans="1:13" s="56" customFormat="1" ht="15.75">
      <c r="A286" s="57"/>
      <c r="B286" s="88"/>
      <c r="C286" s="88" t="s">
        <v>181</v>
      </c>
      <c r="E286" s="50"/>
      <c r="F286" s="50"/>
      <c r="G286" s="50"/>
      <c r="H286" s="50"/>
      <c r="I286" s="50"/>
      <c r="J286" s="223">
        <v>3636908</v>
      </c>
      <c r="K286" s="422">
        <v>3634238</v>
      </c>
      <c r="L286" s="50"/>
      <c r="M286" s="50"/>
    </row>
    <row r="287" spans="1:13" s="56" customFormat="1" ht="4.5" customHeight="1">
      <c r="A287" s="57"/>
      <c r="B287" s="88"/>
      <c r="C287" s="88"/>
      <c r="E287" s="50"/>
      <c r="F287" s="50"/>
      <c r="G287" s="50"/>
      <c r="H287" s="50"/>
      <c r="I287" s="50"/>
      <c r="J287" s="223"/>
      <c r="K287" s="223"/>
      <c r="L287" s="50"/>
      <c r="M287" s="50"/>
    </row>
    <row r="288" spans="1:13" s="56" customFormat="1" ht="16.5" thickBot="1">
      <c r="A288" s="57"/>
      <c r="B288" s="47"/>
      <c r="C288" s="50"/>
      <c r="D288" s="50"/>
      <c r="E288" s="50"/>
      <c r="F288" s="50"/>
      <c r="G288" s="50"/>
      <c r="H288" s="50"/>
      <c r="I288" s="50"/>
      <c r="J288" s="224">
        <f>SUM(J279:J287)</f>
        <v>17799264</v>
      </c>
      <c r="K288" s="224">
        <f>SUM(K279:K287)</f>
        <v>18129094</v>
      </c>
      <c r="L288" s="50"/>
      <c r="M288" s="50"/>
    </row>
    <row r="289" spans="1:13" s="56" customFormat="1" ht="12.75" customHeight="1">
      <c r="A289" s="57"/>
      <c r="B289" s="47"/>
      <c r="C289" s="50"/>
      <c r="D289" s="50"/>
      <c r="E289" s="50"/>
      <c r="F289" s="50"/>
      <c r="G289" s="50"/>
      <c r="H289" s="50"/>
      <c r="I289" s="50"/>
      <c r="J289" s="321">
        <f>+J288-J274</f>
        <v>0</v>
      </c>
      <c r="K289" s="321">
        <f>+K288-K274</f>
        <v>0</v>
      </c>
      <c r="L289" s="50"/>
      <c r="M289" s="50"/>
    </row>
    <row r="290" spans="1:13" s="56" customFormat="1" ht="12.75" customHeight="1">
      <c r="A290" s="57"/>
      <c r="B290" s="47"/>
      <c r="C290" s="50"/>
      <c r="D290" s="50"/>
      <c r="E290" s="50"/>
      <c r="F290" s="50"/>
      <c r="G290" s="50"/>
      <c r="H290" s="50"/>
      <c r="I290" s="50"/>
      <c r="J290" s="321"/>
      <c r="K290" s="321"/>
      <c r="L290" s="50"/>
      <c r="M290" s="50"/>
    </row>
    <row r="291" spans="1:13" s="56" customFormat="1" ht="15.75">
      <c r="A291" s="57" t="s">
        <v>586</v>
      </c>
      <c r="B291" s="47" t="s">
        <v>84</v>
      </c>
      <c r="C291" s="47"/>
      <c r="D291" s="47"/>
      <c r="E291" s="47"/>
      <c r="F291" s="47"/>
      <c r="G291" s="47"/>
      <c r="H291" s="47"/>
      <c r="I291" s="47"/>
      <c r="J291" s="47"/>
      <c r="K291" s="47"/>
      <c r="L291" s="50"/>
      <c r="M291" s="50"/>
    </row>
    <row r="292" spans="1:13" s="56" customFormat="1" ht="9" customHeight="1">
      <c r="A292" s="57"/>
      <c r="B292" s="47"/>
      <c r="C292" s="47"/>
      <c r="D292" s="47"/>
      <c r="E292" s="47"/>
      <c r="F292" s="47"/>
      <c r="G292" s="47"/>
      <c r="H292" s="47"/>
      <c r="I292" s="47"/>
      <c r="J292" s="47"/>
      <c r="K292" s="47"/>
      <c r="L292" s="50"/>
      <c r="M292" s="50"/>
    </row>
    <row r="293" spans="1:13" s="56" customFormat="1" ht="15.75">
      <c r="A293" s="57"/>
      <c r="B293" s="47"/>
      <c r="C293" s="47"/>
      <c r="D293" s="47"/>
      <c r="E293" s="47"/>
      <c r="F293" s="47"/>
      <c r="G293" s="47"/>
      <c r="H293" s="47"/>
      <c r="I293" s="47"/>
      <c r="J293" s="1110" t="s">
        <v>627</v>
      </c>
      <c r="K293" s="1110"/>
      <c r="L293" s="50"/>
      <c r="M293" s="50"/>
    </row>
    <row r="294" spans="1:13" s="56" customFormat="1" ht="15.75">
      <c r="A294" s="57"/>
      <c r="B294" s="47"/>
      <c r="C294" s="47"/>
      <c r="D294" s="47"/>
      <c r="E294" s="47"/>
      <c r="F294" s="47"/>
      <c r="G294" s="47"/>
      <c r="H294" s="47"/>
      <c r="I294" s="47"/>
      <c r="J294" s="59" t="s">
        <v>843</v>
      </c>
      <c r="K294" s="59" t="s">
        <v>843</v>
      </c>
      <c r="L294" s="50"/>
      <c r="M294" s="50"/>
    </row>
    <row r="295" spans="1:13" s="56" customFormat="1" ht="15.75">
      <c r="A295" s="57"/>
      <c r="B295" s="47"/>
      <c r="C295" s="47"/>
      <c r="D295" s="47"/>
      <c r="E295" s="47"/>
      <c r="F295" s="47"/>
      <c r="G295" s="47"/>
      <c r="H295" s="47"/>
      <c r="I295" s="47"/>
      <c r="J295" s="518">
        <f>+J233</f>
        <v>38807</v>
      </c>
      <c r="K295" s="518" t="str">
        <f>+K233</f>
        <v>31/12/2005</v>
      </c>
      <c r="L295" s="50"/>
      <c r="M295" s="50"/>
    </row>
    <row r="296" spans="1:13" s="56" customFormat="1" ht="15.75">
      <c r="A296" s="57"/>
      <c r="B296" s="47"/>
      <c r="C296" s="47"/>
      <c r="D296" s="47"/>
      <c r="E296" s="47"/>
      <c r="F296" s="47"/>
      <c r="G296" s="47"/>
      <c r="H296" s="47"/>
      <c r="I296" s="47"/>
      <c r="J296" s="59" t="s">
        <v>819</v>
      </c>
      <c r="K296" s="59" t="s">
        <v>819</v>
      </c>
      <c r="L296" s="50"/>
      <c r="M296" s="50"/>
    </row>
    <row r="297" spans="1:13" s="56" customFormat="1" ht="15.75">
      <c r="A297" s="57" t="s">
        <v>148</v>
      </c>
      <c r="B297" s="109" t="s">
        <v>905</v>
      </c>
      <c r="C297" s="50"/>
      <c r="D297" s="50"/>
      <c r="E297" s="50"/>
      <c r="F297" s="50"/>
      <c r="G297" s="50"/>
      <c r="H297" s="50"/>
      <c r="I297" s="50"/>
      <c r="L297" s="50"/>
      <c r="M297" s="50"/>
    </row>
    <row r="298" spans="1:13" s="56" customFormat="1" ht="6.75" customHeight="1">
      <c r="A298" s="57"/>
      <c r="B298" s="47"/>
      <c r="C298" s="50"/>
      <c r="D298" s="50"/>
      <c r="E298" s="50"/>
      <c r="F298" s="50"/>
      <c r="G298" s="50"/>
      <c r="H298" s="50"/>
      <c r="I298" s="50"/>
      <c r="L298" s="50"/>
      <c r="M298" s="50"/>
    </row>
    <row r="299" spans="2:17" s="56" customFormat="1" ht="15.75">
      <c r="B299" s="50" t="s">
        <v>852</v>
      </c>
      <c r="C299" s="50"/>
      <c r="E299" s="50"/>
      <c r="F299" s="50"/>
      <c r="G299" s="50"/>
      <c r="H299" s="50"/>
      <c r="I299" s="50"/>
      <c r="J299" s="331">
        <v>197781</v>
      </c>
      <c r="K299" s="331">
        <v>187812</v>
      </c>
      <c r="L299" s="50"/>
      <c r="M299" s="50"/>
      <c r="N299" s="50"/>
      <c r="O299" s="50"/>
      <c r="P299" s="50"/>
      <c r="Q299" s="73"/>
    </row>
    <row r="300" spans="2:17" s="56" customFormat="1" ht="15.75">
      <c r="B300" s="50" t="s">
        <v>853</v>
      </c>
      <c r="C300" s="50"/>
      <c r="E300" s="50"/>
      <c r="F300" s="50"/>
      <c r="G300" s="50"/>
      <c r="H300" s="50"/>
      <c r="I300" s="50"/>
      <c r="J300" s="331">
        <v>59092</v>
      </c>
      <c r="K300" s="331">
        <v>59441</v>
      </c>
      <c r="L300" s="50"/>
      <c r="M300" s="50"/>
      <c r="N300" s="50"/>
      <c r="O300" s="50"/>
      <c r="P300" s="50"/>
      <c r="Q300" s="73"/>
    </row>
    <row r="301" spans="2:17" s="56" customFormat="1" ht="15.75">
      <c r="B301" s="50" t="s">
        <v>854</v>
      </c>
      <c r="C301" s="50"/>
      <c r="E301" s="50"/>
      <c r="F301" s="50"/>
      <c r="G301" s="50"/>
      <c r="H301" s="50"/>
      <c r="I301" s="50"/>
      <c r="J301" s="331">
        <v>1447296</v>
      </c>
      <c r="K301" s="331">
        <v>1530319</v>
      </c>
      <c r="L301" s="50"/>
      <c r="M301" s="50"/>
      <c r="N301" s="50"/>
      <c r="O301" s="50"/>
      <c r="P301" s="50"/>
      <c r="Q301" s="73"/>
    </row>
    <row r="302" spans="2:17" s="56" customFormat="1" ht="15.75">
      <c r="B302" s="50" t="s">
        <v>855</v>
      </c>
      <c r="C302" s="50"/>
      <c r="E302" s="50"/>
      <c r="F302" s="50"/>
      <c r="G302" s="50"/>
      <c r="H302" s="50"/>
      <c r="I302" s="50"/>
      <c r="J302" s="331">
        <v>27473</v>
      </c>
      <c r="K302" s="331">
        <v>25983</v>
      </c>
      <c r="L302" s="50"/>
      <c r="M302" s="50"/>
      <c r="N302" s="50"/>
      <c r="O302" s="50"/>
      <c r="P302" s="50"/>
      <c r="Q302" s="73"/>
    </row>
    <row r="303" spans="2:17" s="56" customFormat="1" ht="15.75">
      <c r="B303" s="50" t="s">
        <v>856</v>
      </c>
      <c r="C303" s="50"/>
      <c r="E303" s="50"/>
      <c r="F303" s="50"/>
      <c r="G303" s="50"/>
      <c r="H303" s="50"/>
      <c r="I303" s="50"/>
      <c r="J303" s="331">
        <v>1719477</v>
      </c>
      <c r="K303" s="331">
        <v>1792262</v>
      </c>
      <c r="L303" s="50"/>
      <c r="M303" s="50"/>
      <c r="N303" s="50"/>
      <c r="O303" s="50"/>
      <c r="P303" s="50"/>
      <c r="Q303" s="73"/>
    </row>
    <row r="304" spans="2:17" s="56" customFormat="1" ht="15.75">
      <c r="B304" s="50" t="s">
        <v>857</v>
      </c>
      <c r="C304" s="50"/>
      <c r="E304" s="50"/>
      <c r="F304" s="50"/>
      <c r="G304" s="50"/>
      <c r="H304" s="50"/>
      <c r="I304" s="50"/>
      <c r="J304" s="331">
        <v>783045</v>
      </c>
      <c r="K304" s="331">
        <v>782984</v>
      </c>
      <c r="L304" s="50"/>
      <c r="M304" s="50"/>
      <c r="N304" s="50"/>
      <c r="O304" s="50"/>
      <c r="P304" s="50"/>
      <c r="Q304" s="73"/>
    </row>
    <row r="305" spans="2:17" s="56" customFormat="1" ht="15.75">
      <c r="B305" s="50" t="s">
        <v>858</v>
      </c>
      <c r="C305" s="50"/>
      <c r="E305" s="50"/>
      <c r="F305" s="50"/>
      <c r="G305" s="50"/>
      <c r="H305" s="50"/>
      <c r="I305" s="50"/>
      <c r="J305" s="331">
        <f>SUM(J306:J307)</f>
        <v>3806625</v>
      </c>
      <c r="K305" s="331">
        <f>SUM(K306:K307)</f>
        <v>3876363</v>
      </c>
      <c r="L305" s="50"/>
      <c r="M305" s="50"/>
      <c r="N305" s="50"/>
      <c r="O305" s="50"/>
      <c r="P305" s="50"/>
      <c r="Q305" s="73"/>
    </row>
    <row r="306" spans="2:17" s="56" customFormat="1" ht="15.75">
      <c r="B306" s="50" t="s">
        <v>348</v>
      </c>
      <c r="C306" s="50"/>
      <c r="E306" s="50"/>
      <c r="F306" s="50"/>
      <c r="G306" s="50"/>
      <c r="H306" s="50"/>
      <c r="I306" s="50"/>
      <c r="J306" s="332">
        <v>3177975</v>
      </c>
      <c r="K306" s="333">
        <v>3194731</v>
      </c>
      <c r="L306" s="50"/>
      <c r="M306" s="50"/>
      <c r="N306" s="50"/>
      <c r="O306" s="50"/>
      <c r="P306" s="50"/>
      <c r="Q306" s="73"/>
    </row>
    <row r="307" spans="2:17" s="56" customFormat="1" ht="15.75">
      <c r="B307" s="50" t="s">
        <v>812</v>
      </c>
      <c r="C307" s="50"/>
      <c r="E307" s="50"/>
      <c r="F307" s="50"/>
      <c r="G307" s="50"/>
      <c r="H307" s="50"/>
      <c r="I307" s="50"/>
      <c r="J307" s="334">
        <v>628650</v>
      </c>
      <c r="K307" s="335">
        <v>681632</v>
      </c>
      <c r="L307" s="50"/>
      <c r="M307" s="50"/>
      <c r="N307" s="50"/>
      <c r="O307" s="50"/>
      <c r="P307" s="50"/>
      <c r="Q307" s="73"/>
    </row>
    <row r="308" spans="2:17" s="56" customFormat="1" ht="15.75">
      <c r="B308" s="50" t="s">
        <v>859</v>
      </c>
      <c r="C308" s="50"/>
      <c r="E308" s="50"/>
      <c r="F308" s="50"/>
      <c r="G308" s="50"/>
      <c r="H308" s="50"/>
      <c r="I308" s="50"/>
      <c r="J308" s="331">
        <v>1214340</v>
      </c>
      <c r="K308" s="331">
        <v>1128583</v>
      </c>
      <c r="L308" s="50"/>
      <c r="M308" s="50"/>
      <c r="N308" s="50"/>
      <c r="O308" s="50"/>
      <c r="P308" s="50"/>
      <c r="Q308" s="73"/>
    </row>
    <row r="309" spans="2:17" s="56" customFormat="1" ht="15.75">
      <c r="B309" s="50" t="s">
        <v>32</v>
      </c>
      <c r="C309" s="50"/>
      <c r="E309" s="50"/>
      <c r="F309" s="50"/>
      <c r="G309" s="50"/>
      <c r="H309" s="50"/>
      <c r="I309" s="50"/>
      <c r="J309" s="331">
        <v>458752</v>
      </c>
      <c r="K309" s="331">
        <v>474868</v>
      </c>
      <c r="L309" s="50"/>
      <c r="M309" s="50"/>
      <c r="N309" s="50"/>
      <c r="O309" s="50"/>
      <c r="P309" s="50"/>
      <c r="Q309" s="73"/>
    </row>
    <row r="310" spans="2:17" s="56" customFormat="1" ht="15.75">
      <c r="B310" s="50" t="s">
        <v>33</v>
      </c>
      <c r="C310" s="50"/>
      <c r="E310" s="50"/>
      <c r="F310" s="50"/>
      <c r="G310" s="50"/>
      <c r="H310" s="50"/>
      <c r="I310" s="50"/>
      <c r="J310" s="331">
        <v>672413</v>
      </c>
      <c r="K310" s="331">
        <v>619769</v>
      </c>
      <c r="L310" s="50"/>
      <c r="M310" s="50"/>
      <c r="N310" s="50"/>
      <c r="O310" s="50"/>
      <c r="P310" s="50"/>
      <c r="Q310" s="73"/>
    </row>
    <row r="311" spans="2:17" s="56" customFormat="1" ht="15.75">
      <c r="B311" s="50" t="s">
        <v>103</v>
      </c>
      <c r="C311" s="50"/>
      <c r="E311" s="50"/>
      <c r="F311" s="50"/>
      <c r="G311" s="50"/>
      <c r="H311" s="50"/>
      <c r="I311" s="50"/>
      <c r="J311" s="331">
        <v>548150</v>
      </c>
      <c r="K311" s="331">
        <v>703125</v>
      </c>
      <c r="L311" s="50"/>
      <c r="M311" s="50"/>
      <c r="N311" s="50"/>
      <c r="O311" s="50"/>
      <c r="P311" s="50"/>
      <c r="Q311" s="73"/>
    </row>
    <row r="312" spans="2:17" s="56" customFormat="1" ht="15.75">
      <c r="B312" s="50" t="s">
        <v>104</v>
      </c>
      <c r="C312" s="50"/>
      <c r="E312" s="50"/>
      <c r="F312" s="50"/>
      <c r="G312" s="50"/>
      <c r="H312" s="50"/>
      <c r="I312" s="50"/>
      <c r="J312" s="331">
        <v>4743864</v>
      </c>
      <c r="K312" s="331">
        <v>4724828</v>
      </c>
      <c r="L312" s="50"/>
      <c r="M312" s="50"/>
      <c r="N312" s="50"/>
      <c r="O312" s="50"/>
      <c r="P312" s="50"/>
      <c r="Q312" s="73"/>
    </row>
    <row r="313" spans="2:17" s="56" customFormat="1" ht="15.75">
      <c r="B313" s="50" t="s">
        <v>105</v>
      </c>
      <c r="C313" s="50"/>
      <c r="E313" s="50"/>
      <c r="F313" s="50"/>
      <c r="G313" s="50"/>
      <c r="H313" s="50"/>
      <c r="I313" s="50"/>
      <c r="J313" s="331">
        <v>684005</v>
      </c>
      <c r="K313" s="331">
        <v>657813</v>
      </c>
      <c r="L313" s="50"/>
      <c r="M313" s="50"/>
      <c r="N313" s="50"/>
      <c r="O313" s="50"/>
      <c r="P313" s="50"/>
      <c r="Q313" s="73"/>
    </row>
    <row r="314" spans="2:17" s="56" customFormat="1" ht="15.75">
      <c r="B314" s="50" t="s">
        <v>824</v>
      </c>
      <c r="C314" s="50"/>
      <c r="E314" s="50"/>
      <c r="F314" s="50"/>
      <c r="G314" s="50"/>
      <c r="H314" s="50"/>
      <c r="I314" s="50"/>
      <c r="J314" s="331">
        <v>1436951</v>
      </c>
      <c r="K314" s="331">
        <v>1564944</v>
      </c>
      <c r="L314" s="50"/>
      <c r="M314" s="50"/>
      <c r="N314" s="50"/>
      <c r="O314" s="50"/>
      <c r="P314" s="50"/>
      <c r="Q314" s="73"/>
    </row>
    <row r="315" spans="2:17" s="56" customFormat="1" ht="15.75">
      <c r="B315" s="47" t="s">
        <v>703</v>
      </c>
      <c r="C315" s="47"/>
      <c r="E315" s="47"/>
      <c r="F315" s="47"/>
      <c r="G315" s="47"/>
      <c r="H315" s="47"/>
      <c r="I315" s="47"/>
      <c r="J315" s="336">
        <f>SUM(J299:J305)+SUM(J308:J314)</f>
        <v>17799264</v>
      </c>
      <c r="K315" s="336">
        <f>SUM(K299:K305)+SUM(K308:K314)</f>
        <v>18129094</v>
      </c>
      <c r="L315" s="50"/>
      <c r="M315" s="50"/>
      <c r="N315" s="50"/>
      <c r="O315" s="50"/>
      <c r="P315" s="50"/>
      <c r="Q315" s="73"/>
    </row>
    <row r="316" spans="1:13" s="56" customFormat="1" ht="15.75">
      <c r="A316" s="72"/>
      <c r="B316" s="50"/>
      <c r="C316" s="50"/>
      <c r="D316" s="50"/>
      <c r="E316" s="50"/>
      <c r="F316" s="50"/>
      <c r="G316" s="50"/>
      <c r="H316" s="50"/>
      <c r="I316" s="50"/>
      <c r="J316" s="331">
        <f>+(J315-J375-J387)-'BS'!H19</f>
        <v>0</v>
      </c>
      <c r="K316" s="331">
        <f>+(K315-K375-K387)-'BS'!J19</f>
        <v>0</v>
      </c>
      <c r="L316" s="50"/>
      <c r="M316" s="50"/>
    </row>
    <row r="317" spans="1:13" s="56" customFormat="1" ht="15.75">
      <c r="A317" s="72"/>
      <c r="B317" s="50"/>
      <c r="C317" s="50"/>
      <c r="D317" s="50"/>
      <c r="E317" s="50"/>
      <c r="F317" s="50"/>
      <c r="G317" s="50"/>
      <c r="H317" s="50"/>
      <c r="I317" s="50"/>
      <c r="J317" s="50"/>
      <c r="K317" s="50"/>
      <c r="L317" s="50"/>
      <c r="M317" s="50"/>
    </row>
    <row r="318" spans="1:11" s="56" customFormat="1" ht="15.75">
      <c r="A318" s="57"/>
      <c r="B318" s="47"/>
      <c r="C318" s="50"/>
      <c r="D318" s="50"/>
      <c r="E318" s="50"/>
      <c r="F318" s="50"/>
      <c r="G318" s="50"/>
      <c r="H318" s="57"/>
      <c r="I318" s="57"/>
      <c r="J318" s="50"/>
      <c r="K318" s="50"/>
    </row>
    <row r="319" spans="1:11" s="56" customFormat="1" ht="16.5" customHeight="1">
      <c r="A319" s="216" t="s">
        <v>587</v>
      </c>
      <c r="B319" s="1068" t="s">
        <v>805</v>
      </c>
      <c r="C319" s="1068"/>
      <c r="D319" s="1068"/>
      <c r="E319" s="1068"/>
      <c r="F319" s="1068"/>
      <c r="G319" s="1068"/>
      <c r="J319" s="1110" t="s">
        <v>627</v>
      </c>
      <c r="K319" s="1110"/>
    </row>
    <row r="320" spans="1:11" s="56" customFormat="1" ht="15.75" customHeight="1">
      <c r="A320" s="72"/>
      <c r="C320" s="522"/>
      <c r="D320" s="522"/>
      <c r="E320" s="522"/>
      <c r="F320" s="522"/>
      <c r="G320" s="522"/>
      <c r="J320" s="59" t="s">
        <v>843</v>
      </c>
      <c r="K320" s="59" t="s">
        <v>843</v>
      </c>
    </row>
    <row r="321" spans="1:11" s="56" customFormat="1" ht="15.75" customHeight="1">
      <c r="A321" s="216" t="s">
        <v>568</v>
      </c>
      <c r="B321" s="522" t="s">
        <v>804</v>
      </c>
      <c r="C321" s="522"/>
      <c r="D321" s="522"/>
      <c r="E321" s="522"/>
      <c r="F321" s="522"/>
      <c r="G321" s="522"/>
      <c r="J321" s="518">
        <f>+J295</f>
        <v>38807</v>
      </c>
      <c r="K321" s="518" t="str">
        <f>+K295</f>
        <v>31/12/2005</v>
      </c>
    </row>
    <row r="322" spans="1:11" s="56" customFormat="1" ht="17.25" customHeight="1">
      <c r="A322" s="72"/>
      <c r="B322" s="522"/>
      <c r="C322" s="522"/>
      <c r="D322" s="522"/>
      <c r="E322" s="522"/>
      <c r="F322" s="522"/>
      <c r="G322" s="522"/>
      <c r="H322" s="522"/>
      <c r="J322" s="59" t="s">
        <v>819</v>
      </c>
      <c r="K322" s="59" t="s">
        <v>819</v>
      </c>
    </row>
    <row r="323" spans="1:11" s="56" customFormat="1" ht="9" customHeight="1">
      <c r="A323" s="72"/>
      <c r="B323" s="522"/>
      <c r="C323" s="522"/>
      <c r="D323" s="522"/>
      <c r="E323" s="522"/>
      <c r="F323" s="522"/>
      <c r="G323" s="522"/>
      <c r="H323" s="522"/>
      <c r="J323" s="59"/>
      <c r="K323" s="59"/>
    </row>
    <row r="324" spans="1:12" s="56" customFormat="1" ht="15.75">
      <c r="A324" s="72"/>
      <c r="B324" s="88" t="s">
        <v>417</v>
      </c>
      <c r="H324" s="52"/>
      <c r="I324" s="277">
        <f>+J324-K331</f>
        <v>0</v>
      </c>
      <c r="J324" s="357">
        <f>+K331</f>
        <v>3290501</v>
      </c>
      <c r="K324" s="358">
        <v>3761073</v>
      </c>
      <c r="L324" s="73"/>
    </row>
    <row r="325" spans="1:12" s="56" customFormat="1" ht="15.75">
      <c r="A325" s="72"/>
      <c r="B325" s="88" t="s">
        <v>418</v>
      </c>
      <c r="H325" s="52"/>
      <c r="I325" s="52"/>
      <c r="J325" s="417">
        <v>181348</v>
      </c>
      <c r="K325" s="417">
        <v>907111</v>
      </c>
      <c r="L325" s="73"/>
    </row>
    <row r="326" spans="1:12" s="56" customFormat="1" ht="18.75" customHeight="1">
      <c r="A326" s="72"/>
      <c r="B326" s="88" t="s">
        <v>419</v>
      </c>
      <c r="D326" s="53"/>
      <c r="E326" s="53"/>
      <c r="F326" s="53"/>
      <c r="G326" s="53"/>
      <c r="H326" s="53"/>
      <c r="I326" s="53"/>
      <c r="J326" s="417">
        <v>-90725</v>
      </c>
      <c r="K326" s="417">
        <v>-472889</v>
      </c>
      <c r="L326" s="73"/>
    </row>
    <row r="327" spans="1:12" s="56" customFormat="1" ht="18.75" customHeight="1">
      <c r="A327" s="72"/>
      <c r="B327" s="88" t="s">
        <v>588</v>
      </c>
      <c r="D327" s="53"/>
      <c r="E327" s="53"/>
      <c r="F327" s="53"/>
      <c r="G327" s="53"/>
      <c r="H327" s="53"/>
      <c r="I327" s="53"/>
      <c r="J327" s="417">
        <v>0</v>
      </c>
      <c r="K327" s="417">
        <v>-85000</v>
      </c>
      <c r="L327" s="73"/>
    </row>
    <row r="328" spans="1:12" s="56" customFormat="1" ht="18.75" customHeight="1">
      <c r="A328" s="72"/>
      <c r="B328" s="88" t="s">
        <v>589</v>
      </c>
      <c r="D328" s="53"/>
      <c r="E328" s="53"/>
      <c r="F328" s="53"/>
      <c r="G328" s="53"/>
      <c r="H328" s="53"/>
      <c r="J328" s="417">
        <v>-85937</v>
      </c>
      <c r="K328" s="417">
        <v>-632831</v>
      </c>
      <c r="L328" s="73"/>
    </row>
    <row r="329" spans="1:12" s="56" customFormat="1" ht="18.75" customHeight="1">
      <c r="A329" s="72"/>
      <c r="B329" s="88" t="s">
        <v>590</v>
      </c>
      <c r="D329" s="53"/>
      <c r="E329" s="53"/>
      <c r="F329" s="53"/>
      <c r="G329" s="53"/>
      <c r="H329" s="53"/>
      <c r="J329" s="417">
        <v>-69472</v>
      </c>
      <c r="K329" s="417">
        <v>-186963</v>
      </c>
      <c r="L329" s="73"/>
    </row>
    <row r="330" spans="1:12" s="56" customFormat="1" ht="6.75" customHeight="1">
      <c r="A330" s="72"/>
      <c r="B330" s="88"/>
      <c r="D330" s="53"/>
      <c r="E330" s="53"/>
      <c r="F330" s="53"/>
      <c r="G330" s="53"/>
      <c r="H330" s="53"/>
      <c r="J330" s="359"/>
      <c r="K330" s="359"/>
      <c r="L330" s="73"/>
    </row>
    <row r="331" spans="2:11" s="98" customFormat="1" ht="15.75">
      <c r="B331" s="98" t="s">
        <v>420</v>
      </c>
      <c r="J331" s="350">
        <f>SUM(J324:J329)</f>
        <v>3225715</v>
      </c>
      <c r="K331" s="350">
        <f>SUM(K324:K329)</f>
        <v>3290501</v>
      </c>
    </row>
    <row r="332" spans="2:11" s="98" customFormat="1" ht="15.75">
      <c r="B332" s="113" t="s">
        <v>334</v>
      </c>
      <c r="D332" s="88" t="s">
        <v>109</v>
      </c>
      <c r="J332" s="262">
        <f>-J387</f>
        <v>-809135</v>
      </c>
      <c r="K332" s="262">
        <f>-K387</f>
        <v>-828846</v>
      </c>
    </row>
    <row r="333" spans="2:11" s="98" customFormat="1" ht="4.5" customHeight="1">
      <c r="B333" s="113"/>
      <c r="D333" s="88"/>
      <c r="J333" s="262"/>
      <c r="K333" s="262"/>
    </row>
    <row r="334" spans="2:11" s="98" customFormat="1" ht="16.5" thickBot="1">
      <c r="B334" s="98" t="s">
        <v>337</v>
      </c>
      <c r="J334" s="360">
        <f>SUM(J331:J332)</f>
        <v>2416580</v>
      </c>
      <c r="K334" s="360">
        <f>SUM(K331:K332)</f>
        <v>2461655</v>
      </c>
    </row>
    <row r="335" spans="10:11" s="88" customFormat="1" ht="13.5" customHeight="1">
      <c r="J335" s="116"/>
      <c r="K335" s="116"/>
    </row>
    <row r="336" spans="2:11" s="323" customFormat="1" ht="16.5" thickBot="1">
      <c r="B336" s="82" t="s">
        <v>813</v>
      </c>
      <c r="C336" s="82"/>
      <c r="D336" s="82"/>
      <c r="E336" s="82"/>
      <c r="F336" s="82"/>
      <c r="G336" s="82"/>
      <c r="H336" s="82"/>
      <c r="J336" s="324">
        <f>+J334/(J315-J387)</f>
        <v>0.1422343526644206</v>
      </c>
      <c r="K336" s="324">
        <f>+K334/(K315-K387)</f>
        <v>0.14229015676538279</v>
      </c>
    </row>
    <row r="337" spans="2:11" s="88" customFormat="1" ht="16.5" thickTop="1">
      <c r="B337" s="46"/>
      <c r="C337" s="46"/>
      <c r="D337" s="46"/>
      <c r="E337" s="46"/>
      <c r="F337" s="46"/>
      <c r="G337" s="46"/>
      <c r="H337" s="46"/>
      <c r="I337" s="46"/>
      <c r="J337" s="118"/>
      <c r="K337" s="118"/>
    </row>
    <row r="338" spans="2:11" s="88" customFormat="1" ht="15.75">
      <c r="B338" s="46"/>
      <c r="C338" s="46"/>
      <c r="D338" s="46"/>
      <c r="E338" s="46"/>
      <c r="F338" s="46"/>
      <c r="G338" s="46"/>
      <c r="H338" s="46"/>
      <c r="I338" s="46"/>
      <c r="J338" s="118"/>
      <c r="K338" s="118"/>
    </row>
    <row r="339" spans="1:11" s="88" customFormat="1" ht="15.75">
      <c r="A339" s="216" t="str">
        <f>+A319</f>
        <v>(iii)</v>
      </c>
      <c r="B339" s="1068" t="s">
        <v>149</v>
      </c>
      <c r="C339" s="1068"/>
      <c r="D339" s="1068"/>
      <c r="E339" s="1068"/>
      <c r="F339" s="1068"/>
      <c r="G339" s="1068"/>
      <c r="H339" s="46"/>
      <c r="I339" s="46"/>
      <c r="J339" s="118"/>
      <c r="K339" s="118"/>
    </row>
    <row r="340" spans="1:11" s="88" customFormat="1" ht="15.75">
      <c r="A340" s="216"/>
      <c r="B340" s="504"/>
      <c r="C340" s="504"/>
      <c r="D340" s="504"/>
      <c r="E340" s="504"/>
      <c r="F340" s="504"/>
      <c r="G340" s="504"/>
      <c r="H340" s="46"/>
      <c r="I340" s="46"/>
      <c r="J340" s="1110" t="s">
        <v>627</v>
      </c>
      <c r="K340" s="1110"/>
    </row>
    <row r="341" spans="1:11" s="88" customFormat="1" ht="15.75">
      <c r="A341" s="216"/>
      <c r="B341" s="504"/>
      <c r="C341" s="504"/>
      <c r="D341" s="504"/>
      <c r="E341" s="504"/>
      <c r="F341" s="504"/>
      <c r="G341" s="504"/>
      <c r="H341" s="46"/>
      <c r="I341" s="46"/>
      <c r="J341" s="59" t="s">
        <v>843</v>
      </c>
      <c r="K341" s="59" t="s">
        <v>843</v>
      </c>
    </row>
    <row r="342" spans="2:11" s="88" customFormat="1" ht="15.75">
      <c r="B342" s="46"/>
      <c r="C342" s="46"/>
      <c r="D342" s="46"/>
      <c r="E342" s="46"/>
      <c r="F342" s="46"/>
      <c r="G342" s="46"/>
      <c r="H342" s="46"/>
      <c r="I342" s="46"/>
      <c r="J342" s="518">
        <f>+J321</f>
        <v>38807</v>
      </c>
      <c r="K342" s="518" t="str">
        <f>+K321</f>
        <v>31/12/2005</v>
      </c>
    </row>
    <row r="343" spans="1:11" s="88" customFormat="1" ht="15.75">
      <c r="A343" s="90" t="s">
        <v>569</v>
      </c>
      <c r="B343" s="110" t="s">
        <v>183</v>
      </c>
      <c r="C343" s="46"/>
      <c r="D343" s="46"/>
      <c r="E343" s="46"/>
      <c r="F343" s="46"/>
      <c r="G343" s="46"/>
      <c r="H343" s="46"/>
      <c r="I343" s="46"/>
      <c r="J343" s="59" t="s">
        <v>819</v>
      </c>
      <c r="K343" s="59" t="s">
        <v>819</v>
      </c>
    </row>
    <row r="344" spans="3:11" s="88" customFormat="1" ht="8.25" customHeight="1">
      <c r="C344" s="46"/>
      <c r="D344" s="46"/>
      <c r="E344" s="46"/>
      <c r="F344" s="46"/>
      <c r="G344" s="46"/>
      <c r="H344" s="46"/>
      <c r="I344" s="46"/>
      <c r="J344" s="118"/>
      <c r="K344" s="118"/>
    </row>
    <row r="345" spans="2:11" s="88" customFormat="1" ht="15.75">
      <c r="B345" s="167" t="s">
        <v>184</v>
      </c>
      <c r="C345" s="46"/>
      <c r="D345" s="46"/>
      <c r="E345" s="46"/>
      <c r="F345" s="46"/>
      <c r="G345" s="46"/>
      <c r="H345" s="46"/>
      <c r="I345" s="46"/>
      <c r="J345" s="168">
        <v>13189</v>
      </c>
      <c r="K345" s="168">
        <v>1085</v>
      </c>
    </row>
    <row r="346" spans="2:11" s="88" customFormat="1" ht="15.75">
      <c r="B346" s="167" t="s">
        <v>853</v>
      </c>
      <c r="C346" s="46"/>
      <c r="D346" s="46"/>
      <c r="E346" s="46"/>
      <c r="F346" s="46"/>
      <c r="G346" s="46"/>
      <c r="H346" s="46"/>
      <c r="I346" s="46"/>
      <c r="J346" s="168">
        <v>4770</v>
      </c>
      <c r="K346" s="168">
        <v>4454</v>
      </c>
    </row>
    <row r="347" spans="2:11" s="88" customFormat="1" ht="15.75">
      <c r="B347" s="139" t="s">
        <v>854</v>
      </c>
      <c r="C347" s="46"/>
      <c r="D347" s="46"/>
      <c r="E347" s="46"/>
      <c r="F347" s="46"/>
      <c r="G347" s="46"/>
      <c r="H347" s="46"/>
      <c r="I347" s="46"/>
      <c r="J347" s="168">
        <v>440147</v>
      </c>
      <c r="K347" s="168">
        <v>435672</v>
      </c>
    </row>
    <row r="348" spans="2:11" s="88" customFormat="1" ht="15.75">
      <c r="B348" s="139" t="s">
        <v>855</v>
      </c>
      <c r="C348" s="46"/>
      <c r="D348" s="46"/>
      <c r="E348" s="46"/>
      <c r="F348" s="46"/>
      <c r="G348" s="46"/>
      <c r="H348" s="46"/>
      <c r="I348" s="46"/>
      <c r="J348" s="168">
        <v>738</v>
      </c>
      <c r="K348" s="168">
        <v>328</v>
      </c>
    </row>
    <row r="349" spans="2:11" s="88" customFormat="1" ht="15.75">
      <c r="B349" s="139" t="s">
        <v>856</v>
      </c>
      <c r="C349" s="46"/>
      <c r="D349" s="46"/>
      <c r="E349" s="46"/>
      <c r="F349" s="46"/>
      <c r="G349" s="46"/>
      <c r="H349" s="46"/>
      <c r="I349" s="46"/>
      <c r="J349" s="168">
        <v>679883</v>
      </c>
      <c r="K349" s="168">
        <v>682557</v>
      </c>
    </row>
    <row r="350" spans="2:11" s="88" customFormat="1" ht="15.75">
      <c r="B350" s="139" t="s">
        <v>857</v>
      </c>
      <c r="C350" s="46"/>
      <c r="D350" s="46"/>
      <c r="E350" s="46"/>
      <c r="F350" s="46"/>
      <c r="G350" s="46"/>
      <c r="H350" s="46"/>
      <c r="I350" s="46"/>
      <c r="J350" s="168">
        <v>183493</v>
      </c>
      <c r="K350" s="168">
        <v>177658</v>
      </c>
    </row>
    <row r="351" spans="2:11" s="88" customFormat="1" ht="15.75">
      <c r="B351" s="139" t="s">
        <v>185</v>
      </c>
      <c r="C351" s="46"/>
      <c r="D351" s="46"/>
      <c r="E351" s="46"/>
      <c r="F351" s="46"/>
      <c r="G351" s="46"/>
      <c r="H351" s="46"/>
      <c r="I351" s="46"/>
      <c r="J351" s="168"/>
      <c r="K351" s="168"/>
    </row>
    <row r="352" spans="2:11" s="88" customFormat="1" ht="15.75">
      <c r="B352" s="214" t="s">
        <v>820</v>
      </c>
      <c r="C352" s="139" t="s">
        <v>86</v>
      </c>
      <c r="D352" s="46"/>
      <c r="E352" s="46"/>
      <c r="F352" s="46"/>
      <c r="G352" s="46"/>
      <c r="H352" s="46"/>
      <c r="I352" s="46"/>
      <c r="J352" s="168">
        <v>606002</v>
      </c>
      <c r="K352" s="168">
        <v>633991</v>
      </c>
    </row>
    <row r="353" spans="2:11" s="88" customFormat="1" ht="15.75">
      <c r="B353" s="214" t="s">
        <v>820</v>
      </c>
      <c r="C353" s="139" t="s">
        <v>87</v>
      </c>
      <c r="D353" s="46"/>
      <c r="E353" s="46"/>
      <c r="F353" s="46"/>
      <c r="G353" s="46"/>
      <c r="H353" s="46"/>
      <c r="I353" s="46"/>
      <c r="J353" s="168">
        <v>168459</v>
      </c>
      <c r="K353" s="168">
        <v>167394</v>
      </c>
    </row>
    <row r="354" spans="2:11" s="88" customFormat="1" ht="15.75">
      <c r="B354" s="139" t="s">
        <v>186</v>
      </c>
      <c r="C354" s="46"/>
      <c r="D354" s="46"/>
      <c r="E354" s="46"/>
      <c r="F354" s="46"/>
      <c r="G354" s="46"/>
      <c r="H354" s="46"/>
      <c r="I354" s="46"/>
      <c r="J354" s="168">
        <v>163322</v>
      </c>
      <c r="K354" s="168">
        <v>160099</v>
      </c>
    </row>
    <row r="355" spans="2:11" s="88" customFormat="1" ht="15.75">
      <c r="B355" s="139" t="s">
        <v>187</v>
      </c>
      <c r="C355" s="46"/>
      <c r="D355" s="46"/>
      <c r="E355" s="46"/>
      <c r="F355" s="46"/>
      <c r="G355" s="46"/>
      <c r="H355" s="46"/>
      <c r="I355" s="46"/>
      <c r="J355" s="168">
        <v>91775</v>
      </c>
      <c r="K355" s="168">
        <v>93180</v>
      </c>
    </row>
    <row r="356" spans="2:11" s="88" customFormat="1" ht="15.75">
      <c r="B356" s="139" t="s">
        <v>188</v>
      </c>
      <c r="C356" s="46"/>
      <c r="D356" s="46"/>
      <c r="E356" s="46"/>
      <c r="F356" s="46"/>
      <c r="G356" s="46"/>
      <c r="H356" s="46"/>
      <c r="I356" s="46"/>
      <c r="J356" s="168">
        <v>53121</v>
      </c>
      <c r="K356" s="168">
        <v>53579</v>
      </c>
    </row>
    <row r="357" spans="2:11" s="88" customFormat="1" ht="15.75">
      <c r="B357" s="139" t="s">
        <v>103</v>
      </c>
      <c r="C357" s="46"/>
      <c r="D357" s="46"/>
      <c r="E357" s="46"/>
      <c r="F357" s="46"/>
      <c r="G357" s="46"/>
      <c r="H357" s="46"/>
      <c r="I357" s="46"/>
      <c r="J357" s="168">
        <v>178351</v>
      </c>
      <c r="K357" s="168">
        <v>262220</v>
      </c>
    </row>
    <row r="358" spans="2:11" s="88" customFormat="1" ht="15.75">
      <c r="B358" s="139" t="s">
        <v>104</v>
      </c>
      <c r="C358" s="46"/>
      <c r="D358" s="46"/>
      <c r="E358" s="46"/>
      <c r="F358" s="46"/>
      <c r="G358" s="46"/>
      <c r="H358" s="46"/>
      <c r="I358" s="46"/>
      <c r="J358" s="168">
        <v>154637</v>
      </c>
      <c r="K358" s="168">
        <v>138986</v>
      </c>
    </row>
    <row r="359" spans="2:11" s="88" customFormat="1" ht="15.75">
      <c r="B359" s="139" t="s">
        <v>105</v>
      </c>
      <c r="C359" s="46"/>
      <c r="D359" s="46"/>
      <c r="E359" s="46"/>
      <c r="F359" s="46"/>
      <c r="G359" s="46"/>
      <c r="H359" s="46"/>
      <c r="I359" s="46"/>
      <c r="J359" s="168">
        <v>102909</v>
      </c>
      <c r="K359" s="168">
        <v>98828</v>
      </c>
    </row>
    <row r="360" spans="2:11" s="88" customFormat="1" ht="15.75">
      <c r="B360" s="139" t="s">
        <v>824</v>
      </c>
      <c r="C360" s="46"/>
      <c r="D360" s="46"/>
      <c r="E360" s="46"/>
      <c r="F360" s="46"/>
      <c r="G360" s="46"/>
      <c r="H360" s="46"/>
      <c r="I360" s="46"/>
      <c r="J360" s="168">
        <v>384919</v>
      </c>
      <c r="K360" s="168">
        <v>380470</v>
      </c>
    </row>
    <row r="361" spans="2:11" s="88" customFormat="1" ht="4.5" customHeight="1">
      <c r="B361" s="139"/>
      <c r="C361" s="46"/>
      <c r="D361" s="46"/>
      <c r="E361" s="46"/>
      <c r="F361" s="46"/>
      <c r="G361" s="46"/>
      <c r="H361" s="46"/>
      <c r="I361" s="46"/>
      <c r="J361" s="168"/>
      <c r="K361" s="168"/>
    </row>
    <row r="362" spans="2:11" s="88" customFormat="1" ht="16.5" thickBot="1">
      <c r="B362" s="46"/>
      <c r="C362" s="46"/>
      <c r="D362" s="46"/>
      <c r="E362" s="46"/>
      <c r="F362" s="46"/>
      <c r="G362" s="46"/>
      <c r="H362" s="46"/>
      <c r="I362" s="46"/>
      <c r="J362" s="337">
        <f>SUM(J345:J360)</f>
        <v>3225715</v>
      </c>
      <c r="K362" s="337">
        <f>SUM(K345:K360)</f>
        <v>3290501</v>
      </c>
    </row>
    <row r="363" spans="2:11" s="88" customFormat="1" ht="10.5" customHeight="1">
      <c r="B363" s="46"/>
      <c r="C363" s="46"/>
      <c r="D363" s="46"/>
      <c r="E363" s="46"/>
      <c r="F363" s="46"/>
      <c r="G363" s="46"/>
      <c r="H363" s="46"/>
      <c r="I363" s="46"/>
      <c r="J363" s="168">
        <f>+J362-J331</f>
        <v>0</v>
      </c>
      <c r="K363" s="168">
        <f>+K362-K331</f>
        <v>0</v>
      </c>
    </row>
    <row r="364" spans="2:10" s="88" customFormat="1" ht="15.75">
      <c r="B364" s="46"/>
      <c r="C364" s="46"/>
      <c r="D364" s="46"/>
      <c r="E364" s="46"/>
      <c r="F364" s="46"/>
      <c r="G364" s="46"/>
      <c r="H364" s="46"/>
      <c r="I364" s="168"/>
      <c r="J364" s="168"/>
    </row>
    <row r="365" spans="1:12" s="56" customFormat="1" ht="15.75" customHeight="1">
      <c r="A365" s="216" t="s">
        <v>91</v>
      </c>
      <c r="B365" s="213" t="s">
        <v>768</v>
      </c>
      <c r="D365" s="52"/>
      <c r="E365" s="52"/>
      <c r="F365" s="53"/>
      <c r="G365" s="53"/>
      <c r="H365" s="53"/>
      <c r="I365" s="53"/>
      <c r="L365" s="73"/>
    </row>
    <row r="366" spans="1:12" s="56" customFormat="1" ht="4.5" customHeight="1">
      <c r="A366" s="72"/>
      <c r="B366" s="53"/>
      <c r="C366" s="53"/>
      <c r="D366" s="53"/>
      <c r="E366" s="53"/>
      <c r="F366" s="53"/>
      <c r="G366" s="53"/>
      <c r="H366" s="53"/>
      <c r="I366" s="53"/>
      <c r="L366" s="73"/>
    </row>
    <row r="367" spans="1:11" s="56" customFormat="1" ht="15.75">
      <c r="A367" s="72"/>
      <c r="B367" s="121" t="s">
        <v>415</v>
      </c>
      <c r="C367" s="121"/>
      <c r="D367" s="121"/>
      <c r="E367" s="121"/>
      <c r="F367" s="121"/>
      <c r="G367" s="121"/>
      <c r="H367" s="121"/>
      <c r="I367" s="121"/>
      <c r="J367" s="1110" t="s">
        <v>627</v>
      </c>
      <c r="K367" s="1110"/>
    </row>
    <row r="368" spans="1:11" s="56" customFormat="1" ht="15.75">
      <c r="A368" s="72"/>
      <c r="B368" s="121" t="s">
        <v>416</v>
      </c>
      <c r="C368" s="121"/>
      <c r="D368" s="121"/>
      <c r="E368" s="121"/>
      <c r="F368" s="121"/>
      <c r="G368" s="121"/>
      <c r="H368" s="121"/>
      <c r="I368" s="121"/>
      <c r="J368" s="59" t="s">
        <v>843</v>
      </c>
      <c r="K368" s="59" t="s">
        <v>843</v>
      </c>
    </row>
    <row r="369" spans="1:11" s="56" customFormat="1" ht="15.75">
      <c r="A369" s="72"/>
      <c r="B369" s="121"/>
      <c r="C369" s="121"/>
      <c r="D369" s="121"/>
      <c r="E369" s="121"/>
      <c r="F369" s="121"/>
      <c r="G369" s="121"/>
      <c r="H369" s="121"/>
      <c r="I369" s="121"/>
      <c r="J369" s="518">
        <f>+J342</f>
        <v>38807</v>
      </c>
      <c r="K369" s="518" t="str">
        <f>+K342</f>
        <v>31/12/2005</v>
      </c>
    </row>
    <row r="370" spans="1:13" s="56" customFormat="1" ht="15.75">
      <c r="A370" s="72"/>
      <c r="B370" s="52" t="s">
        <v>108</v>
      </c>
      <c r="C370" s="52"/>
      <c r="D370" s="52"/>
      <c r="E370" s="53"/>
      <c r="F370" s="53"/>
      <c r="G370" s="53"/>
      <c r="H370" s="53"/>
      <c r="I370" s="53"/>
      <c r="J370" s="59" t="s">
        <v>819</v>
      </c>
      <c r="K370" s="59" t="s">
        <v>819</v>
      </c>
      <c r="L370" s="53"/>
      <c r="M370" s="73"/>
    </row>
    <row r="371" spans="1:13" s="369" customFormat="1" ht="21" customHeight="1">
      <c r="A371" s="364"/>
      <c r="B371" s="365" t="s">
        <v>417</v>
      </c>
      <c r="C371" s="365"/>
      <c r="D371" s="365"/>
      <c r="E371" s="365"/>
      <c r="F371" s="365"/>
      <c r="G371" s="365"/>
      <c r="H371" s="365"/>
      <c r="I371" s="366">
        <f>+J371-K375</f>
        <v>0</v>
      </c>
      <c r="J371" s="418">
        <f>+K375</f>
        <v>327039</v>
      </c>
      <c r="K371" s="367">
        <v>328285</v>
      </c>
      <c r="L371" s="365"/>
      <c r="M371" s="368"/>
    </row>
    <row r="372" spans="1:13" s="56" customFormat="1" ht="15.75">
      <c r="A372" s="72"/>
      <c r="B372" s="53" t="s">
        <v>421</v>
      </c>
      <c r="C372" s="53"/>
      <c r="D372" s="53"/>
      <c r="E372" s="53"/>
      <c r="F372" s="53"/>
      <c r="G372" s="53"/>
      <c r="H372" s="53"/>
      <c r="I372" s="53"/>
      <c r="J372" s="259">
        <v>104</v>
      </c>
      <c r="K372" s="367">
        <v>2563</v>
      </c>
      <c r="L372" s="53"/>
      <c r="M372" s="73"/>
    </row>
    <row r="373" spans="1:13" s="56" customFormat="1" ht="15.75">
      <c r="A373" s="72"/>
      <c r="B373" s="53" t="s">
        <v>792</v>
      </c>
      <c r="C373" s="53"/>
      <c r="D373" s="53"/>
      <c r="E373" s="53"/>
      <c r="F373" s="53"/>
      <c r="G373" s="53"/>
      <c r="H373" s="53"/>
      <c r="I373" s="53"/>
      <c r="J373" s="259">
        <v>-1381</v>
      </c>
      <c r="K373" s="423">
        <v>-3809</v>
      </c>
      <c r="L373" s="53"/>
      <c r="M373" s="73"/>
    </row>
    <row r="374" spans="1:13" s="56" customFormat="1" ht="6.75" customHeight="1">
      <c r="A374" s="72"/>
      <c r="B374" s="53"/>
      <c r="C374" s="53"/>
      <c r="D374" s="53"/>
      <c r="E374" s="53"/>
      <c r="F374" s="53"/>
      <c r="G374" s="53"/>
      <c r="H374" s="53"/>
      <c r="I374" s="53"/>
      <c r="J374" s="259"/>
      <c r="K374" s="248"/>
      <c r="L374" s="53"/>
      <c r="M374" s="73"/>
    </row>
    <row r="375" spans="1:13" s="56" customFormat="1" ht="16.5" thickBot="1">
      <c r="A375" s="72"/>
      <c r="B375" s="53" t="s">
        <v>420</v>
      </c>
      <c r="C375" s="53"/>
      <c r="D375" s="53"/>
      <c r="E375" s="53"/>
      <c r="F375" s="53"/>
      <c r="G375" s="53"/>
      <c r="H375" s="53"/>
      <c r="I375" s="53"/>
      <c r="J375" s="524">
        <f>SUM(J371:J374)</f>
        <v>325762</v>
      </c>
      <c r="K375" s="524">
        <f>SUM(K371:K374)</f>
        <v>327039</v>
      </c>
      <c r="L375" s="53"/>
      <c r="M375" s="73"/>
    </row>
    <row r="376" spans="1:13" s="56" customFormat="1" ht="9" customHeight="1">
      <c r="A376" s="72"/>
      <c r="B376" s="52"/>
      <c r="C376" s="52"/>
      <c r="D376" s="52"/>
      <c r="E376" s="53"/>
      <c r="F376" s="53"/>
      <c r="G376" s="53"/>
      <c r="H376" s="53"/>
      <c r="I376" s="53"/>
      <c r="J376" s="60"/>
      <c r="K376" s="117"/>
      <c r="L376" s="53"/>
      <c r="M376" s="73"/>
    </row>
    <row r="377" spans="1:13" s="56" customFormat="1" ht="16.5" thickBot="1">
      <c r="A377" s="72"/>
      <c r="B377" s="53" t="s">
        <v>449</v>
      </c>
      <c r="C377" s="53"/>
      <c r="D377" s="53"/>
      <c r="E377" s="53"/>
      <c r="F377" s="53"/>
      <c r="G377" s="53"/>
      <c r="H377" s="53"/>
      <c r="I377" s="53"/>
      <c r="J377" s="301">
        <f>+J375/(J315-J387)</f>
        <v>0.019173603684821933</v>
      </c>
      <c r="K377" s="301">
        <f>+K375/(K315-K387)</f>
        <v>0.018903717449599566</v>
      </c>
      <c r="L377" s="53"/>
      <c r="M377" s="73"/>
    </row>
    <row r="378" spans="1:13" s="56" customFormat="1" ht="11.25" customHeight="1" thickTop="1">
      <c r="A378" s="72"/>
      <c r="B378" s="50"/>
      <c r="C378" s="50"/>
      <c r="D378" s="50"/>
      <c r="E378" s="50"/>
      <c r="F378" s="50"/>
      <c r="G378" s="50"/>
      <c r="H378" s="50"/>
      <c r="I378" s="50"/>
      <c r="J378" s="50"/>
      <c r="K378" s="50"/>
      <c r="L378" s="50"/>
      <c r="M378" s="73"/>
    </row>
    <row r="379" spans="1:13" s="56" customFormat="1" ht="15.75">
      <c r="A379" s="72"/>
      <c r="B379" s="50"/>
      <c r="C379" s="50"/>
      <c r="D379" s="50"/>
      <c r="E379" s="50"/>
      <c r="F379" s="50"/>
      <c r="G379" s="50"/>
      <c r="H379" s="50"/>
      <c r="I379" s="50"/>
      <c r="J379" s="50"/>
      <c r="K379" s="50"/>
      <c r="L379" s="50"/>
      <c r="M379" s="73"/>
    </row>
    <row r="380" spans="1:15" s="56" customFormat="1" ht="15.75">
      <c r="A380" s="72"/>
      <c r="B380" s="52" t="s">
        <v>109</v>
      </c>
      <c r="C380" s="53"/>
      <c r="D380" s="53"/>
      <c r="H380" s="53"/>
      <c r="I380" s="53"/>
      <c r="J380" s="53"/>
      <c r="K380" s="53"/>
      <c r="L380" s="53"/>
      <c r="M380" s="50"/>
      <c r="N380" s="50"/>
      <c r="O380" s="73"/>
    </row>
    <row r="381" spans="1:15" s="369" customFormat="1" ht="21" customHeight="1">
      <c r="A381" s="364"/>
      <c r="B381" s="365" t="s">
        <v>417</v>
      </c>
      <c r="C381" s="365"/>
      <c r="D381" s="365"/>
      <c r="H381" s="365"/>
      <c r="I381" s="366">
        <f>+J381-K387</f>
        <v>0</v>
      </c>
      <c r="J381" s="418">
        <f>+K387</f>
        <v>828846</v>
      </c>
      <c r="K381" s="367">
        <v>696512</v>
      </c>
      <c r="L381" s="365"/>
      <c r="M381" s="355"/>
      <c r="N381" s="355"/>
      <c r="O381" s="368"/>
    </row>
    <row r="382" spans="1:15" s="56" customFormat="1" ht="15.75">
      <c r="A382" s="72"/>
      <c r="B382" s="53" t="s">
        <v>421</v>
      </c>
      <c r="C382" s="53"/>
      <c r="D382" s="53"/>
      <c r="H382" s="53"/>
      <c r="I382" s="53"/>
      <c r="J382" s="259">
        <v>64563</v>
      </c>
      <c r="K382" s="367">
        <v>449885</v>
      </c>
      <c r="L382" s="53"/>
      <c r="M382" s="50"/>
      <c r="N382" s="50"/>
      <c r="O382" s="73"/>
    </row>
    <row r="383" spans="1:15" s="84" customFormat="1" ht="15.75" customHeight="1">
      <c r="A383" s="81"/>
      <c r="B383" s="249" t="s">
        <v>793</v>
      </c>
      <c r="C383" s="523"/>
      <c r="D383" s="523"/>
      <c r="E383" s="523"/>
      <c r="F383" s="523"/>
      <c r="G383" s="523"/>
      <c r="H383" s="523"/>
      <c r="I383" s="523"/>
      <c r="J383" s="259">
        <v>0</v>
      </c>
      <c r="K383" s="367">
        <v>-4760</v>
      </c>
      <c r="L383" s="249"/>
      <c r="M383" s="82"/>
      <c r="N383" s="82"/>
      <c r="O383" s="83"/>
    </row>
    <row r="384" spans="1:15" s="56" customFormat="1" ht="15.75">
      <c r="A384" s="72"/>
      <c r="B384" s="53" t="s">
        <v>106</v>
      </c>
      <c r="C384" s="53"/>
      <c r="D384" s="53"/>
      <c r="H384" s="53"/>
      <c r="I384" s="53"/>
      <c r="J384" s="259">
        <v>-68359</v>
      </c>
      <c r="K384" s="367">
        <v>-222425</v>
      </c>
      <c r="L384" s="53"/>
      <c r="M384" s="50"/>
      <c r="N384" s="50"/>
      <c r="O384" s="73"/>
    </row>
    <row r="385" spans="1:15" s="56" customFormat="1" ht="15.75" customHeight="1">
      <c r="A385" s="72"/>
      <c r="B385" s="53" t="s">
        <v>792</v>
      </c>
      <c r="C385" s="53"/>
      <c r="D385" s="53"/>
      <c r="E385" s="53"/>
      <c r="F385" s="53"/>
      <c r="G385" s="53"/>
      <c r="H385" s="53"/>
      <c r="I385" s="53"/>
      <c r="J385" s="237">
        <v>-15915</v>
      </c>
      <c r="K385" s="423">
        <v>-90366</v>
      </c>
      <c r="L385" s="53"/>
      <c r="M385" s="50"/>
      <c r="N385" s="50"/>
      <c r="O385" s="73"/>
    </row>
    <row r="386" spans="1:15" s="56" customFormat="1" ht="7.5" customHeight="1">
      <c r="A386" s="72"/>
      <c r="B386" s="53"/>
      <c r="C386" s="53"/>
      <c r="D386" s="53"/>
      <c r="H386" s="53"/>
      <c r="I386" s="53"/>
      <c r="J386" s="248"/>
      <c r="K386" s="248"/>
      <c r="L386" s="53"/>
      <c r="M386" s="50"/>
      <c r="N386" s="50"/>
      <c r="O386" s="73"/>
    </row>
    <row r="387" spans="1:15" s="56" customFormat="1" ht="16.5" thickBot="1">
      <c r="A387" s="72"/>
      <c r="B387" s="53" t="s">
        <v>420</v>
      </c>
      <c r="C387" s="53"/>
      <c r="D387" s="53"/>
      <c r="H387" s="53"/>
      <c r="I387" s="53"/>
      <c r="J387" s="524">
        <f>SUM(J381:J385)</f>
        <v>809135</v>
      </c>
      <c r="K387" s="525">
        <f>SUM(K381:K385)</f>
        <v>828846</v>
      </c>
      <c r="L387" s="54"/>
      <c r="M387" s="50"/>
      <c r="N387" s="50"/>
      <c r="O387" s="73"/>
    </row>
    <row r="388" spans="1:13" s="56" customFormat="1" ht="15.75">
      <c r="A388" s="72"/>
      <c r="B388" s="50"/>
      <c r="C388" s="50"/>
      <c r="D388" s="50"/>
      <c r="E388" s="50"/>
      <c r="F388" s="50"/>
      <c r="G388" s="50"/>
      <c r="H388" s="50"/>
      <c r="I388" s="50"/>
      <c r="J388" s="50"/>
      <c r="K388" s="50"/>
      <c r="L388" s="50"/>
      <c r="M388" s="50"/>
    </row>
    <row r="389" spans="1:13" s="56" customFormat="1" ht="9.75" customHeight="1">
      <c r="A389" s="72"/>
      <c r="B389" s="50"/>
      <c r="C389" s="50"/>
      <c r="D389" s="50"/>
      <c r="E389" s="50"/>
      <c r="F389" s="50"/>
      <c r="G389" s="50"/>
      <c r="H389" s="50"/>
      <c r="I389" s="50"/>
      <c r="J389" s="50"/>
      <c r="K389" s="50"/>
      <c r="L389" s="50"/>
      <c r="M389" s="50"/>
    </row>
    <row r="390" spans="1:11" s="128" customFormat="1" ht="15.75">
      <c r="A390" s="142" t="s">
        <v>265</v>
      </c>
      <c r="B390" s="143" t="s">
        <v>191</v>
      </c>
      <c r="J390" s="1110" t="s">
        <v>627</v>
      </c>
      <c r="K390" s="1110"/>
    </row>
    <row r="391" spans="1:11" s="128" customFormat="1" ht="15.75">
      <c r="A391" s="230"/>
      <c r="B391" s="143"/>
      <c r="J391" s="59" t="s">
        <v>843</v>
      </c>
      <c r="K391" s="59" t="s">
        <v>843</v>
      </c>
    </row>
    <row r="392" spans="1:11" s="128" customFormat="1" ht="15.75">
      <c r="A392" s="132" t="s">
        <v>568</v>
      </c>
      <c r="B392" s="152" t="s">
        <v>225</v>
      </c>
      <c r="J392" s="518">
        <f>+J321</f>
        <v>38807</v>
      </c>
      <c r="K392" s="59" t="str">
        <f>+K321</f>
        <v>31/12/2005</v>
      </c>
    </row>
    <row r="393" spans="2:11" s="128" customFormat="1" ht="18" customHeight="1">
      <c r="B393" s="479" t="s">
        <v>894</v>
      </c>
      <c r="J393" s="59" t="s">
        <v>819</v>
      </c>
      <c r="K393" s="59" t="s">
        <v>819</v>
      </c>
    </row>
    <row r="394" spans="4:11" s="128" customFormat="1" ht="6" customHeight="1">
      <c r="D394" s="88"/>
      <c r="E394" s="123"/>
      <c r="F394" s="123"/>
      <c r="G394" s="123"/>
      <c r="J394" s="135"/>
      <c r="K394" s="135"/>
    </row>
    <row r="395" spans="2:11" s="128" customFormat="1" ht="15.75">
      <c r="B395" s="424" t="s">
        <v>34</v>
      </c>
      <c r="D395" s="88"/>
      <c r="E395" s="123"/>
      <c r="F395" s="123"/>
      <c r="G395" s="123"/>
      <c r="J395" s="135"/>
      <c r="K395" s="135"/>
    </row>
    <row r="396" spans="2:11" s="128" customFormat="1" ht="4.5" customHeight="1">
      <c r="B396" s="330"/>
      <c r="D396" s="88"/>
      <c r="E396" s="123"/>
      <c r="F396" s="123"/>
      <c r="G396" s="123"/>
      <c r="J396" s="135"/>
      <c r="K396" s="135"/>
    </row>
    <row r="397" spans="2:11" s="128" customFormat="1" ht="15.75">
      <c r="B397" s="348" t="s">
        <v>423</v>
      </c>
      <c r="D397" s="88"/>
      <c r="E397" s="123"/>
      <c r="F397" s="123"/>
      <c r="G397" s="123"/>
      <c r="J397" s="135">
        <v>493936</v>
      </c>
      <c r="K397" s="135">
        <v>364315</v>
      </c>
    </row>
    <row r="398" spans="2:11" s="128" customFormat="1" ht="15.75" hidden="1">
      <c r="B398" s="330" t="s">
        <v>454</v>
      </c>
      <c r="D398" s="88"/>
      <c r="E398" s="123"/>
      <c r="F398" s="123"/>
      <c r="G398" s="123"/>
      <c r="J398" s="135">
        <v>0</v>
      </c>
      <c r="K398" s="135">
        <v>0</v>
      </c>
    </row>
    <row r="399" spans="2:11" s="128" customFormat="1" ht="15.75" hidden="1">
      <c r="B399" s="330" t="s">
        <v>161</v>
      </c>
      <c r="C399" s="121"/>
      <c r="D399" s="121"/>
      <c r="E399" s="121"/>
      <c r="F399" s="121"/>
      <c r="G399" s="121"/>
      <c r="J399" s="135">
        <v>0</v>
      </c>
      <c r="K399" s="135">
        <v>0</v>
      </c>
    </row>
    <row r="400" spans="2:11" s="128" customFormat="1" ht="15.75">
      <c r="B400" s="348" t="s">
        <v>453</v>
      </c>
      <c r="C400" s="121"/>
      <c r="D400" s="121"/>
      <c r="E400" s="121"/>
      <c r="F400" s="121"/>
      <c r="G400" s="121"/>
      <c r="J400" s="135">
        <v>8639</v>
      </c>
      <c r="K400" s="135">
        <v>8620</v>
      </c>
    </row>
    <row r="401" spans="2:11" s="128" customFormat="1" ht="15.75">
      <c r="B401" s="330" t="s">
        <v>399</v>
      </c>
      <c r="C401" s="121"/>
      <c r="D401" s="121"/>
      <c r="E401" s="121"/>
      <c r="F401" s="121"/>
      <c r="G401" s="121"/>
      <c r="J401" s="135">
        <v>407790</v>
      </c>
      <c r="K401" s="135">
        <v>219705</v>
      </c>
    </row>
    <row r="402" spans="2:11" s="128" customFormat="1" ht="15.75">
      <c r="B402" s="425" t="s">
        <v>126</v>
      </c>
      <c r="C402" s="121"/>
      <c r="D402" s="121"/>
      <c r="E402" s="121"/>
      <c r="F402" s="121"/>
      <c r="G402" s="121"/>
      <c r="J402" s="135">
        <v>0</v>
      </c>
      <c r="K402" s="202">
        <v>69796</v>
      </c>
    </row>
    <row r="403" spans="2:11" s="128" customFormat="1" ht="15.75">
      <c r="B403" s="425" t="s">
        <v>127</v>
      </c>
      <c r="C403" s="121"/>
      <c r="D403" s="121"/>
      <c r="E403" s="121"/>
      <c r="F403" s="121"/>
      <c r="G403" s="121"/>
      <c r="J403" s="135">
        <v>2793</v>
      </c>
      <c r="K403" s="202">
        <v>30758</v>
      </c>
    </row>
    <row r="404" spans="2:11" s="128" customFormat="1" ht="15.75">
      <c r="B404" s="348" t="s">
        <v>345</v>
      </c>
      <c r="C404" s="121"/>
      <c r="D404" s="121"/>
      <c r="E404" s="121"/>
      <c r="F404" s="121"/>
      <c r="G404" s="121"/>
      <c r="J404" s="135">
        <v>0</v>
      </c>
      <c r="K404" s="135">
        <v>99750</v>
      </c>
    </row>
    <row r="405" spans="2:11" s="128" customFormat="1" ht="8.25" customHeight="1">
      <c r="B405" s="348"/>
      <c r="C405" s="121"/>
      <c r="D405" s="121"/>
      <c r="E405" s="121"/>
      <c r="F405" s="121"/>
      <c r="G405" s="121"/>
      <c r="J405" s="183"/>
      <c r="K405" s="183"/>
    </row>
    <row r="406" spans="2:11" s="128" customFormat="1" ht="8.25" customHeight="1">
      <c r="B406" s="348"/>
      <c r="C406" s="121"/>
      <c r="D406" s="121"/>
      <c r="E406" s="121"/>
      <c r="F406" s="121"/>
      <c r="G406" s="121"/>
      <c r="J406" s="135"/>
      <c r="K406" s="135"/>
    </row>
    <row r="407" spans="2:11" s="121" customFormat="1" ht="15.75">
      <c r="B407" s="348"/>
      <c r="J407" s="228">
        <f>SUM(J396:J405)</f>
        <v>913158</v>
      </c>
      <c r="K407" s="228">
        <f>SUM(K396:K405)</f>
        <v>792944</v>
      </c>
    </row>
    <row r="408" spans="2:7" s="128" customFormat="1" ht="15.75">
      <c r="B408" s="348" t="s">
        <v>57</v>
      </c>
      <c r="C408" s="121"/>
      <c r="D408" s="121"/>
      <c r="E408" s="121"/>
      <c r="F408" s="121"/>
      <c r="G408" s="121"/>
    </row>
    <row r="409" spans="2:11" s="128" customFormat="1" ht="15.75">
      <c r="B409" s="348" t="s">
        <v>36</v>
      </c>
      <c r="C409" s="121"/>
      <c r="D409" s="121"/>
      <c r="E409" s="121"/>
      <c r="F409" s="121"/>
      <c r="G409" s="121"/>
      <c r="J409" s="135">
        <v>7771</v>
      </c>
      <c r="K409" s="135">
        <v>7848</v>
      </c>
    </row>
    <row r="410" spans="2:11" s="128" customFormat="1" ht="15.75" hidden="1">
      <c r="B410" s="348" t="s">
        <v>35</v>
      </c>
      <c r="C410" s="121"/>
      <c r="D410" s="121"/>
      <c r="E410" s="121"/>
      <c r="F410" s="121"/>
      <c r="G410" s="121"/>
      <c r="J410" s="135">
        <v>0</v>
      </c>
      <c r="K410" s="135">
        <v>0</v>
      </c>
    </row>
    <row r="411" spans="2:11" s="128" customFormat="1" ht="15.75">
      <c r="B411" s="425" t="s">
        <v>37</v>
      </c>
      <c r="C411" s="121"/>
      <c r="D411" s="121"/>
      <c r="E411" s="121"/>
      <c r="F411" s="121"/>
      <c r="G411" s="121"/>
      <c r="J411" s="135">
        <v>369</v>
      </c>
      <c r="K411" s="135">
        <v>383</v>
      </c>
    </row>
    <row r="412" spans="2:11" s="128" customFormat="1" ht="8.25" customHeight="1">
      <c r="B412" s="348"/>
      <c r="C412" s="121"/>
      <c r="D412" s="121"/>
      <c r="E412" s="121"/>
      <c r="F412" s="121"/>
      <c r="G412" s="121"/>
      <c r="J412" s="135"/>
      <c r="K412" s="135"/>
    </row>
    <row r="413" spans="2:7" s="128" customFormat="1" ht="15.75">
      <c r="B413" s="348" t="s">
        <v>58</v>
      </c>
      <c r="C413" s="121"/>
      <c r="D413" s="121"/>
      <c r="E413" s="121"/>
      <c r="F413" s="121"/>
      <c r="G413" s="121"/>
    </row>
    <row r="414" spans="2:11" s="128" customFormat="1" ht="15.75" hidden="1">
      <c r="B414" s="348" t="s">
        <v>36</v>
      </c>
      <c r="C414" s="121"/>
      <c r="D414" s="121"/>
      <c r="E414" s="121"/>
      <c r="F414" s="121"/>
      <c r="G414" s="121"/>
      <c r="J414" s="135">
        <v>0</v>
      </c>
      <c r="K414" s="135">
        <v>0</v>
      </c>
    </row>
    <row r="415" spans="2:11" s="128" customFormat="1" ht="15.75">
      <c r="B415" s="348" t="s">
        <v>35</v>
      </c>
      <c r="C415" s="121"/>
      <c r="D415" s="121"/>
      <c r="E415" s="121"/>
      <c r="F415" s="121"/>
      <c r="G415" s="121"/>
      <c r="J415" s="135">
        <v>486115</v>
      </c>
      <c r="K415" s="135">
        <v>499272</v>
      </c>
    </row>
    <row r="416" spans="2:11" s="128" customFormat="1" ht="4.5" customHeight="1">
      <c r="B416" s="348"/>
      <c r="C416" s="121"/>
      <c r="D416" s="121"/>
      <c r="E416" s="121"/>
      <c r="F416" s="121"/>
      <c r="G416" s="121"/>
      <c r="J416" s="183"/>
      <c r="K416" s="183"/>
    </row>
    <row r="417" spans="2:11" s="128" customFormat="1" ht="18" customHeight="1">
      <c r="B417" s="425" t="s">
        <v>794</v>
      </c>
      <c r="C417" s="121"/>
      <c r="D417" s="121"/>
      <c r="E417" s="121"/>
      <c r="F417" s="121"/>
      <c r="G417" s="121"/>
      <c r="J417" s="227">
        <f>SUM(J407:J415)</f>
        <v>1407413</v>
      </c>
      <c r="K417" s="227">
        <f>SUM(K407:K415)</f>
        <v>1300447</v>
      </c>
    </row>
    <row r="418" spans="2:11" s="128" customFormat="1" ht="10.5" customHeight="1">
      <c r="B418" s="827" t="s">
        <v>631</v>
      </c>
      <c r="C418" s="226"/>
      <c r="D418" s="226"/>
      <c r="E418" s="226"/>
      <c r="F418" s="226"/>
      <c r="G418" s="226"/>
      <c r="J418" s="226">
        <f>+J417-'BS'!H16</f>
        <v>0</v>
      </c>
      <c r="K418" s="226">
        <f>+K417-'BS'!J16</f>
        <v>0</v>
      </c>
    </row>
    <row r="419" spans="2:11" s="128" customFormat="1" ht="10.5" customHeight="1">
      <c r="B419" s="225"/>
      <c r="C419" s="226"/>
      <c r="D419" s="226"/>
      <c r="E419" s="226"/>
      <c r="F419" s="226"/>
      <c r="G419" s="226"/>
      <c r="J419" s="226"/>
      <c r="K419" s="226"/>
    </row>
    <row r="420" spans="1:7" s="128" customFormat="1" ht="15.75">
      <c r="A420" s="132" t="s">
        <v>569</v>
      </c>
      <c r="B420" s="295" t="s">
        <v>252</v>
      </c>
      <c r="C420" s="88"/>
      <c r="D420" s="88"/>
      <c r="E420" s="88"/>
      <c r="F420" s="88"/>
      <c r="G420" s="88"/>
    </row>
    <row r="421" spans="2:7" s="128" customFormat="1" ht="18" customHeight="1">
      <c r="B421" s="426" t="s">
        <v>894</v>
      </c>
      <c r="C421" s="121"/>
      <c r="D421" s="50"/>
      <c r="E421" s="122"/>
      <c r="F421" s="122"/>
      <c r="G421" s="122"/>
    </row>
    <row r="422" spans="2:11" s="128" customFormat="1" ht="5.25" customHeight="1">
      <c r="B422" s="348"/>
      <c r="C422" s="121"/>
      <c r="D422" s="50"/>
      <c r="E422" s="122"/>
      <c r="F422" s="122"/>
      <c r="G422" s="122"/>
      <c r="J422" s="228"/>
      <c r="K422" s="228"/>
    </row>
    <row r="423" spans="2:11" s="128" customFormat="1" ht="15.75">
      <c r="B423" s="124" t="s">
        <v>736</v>
      </c>
      <c r="C423" s="124"/>
      <c r="D423" s="58"/>
      <c r="E423" s="124"/>
      <c r="F423" s="124"/>
      <c r="G423" s="124"/>
      <c r="J423" s="228">
        <v>824214</v>
      </c>
      <c r="K423" s="228">
        <v>827178</v>
      </c>
    </row>
    <row r="424" spans="2:11" s="128" customFormat="1" ht="15.75">
      <c r="B424" s="124" t="s">
        <v>772</v>
      </c>
      <c r="C424" s="124"/>
      <c r="D424" s="58"/>
      <c r="E424" s="124"/>
      <c r="F424" s="124"/>
      <c r="G424" s="124"/>
      <c r="J424" s="228">
        <v>285601</v>
      </c>
      <c r="K424" s="228">
        <v>232311</v>
      </c>
    </row>
    <row r="425" spans="2:11" s="128" customFormat="1" ht="15.75">
      <c r="B425" s="348" t="s">
        <v>423</v>
      </c>
      <c r="C425" s="124"/>
      <c r="D425" s="58"/>
      <c r="E425" s="124"/>
      <c r="F425" s="124"/>
      <c r="G425" s="124"/>
      <c r="J425" s="228">
        <v>84763</v>
      </c>
      <c r="K425" s="228">
        <v>84446</v>
      </c>
    </row>
    <row r="426" spans="2:11" s="128" customFormat="1" ht="15.75">
      <c r="B426" s="124" t="s">
        <v>454</v>
      </c>
      <c r="C426" s="124"/>
      <c r="D426" s="58"/>
      <c r="E426" s="124"/>
      <c r="F426" s="124"/>
      <c r="G426" s="124"/>
      <c r="J426" s="228">
        <v>712103</v>
      </c>
      <c r="K426" s="228">
        <v>366207</v>
      </c>
    </row>
    <row r="427" spans="2:11" s="128" customFormat="1" ht="15.75">
      <c r="B427" s="124" t="s">
        <v>453</v>
      </c>
      <c r="C427" s="124"/>
      <c r="D427" s="124"/>
      <c r="E427" s="124"/>
      <c r="F427" s="124"/>
      <c r="G427" s="124"/>
      <c r="J427" s="228">
        <v>678384</v>
      </c>
      <c r="K427" s="228">
        <v>784304</v>
      </c>
    </row>
    <row r="428" spans="2:11" s="128" customFormat="1" ht="15.75">
      <c r="B428" s="124" t="s">
        <v>10</v>
      </c>
      <c r="C428" s="124"/>
      <c r="D428" s="124"/>
      <c r="E428" s="124"/>
      <c r="F428" s="124"/>
      <c r="G428" s="124"/>
      <c r="J428" s="228">
        <v>776793</v>
      </c>
      <c r="K428" s="228">
        <v>589293</v>
      </c>
    </row>
    <row r="429" spans="2:11" s="128" customFormat="1" ht="15.75">
      <c r="B429" s="124" t="s">
        <v>126</v>
      </c>
      <c r="C429" s="124"/>
      <c r="D429" s="124"/>
      <c r="E429" s="124"/>
      <c r="F429" s="124"/>
      <c r="G429" s="124"/>
      <c r="J429" s="228">
        <v>1667</v>
      </c>
      <c r="K429" s="228">
        <v>46253</v>
      </c>
    </row>
    <row r="430" spans="2:11" s="128" customFormat="1" ht="15.75">
      <c r="B430" s="124" t="s">
        <v>127</v>
      </c>
      <c r="C430" s="124"/>
      <c r="D430" s="124"/>
      <c r="E430" s="124"/>
      <c r="F430" s="124"/>
      <c r="G430" s="124"/>
      <c r="J430" s="228">
        <v>0</v>
      </c>
      <c r="K430" s="228">
        <v>310327</v>
      </c>
    </row>
    <row r="431" spans="2:11" s="128" customFormat="1" ht="15.75">
      <c r="B431" s="124" t="s">
        <v>345</v>
      </c>
      <c r="C431" s="124"/>
      <c r="D431" s="124"/>
      <c r="E431" s="124"/>
      <c r="F431" s="124"/>
      <c r="G431" s="124"/>
      <c r="J431" s="228">
        <v>494654</v>
      </c>
      <c r="K431" s="228">
        <v>454863</v>
      </c>
    </row>
    <row r="432" spans="2:11" s="128" customFormat="1" ht="15.75">
      <c r="B432" s="124" t="s">
        <v>372</v>
      </c>
      <c r="C432" s="124"/>
      <c r="D432" s="124"/>
      <c r="E432" s="124"/>
      <c r="F432" s="124"/>
      <c r="G432" s="124"/>
      <c r="J432" s="228">
        <v>302049</v>
      </c>
      <c r="K432" s="228">
        <v>225885</v>
      </c>
    </row>
    <row r="433" spans="2:11" s="128" customFormat="1" ht="8.25" customHeight="1">
      <c r="B433" s="124"/>
      <c r="C433" s="124"/>
      <c r="D433" s="124"/>
      <c r="E433" s="124"/>
      <c r="F433" s="124"/>
      <c r="G433" s="124"/>
      <c r="J433" s="227"/>
      <c r="K433" s="227"/>
    </row>
    <row r="434" spans="2:11" s="128" customFormat="1" ht="15.75">
      <c r="B434" s="124"/>
      <c r="C434" s="124"/>
      <c r="D434" s="124"/>
      <c r="E434" s="124"/>
      <c r="F434" s="124"/>
      <c r="G434" s="124"/>
      <c r="J434" s="228">
        <f>SUM(J423:J433)</f>
        <v>4160228</v>
      </c>
      <c r="K434" s="228">
        <f>SUM(K423:K433)</f>
        <v>3921067</v>
      </c>
    </row>
    <row r="435" spans="2:7" s="128" customFormat="1" ht="15.75">
      <c r="B435" s="124" t="s">
        <v>57</v>
      </c>
      <c r="C435" s="124"/>
      <c r="D435" s="124"/>
      <c r="E435" s="124"/>
      <c r="F435" s="124"/>
      <c r="G435" s="124"/>
    </row>
    <row r="436" spans="2:11" s="128" customFormat="1" ht="15.75">
      <c r="B436" s="124" t="s">
        <v>36</v>
      </c>
      <c r="C436" s="124"/>
      <c r="D436" s="124"/>
      <c r="E436" s="124"/>
      <c r="F436" s="124"/>
      <c r="G436" s="124"/>
      <c r="J436" s="228">
        <v>106114</v>
      </c>
      <c r="K436" s="228">
        <v>136604</v>
      </c>
    </row>
    <row r="437" spans="2:11" s="128" customFormat="1" ht="15.75">
      <c r="B437" s="124" t="s">
        <v>35</v>
      </c>
      <c r="C437" s="124"/>
      <c r="D437" s="124"/>
      <c r="E437" s="124"/>
      <c r="F437" s="124"/>
      <c r="G437" s="124"/>
      <c r="J437" s="228">
        <v>29958</v>
      </c>
      <c r="K437" s="228">
        <v>25420</v>
      </c>
    </row>
    <row r="438" spans="2:11" s="128" customFormat="1" ht="6" customHeight="1">
      <c r="B438" s="124"/>
      <c r="C438" s="124"/>
      <c r="D438" s="124"/>
      <c r="E438" s="124"/>
      <c r="F438" s="124"/>
      <c r="G438" s="124"/>
      <c r="J438" s="228"/>
      <c r="K438" s="228"/>
    </row>
    <row r="439" spans="2:7" s="128" customFormat="1" ht="15.75">
      <c r="B439" s="124" t="s">
        <v>58</v>
      </c>
      <c r="C439" s="124"/>
      <c r="D439" s="124"/>
      <c r="E439" s="124"/>
      <c r="F439" s="124"/>
      <c r="G439" s="124"/>
    </row>
    <row r="440" spans="2:11" s="128" customFormat="1" ht="15.75" hidden="1">
      <c r="B440" s="124" t="s">
        <v>36</v>
      </c>
      <c r="C440" s="124"/>
      <c r="D440" s="124"/>
      <c r="E440" s="124"/>
      <c r="F440" s="124"/>
      <c r="G440" s="124"/>
      <c r="J440" s="228" t="s">
        <v>635</v>
      </c>
      <c r="K440" s="228">
        <v>0</v>
      </c>
    </row>
    <row r="441" spans="2:11" s="128" customFormat="1" ht="15.75">
      <c r="B441" s="124" t="s">
        <v>35</v>
      </c>
      <c r="C441" s="124"/>
      <c r="D441" s="124"/>
      <c r="E441" s="124"/>
      <c r="F441" s="124"/>
      <c r="G441" s="124"/>
      <c r="J441" s="228">
        <v>950413</v>
      </c>
      <c r="K441" s="228">
        <f>915191</f>
        <v>915191</v>
      </c>
    </row>
    <row r="442" spans="2:11" s="128" customFormat="1" ht="8.25" customHeight="1">
      <c r="B442" s="58"/>
      <c r="C442" s="124"/>
      <c r="D442" s="124"/>
      <c r="E442" s="124"/>
      <c r="F442" s="124"/>
      <c r="G442" s="124"/>
      <c r="J442" s="227"/>
      <c r="K442" s="227"/>
    </row>
    <row r="443" spans="2:11" s="128" customFormat="1" ht="15.75">
      <c r="B443" s="124"/>
      <c r="C443" s="124"/>
      <c r="D443" s="124"/>
      <c r="E443" s="124"/>
      <c r="F443" s="124"/>
      <c r="G443" s="124"/>
      <c r="J443" s="228">
        <f>SUM(J434:J442)</f>
        <v>5246713</v>
      </c>
      <c r="K443" s="228">
        <f>SUM(K434:K442)</f>
        <v>4998282</v>
      </c>
    </row>
    <row r="444" spans="2:11" s="128" customFormat="1" ht="6.75" customHeight="1">
      <c r="B444" s="348"/>
      <c r="C444" s="121"/>
      <c r="D444" s="121"/>
      <c r="E444" s="121"/>
      <c r="F444" s="121"/>
      <c r="G444" s="121"/>
      <c r="J444" s="228"/>
      <c r="K444" s="228"/>
    </row>
    <row r="445" spans="2:11" s="128" customFormat="1" ht="15.75">
      <c r="B445" s="331" t="s">
        <v>128</v>
      </c>
      <c r="C445" s="121"/>
      <c r="D445" s="121"/>
      <c r="E445" s="121"/>
      <c r="F445" s="121"/>
      <c r="G445" s="121"/>
      <c r="J445" s="228">
        <v>-92900</v>
      </c>
      <c r="K445" s="228">
        <v>-108026</v>
      </c>
    </row>
    <row r="446" spans="2:11" s="128" customFormat="1" ht="8.25" customHeight="1">
      <c r="B446" s="331"/>
      <c r="C446" s="121"/>
      <c r="D446" s="121"/>
      <c r="E446" s="121"/>
      <c r="F446" s="121"/>
      <c r="G446" s="121"/>
      <c r="J446" s="227"/>
      <c r="K446" s="227"/>
    </row>
    <row r="447" spans="2:11" s="128" customFormat="1" ht="18.75" customHeight="1">
      <c r="B447" s="128" t="s">
        <v>795</v>
      </c>
      <c r="J447" s="229">
        <f>SUM(J443:J446)</f>
        <v>5153813</v>
      </c>
      <c r="K447" s="229">
        <f>SUM(K443:K446)</f>
        <v>4890256</v>
      </c>
    </row>
    <row r="448" spans="10:11" s="128" customFormat="1" ht="8.25" customHeight="1">
      <c r="J448" s="370">
        <f>+J447-'BS'!H17</f>
        <v>0</v>
      </c>
      <c r="K448" s="370">
        <f>+K447-'BS'!J17</f>
        <v>0</v>
      </c>
    </row>
    <row r="449" spans="2:11" s="128" customFormat="1" ht="15.75">
      <c r="B449" s="285"/>
      <c r="C449" s="145"/>
      <c r="D449" s="145"/>
      <c r="E449" s="145"/>
      <c r="F449" s="145"/>
      <c r="G449" s="145"/>
      <c r="J449" s="233"/>
      <c r="K449" s="233"/>
    </row>
    <row r="450" spans="1:11" s="128" customFormat="1" ht="15.75">
      <c r="A450" s="142" t="str">
        <f>+A390</f>
        <v>A10.</v>
      </c>
      <c r="B450" s="143" t="s">
        <v>85</v>
      </c>
      <c r="D450" s="145"/>
      <c r="E450" s="145"/>
      <c r="F450" s="145"/>
      <c r="G450" s="145"/>
      <c r="J450" s="1110" t="s">
        <v>627</v>
      </c>
      <c r="K450" s="1110"/>
    </row>
    <row r="451" spans="2:11" s="128" customFormat="1" ht="15.75">
      <c r="B451" s="88"/>
      <c r="C451" s="88"/>
      <c r="D451" s="88"/>
      <c r="E451" s="88"/>
      <c r="F451" s="88"/>
      <c r="G451" s="88"/>
      <c r="J451" s="59" t="s">
        <v>843</v>
      </c>
      <c r="K451" s="59" t="s">
        <v>843</v>
      </c>
    </row>
    <row r="452" spans="1:11" s="128" customFormat="1" ht="15.75">
      <c r="A452" s="216" t="s">
        <v>91</v>
      </c>
      <c r="B452" s="152" t="s">
        <v>251</v>
      </c>
      <c r="C452" s="88"/>
      <c r="D452" s="88"/>
      <c r="E452" s="88"/>
      <c r="F452" s="88"/>
      <c r="G452" s="88"/>
      <c r="J452" s="519">
        <f>+'BS'!$H$9</f>
        <v>38807</v>
      </c>
      <c r="K452" s="96" t="str">
        <f>+'BS'!$J$9</f>
        <v>31/12/2005</v>
      </c>
    </row>
    <row r="453" spans="2:11" s="128" customFormat="1" ht="18.75" customHeight="1">
      <c r="B453" s="479" t="s">
        <v>370</v>
      </c>
      <c r="C453" s="121"/>
      <c r="D453" s="50"/>
      <c r="E453" s="122"/>
      <c r="F453" s="122"/>
      <c r="G453" s="122"/>
      <c r="H453" s="121"/>
      <c r="J453" s="59" t="s">
        <v>819</v>
      </c>
      <c r="K453" s="59" t="s">
        <v>819</v>
      </c>
    </row>
    <row r="454" spans="2:11" s="128" customFormat="1" ht="6.75" customHeight="1">
      <c r="B454" s="330"/>
      <c r="C454" s="121"/>
      <c r="D454" s="50"/>
      <c r="E454" s="122"/>
      <c r="F454" s="122"/>
      <c r="G454" s="122"/>
      <c r="H454" s="121"/>
      <c r="J454" s="228"/>
      <c r="K454" s="228"/>
    </row>
    <row r="455" spans="2:11" s="128" customFormat="1" ht="15.75">
      <c r="B455" s="330" t="s">
        <v>736</v>
      </c>
      <c r="C455" s="121"/>
      <c r="D455" s="50"/>
      <c r="E455" s="122"/>
      <c r="F455" s="122"/>
      <c r="G455" s="122"/>
      <c r="H455" s="121"/>
      <c r="J455" s="427">
        <v>341827</v>
      </c>
      <c r="K455" s="427">
        <v>344925</v>
      </c>
    </row>
    <row r="456" spans="2:11" s="128" customFormat="1" ht="15.75" hidden="1">
      <c r="B456" s="348" t="s">
        <v>423</v>
      </c>
      <c r="C456" s="121"/>
      <c r="D456" s="50"/>
      <c r="E456" s="122"/>
      <c r="F456" s="122"/>
      <c r="G456" s="122"/>
      <c r="H456" s="121"/>
      <c r="J456" s="427">
        <v>0</v>
      </c>
      <c r="K456" s="427">
        <v>0</v>
      </c>
    </row>
    <row r="457" spans="2:11" s="128" customFormat="1" ht="15.75">
      <c r="B457" s="330" t="s">
        <v>455</v>
      </c>
      <c r="C457" s="121"/>
      <c r="D457" s="121"/>
      <c r="E457" s="121"/>
      <c r="F457" s="121"/>
      <c r="G457" s="121"/>
      <c r="H457" s="121"/>
      <c r="J457" s="427">
        <v>60216</v>
      </c>
      <c r="K457" s="427">
        <v>60255</v>
      </c>
    </row>
    <row r="458" spans="2:11" s="128" customFormat="1" ht="15.75" hidden="1">
      <c r="B458" s="330" t="s">
        <v>161</v>
      </c>
      <c r="C458" s="121"/>
      <c r="D458" s="121"/>
      <c r="E458" s="121"/>
      <c r="F458" s="121"/>
      <c r="G458" s="121"/>
      <c r="H458" s="121"/>
      <c r="J458" s="427"/>
      <c r="K458" s="427">
        <v>0</v>
      </c>
    </row>
    <row r="459" spans="2:11" s="128" customFormat="1" ht="15.75">
      <c r="B459" s="348" t="s">
        <v>453</v>
      </c>
      <c r="C459" s="121"/>
      <c r="D459" s="121"/>
      <c r="E459" s="121"/>
      <c r="F459" s="121"/>
      <c r="G459" s="121"/>
      <c r="H459" s="121"/>
      <c r="J459" s="427">
        <v>8080</v>
      </c>
      <c r="K459" s="427">
        <v>8018</v>
      </c>
    </row>
    <row r="460" spans="2:11" s="128" customFormat="1" ht="15.75" hidden="1">
      <c r="B460" s="330" t="s">
        <v>737</v>
      </c>
      <c r="C460" s="121"/>
      <c r="D460" s="121"/>
      <c r="E460" s="121"/>
      <c r="F460" s="121"/>
      <c r="G460" s="121"/>
      <c r="H460" s="121"/>
      <c r="J460" s="427">
        <v>0</v>
      </c>
      <c r="K460" s="427">
        <v>0</v>
      </c>
    </row>
    <row r="461" spans="2:11" s="128" customFormat="1" ht="15.75" hidden="1">
      <c r="B461" s="348" t="s">
        <v>738</v>
      </c>
      <c r="C461" s="121"/>
      <c r="D461" s="121"/>
      <c r="E461" s="121"/>
      <c r="F461" s="121"/>
      <c r="G461" s="121"/>
      <c r="H461" s="121"/>
      <c r="J461" s="427">
        <v>0</v>
      </c>
      <c r="K461" s="427">
        <v>0</v>
      </c>
    </row>
    <row r="462" spans="2:11" s="128" customFormat="1" ht="15.75">
      <c r="B462" s="124" t="s">
        <v>345</v>
      </c>
      <c r="C462" s="121"/>
      <c r="D462" s="121"/>
      <c r="E462" s="121"/>
      <c r="F462" s="121"/>
      <c r="G462" s="121"/>
      <c r="H462" s="121"/>
      <c r="J462" s="427">
        <v>0</v>
      </c>
      <c r="K462" s="427">
        <v>60000</v>
      </c>
    </row>
    <row r="463" spans="2:11" s="128" customFormat="1" ht="6" customHeight="1">
      <c r="B463" s="348"/>
      <c r="C463" s="121"/>
      <c r="D463" s="121"/>
      <c r="E463" s="121"/>
      <c r="F463" s="121"/>
      <c r="G463" s="121"/>
      <c r="H463" s="121"/>
      <c r="J463" s="480"/>
      <c r="K463" s="480"/>
    </row>
    <row r="464" spans="2:11" s="128" customFormat="1" ht="15.75">
      <c r="B464" s="348"/>
      <c r="C464" s="121"/>
      <c r="D464" s="121"/>
      <c r="E464" s="121"/>
      <c r="F464" s="121"/>
      <c r="G464" s="121"/>
      <c r="H464" s="121"/>
      <c r="J464" s="427">
        <f>SUM(J455:J463)</f>
        <v>410123</v>
      </c>
      <c r="K464" s="427">
        <f>SUM(K455:K463)</f>
        <v>473198</v>
      </c>
    </row>
    <row r="465" spans="2:8" s="128" customFormat="1" ht="15.75">
      <c r="B465" s="348" t="s">
        <v>57</v>
      </c>
      <c r="C465" s="121"/>
      <c r="D465" s="121"/>
      <c r="E465" s="121"/>
      <c r="F465" s="121"/>
      <c r="G465" s="121"/>
      <c r="H465" s="121"/>
    </row>
    <row r="466" spans="2:11" s="128" customFormat="1" ht="15.75" hidden="1">
      <c r="B466" s="124" t="s">
        <v>36</v>
      </c>
      <c r="C466" s="121"/>
      <c r="D466" s="121"/>
      <c r="E466" s="121"/>
      <c r="F466" s="121"/>
      <c r="G466" s="121"/>
      <c r="H466" s="121"/>
      <c r="J466" s="427">
        <v>0</v>
      </c>
      <c r="K466" s="427">
        <v>0</v>
      </c>
    </row>
    <row r="467" spans="2:11" s="128" customFormat="1" ht="15.75">
      <c r="B467" s="124" t="s">
        <v>35</v>
      </c>
      <c r="C467" s="121"/>
      <c r="D467" s="121"/>
      <c r="E467" s="121"/>
      <c r="F467" s="121"/>
      <c r="G467" s="121"/>
      <c r="H467" s="121"/>
      <c r="J467" s="427">
        <v>56514</v>
      </c>
      <c r="K467" s="427">
        <v>98557</v>
      </c>
    </row>
    <row r="468" spans="2:11" s="128" customFormat="1" ht="15.75">
      <c r="B468" s="124" t="s">
        <v>366</v>
      </c>
      <c r="C468" s="121"/>
      <c r="D468" s="121"/>
      <c r="E468" s="121"/>
      <c r="F468" s="121"/>
      <c r="G468" s="121"/>
      <c r="H468" s="121"/>
      <c r="J468" s="427">
        <v>40000</v>
      </c>
      <c r="K468" s="427">
        <v>0</v>
      </c>
    </row>
    <row r="469" spans="2:11" s="128" customFormat="1" ht="5.25" customHeight="1">
      <c r="B469" s="124"/>
      <c r="C469" s="121"/>
      <c r="D469" s="121"/>
      <c r="E469" s="121"/>
      <c r="F469" s="121"/>
      <c r="G469" s="121"/>
      <c r="H469" s="121"/>
      <c r="J469" s="427"/>
      <c r="K469" s="427"/>
    </row>
    <row r="470" spans="2:8" s="128" customFormat="1" ht="15.75">
      <c r="B470" s="348" t="s">
        <v>58</v>
      </c>
      <c r="C470" s="121"/>
      <c r="D470" s="121"/>
      <c r="E470" s="121"/>
      <c r="F470" s="121"/>
      <c r="G470" s="121"/>
      <c r="H470" s="121"/>
    </row>
    <row r="471" spans="2:11" s="128" customFormat="1" ht="15.75">
      <c r="B471" s="124" t="s">
        <v>36</v>
      </c>
      <c r="C471" s="121"/>
      <c r="D471" s="121"/>
      <c r="E471" s="121"/>
      <c r="F471" s="121"/>
      <c r="G471" s="121"/>
      <c r="H471" s="121"/>
      <c r="J471" s="427">
        <v>200</v>
      </c>
      <c r="K471" s="427">
        <v>200</v>
      </c>
    </row>
    <row r="472" spans="2:11" s="128" customFormat="1" ht="15.75">
      <c r="B472" s="124" t="s">
        <v>35</v>
      </c>
      <c r="C472" s="121"/>
      <c r="D472" s="121"/>
      <c r="E472" s="121"/>
      <c r="F472" s="121"/>
      <c r="G472" s="121"/>
      <c r="H472" s="121"/>
      <c r="J472" s="427">
        <v>1009537</v>
      </c>
      <c r="K472" s="427">
        <v>1012582</v>
      </c>
    </row>
    <row r="473" spans="2:11" s="128" customFormat="1" ht="4.5" customHeight="1">
      <c r="B473" s="121"/>
      <c r="C473" s="121"/>
      <c r="D473" s="121"/>
      <c r="E473" s="121"/>
      <c r="F473" s="121"/>
      <c r="G473" s="121"/>
      <c r="H473" s="121"/>
      <c r="J473" s="428"/>
      <c r="K473" s="428"/>
    </row>
    <row r="474" spans="2:11" s="128" customFormat="1" ht="15.75">
      <c r="B474" s="121"/>
      <c r="C474" s="122"/>
      <c r="D474" s="122"/>
      <c r="E474" s="122"/>
      <c r="F474" s="122"/>
      <c r="G474" s="122"/>
      <c r="H474" s="122"/>
      <c r="J474" s="429">
        <f>SUM(J464:J472)</f>
        <v>1516374</v>
      </c>
      <c r="K474" s="429">
        <f>SUM(K464:K472)</f>
        <v>1584537</v>
      </c>
    </row>
    <row r="475" spans="2:11" s="128" customFormat="1" ht="15.75">
      <c r="B475" s="479" t="s">
        <v>371</v>
      </c>
      <c r="C475" s="122"/>
      <c r="D475" s="122"/>
      <c r="E475" s="122"/>
      <c r="F475" s="122"/>
      <c r="G475" s="122"/>
      <c r="H475" s="122"/>
      <c r="J475" s="429"/>
      <c r="K475" s="429"/>
    </row>
    <row r="476" spans="2:11" s="128" customFormat="1" ht="15.75">
      <c r="B476" s="348" t="s">
        <v>58</v>
      </c>
      <c r="C476" s="122"/>
      <c r="D476" s="122"/>
      <c r="E476" s="122"/>
      <c r="F476" s="122"/>
      <c r="G476" s="122"/>
      <c r="H476" s="122"/>
      <c r="J476" s="429"/>
      <c r="K476" s="429"/>
    </row>
    <row r="477" spans="2:11" s="128" customFormat="1" ht="15.75">
      <c r="B477" s="124" t="s">
        <v>36</v>
      </c>
      <c r="C477" s="122"/>
      <c r="D477" s="122"/>
      <c r="E477" s="122"/>
      <c r="F477" s="122"/>
      <c r="G477" s="122"/>
      <c r="H477" s="122"/>
      <c r="J477" s="429">
        <v>65415</v>
      </c>
      <c r="K477" s="429">
        <v>65415</v>
      </c>
    </row>
    <row r="478" spans="2:11" s="128" customFormat="1" ht="15.75">
      <c r="B478" s="124" t="s">
        <v>35</v>
      </c>
      <c r="C478" s="122"/>
      <c r="D478" s="122"/>
      <c r="E478" s="122"/>
      <c r="F478" s="122"/>
      <c r="G478" s="122"/>
      <c r="H478" s="122"/>
      <c r="J478" s="428">
        <v>48389</v>
      </c>
      <c r="K478" s="428">
        <v>45881</v>
      </c>
    </row>
    <row r="479" spans="2:11" s="128" customFormat="1" ht="15.75">
      <c r="B479" s="121"/>
      <c r="C479" s="122"/>
      <c r="D479" s="122"/>
      <c r="E479" s="122"/>
      <c r="F479" s="122"/>
      <c r="G479" s="122"/>
      <c r="H479" s="122"/>
      <c r="J479" s="429">
        <f>SUM(J474:J478)</f>
        <v>1630178</v>
      </c>
      <c r="K479" s="429">
        <f>SUM(K474:K478)</f>
        <v>1695833</v>
      </c>
    </row>
    <row r="480" spans="2:11" s="128" customFormat="1" ht="3" customHeight="1">
      <c r="B480" s="121"/>
      <c r="C480" s="145"/>
      <c r="D480" s="145"/>
      <c r="E480" s="145"/>
      <c r="F480" s="145"/>
      <c r="G480" s="145"/>
      <c r="J480" s="381"/>
      <c r="K480" s="381"/>
    </row>
    <row r="481" spans="2:11" s="128" customFormat="1" ht="15.75">
      <c r="B481" s="355" t="s">
        <v>128</v>
      </c>
      <c r="C481" s="145"/>
      <c r="D481" s="145"/>
      <c r="E481" s="145"/>
      <c r="F481" s="145"/>
      <c r="G481" s="145"/>
      <c r="J481" s="1139">
        <v>-122517</v>
      </c>
      <c r="K481" s="427">
        <v>-118134</v>
      </c>
    </row>
    <row r="482" spans="2:11" s="128" customFormat="1" ht="3" customHeight="1">
      <c r="B482" s="355"/>
      <c r="C482" s="145"/>
      <c r="D482" s="145"/>
      <c r="E482" s="145"/>
      <c r="F482" s="145"/>
      <c r="G482" s="145"/>
      <c r="J482" s="430"/>
      <c r="K482" s="427"/>
    </row>
    <row r="483" spans="2:11" s="128" customFormat="1" ht="15.75">
      <c r="B483" s="82" t="s">
        <v>796</v>
      </c>
      <c r="C483" s="145"/>
      <c r="D483" s="145"/>
      <c r="E483" s="145"/>
      <c r="F483" s="145"/>
      <c r="G483" s="145"/>
      <c r="J483" s="1140">
        <f>SUM(J479:J481)</f>
        <v>1507661</v>
      </c>
      <c r="K483" s="229">
        <f>SUM(K479:K481)</f>
        <v>1577699</v>
      </c>
    </row>
    <row r="484" spans="2:11" s="128" customFormat="1" ht="15.75">
      <c r="B484" s="285"/>
      <c r="C484" s="145"/>
      <c r="D484" s="145"/>
      <c r="E484" s="145"/>
      <c r="F484" s="145"/>
      <c r="G484" s="145"/>
      <c r="J484" s="233">
        <f>+J483-'BS'!H18</f>
        <v>0</v>
      </c>
      <c r="K484" s="233">
        <f>+K483-'BS'!J18</f>
        <v>0</v>
      </c>
    </row>
    <row r="485" spans="2:11" s="381" customFormat="1" ht="21" customHeight="1" thickBot="1">
      <c r="B485" s="392" t="s">
        <v>192</v>
      </c>
      <c r="J485" s="393">
        <f>J447+J483+J417</f>
        <v>8068887</v>
      </c>
      <c r="K485" s="393">
        <f>K447+K483+K417</f>
        <v>7768402</v>
      </c>
    </row>
    <row r="486" spans="2:11" s="128" customFormat="1" ht="8.25" customHeight="1">
      <c r="B486" s="144"/>
      <c r="J486" s="228">
        <f>+J485-'BS'!H16-'BS'!H18-'BS'!H17</f>
        <v>0</v>
      </c>
      <c r="K486" s="228">
        <f>+K485-'BS'!J16-'BS'!J18-'BS'!J17</f>
        <v>0</v>
      </c>
    </row>
    <row r="487" spans="2:11" s="128" customFormat="1" ht="8.25" customHeight="1">
      <c r="B487" s="144"/>
      <c r="J487" s="228"/>
      <c r="K487" s="228"/>
    </row>
    <row r="488" spans="2:11" s="128" customFormat="1" ht="15.75">
      <c r="B488" s="144"/>
      <c r="J488" s="228"/>
      <c r="K488" s="228"/>
    </row>
    <row r="489" spans="2:11" s="128" customFormat="1" ht="15.75">
      <c r="B489" s="144"/>
      <c r="J489" s="228"/>
      <c r="K489" s="228"/>
    </row>
    <row r="490" spans="1:11" s="122" customFormat="1" ht="15.75">
      <c r="A490" s="148" t="s">
        <v>266</v>
      </c>
      <c r="B490" s="120" t="s">
        <v>879</v>
      </c>
      <c r="C490" s="121"/>
      <c r="D490" s="121"/>
      <c r="E490" s="121"/>
      <c r="F490" s="121"/>
      <c r="G490" s="121"/>
      <c r="H490" s="121"/>
      <c r="I490" s="121"/>
      <c r="J490" s="1110" t="s">
        <v>627</v>
      </c>
      <c r="K490" s="1110"/>
    </row>
    <row r="491" spans="2:11" s="128" customFormat="1" ht="15.75">
      <c r="B491" s="144"/>
      <c r="J491" s="59" t="s">
        <v>843</v>
      </c>
      <c r="K491" s="59" t="s">
        <v>843</v>
      </c>
    </row>
    <row r="492" spans="10:11" s="128" customFormat="1" ht="18.75" customHeight="1">
      <c r="J492" s="519">
        <f>+'BS'!$H$9</f>
        <v>38807</v>
      </c>
      <c r="K492" s="96" t="str">
        <f>+'BS'!$J$9</f>
        <v>31/12/2005</v>
      </c>
    </row>
    <row r="493" spans="1:11" s="122" customFormat="1" ht="15.75">
      <c r="A493" s="148"/>
      <c r="B493" s="120"/>
      <c r="C493" s="121"/>
      <c r="D493" s="121"/>
      <c r="E493" s="121"/>
      <c r="F493" s="121"/>
      <c r="G493" s="121"/>
      <c r="H493" s="121"/>
      <c r="I493" s="121"/>
      <c r="J493" s="59" t="s">
        <v>819</v>
      </c>
      <c r="K493" s="59" t="s">
        <v>819</v>
      </c>
    </row>
    <row r="494" spans="1:9" s="122" customFormat="1" ht="9.75" customHeight="1">
      <c r="A494" s="123"/>
      <c r="B494" s="121"/>
      <c r="C494" s="121"/>
      <c r="D494" s="121"/>
      <c r="E494" s="121"/>
      <c r="F494" s="121"/>
      <c r="G494" s="121"/>
      <c r="H494" s="121"/>
      <c r="I494" s="121"/>
    </row>
    <row r="495" spans="1:13" s="382" customFormat="1" ht="15.75">
      <c r="A495" s="380"/>
      <c r="B495" s="147" t="s">
        <v>818</v>
      </c>
      <c r="C495" s="381"/>
      <c r="D495" s="381"/>
      <c r="E495" s="381"/>
      <c r="F495" s="381"/>
      <c r="G495" s="381"/>
      <c r="H495" s="381"/>
      <c r="I495" s="381"/>
      <c r="J495" s="490">
        <v>4452</v>
      </c>
      <c r="K495" s="570">
        <v>5050</v>
      </c>
      <c r="L495" s="381"/>
      <c r="M495" s="381"/>
    </row>
    <row r="496" spans="1:13" s="122" customFormat="1" ht="15.75">
      <c r="A496" s="123"/>
      <c r="B496" s="209" t="s">
        <v>247</v>
      </c>
      <c r="C496" s="121"/>
      <c r="D496" s="121"/>
      <c r="E496" s="121"/>
      <c r="F496" s="121"/>
      <c r="G496" s="121"/>
      <c r="H496" s="121"/>
      <c r="I496" s="121"/>
      <c r="J496" s="431">
        <v>2539</v>
      </c>
      <c r="K496" s="571">
        <v>1758</v>
      </c>
      <c r="L496" s="121"/>
      <c r="M496" s="121"/>
    </row>
    <row r="497" spans="1:13" s="122" customFormat="1" ht="15.75">
      <c r="A497" s="123"/>
      <c r="B497" s="128" t="s">
        <v>248</v>
      </c>
      <c r="C497" s="121"/>
      <c r="D497" s="121"/>
      <c r="E497" s="121"/>
      <c r="F497" s="121"/>
      <c r="G497" s="121"/>
      <c r="H497" s="121"/>
      <c r="I497" s="121"/>
      <c r="J497" s="431">
        <v>48837</v>
      </c>
      <c r="K497" s="571">
        <v>28142</v>
      </c>
      <c r="L497" s="121"/>
      <c r="M497" s="121"/>
    </row>
    <row r="498" spans="1:13" s="122" customFormat="1" ht="15.75">
      <c r="A498" s="123"/>
      <c r="B498" s="209" t="s">
        <v>249</v>
      </c>
      <c r="C498" s="121"/>
      <c r="D498" s="121"/>
      <c r="E498" s="121"/>
      <c r="F498" s="121"/>
      <c r="G498" s="121"/>
      <c r="H498" s="121"/>
      <c r="I498" s="121"/>
      <c r="J498" s="431">
        <v>17727</v>
      </c>
      <c r="K498" s="571">
        <v>928</v>
      </c>
      <c r="L498" s="121"/>
      <c r="M498" s="121"/>
    </row>
    <row r="499" spans="1:13" s="122" customFormat="1" ht="15.75">
      <c r="A499" s="123"/>
      <c r="B499" s="209" t="s">
        <v>815</v>
      </c>
      <c r="C499" s="121"/>
      <c r="D499" s="121"/>
      <c r="E499" s="121"/>
      <c r="F499" s="121"/>
      <c r="G499" s="121"/>
      <c r="H499" s="121"/>
      <c r="I499" s="121"/>
      <c r="J499" s="431">
        <v>80840</v>
      </c>
      <c r="K499" s="571">
        <v>78037</v>
      </c>
      <c r="L499" s="121"/>
      <c r="M499" s="121"/>
    </row>
    <row r="500" spans="1:13" s="122" customFormat="1" ht="15.75">
      <c r="A500" s="123"/>
      <c r="B500" s="147" t="s">
        <v>393</v>
      </c>
      <c r="C500" s="121"/>
      <c r="D500" s="121"/>
      <c r="E500" s="121"/>
      <c r="F500" s="121"/>
      <c r="G500" s="121"/>
      <c r="H500" s="121"/>
      <c r="I500" s="121"/>
      <c r="J500" s="431">
        <v>16622</v>
      </c>
      <c r="K500" s="571">
        <v>5972</v>
      </c>
      <c r="L500" s="121"/>
      <c r="M500" s="121"/>
    </row>
    <row r="501" spans="1:13" s="122" customFormat="1" ht="15.75">
      <c r="A501" s="123"/>
      <c r="B501" s="147" t="s">
        <v>816</v>
      </c>
      <c r="C501" s="121"/>
      <c r="D501" s="121"/>
      <c r="E501" s="121"/>
      <c r="F501" s="121"/>
      <c r="G501" s="121"/>
      <c r="H501" s="121"/>
      <c r="I501" s="121"/>
      <c r="J501" s="431">
        <v>174988</v>
      </c>
      <c r="K501" s="571">
        <v>97076</v>
      </c>
      <c r="L501" s="121"/>
      <c r="M501" s="121"/>
    </row>
    <row r="502" spans="1:13" s="122" customFormat="1" ht="15.75">
      <c r="A502" s="123"/>
      <c r="B502" s="209" t="s">
        <v>637</v>
      </c>
      <c r="C502" s="121"/>
      <c r="D502" s="121"/>
      <c r="E502" s="121"/>
      <c r="F502" s="121"/>
      <c r="G502" s="121"/>
      <c r="H502" s="121"/>
      <c r="I502" s="121"/>
      <c r="J502" s="431">
        <v>87887</v>
      </c>
      <c r="K502" s="571">
        <v>128091</v>
      </c>
      <c r="L502" s="121"/>
      <c r="M502" s="121"/>
    </row>
    <row r="503" spans="1:13" s="122" customFormat="1" ht="6.75" customHeight="1">
      <c r="A503" s="123"/>
      <c r="B503" s="209"/>
      <c r="C503" s="121"/>
      <c r="D503" s="121"/>
      <c r="E503" s="121"/>
      <c r="F503" s="121"/>
      <c r="G503" s="121"/>
      <c r="H503" s="121"/>
      <c r="I503" s="121"/>
      <c r="J503" s="346"/>
      <c r="K503" s="346"/>
      <c r="L503" s="121"/>
      <c r="M503" s="121"/>
    </row>
    <row r="504" spans="1:13" s="122" customFormat="1" ht="16.5" thickBot="1">
      <c r="A504" s="123"/>
      <c r="B504" s="121"/>
      <c r="C504" s="121"/>
      <c r="D504" s="121"/>
      <c r="E504" s="121"/>
      <c r="F504" s="121"/>
      <c r="G504" s="121"/>
      <c r="H504" s="121"/>
      <c r="I504" s="121"/>
      <c r="J504" s="432">
        <f>SUM(J495:J503)</f>
        <v>433892</v>
      </c>
      <c r="K504" s="432">
        <f>SUM(K495:K503)</f>
        <v>345054</v>
      </c>
      <c r="L504" s="121"/>
      <c r="M504" s="121"/>
    </row>
    <row r="505" spans="1:13" s="122" customFormat="1" ht="12" customHeight="1" thickTop="1">
      <c r="A505" s="123"/>
      <c r="B505" s="121"/>
      <c r="C505" s="121"/>
      <c r="D505" s="121"/>
      <c r="E505" s="121"/>
      <c r="F505" s="121"/>
      <c r="G505" s="121"/>
      <c r="H505" s="121"/>
      <c r="I505" s="121"/>
      <c r="J505" s="259">
        <f>+J504-'BS'!H21</f>
        <v>0</v>
      </c>
      <c r="K505" s="259">
        <f>+K504-'BS'!J21</f>
        <v>0</v>
      </c>
      <c r="L505" s="121"/>
      <c r="M505" s="121"/>
    </row>
    <row r="506" spans="1:13" s="122" customFormat="1" ht="12" customHeight="1">
      <c r="A506" s="123"/>
      <c r="B506" s="121"/>
      <c r="C506" s="121"/>
      <c r="D506" s="121"/>
      <c r="E506" s="121"/>
      <c r="F506" s="121"/>
      <c r="G506" s="121"/>
      <c r="H506" s="121"/>
      <c r="I506" s="121"/>
      <c r="J506" s="259"/>
      <c r="K506" s="259"/>
      <c r="L506" s="121"/>
      <c r="M506" s="121"/>
    </row>
    <row r="507" spans="8:9" s="128" customFormat="1" ht="11.25" customHeight="1">
      <c r="H507" s="433"/>
      <c r="I507" s="433"/>
    </row>
    <row r="508" spans="8:9" s="128" customFormat="1" ht="11.25" customHeight="1">
      <c r="H508" s="433"/>
      <c r="I508" s="433"/>
    </row>
    <row r="509" spans="1:13" s="122" customFormat="1" ht="15.75">
      <c r="A509" s="148" t="s">
        <v>267</v>
      </c>
      <c r="B509" s="120" t="s">
        <v>880</v>
      </c>
      <c r="C509" s="121"/>
      <c r="D509" s="121"/>
      <c r="E509" s="121"/>
      <c r="F509" s="121"/>
      <c r="G509" s="121"/>
      <c r="H509" s="121"/>
      <c r="I509" s="121"/>
      <c r="J509" s="1090" t="s">
        <v>627</v>
      </c>
      <c r="K509" s="1090"/>
      <c r="L509" s="121"/>
      <c r="M509" s="121"/>
    </row>
    <row r="510" spans="1:13" s="122" customFormat="1" ht="15.75">
      <c r="A510" s="123"/>
      <c r="B510" s="121"/>
      <c r="C510" s="121"/>
      <c r="D510" s="121"/>
      <c r="E510" s="121"/>
      <c r="F510" s="121"/>
      <c r="G510" s="121"/>
      <c r="H510" s="121"/>
      <c r="I510" s="121"/>
      <c r="J510" s="96" t="s">
        <v>843</v>
      </c>
      <c r="K510" s="96" t="s">
        <v>843</v>
      </c>
      <c r="L510" s="121"/>
      <c r="M510" s="121"/>
    </row>
    <row r="511" spans="1:13" s="122" customFormat="1" ht="15.75">
      <c r="A511" s="123"/>
      <c r="B511" s="121"/>
      <c r="C511" s="121"/>
      <c r="D511" s="121"/>
      <c r="E511" s="121"/>
      <c r="F511" s="121"/>
      <c r="G511" s="121"/>
      <c r="H511" s="121"/>
      <c r="I511" s="121"/>
      <c r="J511" s="519">
        <f>+'BS'!$H$9</f>
        <v>38807</v>
      </c>
      <c r="K511" s="96" t="str">
        <f>+'BS'!$J$9</f>
        <v>31/12/2005</v>
      </c>
      <c r="L511" s="121"/>
      <c r="M511" s="121"/>
    </row>
    <row r="512" spans="1:13" s="122" customFormat="1" ht="15.75">
      <c r="A512" s="123"/>
      <c r="B512" s="121"/>
      <c r="C512" s="121"/>
      <c r="D512" s="121"/>
      <c r="E512" s="121"/>
      <c r="F512" s="121"/>
      <c r="G512" s="121"/>
      <c r="H512" s="121"/>
      <c r="I512" s="121"/>
      <c r="J512" s="96" t="s">
        <v>819</v>
      </c>
      <c r="K512" s="96" t="s">
        <v>819</v>
      </c>
      <c r="L512" s="121"/>
      <c r="M512" s="121"/>
    </row>
    <row r="513" spans="1:13" s="122" customFormat="1" ht="5.25" customHeight="1">
      <c r="A513" s="123"/>
      <c r="B513" s="121"/>
      <c r="C513" s="121"/>
      <c r="D513" s="121"/>
      <c r="E513" s="121"/>
      <c r="F513" s="121"/>
      <c r="G513" s="121"/>
      <c r="H513" s="121"/>
      <c r="I513" s="121"/>
      <c r="J513" s="96"/>
      <c r="K513" s="96"/>
      <c r="L513" s="121"/>
      <c r="M513" s="121"/>
    </row>
    <row r="514" spans="1:13" s="122" customFormat="1" ht="15.75">
      <c r="A514" s="123"/>
      <c r="B514" s="209" t="s">
        <v>424</v>
      </c>
      <c r="C514" s="121"/>
      <c r="D514" s="121"/>
      <c r="E514" s="121"/>
      <c r="F514" s="121"/>
      <c r="G514" s="121"/>
      <c r="H514" s="121"/>
      <c r="I514" s="121"/>
      <c r="J514" s="273"/>
      <c r="K514" s="273"/>
      <c r="L514" s="209"/>
      <c r="M514" s="121"/>
    </row>
    <row r="515" spans="1:13" s="122" customFormat="1" ht="15.75">
      <c r="A515" s="123"/>
      <c r="B515" s="434" t="s">
        <v>425</v>
      </c>
      <c r="C515" s="121"/>
      <c r="E515" s="121"/>
      <c r="F515" s="121"/>
      <c r="G515" s="121"/>
      <c r="H515" s="121"/>
      <c r="I515" s="121"/>
      <c r="J515" s="273">
        <v>222797</v>
      </c>
      <c r="K515" s="273">
        <v>260789</v>
      </c>
      <c r="L515" s="88"/>
      <c r="M515" s="121"/>
    </row>
    <row r="516" spans="1:13" s="122" customFormat="1" ht="15.75" hidden="1">
      <c r="A516" s="123"/>
      <c r="B516" s="122" t="s">
        <v>817</v>
      </c>
      <c r="D516" s="121"/>
      <c r="E516" s="121"/>
      <c r="F516" s="121"/>
      <c r="G516" s="121"/>
      <c r="H516" s="121"/>
      <c r="I516" s="121"/>
      <c r="J516" s="273" t="s">
        <v>635</v>
      </c>
      <c r="K516" s="273">
        <v>0</v>
      </c>
      <c r="L516" s="88"/>
      <c r="M516" s="121"/>
    </row>
    <row r="517" spans="1:13" s="122" customFormat="1" ht="15.75">
      <c r="A517" s="123"/>
      <c r="B517" s="122" t="s">
        <v>739</v>
      </c>
      <c r="D517" s="121"/>
      <c r="E517" s="121"/>
      <c r="F517" s="121"/>
      <c r="G517" s="121"/>
      <c r="H517" s="121"/>
      <c r="I517" s="121"/>
      <c r="J517" s="273">
        <v>29263</v>
      </c>
      <c r="K517" s="273">
        <v>29263</v>
      </c>
      <c r="L517" s="88"/>
      <c r="M517" s="121"/>
    </row>
    <row r="518" spans="1:13" s="122" customFormat="1" ht="15.75">
      <c r="A518" s="123"/>
      <c r="B518" s="113" t="s">
        <v>375</v>
      </c>
      <c r="C518" s="121"/>
      <c r="D518" s="121"/>
      <c r="E518" s="121"/>
      <c r="F518" s="121"/>
      <c r="G518" s="121"/>
      <c r="H518" s="121"/>
      <c r="I518" s="121"/>
      <c r="J518" s="273">
        <v>141416</v>
      </c>
      <c r="K518" s="273">
        <v>137705</v>
      </c>
      <c r="L518" s="88"/>
      <c r="M518" s="121"/>
    </row>
    <row r="519" spans="1:13" s="122" customFormat="1" ht="15.75">
      <c r="A519" s="123"/>
      <c r="B519" s="113" t="s">
        <v>376</v>
      </c>
      <c r="C519" s="121"/>
      <c r="D519" s="121"/>
      <c r="E519" s="121"/>
      <c r="F519" s="121"/>
      <c r="G519" s="121"/>
      <c r="H519" s="121"/>
      <c r="I519" s="121"/>
      <c r="J519" s="273">
        <v>23927</v>
      </c>
      <c r="K519" s="273">
        <v>16079</v>
      </c>
      <c r="L519" s="88"/>
      <c r="M519" s="121"/>
    </row>
    <row r="520" spans="1:13" s="122" customFormat="1" ht="15.75">
      <c r="A520" s="123"/>
      <c r="B520" s="209" t="s">
        <v>773</v>
      </c>
      <c r="C520" s="121"/>
      <c r="D520" s="121"/>
      <c r="E520" s="121"/>
      <c r="F520" s="121"/>
      <c r="G520" s="121"/>
      <c r="H520" s="121"/>
      <c r="I520" s="121"/>
      <c r="J520" s="273">
        <v>22654</v>
      </c>
      <c r="K520" s="273">
        <v>18707</v>
      </c>
      <c r="L520" s="209"/>
      <c r="M520" s="121"/>
    </row>
    <row r="521" spans="1:13" s="122" customFormat="1" ht="15.75">
      <c r="A521" s="123"/>
      <c r="B521" s="113" t="s">
        <v>373</v>
      </c>
      <c r="C521" s="121"/>
      <c r="D521" s="121"/>
      <c r="E521" s="121"/>
      <c r="F521" s="121"/>
      <c r="G521" s="121"/>
      <c r="H521" s="121"/>
      <c r="I521" s="121"/>
      <c r="J521" s="273">
        <v>159300</v>
      </c>
      <c r="K521" s="273">
        <v>100232</v>
      </c>
      <c r="L521" s="88"/>
      <c r="M521" s="121"/>
    </row>
    <row r="522" spans="1:13" s="122" customFormat="1" ht="15.75">
      <c r="A522" s="123"/>
      <c r="B522" s="113" t="s">
        <v>910</v>
      </c>
      <c r="C522" s="121"/>
      <c r="D522" s="121"/>
      <c r="E522" s="121"/>
      <c r="F522" s="121"/>
      <c r="G522" s="121"/>
      <c r="H522" s="121"/>
      <c r="I522" s="121"/>
      <c r="J522" s="273">
        <v>5369</v>
      </c>
      <c r="K522" s="273">
        <v>6179</v>
      </c>
      <c r="L522" s="88"/>
      <c r="M522" s="121"/>
    </row>
    <row r="523" spans="1:13" s="122" customFormat="1" ht="15.75">
      <c r="A523" s="123"/>
      <c r="B523" s="209" t="s">
        <v>59</v>
      </c>
      <c r="C523" s="121"/>
      <c r="D523" s="121"/>
      <c r="E523" s="121"/>
      <c r="F523" s="121"/>
      <c r="G523" s="121"/>
      <c r="H523" s="121"/>
      <c r="I523" s="121"/>
      <c r="J523" s="273">
        <v>1465</v>
      </c>
      <c r="K523" s="273">
        <v>5385</v>
      </c>
      <c r="L523" s="88"/>
      <c r="M523" s="121"/>
    </row>
    <row r="524" spans="1:13" s="122" customFormat="1" ht="15.75">
      <c r="A524" s="123"/>
      <c r="B524" s="113" t="s">
        <v>60</v>
      </c>
      <c r="C524" s="121"/>
      <c r="D524" s="121"/>
      <c r="E524" s="121"/>
      <c r="F524" s="121"/>
      <c r="G524" s="121"/>
      <c r="H524" s="121"/>
      <c r="I524" s="121"/>
      <c r="J524" s="273">
        <v>14368</v>
      </c>
      <c r="K524" s="273">
        <v>2057</v>
      </c>
      <c r="L524" s="88"/>
      <c r="M524" s="121"/>
    </row>
    <row r="525" spans="1:13" s="122" customFormat="1" ht="15.75">
      <c r="A525" s="123"/>
      <c r="B525" s="113" t="s">
        <v>673</v>
      </c>
      <c r="C525" s="121"/>
      <c r="D525" s="121"/>
      <c r="E525" s="121"/>
      <c r="F525" s="121"/>
      <c r="G525" s="121"/>
      <c r="H525" s="121"/>
      <c r="I525" s="121"/>
      <c r="J525" s="273">
        <v>185234</v>
      </c>
      <c r="K525" s="273">
        <v>218632</v>
      </c>
      <c r="L525" s="88"/>
      <c r="M525" s="121"/>
    </row>
    <row r="526" spans="1:13" s="122" customFormat="1" ht="15.75" hidden="1">
      <c r="A526" s="123"/>
      <c r="B526" s="113" t="s">
        <v>374</v>
      </c>
      <c r="C526" s="121"/>
      <c r="D526" s="121"/>
      <c r="E526" s="121"/>
      <c r="F526" s="121"/>
      <c r="G526" s="121"/>
      <c r="H526" s="121"/>
      <c r="I526" s="121"/>
      <c r="J526" s="273">
        <v>0</v>
      </c>
      <c r="K526" s="273">
        <v>0</v>
      </c>
      <c r="L526" s="88"/>
      <c r="M526" s="121"/>
    </row>
    <row r="527" spans="1:13" s="122" customFormat="1" ht="15.75" customHeight="1">
      <c r="A527" s="123"/>
      <c r="B527" s="209" t="s">
        <v>448</v>
      </c>
      <c r="C527" s="121"/>
      <c r="D527" s="121"/>
      <c r="E527" s="121"/>
      <c r="F527" s="121"/>
      <c r="G527" s="121"/>
      <c r="H527" s="121"/>
      <c r="I527" s="121"/>
      <c r="J527" s="273">
        <v>0</v>
      </c>
      <c r="K527" s="273">
        <v>5707</v>
      </c>
      <c r="L527" s="209"/>
      <c r="M527" s="121"/>
    </row>
    <row r="528" spans="1:13" s="122" customFormat="1" ht="15.75" customHeight="1">
      <c r="A528" s="123"/>
      <c r="B528" s="209" t="s">
        <v>825</v>
      </c>
      <c r="C528" s="121"/>
      <c r="D528" s="121"/>
      <c r="E528" s="121"/>
      <c r="F528" s="121"/>
      <c r="G528" s="121"/>
      <c r="H528" s="121"/>
      <c r="I528" s="121"/>
      <c r="J528" s="273">
        <v>2523</v>
      </c>
      <c r="K528" s="273">
        <v>3396</v>
      </c>
      <c r="L528" s="209"/>
      <c r="M528" s="121"/>
    </row>
    <row r="529" spans="1:13" s="122" customFormat="1" ht="4.5" customHeight="1">
      <c r="A529" s="123"/>
      <c r="B529" s="209"/>
      <c r="C529" s="121"/>
      <c r="D529" s="121"/>
      <c r="E529" s="121"/>
      <c r="F529" s="121"/>
      <c r="G529" s="121"/>
      <c r="H529" s="121"/>
      <c r="I529" s="121"/>
      <c r="J529" s="273"/>
      <c r="L529" s="123"/>
      <c r="M529" s="121"/>
    </row>
    <row r="530" spans="1:13" s="122" customFormat="1" ht="16.5" thickBot="1">
      <c r="A530" s="123"/>
      <c r="B530" s="209"/>
      <c r="C530" s="121"/>
      <c r="D530" s="121"/>
      <c r="E530" s="121"/>
      <c r="F530" s="121"/>
      <c r="G530" s="121"/>
      <c r="H530" s="121"/>
      <c r="I530" s="121"/>
      <c r="J530" s="260">
        <f>SUM(J515:J529)</f>
        <v>808316</v>
      </c>
      <c r="K530" s="260">
        <f>SUM(K515:K529)</f>
        <v>804131</v>
      </c>
      <c r="L530" s="121"/>
      <c r="M530" s="121"/>
    </row>
    <row r="531" spans="1:13" s="122" customFormat="1" ht="11.25" customHeight="1" thickTop="1">
      <c r="A531" s="123"/>
      <c r="B531" s="121"/>
      <c r="C531" s="121"/>
      <c r="D531" s="121"/>
      <c r="E531" s="121"/>
      <c r="F531" s="121"/>
      <c r="G531" s="121"/>
      <c r="H531" s="121"/>
      <c r="I531" s="121"/>
      <c r="J531" s="210">
        <f>+J530-'BS'!H46</f>
        <v>0</v>
      </c>
      <c r="K531" s="210">
        <f>+K530-'BS'!J46</f>
        <v>0</v>
      </c>
      <c r="L531" s="121"/>
      <c r="M531" s="121"/>
    </row>
    <row r="532" spans="1:13" s="122" customFormat="1" ht="15.75">
      <c r="A532" s="123"/>
      <c r="B532" s="121"/>
      <c r="C532" s="121"/>
      <c r="D532" s="121"/>
      <c r="E532" s="121"/>
      <c r="F532" s="121"/>
      <c r="G532" s="121"/>
      <c r="H532" s="121"/>
      <c r="I532" s="121"/>
      <c r="J532" s="124"/>
      <c r="K532" s="124"/>
      <c r="L532" s="121"/>
      <c r="M532" s="121"/>
    </row>
    <row r="533" spans="1:11" s="122" customFormat="1" ht="15.75">
      <c r="A533" s="148" t="s">
        <v>268</v>
      </c>
      <c r="B533" s="120" t="s">
        <v>881</v>
      </c>
      <c r="C533" s="121"/>
      <c r="D533" s="121"/>
      <c r="E533" s="121"/>
      <c r="F533" s="121"/>
      <c r="G533" s="121"/>
      <c r="H533" s="234" t="s">
        <v>627</v>
      </c>
      <c r="I533" s="234"/>
      <c r="J533" s="235"/>
      <c r="K533" s="235"/>
    </row>
    <row r="534" spans="1:11" s="382" customFormat="1" ht="47.25">
      <c r="A534" s="380"/>
      <c r="B534" s="381"/>
      <c r="C534" s="381"/>
      <c r="D534" s="381"/>
      <c r="E534" s="381"/>
      <c r="F534" s="381"/>
      <c r="G534" s="381"/>
      <c r="H534" s="131" t="s">
        <v>304</v>
      </c>
      <c r="I534" s="131" t="s">
        <v>195</v>
      </c>
      <c r="J534" s="131" t="s">
        <v>724</v>
      </c>
      <c r="K534" s="131" t="s">
        <v>696</v>
      </c>
    </row>
    <row r="535" spans="1:11" s="122" customFormat="1" ht="15.75">
      <c r="A535" s="123"/>
      <c r="B535" s="121"/>
      <c r="C535" s="121"/>
      <c r="D535" s="121"/>
      <c r="E535" s="121"/>
      <c r="F535" s="121"/>
      <c r="G535" s="121"/>
      <c r="H535" s="149">
        <f>+H150</f>
        <v>38807</v>
      </c>
      <c r="I535" s="149">
        <f>+J150</f>
        <v>38442</v>
      </c>
      <c r="J535" s="506">
        <f>+H535</f>
        <v>38807</v>
      </c>
      <c r="K535" s="506">
        <f>+I535</f>
        <v>38442</v>
      </c>
    </row>
    <row r="536" spans="1:11" s="122" customFormat="1" ht="15.75">
      <c r="A536" s="123"/>
      <c r="B536" s="121"/>
      <c r="C536" s="121"/>
      <c r="D536" s="121"/>
      <c r="E536" s="121"/>
      <c r="F536" s="121"/>
      <c r="G536" s="121"/>
      <c r="H536" s="132" t="s">
        <v>819</v>
      </c>
      <c r="I536" s="132" t="s">
        <v>819</v>
      </c>
      <c r="J536" s="132" t="s">
        <v>819</v>
      </c>
      <c r="K536" s="132" t="s">
        <v>819</v>
      </c>
    </row>
    <row r="537" spans="1:11" s="122" customFormat="1" ht="15.75">
      <c r="A537" s="123"/>
      <c r="B537" s="121" t="s">
        <v>882</v>
      </c>
      <c r="C537" s="121"/>
      <c r="D537" s="121"/>
      <c r="E537" s="121"/>
      <c r="F537" s="121"/>
      <c r="G537" s="121"/>
      <c r="H537" s="124"/>
      <c r="I537" s="157"/>
      <c r="J537" s="121"/>
      <c r="K537" s="121"/>
    </row>
    <row r="538" spans="1:11" s="122" customFormat="1" ht="15.75">
      <c r="A538" s="123"/>
      <c r="B538" s="150" t="s">
        <v>820</v>
      </c>
      <c r="C538" s="121" t="s">
        <v>883</v>
      </c>
      <c r="D538" s="121"/>
      <c r="E538" s="121"/>
      <c r="F538" s="121"/>
      <c r="G538" s="121"/>
      <c r="H538" s="259">
        <f>+J538</f>
        <v>228684</v>
      </c>
      <c r="I538" s="259">
        <f>+K538</f>
        <v>229260</v>
      </c>
      <c r="J538" s="259">
        <v>228684</v>
      </c>
      <c r="K538" s="259">
        <v>229260</v>
      </c>
    </row>
    <row r="539" spans="1:11" s="122" customFormat="1" ht="15.75">
      <c r="A539" s="123"/>
      <c r="B539" s="150" t="s">
        <v>820</v>
      </c>
      <c r="C539" s="121" t="s">
        <v>884</v>
      </c>
      <c r="D539" s="121"/>
      <c r="E539" s="121"/>
      <c r="F539" s="121"/>
      <c r="G539" s="121"/>
      <c r="H539" s="259">
        <f>+J539</f>
        <v>18660</v>
      </c>
      <c r="I539" s="259">
        <f>+K539</f>
        <v>32742</v>
      </c>
      <c r="J539" s="259">
        <v>18660</v>
      </c>
      <c r="K539" s="259">
        <v>32742</v>
      </c>
    </row>
    <row r="540" spans="1:7" s="122" customFormat="1" ht="15.75">
      <c r="A540" s="123"/>
      <c r="B540" s="121" t="s">
        <v>88</v>
      </c>
      <c r="C540" s="121"/>
      <c r="D540" s="121"/>
      <c r="E540" s="121"/>
      <c r="F540" s="121"/>
      <c r="G540" s="121"/>
    </row>
    <row r="541" spans="1:11" s="122" customFormat="1" ht="15.75">
      <c r="A541" s="123"/>
      <c r="B541" s="121" t="s">
        <v>89</v>
      </c>
      <c r="C541" s="121"/>
      <c r="D541" s="121"/>
      <c r="E541" s="121"/>
      <c r="F541" s="121"/>
      <c r="G541" s="121"/>
      <c r="H541" s="259">
        <f>+J541</f>
        <v>22961</v>
      </c>
      <c r="I541" s="259">
        <f>+K541</f>
        <v>25762</v>
      </c>
      <c r="J541" s="259">
        <v>22961</v>
      </c>
      <c r="K541" s="259">
        <v>25762</v>
      </c>
    </row>
    <row r="542" spans="1:11" s="122" customFormat="1" ht="15.75">
      <c r="A542" s="123"/>
      <c r="B542" s="121" t="s">
        <v>299</v>
      </c>
      <c r="C542" s="121"/>
      <c r="D542" s="121"/>
      <c r="E542" s="121"/>
      <c r="F542" s="121"/>
      <c r="G542" s="121"/>
      <c r="H542" s="259"/>
      <c r="I542" s="259"/>
      <c r="J542" s="259"/>
      <c r="K542" s="259"/>
    </row>
    <row r="543" spans="1:11" s="122" customFormat="1" ht="15.75">
      <c r="A543" s="123"/>
      <c r="B543" s="150" t="s">
        <v>820</v>
      </c>
      <c r="C543" s="121" t="s">
        <v>885</v>
      </c>
      <c r="D543" s="121"/>
      <c r="E543" s="121"/>
      <c r="F543" s="121"/>
      <c r="G543" s="121"/>
      <c r="H543" s="259">
        <f aca="true" t="shared" si="0" ref="H543:I546">+J543</f>
        <v>7194</v>
      </c>
      <c r="I543" s="259">
        <f t="shared" si="0"/>
        <v>20930</v>
      </c>
      <c r="J543" s="259">
        <v>7194</v>
      </c>
      <c r="K543" s="259">
        <v>20930</v>
      </c>
    </row>
    <row r="544" spans="1:11" s="122" customFormat="1" ht="15.75">
      <c r="A544" s="123"/>
      <c r="B544" s="150" t="s">
        <v>820</v>
      </c>
      <c r="C544" s="121" t="s">
        <v>897</v>
      </c>
      <c r="D544" s="121"/>
      <c r="E544" s="121"/>
      <c r="F544" s="121"/>
      <c r="G544" s="121"/>
      <c r="H544" s="259">
        <f t="shared" si="0"/>
        <v>29673</v>
      </c>
      <c r="I544" s="259">
        <f t="shared" si="0"/>
        <v>19361</v>
      </c>
      <c r="J544" s="259">
        <v>29673</v>
      </c>
      <c r="K544" s="259">
        <v>19361</v>
      </c>
    </row>
    <row r="545" spans="1:11" s="122" customFormat="1" ht="15.75">
      <c r="A545" s="123"/>
      <c r="B545" s="150" t="s">
        <v>820</v>
      </c>
      <c r="C545" s="121" t="s">
        <v>896</v>
      </c>
      <c r="D545" s="121"/>
      <c r="F545" s="121"/>
      <c r="G545" s="121"/>
      <c r="H545" s="259">
        <f t="shared" si="0"/>
        <v>10989</v>
      </c>
      <c r="I545" s="259">
        <f t="shared" si="0"/>
        <v>10899</v>
      </c>
      <c r="J545" s="259">
        <v>10989</v>
      </c>
      <c r="K545" s="259">
        <v>10899</v>
      </c>
    </row>
    <row r="546" spans="1:11" s="122" customFormat="1" ht="15.75">
      <c r="A546" s="123"/>
      <c r="B546" s="121" t="s">
        <v>824</v>
      </c>
      <c r="C546" s="121"/>
      <c r="D546" s="121"/>
      <c r="E546" s="121"/>
      <c r="F546" s="121"/>
      <c r="G546" s="121"/>
      <c r="H546" s="259">
        <f t="shared" si="0"/>
        <v>5</v>
      </c>
      <c r="I546" s="259">
        <f t="shared" si="0"/>
        <v>10</v>
      </c>
      <c r="J546" s="259">
        <v>5</v>
      </c>
      <c r="K546" s="259">
        <v>10</v>
      </c>
    </row>
    <row r="547" spans="1:11" s="122" customFormat="1" ht="6.75" customHeight="1">
      <c r="A547" s="123"/>
      <c r="B547" s="121"/>
      <c r="C547" s="121"/>
      <c r="D547" s="121"/>
      <c r="E547" s="121"/>
      <c r="F547" s="121"/>
      <c r="G547" s="121"/>
      <c r="H547" s="238"/>
      <c r="I547" s="238"/>
      <c r="J547" s="238"/>
      <c r="K547" s="238"/>
    </row>
    <row r="548" spans="1:11" s="122" customFormat="1" ht="15.75">
      <c r="A548" s="123"/>
      <c r="B548" s="121"/>
      <c r="C548" s="121"/>
      <c r="D548" s="121"/>
      <c r="E548" s="121"/>
      <c r="F548" s="121"/>
      <c r="G548" s="121"/>
      <c r="H548" s="259">
        <f>SUM(H537:H546)</f>
        <v>318166</v>
      </c>
      <c r="I548" s="259">
        <f>SUM(I537:I546)</f>
        <v>338964</v>
      </c>
      <c r="J548" s="259">
        <f>SUM(J537:J546)</f>
        <v>318166</v>
      </c>
      <c r="K548" s="259">
        <f>SUM(K537:K546)</f>
        <v>338964</v>
      </c>
    </row>
    <row r="549" spans="1:11" s="207" customFormat="1" ht="18" customHeight="1">
      <c r="A549" s="204"/>
      <c r="B549" s="205" t="s">
        <v>229</v>
      </c>
      <c r="C549" s="205"/>
      <c r="D549" s="205"/>
      <c r="E549" s="205"/>
      <c r="F549" s="205"/>
      <c r="G549" s="205"/>
      <c r="H549" s="259">
        <f>+J549</f>
        <v>15177</v>
      </c>
      <c r="I549" s="259">
        <f>+K549</f>
        <v>5122</v>
      </c>
      <c r="J549" s="483">
        <v>15177</v>
      </c>
      <c r="K549" s="259">
        <v>5122</v>
      </c>
    </row>
    <row r="550" spans="1:11" s="122" customFormat="1" ht="6" customHeight="1">
      <c r="A550" s="123"/>
      <c r="B550" s="121"/>
      <c r="C550" s="121"/>
      <c r="D550" s="121"/>
      <c r="E550" s="121"/>
      <c r="F550" s="121"/>
      <c r="G550" s="121"/>
      <c r="H550" s="237"/>
      <c r="I550" s="237"/>
      <c r="J550" s="237"/>
      <c r="K550" s="237"/>
    </row>
    <row r="551" spans="1:11" s="122" customFormat="1" ht="16.5" thickBot="1">
      <c r="A551" s="123"/>
      <c r="B551" s="121"/>
      <c r="C551" s="121"/>
      <c r="D551" s="121"/>
      <c r="E551" s="121"/>
      <c r="F551" s="121"/>
      <c r="G551" s="121"/>
      <c r="H551" s="260">
        <f>SUM(H548:H549)</f>
        <v>333343</v>
      </c>
      <c r="I551" s="260">
        <f>SUM(I548:I549)</f>
        <v>344086</v>
      </c>
      <c r="J551" s="260">
        <f>SUM(J548:J549)</f>
        <v>333343</v>
      </c>
      <c r="K551" s="260">
        <f>SUM(K548:K549)</f>
        <v>344086</v>
      </c>
    </row>
    <row r="552" spans="1:11" s="122" customFormat="1" ht="12" customHeight="1" thickTop="1">
      <c r="A552" s="123"/>
      <c r="B552" s="121"/>
      <c r="C552" s="121"/>
      <c r="D552" s="121"/>
      <c r="E552" s="121"/>
      <c r="F552" s="121"/>
      <c r="G552" s="121"/>
      <c r="H552" s="246">
        <f>+H551-'PL(Grp)'!G13</f>
        <v>0</v>
      </c>
      <c r="I552" s="246">
        <f>+I551-'PL(Grp)'!I13</f>
        <v>0</v>
      </c>
      <c r="J552" s="246">
        <f>+J551-'PL(Grp)'!K13</f>
        <v>0</v>
      </c>
      <c r="K552" s="246">
        <f>+K551-'PL(Grp)'!M13</f>
        <v>0</v>
      </c>
    </row>
    <row r="553" spans="1:11" s="122" customFormat="1" ht="15.75">
      <c r="A553" s="123"/>
      <c r="B553" s="121"/>
      <c r="C553" s="121"/>
      <c r="D553" s="121"/>
      <c r="E553" s="121"/>
      <c r="F553" s="121"/>
      <c r="G553" s="121"/>
      <c r="H553" s="124"/>
      <c r="I553" s="124"/>
      <c r="J553" s="121"/>
      <c r="K553" s="121"/>
    </row>
    <row r="554" spans="1:11" s="122" customFormat="1" ht="15.75">
      <c r="A554" s="148" t="s">
        <v>269</v>
      </c>
      <c r="B554" s="120" t="s">
        <v>898</v>
      </c>
      <c r="C554" s="121"/>
      <c r="D554" s="121"/>
      <c r="E554" s="121"/>
      <c r="F554" s="121"/>
      <c r="G554" s="121"/>
      <c r="H554" s="234"/>
      <c r="I554" s="234"/>
      <c r="J554" s="235"/>
      <c r="K554" s="235"/>
    </row>
    <row r="555" spans="1:7" s="382" customFormat="1" ht="22.5" customHeight="1">
      <c r="A555" s="380"/>
      <c r="B555" s="381" t="s">
        <v>90</v>
      </c>
      <c r="C555" s="381"/>
      <c r="D555" s="381"/>
      <c r="E555" s="381"/>
      <c r="F555" s="381"/>
      <c r="G555" s="381"/>
    </row>
    <row r="556" spans="1:11" s="382" customFormat="1" ht="15.75">
      <c r="A556" s="380"/>
      <c r="B556" s="381" t="s">
        <v>89</v>
      </c>
      <c r="C556" s="381"/>
      <c r="D556" s="381"/>
      <c r="E556" s="381"/>
      <c r="F556" s="381"/>
      <c r="G556" s="381"/>
      <c r="H556" s="259">
        <f aca="true" t="shared" si="1" ref="H556:I560">+J556</f>
        <v>12735</v>
      </c>
      <c r="I556" s="259">
        <f t="shared" si="1"/>
        <v>10367</v>
      </c>
      <c r="J556" s="266">
        <v>12735</v>
      </c>
      <c r="K556" s="266">
        <v>10367</v>
      </c>
    </row>
    <row r="557" spans="1:11" s="122" customFormat="1" ht="15.75">
      <c r="A557" s="123"/>
      <c r="B557" s="121" t="s">
        <v>605</v>
      </c>
      <c r="C557" s="121"/>
      <c r="D557" s="121"/>
      <c r="E557" s="121"/>
      <c r="F557" s="121"/>
      <c r="G557" s="121"/>
      <c r="H557" s="259">
        <f t="shared" si="1"/>
        <v>136830</v>
      </c>
      <c r="I557" s="259">
        <f t="shared" si="1"/>
        <v>125278</v>
      </c>
      <c r="J557" s="266">
        <v>136830</v>
      </c>
      <c r="K557" s="266">
        <v>125278</v>
      </c>
    </row>
    <row r="558" spans="1:11" s="122" customFormat="1" ht="15.75">
      <c r="A558" s="123"/>
      <c r="B558" s="121" t="s">
        <v>200</v>
      </c>
      <c r="C558" s="121"/>
      <c r="D558" s="121"/>
      <c r="E558" s="121"/>
      <c r="F558" s="121"/>
      <c r="G558" s="121"/>
      <c r="H558" s="259">
        <f>+J558</f>
        <v>8384</v>
      </c>
      <c r="I558" s="259">
        <f>+K558</f>
        <v>9000</v>
      </c>
      <c r="J558" s="266">
        <v>8384</v>
      </c>
      <c r="K558" s="266">
        <v>9000</v>
      </c>
    </row>
    <row r="559" spans="1:11" s="122" customFormat="1" ht="15.75">
      <c r="A559" s="123"/>
      <c r="B559" s="121" t="s">
        <v>900</v>
      </c>
      <c r="C559" s="121"/>
      <c r="D559" s="121"/>
      <c r="E559" s="121"/>
      <c r="F559" s="121"/>
      <c r="G559" s="121"/>
      <c r="H559" s="259">
        <f>+J559</f>
        <v>12469</v>
      </c>
      <c r="I559" s="259">
        <f>+K559</f>
        <v>17446</v>
      </c>
      <c r="J559" s="266">
        <v>12469</v>
      </c>
      <c r="K559" s="266">
        <v>17446</v>
      </c>
    </row>
    <row r="560" spans="1:11" s="122" customFormat="1" ht="15.75">
      <c r="A560" s="123"/>
      <c r="B560" s="121" t="s">
        <v>824</v>
      </c>
      <c r="C560" s="121"/>
      <c r="D560" s="121"/>
      <c r="E560" s="121"/>
      <c r="F560" s="121"/>
      <c r="G560" s="121"/>
      <c r="H560" s="259">
        <f t="shared" si="1"/>
        <v>-1758</v>
      </c>
      <c r="I560" s="259">
        <f t="shared" si="1"/>
        <v>10500</v>
      </c>
      <c r="J560" s="266">
        <v>-1758</v>
      </c>
      <c r="K560" s="266">
        <v>10500</v>
      </c>
    </row>
    <row r="561" spans="1:11" s="122" customFormat="1" ht="8.25" customHeight="1">
      <c r="A561" s="123"/>
      <c r="B561" s="121"/>
      <c r="C561" s="121"/>
      <c r="D561" s="121"/>
      <c r="E561" s="121"/>
      <c r="F561" s="121"/>
      <c r="G561" s="121"/>
      <c r="H561" s="266"/>
      <c r="I561" s="241"/>
      <c r="J561" s="266"/>
      <c r="K561" s="241"/>
    </row>
    <row r="562" spans="1:11" s="122" customFormat="1" ht="16.5" thickBot="1">
      <c r="A562" s="123"/>
      <c r="B562" s="121"/>
      <c r="C562" s="121"/>
      <c r="D562" s="121"/>
      <c r="E562" s="121"/>
      <c r="F562" s="121"/>
      <c r="G562" s="121"/>
      <c r="H562" s="208">
        <f>SUM(H556:H560)</f>
        <v>168660</v>
      </c>
      <c r="I562" s="413">
        <f>SUM(I556:I560)</f>
        <v>172591</v>
      </c>
      <c r="J562" s="208">
        <f>SUM(J556:J560)</f>
        <v>168660</v>
      </c>
      <c r="K562" s="208">
        <f>SUM(K556:K560)</f>
        <v>172591</v>
      </c>
    </row>
    <row r="563" spans="1:11" s="122" customFormat="1" ht="9.75" customHeight="1" thickTop="1">
      <c r="A563" s="123"/>
      <c r="B563" s="121"/>
      <c r="C563" s="121"/>
      <c r="D563" s="121"/>
      <c r="E563" s="121"/>
      <c r="F563" s="121"/>
      <c r="G563" s="121"/>
      <c r="H563" s="239">
        <f>+H562+'PL(Grp)'!G14</f>
        <v>0</v>
      </c>
      <c r="I563" s="239">
        <f>+I562+'PL(Grp)'!I14</f>
        <v>0</v>
      </c>
      <c r="J563" s="239">
        <f>+J562+'PL(Grp)'!K14</f>
        <v>0</v>
      </c>
      <c r="K563" s="239">
        <f>+K562+'PL(Grp)'!M14</f>
        <v>0</v>
      </c>
    </row>
    <row r="564" spans="1:11" s="122" customFormat="1" ht="15.75">
      <c r="A564" s="123"/>
      <c r="B564" s="121"/>
      <c r="C564" s="121"/>
      <c r="D564" s="121"/>
      <c r="E564" s="121"/>
      <c r="F564" s="121"/>
      <c r="G564" s="121"/>
      <c r="H564" s="239"/>
      <c r="I564" s="239"/>
      <c r="J564" s="239"/>
      <c r="K564" s="239"/>
    </row>
    <row r="565" spans="1:11" s="122" customFormat="1" ht="15.75">
      <c r="A565" s="123"/>
      <c r="B565" s="121"/>
      <c r="C565" s="121"/>
      <c r="D565" s="121"/>
      <c r="E565" s="121"/>
      <c r="F565" s="121"/>
      <c r="G565" s="121"/>
      <c r="H565" s="151"/>
      <c r="I565" s="151"/>
      <c r="J565" s="121"/>
      <c r="K565" s="121"/>
    </row>
    <row r="566" spans="1:11" s="122" customFormat="1" ht="15.75">
      <c r="A566" s="148" t="s">
        <v>270</v>
      </c>
      <c r="B566" s="120" t="s">
        <v>458</v>
      </c>
      <c r="C566" s="121"/>
      <c r="D566" s="121"/>
      <c r="E566" s="121"/>
      <c r="F566" s="121"/>
      <c r="G566" s="121"/>
      <c r="H566" s="234" t="s">
        <v>627</v>
      </c>
      <c r="I566" s="234"/>
      <c r="J566" s="235"/>
      <c r="K566" s="235"/>
    </row>
    <row r="567" spans="1:11" s="382" customFormat="1" ht="47.25">
      <c r="A567" s="380"/>
      <c r="B567" s="381"/>
      <c r="C567" s="381"/>
      <c r="D567" s="381"/>
      <c r="E567" s="381"/>
      <c r="F567" s="381"/>
      <c r="G567" s="381"/>
      <c r="H567" s="131" t="s">
        <v>304</v>
      </c>
      <c r="I567" s="131" t="s">
        <v>195</v>
      </c>
      <c r="J567" s="131" t="s">
        <v>724</v>
      </c>
      <c r="K567" s="131" t="s">
        <v>696</v>
      </c>
    </row>
    <row r="568" spans="1:11" s="122" customFormat="1" ht="15.75">
      <c r="A568" s="123"/>
      <c r="B568" s="121"/>
      <c r="C568" s="121"/>
      <c r="D568" s="121"/>
      <c r="E568" s="121"/>
      <c r="F568" s="121"/>
      <c r="G568" s="121"/>
      <c r="H568" s="149">
        <f>+'PL(Grp)'!$G$8</f>
        <v>38807</v>
      </c>
      <c r="I568" s="149">
        <f>+'PL(Grp)'!$I$8</f>
        <v>38442</v>
      </c>
      <c r="J568" s="149">
        <f>+'PL(Grp)'!$G$8</f>
        <v>38807</v>
      </c>
      <c r="K568" s="149">
        <f>+'PL(Grp)'!$I$8</f>
        <v>38442</v>
      </c>
    </row>
    <row r="569" spans="1:11" s="122" customFormat="1" ht="15.75">
      <c r="A569" s="123"/>
      <c r="B569" s="121"/>
      <c r="C569" s="121"/>
      <c r="D569" s="121"/>
      <c r="E569" s="121"/>
      <c r="F569" s="121"/>
      <c r="G569" s="121"/>
      <c r="H569" s="132" t="s">
        <v>819</v>
      </c>
      <c r="I569" s="132" t="s">
        <v>819</v>
      </c>
      <c r="J569" s="132" t="s">
        <v>819</v>
      </c>
      <c r="K569" s="132" t="s">
        <v>819</v>
      </c>
    </row>
    <row r="570" spans="1:11" s="122" customFormat="1" ht="15.75">
      <c r="A570" s="123"/>
      <c r="B570" s="134" t="s">
        <v>915</v>
      </c>
      <c r="C570" s="128"/>
      <c r="D570" s="128"/>
      <c r="E570" s="121"/>
      <c r="F570" s="121"/>
      <c r="G570" s="121"/>
      <c r="I570" s="185"/>
      <c r="J570" s="121"/>
      <c r="K570" s="121"/>
    </row>
    <row r="571" spans="1:11" s="122" customFormat="1" ht="15.75">
      <c r="A571" s="123"/>
      <c r="B571" s="240" t="s">
        <v>820</v>
      </c>
      <c r="C571" s="88" t="s">
        <v>725</v>
      </c>
      <c r="D571" s="136"/>
      <c r="E571" s="121"/>
      <c r="F571" s="121"/>
      <c r="G571" s="121"/>
      <c r="H571" s="259">
        <f aca="true" t="shared" si="2" ref="H571:H577">+J571</f>
        <v>394</v>
      </c>
      <c r="I571" s="259">
        <f aca="true" t="shared" si="3" ref="I571:I577">+K571</f>
        <v>3248</v>
      </c>
      <c r="J571" s="259">
        <v>394</v>
      </c>
      <c r="K571" s="259">
        <v>3248</v>
      </c>
    </row>
    <row r="572" spans="1:11" s="122" customFormat="1" ht="15.75">
      <c r="A572" s="123"/>
      <c r="B572" s="240" t="s">
        <v>820</v>
      </c>
      <c r="C572" s="88" t="s">
        <v>730</v>
      </c>
      <c r="D572" s="136"/>
      <c r="E572" s="121"/>
      <c r="F572" s="121"/>
      <c r="G572" s="121"/>
      <c r="H572" s="259">
        <f t="shared" si="2"/>
        <v>782</v>
      </c>
      <c r="I572" s="259">
        <f t="shared" si="3"/>
        <v>611</v>
      </c>
      <c r="J572" s="259">
        <v>782</v>
      </c>
      <c r="K572" s="259">
        <v>611</v>
      </c>
    </row>
    <row r="573" spans="1:11" s="122" customFormat="1" ht="15.75">
      <c r="A573" s="123"/>
      <c r="B573" s="240" t="s">
        <v>820</v>
      </c>
      <c r="C573" s="88" t="s">
        <v>731</v>
      </c>
      <c r="D573" s="136"/>
      <c r="E573" s="121"/>
      <c r="F573" s="121"/>
      <c r="G573" s="121"/>
      <c r="H573" s="259">
        <f t="shared" si="2"/>
        <v>3403</v>
      </c>
      <c r="I573" s="259">
        <f t="shared" si="3"/>
        <v>1154</v>
      </c>
      <c r="J573" s="259">
        <v>3403</v>
      </c>
      <c r="K573" s="259">
        <v>1154</v>
      </c>
    </row>
    <row r="574" spans="1:11" s="122" customFormat="1" ht="15.75">
      <c r="A574" s="123"/>
      <c r="B574" s="240" t="s">
        <v>820</v>
      </c>
      <c r="C574" s="88" t="s">
        <v>719</v>
      </c>
      <c r="D574" s="136"/>
      <c r="E574" s="121"/>
      <c r="F574" s="121"/>
      <c r="G574" s="121"/>
      <c r="H574" s="259">
        <f t="shared" si="2"/>
        <v>4471</v>
      </c>
      <c r="I574" s="259">
        <f t="shared" si="3"/>
        <v>5090</v>
      </c>
      <c r="J574" s="259">
        <v>4471</v>
      </c>
      <c r="K574" s="259">
        <v>5090</v>
      </c>
    </row>
    <row r="575" spans="1:11" s="122" customFormat="1" ht="15.75">
      <c r="A575" s="123"/>
      <c r="B575" s="240" t="s">
        <v>820</v>
      </c>
      <c r="C575" s="88" t="s">
        <v>732</v>
      </c>
      <c r="D575" s="136"/>
      <c r="E575" s="121"/>
      <c r="F575" s="121"/>
      <c r="G575" s="121"/>
      <c r="H575" s="259">
        <f t="shared" si="2"/>
        <v>21020</v>
      </c>
      <c r="I575" s="259">
        <f t="shared" si="3"/>
        <v>24861</v>
      </c>
      <c r="J575" s="259">
        <v>21020</v>
      </c>
      <c r="K575" s="259">
        <v>24861</v>
      </c>
    </row>
    <row r="576" spans="1:11" s="122" customFormat="1" ht="15.75">
      <c r="A576" s="123"/>
      <c r="B576" s="240" t="s">
        <v>820</v>
      </c>
      <c r="C576" s="88" t="s">
        <v>733</v>
      </c>
      <c r="D576" s="136"/>
      <c r="E576" s="121"/>
      <c r="F576" s="121"/>
      <c r="G576" s="121"/>
      <c r="H576" s="259">
        <f t="shared" si="2"/>
        <v>3812</v>
      </c>
      <c r="I576" s="259">
        <f t="shared" si="3"/>
        <v>8309</v>
      </c>
      <c r="J576" s="259">
        <v>3812</v>
      </c>
      <c r="K576" s="259">
        <v>8309</v>
      </c>
    </row>
    <row r="577" spans="1:11" s="122" customFormat="1" ht="15.75">
      <c r="A577" s="123"/>
      <c r="B577" s="240" t="s">
        <v>820</v>
      </c>
      <c r="C577" s="88" t="s">
        <v>734</v>
      </c>
      <c r="D577" s="136"/>
      <c r="E577" s="121"/>
      <c r="F577" s="121"/>
      <c r="G577" s="121"/>
      <c r="H577" s="259">
        <f t="shared" si="2"/>
        <v>3937</v>
      </c>
      <c r="I577" s="259">
        <f t="shared" si="3"/>
        <v>3293</v>
      </c>
      <c r="J577" s="259">
        <v>3937</v>
      </c>
      <c r="K577" s="259">
        <v>3293</v>
      </c>
    </row>
    <row r="578" spans="1:11" s="122" customFormat="1" ht="6" customHeight="1">
      <c r="A578" s="123"/>
      <c r="B578" s="240"/>
      <c r="C578" s="88"/>
      <c r="D578" s="136"/>
      <c r="E578" s="121"/>
      <c r="F578" s="121"/>
      <c r="G578" s="121"/>
      <c r="H578" s="259"/>
      <c r="I578" s="259"/>
      <c r="J578" s="259"/>
      <c r="K578" s="259"/>
    </row>
    <row r="579" spans="1:11" s="122" customFormat="1" ht="15.75">
      <c r="A579" s="123"/>
      <c r="B579" s="240"/>
      <c r="C579" s="88"/>
      <c r="D579" s="136"/>
      <c r="E579" s="121"/>
      <c r="F579" s="121"/>
      <c r="G579" s="121"/>
      <c r="H579" s="573">
        <f>SUM(H571:H577)</f>
        <v>37819</v>
      </c>
      <c r="I579" s="573">
        <f>SUM(I571:I577)</f>
        <v>46566</v>
      </c>
      <c r="J579" s="573">
        <f>SUM(J571:J577)</f>
        <v>37819</v>
      </c>
      <c r="K579" s="573">
        <f>SUM(K571:K577)</f>
        <v>46566</v>
      </c>
    </row>
    <row r="580" spans="1:11" s="122" customFormat="1" ht="15.75">
      <c r="A580" s="123"/>
      <c r="B580" s="572" t="s">
        <v>916</v>
      </c>
      <c r="C580" s="88"/>
      <c r="D580" s="136"/>
      <c r="E580" s="121"/>
      <c r="F580" s="121"/>
      <c r="G580" s="121"/>
      <c r="H580" s="259"/>
      <c r="I580" s="231"/>
      <c r="J580" s="259"/>
      <c r="K580" s="259"/>
    </row>
    <row r="581" spans="1:11" s="122" customFormat="1" ht="15.75">
      <c r="A581" s="123"/>
      <c r="B581" s="202" t="s">
        <v>230</v>
      </c>
      <c r="C581" s="128"/>
      <c r="D581" s="128"/>
      <c r="E581" s="121"/>
      <c r="F581" s="121"/>
      <c r="G581" s="121"/>
      <c r="H581" s="259"/>
      <c r="I581" s="231"/>
      <c r="J581" s="259"/>
      <c r="K581" s="259"/>
    </row>
    <row r="582" spans="1:11" s="122" customFormat="1" ht="15.75">
      <c r="A582" s="123"/>
      <c r="B582" s="141" t="s">
        <v>820</v>
      </c>
      <c r="C582" s="128" t="s">
        <v>885</v>
      </c>
      <c r="D582" s="128"/>
      <c r="E582" s="121"/>
      <c r="F582" s="121"/>
      <c r="G582" s="121"/>
      <c r="H582" s="259">
        <f aca="true" t="shared" si="4" ref="H582:I585">+J582</f>
        <v>-439</v>
      </c>
      <c r="I582" s="259">
        <f t="shared" si="4"/>
        <v>1771</v>
      </c>
      <c r="J582" s="259">
        <v>-439</v>
      </c>
      <c r="K582" s="259">
        <v>1771</v>
      </c>
    </row>
    <row r="583" spans="1:11" s="122" customFormat="1" ht="15.75">
      <c r="A583" s="123"/>
      <c r="B583" s="141" t="s">
        <v>820</v>
      </c>
      <c r="C583" s="128" t="s">
        <v>897</v>
      </c>
      <c r="D583" s="128"/>
      <c r="E583" s="121"/>
      <c r="F583" s="121"/>
      <c r="G583" s="121"/>
      <c r="H583" s="259">
        <f t="shared" si="4"/>
        <v>4049</v>
      </c>
      <c r="I583" s="259">
        <f t="shared" si="4"/>
        <v>7857</v>
      </c>
      <c r="J583" s="259">
        <v>4049</v>
      </c>
      <c r="K583" s="259">
        <v>7857</v>
      </c>
    </row>
    <row r="584" spans="1:11" s="122" customFormat="1" ht="15.75">
      <c r="A584" s="123"/>
      <c r="B584" s="141" t="s">
        <v>820</v>
      </c>
      <c r="C584" s="128" t="s">
        <v>917</v>
      </c>
      <c r="D584" s="128"/>
      <c r="E584" s="121"/>
      <c r="F584" s="121"/>
      <c r="G584" s="121"/>
      <c r="H584" s="259">
        <f t="shared" si="4"/>
        <v>83</v>
      </c>
      <c r="I584" s="259">
        <f t="shared" si="4"/>
        <v>3469</v>
      </c>
      <c r="J584" s="259">
        <v>83</v>
      </c>
      <c r="K584" s="259">
        <v>3469</v>
      </c>
    </row>
    <row r="585" spans="1:11" s="122" customFormat="1" ht="15.75">
      <c r="A585" s="123"/>
      <c r="B585" s="128" t="s">
        <v>918</v>
      </c>
      <c r="C585" s="128"/>
      <c r="D585" s="128"/>
      <c r="E585" s="121"/>
      <c r="F585" s="121"/>
      <c r="G585" s="121"/>
      <c r="H585" s="259">
        <f t="shared" si="4"/>
        <v>153</v>
      </c>
      <c r="I585" s="259">
        <f t="shared" si="4"/>
        <v>634</v>
      </c>
      <c r="J585" s="259">
        <v>153</v>
      </c>
      <c r="K585" s="259">
        <v>634</v>
      </c>
    </row>
    <row r="586" spans="1:11" s="122" customFormat="1" ht="15.75">
      <c r="A586" s="123"/>
      <c r="B586" s="128" t="s">
        <v>0</v>
      </c>
      <c r="C586" s="128"/>
      <c r="D586" s="128"/>
      <c r="E586" s="121"/>
      <c r="F586" s="121"/>
      <c r="G586" s="121"/>
      <c r="H586" s="259"/>
      <c r="I586" s="259"/>
      <c r="J586" s="259"/>
      <c r="K586" s="259"/>
    </row>
    <row r="587" spans="1:11" s="122" customFormat="1" ht="15.75">
      <c r="A587" s="123"/>
      <c r="B587" s="147" t="s">
        <v>1</v>
      </c>
      <c r="C587" s="128"/>
      <c r="D587" s="128"/>
      <c r="E587" s="121"/>
      <c r="F587" s="121"/>
      <c r="G587" s="121"/>
      <c r="H587" s="1141">
        <f>+J587</f>
        <v>248</v>
      </c>
      <c r="I587" s="1141">
        <f>+K587</f>
        <v>-1620</v>
      </c>
      <c r="J587" s="1141">
        <v>248</v>
      </c>
      <c r="K587" s="1141">
        <v>-1620</v>
      </c>
    </row>
    <row r="588" spans="1:11" s="122" customFormat="1" ht="15.75">
      <c r="A588" s="123"/>
      <c r="B588" s="147" t="s">
        <v>162</v>
      </c>
      <c r="C588" s="128"/>
      <c r="D588" s="128"/>
      <c r="E588" s="121"/>
      <c r="F588" s="121"/>
      <c r="G588" s="121"/>
      <c r="H588" s="259"/>
      <c r="I588" s="259"/>
      <c r="J588" s="259"/>
      <c r="K588" s="259"/>
    </row>
    <row r="589" spans="1:11" s="122" customFormat="1" ht="15.75">
      <c r="A589" s="123"/>
      <c r="B589" s="141" t="s">
        <v>820</v>
      </c>
      <c r="C589" s="128" t="s">
        <v>6</v>
      </c>
      <c r="D589" s="128"/>
      <c r="E589" s="121"/>
      <c r="F589" s="121"/>
      <c r="G589" s="121"/>
      <c r="H589" s="1141">
        <f>+J589</f>
        <v>1718</v>
      </c>
      <c r="I589" s="1141">
        <f>+K589</f>
        <v>3101</v>
      </c>
      <c r="J589" s="1141">
        <v>1718</v>
      </c>
      <c r="K589" s="1141">
        <v>3101</v>
      </c>
    </row>
    <row r="590" spans="1:11" s="122" customFormat="1" ht="15.75">
      <c r="A590" s="123"/>
      <c r="B590" s="141" t="s">
        <v>820</v>
      </c>
      <c r="C590" s="147" t="s">
        <v>7</v>
      </c>
      <c r="D590" s="128"/>
      <c r="E590" s="121"/>
      <c r="F590" s="121"/>
      <c r="G590" s="121"/>
      <c r="H590" s="1141">
        <f>+J590</f>
        <v>-41</v>
      </c>
      <c r="I590" s="1141">
        <f>+K590</f>
        <v>-105</v>
      </c>
      <c r="J590" s="1141">
        <v>-41</v>
      </c>
      <c r="K590" s="1141">
        <v>-105</v>
      </c>
    </row>
    <row r="591" spans="1:11" s="122" customFormat="1" ht="6" customHeight="1">
      <c r="A591" s="123"/>
      <c r="B591" s="147"/>
      <c r="C591" s="128"/>
      <c r="D591" s="128"/>
      <c r="E591" s="121"/>
      <c r="F591" s="121"/>
      <c r="G591" s="121"/>
      <c r="H591" s="259"/>
      <c r="I591" s="259"/>
      <c r="J591" s="259"/>
      <c r="K591" s="259"/>
    </row>
    <row r="592" spans="1:11" s="122" customFormat="1" ht="15.75">
      <c r="A592" s="123"/>
      <c r="B592" s="128"/>
      <c r="C592" s="128"/>
      <c r="D592" s="128"/>
      <c r="E592" s="121"/>
      <c r="F592" s="121"/>
      <c r="G592" s="121"/>
      <c r="H592" s="573">
        <f>SUM(H582:H590)</f>
        <v>5771</v>
      </c>
      <c r="I592" s="1142">
        <f>SUM(I582:I590)</f>
        <v>15107</v>
      </c>
      <c r="J592" s="573">
        <f>SUM(J582:J590)</f>
        <v>5771</v>
      </c>
      <c r="K592" s="1142">
        <f>SUM(K582:K590)</f>
        <v>15107</v>
      </c>
    </row>
    <row r="593" spans="1:11" s="122" customFormat="1" ht="15.75">
      <c r="A593" s="123"/>
      <c r="B593" s="134" t="s">
        <v>2</v>
      </c>
      <c r="C593" s="128"/>
      <c r="D593" s="128"/>
      <c r="E593" s="121"/>
      <c r="F593" s="121"/>
      <c r="G593" s="121"/>
      <c r="H593" s="259"/>
      <c r="I593" s="231"/>
      <c r="J593" s="259"/>
      <c r="K593" s="259"/>
    </row>
    <row r="594" spans="1:11" s="207" customFormat="1" ht="18" customHeight="1">
      <c r="A594" s="204"/>
      <c r="B594" s="575" t="s">
        <v>820</v>
      </c>
      <c r="C594" s="205" t="s">
        <v>280</v>
      </c>
      <c r="D594" s="205"/>
      <c r="E594" s="205"/>
      <c r="F594" s="205"/>
      <c r="G594" s="205"/>
      <c r="H594" s="259">
        <f aca="true" t="shared" si="5" ref="H594:I598">+J594</f>
        <v>1</v>
      </c>
      <c r="I594" s="259">
        <f t="shared" si="5"/>
        <v>5</v>
      </c>
      <c r="J594" s="259">
        <v>1</v>
      </c>
      <c r="K594" s="259">
        <v>5</v>
      </c>
    </row>
    <row r="595" spans="1:11" s="207" customFormat="1" ht="18" customHeight="1">
      <c r="A595" s="204"/>
      <c r="B595" s="575" t="s">
        <v>820</v>
      </c>
      <c r="C595" s="205" t="s">
        <v>300</v>
      </c>
      <c r="D595" s="205"/>
      <c r="E595" s="205"/>
      <c r="F595" s="205"/>
      <c r="G595" s="205"/>
      <c r="H595" s="259">
        <f t="shared" si="5"/>
        <v>1</v>
      </c>
      <c r="I595" s="259">
        <f t="shared" si="5"/>
        <v>359</v>
      </c>
      <c r="J595" s="259">
        <v>1</v>
      </c>
      <c r="K595" s="259">
        <v>359</v>
      </c>
    </row>
    <row r="596" spans="1:11" s="207" customFormat="1" ht="18" customHeight="1">
      <c r="A596" s="204"/>
      <c r="B596" s="575" t="s">
        <v>820</v>
      </c>
      <c r="C596" s="205" t="s">
        <v>281</v>
      </c>
      <c r="D596" s="205"/>
      <c r="E596" s="205"/>
      <c r="F596" s="205"/>
      <c r="G596" s="205"/>
      <c r="H596" s="259">
        <f t="shared" si="5"/>
        <v>367</v>
      </c>
      <c r="I596" s="259">
        <f t="shared" si="5"/>
        <v>3532</v>
      </c>
      <c r="J596" s="259">
        <v>367</v>
      </c>
      <c r="K596" s="259">
        <v>3532</v>
      </c>
    </row>
    <row r="597" spans="1:11" s="122" customFormat="1" ht="15.75" hidden="1">
      <c r="A597" s="123"/>
      <c r="B597" s="141" t="s">
        <v>820</v>
      </c>
      <c r="C597" s="128" t="s">
        <v>201</v>
      </c>
      <c r="D597" s="128"/>
      <c r="E597" s="121"/>
      <c r="F597" s="121"/>
      <c r="G597" s="121"/>
      <c r="H597" s="259">
        <f t="shared" si="5"/>
        <v>0</v>
      </c>
      <c r="I597" s="259">
        <f t="shared" si="5"/>
        <v>0</v>
      </c>
      <c r="J597" s="259">
        <v>0</v>
      </c>
      <c r="K597" s="259">
        <v>0</v>
      </c>
    </row>
    <row r="598" spans="1:11" s="122" customFormat="1" ht="16.5" customHeight="1" hidden="1">
      <c r="A598" s="123"/>
      <c r="B598" s="141" t="s">
        <v>820</v>
      </c>
      <c r="C598" s="128" t="s">
        <v>61</v>
      </c>
      <c r="D598" s="128"/>
      <c r="E598" s="121"/>
      <c r="F598" s="121"/>
      <c r="G598" s="121"/>
      <c r="H598" s="259">
        <f t="shared" si="5"/>
        <v>0</v>
      </c>
      <c r="I598" s="259">
        <f t="shared" si="5"/>
        <v>0</v>
      </c>
      <c r="J598" s="259">
        <v>0</v>
      </c>
      <c r="K598" s="259">
        <v>0</v>
      </c>
    </row>
    <row r="599" spans="1:11" s="122" customFormat="1" ht="5.25" customHeight="1">
      <c r="A599" s="123"/>
      <c r="B599" s="141"/>
      <c r="C599" s="128"/>
      <c r="D599" s="128"/>
      <c r="E599" s="121"/>
      <c r="F599" s="121"/>
      <c r="G599" s="121"/>
      <c r="H599" s="259"/>
      <c r="I599" s="231"/>
      <c r="J599" s="259"/>
      <c r="K599" s="259"/>
    </row>
    <row r="600" spans="1:11" s="122" customFormat="1" ht="16.5" customHeight="1">
      <c r="A600" s="123"/>
      <c r="B600" s="133"/>
      <c r="C600" s="128"/>
      <c r="D600" s="128"/>
      <c r="E600" s="121"/>
      <c r="F600" s="121"/>
      <c r="G600" s="121"/>
      <c r="H600" s="573">
        <f>SUM(H594:H598)</f>
        <v>369</v>
      </c>
      <c r="I600" s="573">
        <f>SUM(I594:I598)</f>
        <v>3896</v>
      </c>
      <c r="J600" s="573">
        <f>SUM(J594:J598)</f>
        <v>369</v>
      </c>
      <c r="K600" s="573">
        <f>SUM(K594:K598)</f>
        <v>3896</v>
      </c>
    </row>
    <row r="601" spans="1:11" s="122" customFormat="1" ht="16.5" customHeight="1">
      <c r="A601" s="123"/>
      <c r="B601" s="134" t="s">
        <v>3</v>
      </c>
      <c r="C601" s="128"/>
      <c r="D601" s="128"/>
      <c r="E601" s="121"/>
      <c r="F601" s="121"/>
      <c r="G601" s="121"/>
      <c r="H601" s="259"/>
      <c r="I601" s="231"/>
      <c r="J601" s="259"/>
      <c r="K601" s="259"/>
    </row>
    <row r="602" spans="1:11" s="122" customFormat="1" ht="16.5" customHeight="1">
      <c r="A602" s="123"/>
      <c r="B602" s="128" t="s">
        <v>5</v>
      </c>
      <c r="C602" s="128"/>
      <c r="D602" s="128"/>
      <c r="E602" s="121"/>
      <c r="F602" s="121"/>
      <c r="G602" s="121"/>
      <c r="H602" s="259"/>
      <c r="I602" s="231"/>
      <c r="J602" s="259"/>
      <c r="K602" s="259"/>
    </row>
    <row r="603" spans="1:11" s="122" customFormat="1" ht="16.5" customHeight="1">
      <c r="A603" s="123"/>
      <c r="B603" s="141" t="s">
        <v>820</v>
      </c>
      <c r="C603" s="128" t="s">
        <v>6</v>
      </c>
      <c r="D603" s="128"/>
      <c r="E603" s="121"/>
      <c r="F603" s="121"/>
      <c r="G603" s="121"/>
      <c r="H603" s="1141">
        <f aca="true" t="shared" si="6" ref="H603:I606">+J603</f>
        <v>5725</v>
      </c>
      <c r="I603" s="1141">
        <f t="shared" si="6"/>
        <v>151</v>
      </c>
      <c r="J603" s="1141">
        <v>5725</v>
      </c>
      <c r="K603" s="1141">
        <v>151</v>
      </c>
    </row>
    <row r="604" spans="1:11" s="122" customFormat="1" ht="15.75">
      <c r="A604" s="123"/>
      <c r="B604" s="141" t="s">
        <v>820</v>
      </c>
      <c r="C604" s="147" t="s">
        <v>7</v>
      </c>
      <c r="D604" s="128"/>
      <c r="E604" s="121"/>
      <c r="F604" s="121"/>
      <c r="G604" s="121"/>
      <c r="H604" s="1141">
        <f t="shared" si="6"/>
        <v>3234</v>
      </c>
      <c r="I604" s="1141">
        <f t="shared" si="6"/>
        <v>4917</v>
      </c>
      <c r="J604" s="1141">
        <v>3234</v>
      </c>
      <c r="K604" s="1141">
        <v>4917</v>
      </c>
    </row>
    <row r="605" spans="1:11" s="122" customFormat="1" ht="15.75">
      <c r="A605" s="123"/>
      <c r="B605" s="128" t="s">
        <v>95</v>
      </c>
      <c r="C605" s="147"/>
      <c r="D605" s="128"/>
      <c r="E605" s="121"/>
      <c r="F605" s="121"/>
      <c r="G605" s="121"/>
      <c r="H605" s="259">
        <f t="shared" si="6"/>
        <v>0</v>
      </c>
      <c r="I605" s="259">
        <f t="shared" si="6"/>
        <v>74</v>
      </c>
      <c r="J605" s="259">
        <v>0</v>
      </c>
      <c r="K605" s="259">
        <v>74</v>
      </c>
    </row>
    <row r="606" spans="1:11" s="122" customFormat="1" ht="15.75">
      <c r="A606" s="123"/>
      <c r="B606" s="147" t="s">
        <v>4</v>
      </c>
      <c r="C606" s="128"/>
      <c r="D606" s="128"/>
      <c r="E606" s="121"/>
      <c r="F606" s="121"/>
      <c r="G606" s="121"/>
      <c r="H606" s="1141">
        <f t="shared" si="6"/>
        <v>3557</v>
      </c>
      <c r="I606" s="1141">
        <f t="shared" si="6"/>
        <v>7035</v>
      </c>
      <c r="J606" s="1141">
        <v>3557</v>
      </c>
      <c r="K606" s="1141">
        <v>7035</v>
      </c>
    </row>
    <row r="607" spans="1:11" s="122" customFormat="1" ht="4.5" customHeight="1">
      <c r="A607" s="123"/>
      <c r="B607" s="147"/>
      <c r="C607" s="128"/>
      <c r="D607" s="128"/>
      <c r="E607" s="121"/>
      <c r="F607" s="121"/>
      <c r="G607" s="121"/>
      <c r="H607" s="259"/>
      <c r="I607" s="259"/>
      <c r="J607" s="259"/>
      <c r="K607" s="231"/>
    </row>
    <row r="608" spans="1:11" s="122" customFormat="1" ht="15.75">
      <c r="A608" s="123"/>
      <c r="B608" s="147"/>
      <c r="C608" s="128"/>
      <c r="D608" s="128"/>
      <c r="E608" s="121"/>
      <c r="F608" s="121"/>
      <c r="G608" s="121"/>
      <c r="H608" s="573">
        <f>SUM(H603:H606)</f>
        <v>12516</v>
      </c>
      <c r="I608" s="1142">
        <f>SUM(I603:I606)</f>
        <v>12177</v>
      </c>
      <c r="J608" s="573">
        <f>SUM(J603:J606)</f>
        <v>12516</v>
      </c>
      <c r="K608" s="1142">
        <f>SUM(K603:K606)</f>
        <v>12177</v>
      </c>
    </row>
    <row r="609" spans="1:11" s="122" customFormat="1" ht="6.75" customHeight="1">
      <c r="A609" s="123"/>
      <c r="B609" s="147"/>
      <c r="C609" s="128"/>
      <c r="D609" s="128"/>
      <c r="E609" s="121"/>
      <c r="F609" s="121"/>
      <c r="G609" s="121"/>
      <c r="H609" s="259"/>
      <c r="I609" s="231"/>
      <c r="J609" s="259"/>
      <c r="K609" s="231"/>
    </row>
    <row r="610" spans="1:15" s="212" customFormat="1" ht="16.5" thickBot="1">
      <c r="A610" s="211"/>
      <c r="B610" s="144" t="s">
        <v>901</v>
      </c>
      <c r="C610" s="144"/>
      <c r="D610" s="144"/>
      <c r="E610" s="120"/>
      <c r="F610" s="120"/>
      <c r="G610" s="120"/>
      <c r="H610" s="574">
        <f>+H608+H600+H592+H579</f>
        <v>56475</v>
      </c>
      <c r="I610" s="574">
        <f>+I608+I600+I592+I579</f>
        <v>77746</v>
      </c>
      <c r="J610" s="574">
        <f>+J608+J600+J592+J579</f>
        <v>56475</v>
      </c>
      <c r="K610" s="574">
        <f>+K608+K600+K592+K579</f>
        <v>77746</v>
      </c>
      <c r="L610" s="398"/>
      <c r="M610" s="398"/>
      <c r="N610" s="398"/>
      <c r="O610" s="398"/>
    </row>
    <row r="611" spans="1:11" s="122" customFormat="1" ht="12" customHeight="1" thickTop="1">
      <c r="A611" s="123"/>
      <c r="B611" s="121"/>
      <c r="C611" s="121"/>
      <c r="D611" s="121"/>
      <c r="E611" s="121"/>
      <c r="F611" s="121"/>
      <c r="G611" s="121"/>
      <c r="H611" s="158">
        <f>+H610-'PL(Grp)'!G17</f>
        <v>0</v>
      </c>
      <c r="I611" s="158">
        <f>+I610-'PL(Grp)'!I17</f>
        <v>0</v>
      </c>
      <c r="J611" s="158">
        <f>+J610-'PL(Grp)'!K17</f>
        <v>0</v>
      </c>
      <c r="K611" s="158">
        <f>+K610-'PL(Grp)'!M17</f>
        <v>0</v>
      </c>
    </row>
    <row r="612" spans="1:11" s="122" customFormat="1" ht="15.75">
      <c r="A612" s="123"/>
      <c r="B612" s="121"/>
      <c r="C612" s="121"/>
      <c r="D612" s="121"/>
      <c r="E612" s="121"/>
      <c r="F612" s="121"/>
      <c r="G612" s="121"/>
      <c r="H612" s="151"/>
      <c r="I612" s="151"/>
      <c r="J612" s="121"/>
      <c r="K612" s="121"/>
    </row>
    <row r="613" spans="1:13" s="122" customFormat="1" ht="15.75">
      <c r="A613" s="148" t="s">
        <v>271</v>
      </c>
      <c r="B613" s="120" t="s">
        <v>459</v>
      </c>
      <c r="C613" s="121"/>
      <c r="D613" s="121"/>
      <c r="E613" s="121"/>
      <c r="F613" s="121"/>
      <c r="G613" s="121"/>
      <c r="I613" s="234"/>
      <c r="J613" s="235"/>
      <c r="K613" s="235"/>
      <c r="M613" s="303"/>
    </row>
    <row r="614" spans="1:13" s="122" customFormat="1" ht="15.75">
      <c r="A614" s="148"/>
      <c r="B614" s="120"/>
      <c r="C614" s="121"/>
      <c r="D614" s="121"/>
      <c r="E614" s="121"/>
      <c r="F614" s="121"/>
      <c r="G614" s="121"/>
      <c r="H614" s="234" t="s">
        <v>627</v>
      </c>
      <c r="I614" s="234"/>
      <c r="J614" s="235"/>
      <c r="K614" s="235"/>
      <c r="M614" s="303"/>
    </row>
    <row r="615" spans="1:11" s="207" customFormat="1" ht="47.25">
      <c r="A615" s="204"/>
      <c r="B615" s="205"/>
      <c r="C615" s="205"/>
      <c r="D615" s="205"/>
      <c r="E615" s="205"/>
      <c r="F615" s="205"/>
      <c r="G615" s="205"/>
      <c r="H615" s="206" t="s">
        <v>304</v>
      </c>
      <c r="I615" s="206" t="s">
        <v>195</v>
      </c>
      <c r="J615" s="206" t="s">
        <v>724</v>
      </c>
      <c r="K615" s="206" t="s">
        <v>696</v>
      </c>
    </row>
    <row r="616" spans="1:11" s="122" customFormat="1" ht="15.75">
      <c r="A616" s="148"/>
      <c r="B616" s="120"/>
      <c r="C616" s="121"/>
      <c r="D616" s="121"/>
      <c r="E616" s="121"/>
      <c r="F616" s="121"/>
      <c r="G616" s="121"/>
      <c r="H616" s="149">
        <f>+H$568</f>
        <v>38807</v>
      </c>
      <c r="I616" s="149">
        <f>+I$568</f>
        <v>38442</v>
      </c>
      <c r="J616" s="149">
        <f>+J$568</f>
        <v>38807</v>
      </c>
      <c r="K616" s="149">
        <f>+K$568</f>
        <v>38442</v>
      </c>
    </row>
    <row r="617" spans="1:11" s="122" customFormat="1" ht="15.75">
      <c r="A617" s="123"/>
      <c r="B617" s="120"/>
      <c r="C617" s="128"/>
      <c r="D617" s="128"/>
      <c r="E617" s="121"/>
      <c r="F617" s="121"/>
      <c r="G617" s="121"/>
      <c r="H617" s="132" t="s">
        <v>819</v>
      </c>
      <c r="I617" s="132" t="s">
        <v>819</v>
      </c>
      <c r="J617" s="132" t="s">
        <v>819</v>
      </c>
      <c r="K617" s="132" t="s">
        <v>819</v>
      </c>
    </row>
    <row r="618" spans="1:11" s="122" customFormat="1" ht="15.75">
      <c r="A618" s="123"/>
      <c r="B618" s="134" t="s">
        <v>913</v>
      </c>
      <c r="C618" s="128"/>
      <c r="D618" s="128"/>
      <c r="E618" s="121"/>
      <c r="F618" s="121"/>
      <c r="G618" s="121"/>
      <c r="H618" s="347"/>
      <c r="I618" s="347"/>
      <c r="J618" s="348"/>
      <c r="K618" s="348"/>
    </row>
    <row r="619" spans="1:11" s="122" customFormat="1" ht="15.75">
      <c r="A619" s="123"/>
      <c r="B619" s="133"/>
      <c r="C619" s="128" t="s">
        <v>909</v>
      </c>
      <c r="D619" s="128"/>
      <c r="E619" s="121"/>
      <c r="F619" s="121"/>
      <c r="G619" s="121"/>
      <c r="H619" s="259">
        <f aca="true" t="shared" si="7" ref="H619:I622">+J619</f>
        <v>53974</v>
      </c>
      <c r="I619" s="259">
        <f t="shared" si="7"/>
        <v>48866</v>
      </c>
      <c r="J619" s="241">
        <v>53974</v>
      </c>
      <c r="K619" s="241">
        <v>48866</v>
      </c>
    </row>
    <row r="620" spans="1:11" s="122" customFormat="1" ht="15.75">
      <c r="A620" s="123"/>
      <c r="B620" s="133"/>
      <c r="C620" s="128" t="s">
        <v>910</v>
      </c>
      <c r="D620" s="128"/>
      <c r="E620" s="121"/>
      <c r="F620" s="121"/>
      <c r="G620" s="121"/>
      <c r="H620" s="259">
        <f t="shared" si="7"/>
        <v>8089</v>
      </c>
      <c r="I620" s="259">
        <f t="shared" si="7"/>
        <v>7673</v>
      </c>
      <c r="J620" s="241">
        <v>8089</v>
      </c>
      <c r="K620" s="241">
        <v>7673</v>
      </c>
    </row>
    <row r="621" spans="1:11" s="122" customFormat="1" ht="15.75">
      <c r="A621" s="123"/>
      <c r="B621" s="133"/>
      <c r="C621" s="128" t="s">
        <v>911</v>
      </c>
      <c r="D621" s="128"/>
      <c r="E621" s="121"/>
      <c r="F621" s="121"/>
      <c r="G621" s="121"/>
      <c r="H621" s="259">
        <f t="shared" si="7"/>
        <v>3000</v>
      </c>
      <c r="I621" s="259">
        <f t="shared" si="7"/>
        <v>8133</v>
      </c>
      <c r="J621" s="241">
        <v>3000</v>
      </c>
      <c r="K621" s="241">
        <v>8133</v>
      </c>
    </row>
    <row r="622" spans="1:11" s="122" customFormat="1" ht="15.75">
      <c r="A622" s="123"/>
      <c r="B622" s="133"/>
      <c r="C622" s="128" t="s">
        <v>912</v>
      </c>
      <c r="D622" s="128"/>
      <c r="E622" s="121"/>
      <c r="F622" s="121"/>
      <c r="G622" s="121"/>
      <c r="H622" s="259">
        <f t="shared" si="7"/>
        <v>5072</v>
      </c>
      <c r="I622" s="259">
        <f t="shared" si="7"/>
        <v>6178</v>
      </c>
      <c r="J622" s="241">
        <v>5072</v>
      </c>
      <c r="K622" s="241">
        <v>6178</v>
      </c>
    </row>
    <row r="623" spans="1:11" s="122" customFormat="1" ht="8.25" customHeight="1">
      <c r="A623" s="123"/>
      <c r="B623" s="133"/>
      <c r="C623" s="128"/>
      <c r="D623" s="128"/>
      <c r="E623" s="121"/>
      <c r="F623" s="121"/>
      <c r="G623" s="121"/>
      <c r="H623" s="242"/>
      <c r="I623" s="242"/>
      <c r="J623" s="242"/>
      <c r="K623" s="242"/>
    </row>
    <row r="624" spans="1:11" s="122" customFormat="1" ht="15.75">
      <c r="A624" s="123"/>
      <c r="B624" s="133"/>
      <c r="C624" s="128"/>
      <c r="D624" s="128"/>
      <c r="E624" s="121"/>
      <c r="F624" s="121"/>
      <c r="G624" s="121"/>
      <c r="H624" s="274">
        <f>SUM(H619:H622)</f>
        <v>70135</v>
      </c>
      <c r="I624" s="274">
        <f>SUM(I619:I622)</f>
        <v>70850</v>
      </c>
      <c r="J624" s="274">
        <f>SUM(J619:J622)</f>
        <v>70135</v>
      </c>
      <c r="K624" s="274">
        <f>SUM(K619:K622)</f>
        <v>70850</v>
      </c>
    </row>
    <row r="625" spans="1:11" s="122" customFormat="1" ht="15.75">
      <c r="A625" s="123"/>
      <c r="B625" s="134" t="s">
        <v>902</v>
      </c>
      <c r="C625" s="144"/>
      <c r="D625" s="128"/>
      <c r="E625" s="121"/>
      <c r="F625" s="121"/>
      <c r="G625" s="121"/>
      <c r="H625" s="241"/>
      <c r="I625" s="241"/>
      <c r="J625" s="241"/>
      <c r="K625" s="241"/>
    </row>
    <row r="626" spans="1:11" s="122" customFormat="1" ht="15.75">
      <c r="A626" s="123"/>
      <c r="B626" s="128"/>
      <c r="C626" s="88" t="s">
        <v>715</v>
      </c>
      <c r="D626" s="128"/>
      <c r="E626" s="121"/>
      <c r="F626" s="121"/>
      <c r="G626" s="121"/>
      <c r="H626" s="259">
        <f aca="true" t="shared" si="8" ref="H626:H632">+J626</f>
        <v>579</v>
      </c>
      <c r="I626" s="259">
        <f aca="true" t="shared" si="9" ref="I626:I632">+K626</f>
        <v>603</v>
      </c>
      <c r="J626" s="241">
        <v>579</v>
      </c>
      <c r="K626" s="241">
        <v>603</v>
      </c>
    </row>
    <row r="627" spans="1:11" s="122" customFormat="1" ht="15.75">
      <c r="A627" s="123"/>
      <c r="B627" s="128"/>
      <c r="C627" s="88" t="s">
        <v>716</v>
      </c>
      <c r="D627" s="128"/>
      <c r="E627" s="121"/>
      <c r="F627" s="121"/>
      <c r="G627" s="121"/>
      <c r="H627" s="259">
        <f t="shared" si="8"/>
        <v>433</v>
      </c>
      <c r="I627" s="259">
        <f t="shared" si="9"/>
        <v>350</v>
      </c>
      <c r="J627" s="241">
        <v>433</v>
      </c>
      <c r="K627" s="241">
        <v>350</v>
      </c>
    </row>
    <row r="628" spans="1:11" s="122" customFormat="1" ht="15.75">
      <c r="A628" s="123"/>
      <c r="B628" s="128"/>
      <c r="C628" s="88" t="s">
        <v>717</v>
      </c>
      <c r="D628" s="128"/>
      <c r="E628" s="121"/>
      <c r="F628" s="121"/>
      <c r="G628" s="121"/>
      <c r="H628" s="259">
        <f t="shared" si="8"/>
        <v>695</v>
      </c>
      <c r="I628" s="259">
        <f t="shared" si="9"/>
        <v>421</v>
      </c>
      <c r="J628" s="241">
        <v>695</v>
      </c>
      <c r="K628" s="241">
        <v>421</v>
      </c>
    </row>
    <row r="629" spans="1:11" s="122" customFormat="1" ht="15.75">
      <c r="A629" s="123"/>
      <c r="B629" s="128"/>
      <c r="C629" s="88" t="s">
        <v>718</v>
      </c>
      <c r="D629" s="128"/>
      <c r="E629" s="121"/>
      <c r="F629" s="121"/>
      <c r="G629" s="121"/>
      <c r="H629" s="259">
        <f t="shared" si="8"/>
        <v>6750</v>
      </c>
      <c r="I629" s="259">
        <f t="shared" si="9"/>
        <v>6348</v>
      </c>
      <c r="J629" s="241">
        <v>6750</v>
      </c>
      <c r="K629" s="241">
        <v>6348</v>
      </c>
    </row>
    <row r="630" spans="1:11" s="122" customFormat="1" ht="15.75">
      <c r="A630" s="123"/>
      <c r="B630" s="128"/>
      <c r="C630" s="88" t="s">
        <v>719</v>
      </c>
      <c r="D630" s="128"/>
      <c r="E630" s="121"/>
      <c r="F630" s="121"/>
      <c r="G630" s="121"/>
      <c r="H630" s="259">
        <f>+J630</f>
        <v>178</v>
      </c>
      <c r="I630" s="259">
        <f>+K630</f>
        <v>2</v>
      </c>
      <c r="J630" s="241">
        <v>178</v>
      </c>
      <c r="K630" s="241">
        <v>2</v>
      </c>
    </row>
    <row r="631" spans="1:11" s="122" customFormat="1" ht="15.75">
      <c r="A631" s="123"/>
      <c r="B631" s="128"/>
      <c r="C631" s="88" t="s">
        <v>11</v>
      </c>
      <c r="D631" s="128"/>
      <c r="E631" s="121"/>
      <c r="F631" s="121"/>
      <c r="G631" s="121"/>
      <c r="H631" s="259">
        <f>+J631</f>
        <v>12</v>
      </c>
      <c r="I631" s="259">
        <f>+K631</f>
        <v>40</v>
      </c>
      <c r="J631" s="241">
        <v>12</v>
      </c>
      <c r="K631" s="241">
        <v>40</v>
      </c>
    </row>
    <row r="632" spans="1:11" s="375" customFormat="1" ht="15.75">
      <c r="A632" s="374"/>
      <c r="B632" s="139"/>
      <c r="C632" s="167" t="s">
        <v>824</v>
      </c>
      <c r="D632" s="139"/>
      <c r="E632" s="250"/>
      <c r="F632" s="250"/>
      <c r="G632" s="250"/>
      <c r="H632" s="259">
        <f t="shared" si="8"/>
        <v>1391</v>
      </c>
      <c r="I632" s="259">
        <f t="shared" si="9"/>
        <v>2981</v>
      </c>
      <c r="J632" s="241">
        <v>1391</v>
      </c>
      <c r="K632" s="241">
        <v>2981</v>
      </c>
    </row>
    <row r="633" spans="1:11" s="122" customFormat="1" ht="6.75" customHeight="1">
      <c r="A633" s="123"/>
      <c r="B633" s="128"/>
      <c r="C633" s="88"/>
      <c r="D633" s="128"/>
      <c r="E633" s="121"/>
      <c r="F633" s="121"/>
      <c r="G633" s="121"/>
      <c r="H633" s="242"/>
      <c r="I633" s="242"/>
      <c r="J633" s="242"/>
      <c r="K633" s="242"/>
    </row>
    <row r="634" spans="1:11" s="122" customFormat="1" ht="15.75">
      <c r="A634" s="123"/>
      <c r="B634" s="128"/>
      <c r="C634" s="128"/>
      <c r="D634" s="128"/>
      <c r="E634" s="121"/>
      <c r="F634" s="121"/>
      <c r="G634" s="121"/>
      <c r="H634" s="274">
        <f>SUM(H626:H632)</f>
        <v>10038</v>
      </c>
      <c r="I634" s="274">
        <f>SUM(I626:I632)</f>
        <v>10745</v>
      </c>
      <c r="J634" s="274">
        <f>SUM(J626:J632)</f>
        <v>10038</v>
      </c>
      <c r="K634" s="274">
        <f>SUM(K626:K632)</f>
        <v>10745</v>
      </c>
    </row>
    <row r="635" spans="1:11" s="122" customFormat="1" ht="15.75">
      <c r="A635" s="123"/>
      <c r="B635" s="134" t="s">
        <v>903</v>
      </c>
      <c r="C635" s="144"/>
      <c r="D635" s="128"/>
      <c r="E635" s="121"/>
      <c r="F635" s="121"/>
      <c r="G635" s="121"/>
      <c r="H635" s="241"/>
      <c r="I635" s="241"/>
      <c r="J635" s="241"/>
      <c r="K635" s="241"/>
    </row>
    <row r="636" spans="1:11" s="122" customFormat="1" ht="15.75">
      <c r="A636" s="123"/>
      <c r="B636" s="128"/>
      <c r="C636" s="88" t="s">
        <v>708</v>
      </c>
      <c r="D636" s="128"/>
      <c r="E636" s="121"/>
      <c r="F636" s="121"/>
      <c r="G636" s="121"/>
      <c r="H636" s="259">
        <f aca="true" t="shared" si="10" ref="H636:I640">+J636</f>
        <v>6227</v>
      </c>
      <c r="I636" s="259">
        <f t="shared" si="10"/>
        <v>6474</v>
      </c>
      <c r="J636" s="241">
        <v>6227</v>
      </c>
      <c r="K636" s="241">
        <v>6474</v>
      </c>
    </row>
    <row r="637" spans="1:11" s="122" customFormat="1" ht="15.75">
      <c r="A637" s="123"/>
      <c r="B637" s="128"/>
      <c r="C637" s="88" t="s">
        <v>720</v>
      </c>
      <c r="D637" s="128"/>
      <c r="E637" s="121"/>
      <c r="F637" s="121"/>
      <c r="G637" s="121"/>
      <c r="H637" s="259">
        <f t="shared" si="10"/>
        <v>968</v>
      </c>
      <c r="I637" s="259">
        <f t="shared" si="10"/>
        <v>1106</v>
      </c>
      <c r="J637" s="241">
        <v>968</v>
      </c>
      <c r="K637" s="241">
        <v>1106</v>
      </c>
    </row>
    <row r="638" spans="1:11" s="122" customFormat="1" ht="15.75">
      <c r="A638" s="123"/>
      <c r="B638" s="128"/>
      <c r="C638" s="88" t="s">
        <v>721</v>
      </c>
      <c r="D638" s="128"/>
      <c r="E638" s="121"/>
      <c r="F638" s="121"/>
      <c r="G638" s="121"/>
      <c r="H638" s="259">
        <f t="shared" si="10"/>
        <v>6170</v>
      </c>
      <c r="I638" s="259">
        <f t="shared" si="10"/>
        <v>7212</v>
      </c>
      <c r="J638" s="241">
        <v>6170</v>
      </c>
      <c r="K638" s="241">
        <v>7212</v>
      </c>
    </row>
    <row r="639" spans="1:11" s="122" customFormat="1" ht="15.75">
      <c r="A639" s="123"/>
      <c r="B639" s="128"/>
      <c r="C639" s="88" t="s">
        <v>722</v>
      </c>
      <c r="D639" s="128"/>
      <c r="E639" s="121"/>
      <c r="F639" s="121"/>
      <c r="G639" s="121"/>
      <c r="H639" s="259">
        <f t="shared" si="10"/>
        <v>10476</v>
      </c>
      <c r="I639" s="259">
        <f t="shared" si="10"/>
        <v>12190</v>
      </c>
      <c r="J639" s="241">
        <v>10476</v>
      </c>
      <c r="K639" s="241">
        <v>12190</v>
      </c>
    </row>
    <row r="640" spans="1:11" s="375" customFormat="1" ht="15.75">
      <c r="A640" s="374"/>
      <c r="B640" s="139"/>
      <c r="C640" s="167" t="s">
        <v>824</v>
      </c>
      <c r="D640" s="139"/>
      <c r="E640" s="250"/>
      <c r="F640" s="250"/>
      <c r="G640" s="250"/>
      <c r="H640" s="259">
        <f t="shared" si="10"/>
        <v>8308</v>
      </c>
      <c r="I640" s="259">
        <f t="shared" si="10"/>
        <v>6569</v>
      </c>
      <c r="J640" s="241">
        <v>8308</v>
      </c>
      <c r="K640" s="241">
        <v>6569</v>
      </c>
    </row>
    <row r="641" spans="1:11" s="122" customFormat="1" ht="6.75" customHeight="1">
      <c r="A641" s="123"/>
      <c r="B641" s="128"/>
      <c r="C641" s="88"/>
      <c r="D641" s="128"/>
      <c r="E641" s="121"/>
      <c r="F641" s="121"/>
      <c r="G641" s="121"/>
      <c r="H641" s="242"/>
      <c r="I641" s="242"/>
      <c r="J641" s="242"/>
      <c r="K641" s="242"/>
    </row>
    <row r="642" spans="1:11" s="122" customFormat="1" ht="15.75">
      <c r="A642" s="123"/>
      <c r="B642" s="128"/>
      <c r="C642" s="88"/>
      <c r="D642" s="128"/>
      <c r="E642" s="121"/>
      <c r="F642" s="121"/>
      <c r="G642" s="121"/>
      <c r="H642" s="274">
        <f>SUM(H636:H640)</f>
        <v>32149</v>
      </c>
      <c r="I642" s="274">
        <f>SUM(I636:I640)</f>
        <v>33551</v>
      </c>
      <c r="J642" s="274">
        <f>SUM(J636:J640)</f>
        <v>32149</v>
      </c>
      <c r="K642" s="274">
        <f>SUM(K636:K640)</f>
        <v>33551</v>
      </c>
    </row>
    <row r="643" spans="1:11" s="122" customFormat="1" ht="15.75">
      <c r="A643" s="123"/>
      <c r="B643" s="134" t="s">
        <v>908</v>
      </c>
      <c r="C643" s="144"/>
      <c r="D643" s="128"/>
      <c r="E643" s="121"/>
      <c r="F643" s="121"/>
      <c r="G643" s="121"/>
      <c r="H643" s="241"/>
      <c r="I643" s="241"/>
      <c r="J643" s="241"/>
      <c r="K643" s="241"/>
    </row>
    <row r="644" spans="1:11" s="122" customFormat="1" ht="15.75">
      <c r="A644" s="123"/>
      <c r="B644" s="144"/>
      <c r="C644" s="88" t="s">
        <v>203</v>
      </c>
      <c r="D644" s="128"/>
      <c r="E644" s="121"/>
      <c r="F644" s="121"/>
      <c r="G644" s="121"/>
      <c r="H644" s="259">
        <f aca="true" t="shared" si="11" ref="H644:I648">+J644</f>
        <v>2303</v>
      </c>
      <c r="I644" s="259">
        <f t="shared" si="11"/>
        <v>2989</v>
      </c>
      <c r="J644" s="241">
        <v>2303</v>
      </c>
      <c r="K644" s="241">
        <v>2989</v>
      </c>
    </row>
    <row r="645" spans="1:11" s="122" customFormat="1" ht="15.75">
      <c r="A645" s="123"/>
      <c r="B645" s="144"/>
      <c r="C645" s="88" t="s">
        <v>674</v>
      </c>
      <c r="D645" s="128"/>
      <c r="E645" s="121"/>
      <c r="F645" s="121"/>
      <c r="G645" s="121"/>
      <c r="H645" s="259">
        <f t="shared" si="11"/>
        <v>427</v>
      </c>
      <c r="I645" s="259">
        <f t="shared" si="11"/>
        <v>193</v>
      </c>
      <c r="J645" s="241">
        <v>427</v>
      </c>
      <c r="K645" s="241">
        <v>193</v>
      </c>
    </row>
    <row r="646" spans="1:11" s="122" customFormat="1" ht="15.75">
      <c r="A646" s="123"/>
      <c r="B646" s="144"/>
      <c r="C646" s="88" t="s">
        <v>723</v>
      </c>
      <c r="D646" s="128"/>
      <c r="E646" s="121"/>
      <c r="F646" s="121"/>
      <c r="G646" s="121"/>
      <c r="H646" s="259">
        <f t="shared" si="11"/>
        <v>1808</v>
      </c>
      <c r="I646" s="259">
        <f t="shared" si="11"/>
        <v>4448</v>
      </c>
      <c r="J646" s="241">
        <v>1808</v>
      </c>
      <c r="K646" s="241">
        <v>4448</v>
      </c>
    </row>
    <row r="647" spans="1:11" s="122" customFormat="1" ht="15.75">
      <c r="A647" s="123"/>
      <c r="B647" s="144"/>
      <c r="C647" s="88" t="s">
        <v>675</v>
      </c>
      <c r="D647" s="128"/>
      <c r="E647" s="121"/>
      <c r="F647" s="121"/>
      <c r="G647" s="121"/>
      <c r="H647" s="259">
        <f t="shared" si="11"/>
        <v>76</v>
      </c>
      <c r="I647" s="259">
        <f t="shared" si="11"/>
        <v>123</v>
      </c>
      <c r="J647" s="241">
        <v>76</v>
      </c>
      <c r="K647" s="241">
        <v>123</v>
      </c>
    </row>
    <row r="648" spans="1:11" s="375" customFormat="1" ht="15.75">
      <c r="A648" s="374"/>
      <c r="B648" s="376"/>
      <c r="C648" s="167" t="s">
        <v>824</v>
      </c>
      <c r="D648" s="139"/>
      <c r="E648" s="250"/>
      <c r="F648" s="250"/>
      <c r="G648" s="250"/>
      <c r="H648" s="259">
        <f t="shared" si="11"/>
        <v>8328</v>
      </c>
      <c r="I648" s="259">
        <f t="shared" si="11"/>
        <v>6783</v>
      </c>
      <c r="J648" s="241">
        <v>8328</v>
      </c>
      <c r="K648" s="241">
        <v>6783</v>
      </c>
    </row>
    <row r="649" spans="1:11" s="122" customFormat="1" ht="6.75" customHeight="1">
      <c r="A649" s="123"/>
      <c r="B649" s="144"/>
      <c r="C649" s="88"/>
      <c r="D649" s="128"/>
      <c r="E649" s="121"/>
      <c r="F649" s="121"/>
      <c r="G649" s="121"/>
      <c r="H649" s="242"/>
      <c r="I649" s="242"/>
      <c r="J649" s="242"/>
      <c r="K649" s="242"/>
    </row>
    <row r="650" spans="1:11" s="122" customFormat="1" ht="15.75">
      <c r="A650" s="123"/>
      <c r="B650" s="128"/>
      <c r="C650" s="128"/>
      <c r="D650" s="128"/>
      <c r="E650" s="121"/>
      <c r="F650" s="121"/>
      <c r="G650" s="121"/>
      <c r="H650" s="275">
        <f>SUM(H644:H648)</f>
        <v>12942</v>
      </c>
      <c r="I650" s="245">
        <f>SUM(I644:I648)</f>
        <v>14536</v>
      </c>
      <c r="J650" s="275">
        <f>SUM(J644:J648)</f>
        <v>12942</v>
      </c>
      <c r="K650" s="245">
        <f>SUM(K644:K648)</f>
        <v>14536</v>
      </c>
    </row>
    <row r="651" spans="1:11" s="122" customFormat="1" ht="13.5" customHeight="1">
      <c r="A651" s="123"/>
      <c r="B651" s="128"/>
      <c r="C651" s="128"/>
      <c r="D651" s="128"/>
      <c r="E651" s="121"/>
      <c r="F651" s="121"/>
      <c r="G651" s="121"/>
      <c r="H651" s="384"/>
      <c r="I651" s="384"/>
      <c r="J651" s="384"/>
      <c r="K651" s="384"/>
    </row>
    <row r="652" spans="1:11" s="212" customFormat="1" ht="16.5" thickBot="1">
      <c r="A652" s="211"/>
      <c r="B652" s="144" t="s">
        <v>460</v>
      </c>
      <c r="C652" s="144"/>
      <c r="D652" s="144"/>
      <c r="E652" s="120"/>
      <c r="F652" s="120"/>
      <c r="G652" s="120"/>
      <c r="H652" s="383">
        <f>+H650+H642+H634+H624</f>
        <v>125264</v>
      </c>
      <c r="I652" s="383">
        <f>+I650+I642+I634+I624</f>
        <v>129682</v>
      </c>
      <c r="J652" s="383">
        <f>+J650+J642+J634+J624</f>
        <v>125264</v>
      </c>
      <c r="K652" s="383">
        <f>+K650+K642+K634+K624</f>
        <v>129682</v>
      </c>
    </row>
    <row r="653" spans="1:11" s="122" customFormat="1" ht="16.5" thickTop="1">
      <c r="A653" s="123"/>
      <c r="B653" s="144"/>
      <c r="C653" s="144"/>
      <c r="D653" s="144"/>
      <c r="E653" s="121"/>
      <c r="F653" s="121"/>
      <c r="G653" s="121"/>
      <c r="H653" s="243">
        <f>+H652+'PL(Grp)'!G19</f>
        <v>0</v>
      </c>
      <c r="I653" s="243">
        <f>+I652+'PL(Grp)'!I19</f>
        <v>0</v>
      </c>
      <c r="J653" s="243">
        <f>+J652+'PL(Grp)'!K19</f>
        <v>0</v>
      </c>
      <c r="K653" s="243">
        <f>+K652+'PL(Grp)'!M19</f>
        <v>0</v>
      </c>
    </row>
    <row r="654" spans="1:11" s="122" customFormat="1" ht="15.75">
      <c r="A654" s="123"/>
      <c r="B654" s="134" t="s">
        <v>706</v>
      </c>
      <c r="C654" s="144"/>
      <c r="D654" s="144"/>
      <c r="E654" s="121"/>
      <c r="F654" s="121"/>
      <c r="G654" s="121"/>
      <c r="H654" s="151"/>
      <c r="I654" s="151"/>
      <c r="J654" s="121"/>
      <c r="K654" s="121"/>
    </row>
    <row r="655" spans="1:11" s="122" customFormat="1" ht="15.75">
      <c r="A655" s="123"/>
      <c r="B655" s="88" t="s">
        <v>707</v>
      </c>
      <c r="C655" s="88"/>
      <c r="D655" s="88"/>
      <c r="E655" s="88"/>
      <c r="F655" s="121"/>
      <c r="G655" s="121"/>
      <c r="H655" s="259">
        <f aca="true" t="shared" si="12" ref="H655:I658">+J655</f>
        <v>475</v>
      </c>
      <c r="I655" s="259">
        <f t="shared" si="12"/>
        <v>220</v>
      </c>
      <c r="J655" s="241">
        <v>475</v>
      </c>
      <c r="K655" s="241">
        <v>220</v>
      </c>
    </row>
    <row r="656" spans="1:11" s="122" customFormat="1" ht="15.75">
      <c r="A656" s="123"/>
      <c r="B656" s="88" t="s">
        <v>708</v>
      </c>
      <c r="C656" s="88"/>
      <c r="D656" s="88"/>
      <c r="E656" s="88"/>
      <c r="F656" s="121"/>
      <c r="G656" s="121"/>
      <c r="H656" s="259">
        <f t="shared" si="12"/>
        <v>6227</v>
      </c>
      <c r="I656" s="259">
        <f t="shared" si="12"/>
        <v>6474</v>
      </c>
      <c r="J656" s="241">
        <v>6227</v>
      </c>
      <c r="K656" s="241">
        <v>6474</v>
      </c>
    </row>
    <row r="657" spans="1:11" s="122" customFormat="1" ht="15.75">
      <c r="A657" s="123"/>
      <c r="B657" s="88" t="s">
        <v>735</v>
      </c>
      <c r="C657" s="88"/>
      <c r="D657" s="88"/>
      <c r="E657" s="88"/>
      <c r="F657" s="121"/>
      <c r="G657" s="121"/>
      <c r="H657" s="259">
        <f t="shared" si="12"/>
        <v>968</v>
      </c>
      <c r="I657" s="259">
        <f t="shared" si="12"/>
        <v>1106</v>
      </c>
      <c r="J657" s="241">
        <v>968</v>
      </c>
      <c r="K657" s="241">
        <v>1106</v>
      </c>
    </row>
    <row r="658" spans="1:11" s="122" customFormat="1" ht="15.75" hidden="1">
      <c r="A658" s="123"/>
      <c r="B658" s="88" t="s">
        <v>710</v>
      </c>
      <c r="C658" s="88"/>
      <c r="D658" s="88"/>
      <c r="E658" s="88"/>
      <c r="F658" s="121"/>
      <c r="G658" s="121"/>
      <c r="H658" s="259">
        <f t="shared" si="12"/>
        <v>0</v>
      </c>
      <c r="I658" s="259">
        <f t="shared" si="12"/>
        <v>0</v>
      </c>
      <c r="J658" s="241">
        <v>0</v>
      </c>
      <c r="K658" s="241">
        <v>0</v>
      </c>
    </row>
    <row r="659" spans="1:11" s="122" customFormat="1" ht="15.75">
      <c r="A659" s="123"/>
      <c r="B659" s="88" t="s">
        <v>711</v>
      </c>
      <c r="C659" s="88"/>
      <c r="D659" s="88"/>
      <c r="E659" s="88"/>
      <c r="F659" s="121"/>
      <c r="G659" s="121"/>
      <c r="H659" s="259"/>
      <c r="I659" s="259"/>
      <c r="J659" s="231"/>
      <c r="K659" s="231"/>
    </row>
    <row r="660" spans="1:11" s="122" customFormat="1" ht="15.75">
      <c r="A660" s="123"/>
      <c r="B660" s="88" t="s">
        <v>13</v>
      </c>
      <c r="C660" s="88"/>
      <c r="D660" s="88"/>
      <c r="E660" s="88"/>
      <c r="F660" s="121"/>
      <c r="G660" s="121"/>
      <c r="H660" s="259">
        <f aca="true" t="shared" si="13" ref="H660:I665">+J660</f>
        <v>393</v>
      </c>
      <c r="I660" s="259">
        <f t="shared" si="13"/>
        <v>175</v>
      </c>
      <c r="J660" s="241">
        <v>393</v>
      </c>
      <c r="K660" s="241">
        <v>175</v>
      </c>
    </row>
    <row r="661" spans="1:11" s="122" customFormat="1" ht="15.75">
      <c r="A661" s="123"/>
      <c r="B661" s="88" t="s">
        <v>12</v>
      </c>
      <c r="C661" s="88"/>
      <c r="D661" s="88"/>
      <c r="E661" s="88"/>
      <c r="F661" s="121"/>
      <c r="G661" s="121"/>
      <c r="H661" s="259">
        <f t="shared" si="13"/>
        <v>34</v>
      </c>
      <c r="I661" s="259">
        <f t="shared" si="13"/>
        <v>18</v>
      </c>
      <c r="J661" s="241">
        <v>34</v>
      </c>
      <c r="K661" s="241">
        <v>18</v>
      </c>
    </row>
    <row r="662" spans="1:11" s="122" customFormat="1" ht="15.75">
      <c r="A662" s="123"/>
      <c r="B662" s="88" t="s">
        <v>712</v>
      </c>
      <c r="C662" s="88"/>
      <c r="D662" s="88"/>
      <c r="E662" s="88"/>
      <c r="F662" s="121"/>
      <c r="G662" s="121"/>
      <c r="H662" s="259">
        <f t="shared" si="13"/>
        <v>10476</v>
      </c>
      <c r="I662" s="259">
        <f t="shared" si="13"/>
        <v>12190</v>
      </c>
      <c r="J662" s="241">
        <v>10476</v>
      </c>
      <c r="K662" s="241">
        <v>12190</v>
      </c>
    </row>
    <row r="663" spans="1:11" s="122" customFormat="1" ht="15.75">
      <c r="A663" s="123"/>
      <c r="B663" s="88" t="s">
        <v>718</v>
      </c>
      <c r="C663" s="88"/>
      <c r="D663" s="88"/>
      <c r="E663" s="88"/>
      <c r="F663" s="121"/>
      <c r="G663" s="121"/>
      <c r="H663" s="259">
        <f t="shared" si="13"/>
        <v>6750</v>
      </c>
      <c r="I663" s="259">
        <f t="shared" si="13"/>
        <v>6348</v>
      </c>
      <c r="J663" s="241">
        <v>6750</v>
      </c>
      <c r="K663" s="241">
        <v>6348</v>
      </c>
    </row>
    <row r="664" spans="1:11" s="122" customFormat="1" ht="15.75">
      <c r="A664" s="123"/>
      <c r="B664" s="88" t="s">
        <v>713</v>
      </c>
      <c r="C664" s="88"/>
      <c r="D664" s="88"/>
      <c r="E664" s="88"/>
      <c r="F664" s="121"/>
      <c r="G664" s="121"/>
      <c r="H664" s="259">
        <f t="shared" si="13"/>
        <v>76</v>
      </c>
      <c r="I664" s="259">
        <f t="shared" si="13"/>
        <v>123</v>
      </c>
      <c r="J664" s="241">
        <v>76</v>
      </c>
      <c r="K664" s="241">
        <v>123</v>
      </c>
    </row>
    <row r="665" spans="1:11" s="122" customFormat="1" ht="15.75">
      <c r="A665" s="123"/>
      <c r="B665" s="88" t="s">
        <v>714</v>
      </c>
      <c r="C665" s="88"/>
      <c r="D665" s="88"/>
      <c r="E665" s="88"/>
      <c r="F665" s="121"/>
      <c r="G665" s="121"/>
      <c r="H665" s="259">
        <f t="shared" si="13"/>
        <v>0</v>
      </c>
      <c r="I665" s="259">
        <f t="shared" si="13"/>
        <v>70</v>
      </c>
      <c r="J665" s="241">
        <v>0</v>
      </c>
      <c r="K665" s="241">
        <v>70</v>
      </c>
    </row>
    <row r="666" spans="1:11" s="122" customFormat="1" ht="4.5" customHeight="1" thickBot="1">
      <c r="A666" s="123"/>
      <c r="B666" s="88"/>
      <c r="C666" s="88"/>
      <c r="D666" s="88"/>
      <c r="E666" s="88"/>
      <c r="F666" s="121"/>
      <c r="G666" s="121"/>
      <c r="H666" s="276"/>
      <c r="I666" s="276"/>
      <c r="J666" s="276"/>
      <c r="K666" s="276"/>
    </row>
    <row r="667" spans="1:11" s="122" customFormat="1" ht="9" customHeight="1">
      <c r="A667" s="123"/>
      <c r="B667" s="152"/>
      <c r="C667" s="128"/>
      <c r="D667" s="128"/>
      <c r="E667" s="121"/>
      <c r="F667" s="121"/>
      <c r="G667" s="121"/>
      <c r="H667" s="151"/>
      <c r="I667" s="151"/>
      <c r="J667" s="121"/>
      <c r="K667" s="121"/>
    </row>
    <row r="668" spans="3:11" s="122" customFormat="1" ht="8.25" customHeight="1">
      <c r="C668" s="121"/>
      <c r="D668" s="128"/>
      <c r="E668" s="121"/>
      <c r="F668" s="121"/>
      <c r="G668" s="121"/>
      <c r="H668" s="151"/>
      <c r="I668" s="151"/>
      <c r="J668" s="121"/>
      <c r="K668" s="121"/>
    </row>
    <row r="669" spans="1:11" s="122" customFormat="1" ht="15.75">
      <c r="A669" s="148" t="s">
        <v>272</v>
      </c>
      <c r="B669" s="120" t="s">
        <v>914</v>
      </c>
      <c r="C669" s="128"/>
      <c r="D669" s="128"/>
      <c r="E669" s="121"/>
      <c r="F669" s="121"/>
      <c r="G669" s="121"/>
      <c r="I669" s="234"/>
      <c r="J669" s="235"/>
      <c r="K669" s="235"/>
    </row>
    <row r="670" spans="1:11" s="122" customFormat="1" ht="6" customHeight="1">
      <c r="A670" s="148"/>
      <c r="B670" s="120"/>
      <c r="C670" s="128"/>
      <c r="D670" s="128"/>
      <c r="E670" s="121"/>
      <c r="F670" s="121"/>
      <c r="G670" s="121"/>
      <c r="I670" s="234"/>
      <c r="J670" s="235"/>
      <c r="K670" s="235"/>
    </row>
    <row r="671" spans="1:11" s="122" customFormat="1" ht="15.75">
      <c r="A671" s="148"/>
      <c r="B671" s="120"/>
      <c r="C671" s="128"/>
      <c r="D671" s="128"/>
      <c r="E671" s="121"/>
      <c r="F671" s="121"/>
      <c r="G671" s="121"/>
      <c r="H671" s="234" t="s">
        <v>627</v>
      </c>
      <c r="I671" s="234"/>
      <c r="J671" s="235"/>
      <c r="K671" s="235"/>
    </row>
    <row r="672" spans="1:11" s="207" customFormat="1" ht="47.25">
      <c r="A672" s="204"/>
      <c r="B672" s="205"/>
      <c r="C672" s="205"/>
      <c r="D672" s="205"/>
      <c r="E672" s="205"/>
      <c r="F672" s="205"/>
      <c r="G672" s="205"/>
      <c r="H672" s="206" t="s">
        <v>304</v>
      </c>
      <c r="I672" s="206" t="s">
        <v>195</v>
      </c>
      <c r="J672" s="206" t="s">
        <v>724</v>
      </c>
      <c r="K672" s="206" t="s">
        <v>696</v>
      </c>
    </row>
    <row r="673" spans="1:11" s="122" customFormat="1" ht="15.75">
      <c r="A673" s="123"/>
      <c r="B673" s="128"/>
      <c r="C673" s="128"/>
      <c r="D673" s="128"/>
      <c r="E673" s="121"/>
      <c r="F673" s="121"/>
      <c r="G673" s="121"/>
      <c r="H673" s="149">
        <f>+H$568</f>
        <v>38807</v>
      </c>
      <c r="I673" s="149">
        <f>+I$568</f>
        <v>38442</v>
      </c>
      <c r="J673" s="149">
        <f>+J$568</f>
        <v>38807</v>
      </c>
      <c r="K673" s="149">
        <f>+K$568</f>
        <v>38442</v>
      </c>
    </row>
    <row r="674" spans="1:11" s="122" customFormat="1" ht="15.75">
      <c r="A674" s="123"/>
      <c r="C674" s="128"/>
      <c r="D674" s="128"/>
      <c r="E674" s="121"/>
      <c r="F674" s="121"/>
      <c r="G674" s="121"/>
      <c r="H674" s="132" t="s">
        <v>819</v>
      </c>
      <c r="I674" s="132" t="s">
        <v>819</v>
      </c>
      <c r="J674" s="132" t="s">
        <v>819</v>
      </c>
      <c r="K674" s="132" t="s">
        <v>819</v>
      </c>
    </row>
    <row r="675" spans="1:11" s="122" customFormat="1" ht="15.75">
      <c r="A675" s="123"/>
      <c r="B675" s="134" t="s">
        <v>138</v>
      </c>
      <c r="C675" s="128"/>
      <c r="D675" s="128"/>
      <c r="E675" s="121"/>
      <c r="F675" s="121"/>
      <c r="G675" s="121"/>
      <c r="H675" s="132"/>
      <c r="I675" s="132"/>
      <c r="J675" s="132"/>
      <c r="K675" s="132"/>
    </row>
    <row r="676" spans="1:11" s="122" customFormat="1" ht="15.75">
      <c r="A676" s="123"/>
      <c r="B676" s="128" t="s">
        <v>139</v>
      </c>
      <c r="C676" s="128"/>
      <c r="D676" s="128"/>
      <c r="E676" s="121"/>
      <c r="F676" s="121"/>
      <c r="G676" s="121"/>
      <c r="H676" s="132"/>
      <c r="I676" s="132"/>
      <c r="J676" s="132"/>
      <c r="K676" s="132"/>
    </row>
    <row r="677" spans="1:11" s="122" customFormat="1" ht="7.5" customHeight="1">
      <c r="A677" s="123"/>
      <c r="C677" s="128"/>
      <c r="D677" s="128"/>
      <c r="E677" s="121"/>
      <c r="F677" s="121"/>
      <c r="G677" s="121"/>
      <c r="H677" s="132"/>
      <c r="I677" s="132"/>
      <c r="J677" s="132"/>
      <c r="K677" s="132"/>
    </row>
    <row r="678" spans="1:11" s="122" customFormat="1" ht="15.75">
      <c r="A678" s="123"/>
      <c r="B678" s="128" t="s">
        <v>109</v>
      </c>
      <c r="C678" s="128"/>
      <c r="D678" s="128"/>
      <c r="E678" s="121"/>
      <c r="F678" s="121"/>
      <c r="G678" s="121"/>
      <c r="H678" s="151"/>
      <c r="I678" s="151"/>
      <c r="J678" s="121"/>
      <c r="K678" s="121"/>
    </row>
    <row r="679" spans="1:15" s="122" customFormat="1" ht="15.75">
      <c r="A679" s="123"/>
      <c r="B679" s="153" t="s">
        <v>820</v>
      </c>
      <c r="C679" s="128" t="s">
        <v>632</v>
      </c>
      <c r="D679" s="128"/>
      <c r="E679" s="121"/>
      <c r="F679" s="121"/>
      <c r="G679" s="121"/>
      <c r="H679" s="259">
        <f aca="true" t="shared" si="14" ref="H679:I681">+J679</f>
        <v>64563</v>
      </c>
      <c r="I679" s="259">
        <f t="shared" si="14"/>
        <v>50518</v>
      </c>
      <c r="J679" s="231">
        <v>64563</v>
      </c>
      <c r="K679" s="231">
        <v>50518</v>
      </c>
      <c r="M679" s="484">
        <f>+J679+J680-(J382+J385)</f>
        <v>0</v>
      </c>
      <c r="O679" s="484"/>
    </row>
    <row r="680" spans="1:11" s="122" customFormat="1" ht="15.75">
      <c r="A680" s="123"/>
      <c r="B680" s="153" t="s">
        <v>820</v>
      </c>
      <c r="C680" s="128" t="s">
        <v>323</v>
      </c>
      <c r="D680" s="128"/>
      <c r="E680" s="121"/>
      <c r="F680" s="121"/>
      <c r="G680" s="121"/>
      <c r="H680" s="259">
        <f t="shared" si="14"/>
        <v>-15915</v>
      </c>
      <c r="I680" s="259">
        <f t="shared" si="14"/>
        <v>-16117</v>
      </c>
      <c r="J680" s="231">
        <v>-15915</v>
      </c>
      <c r="K680" s="231">
        <v>-16117</v>
      </c>
    </row>
    <row r="681" spans="1:15" s="122" customFormat="1" ht="15.75">
      <c r="A681" s="123"/>
      <c r="B681" s="128" t="s">
        <v>22</v>
      </c>
      <c r="C681" s="128"/>
      <c r="D681" s="128"/>
      <c r="E681" s="121"/>
      <c r="F681" s="121"/>
      <c r="G681" s="121"/>
      <c r="H681" s="259">
        <f t="shared" si="14"/>
        <v>-1277</v>
      </c>
      <c r="I681" s="259">
        <f t="shared" si="14"/>
        <v>-5715</v>
      </c>
      <c r="J681" s="231">
        <v>-1277</v>
      </c>
      <c r="K681" s="231">
        <v>-5715</v>
      </c>
      <c r="M681" s="484">
        <f>+J681-(J372+J373)</f>
        <v>0</v>
      </c>
      <c r="O681" s="484"/>
    </row>
    <row r="682" spans="1:11" s="122" customFormat="1" ht="6.75" customHeight="1">
      <c r="A682" s="123"/>
      <c r="B682" s="141"/>
      <c r="C682" s="128"/>
      <c r="D682" s="128"/>
      <c r="E682" s="121"/>
      <c r="F682" s="121"/>
      <c r="G682" s="121"/>
      <c r="H682" s="244"/>
      <c r="I682" s="231"/>
      <c r="J682" s="244"/>
      <c r="K682" s="244"/>
    </row>
    <row r="683" spans="1:11" s="122" customFormat="1" ht="15.75">
      <c r="A683" s="123"/>
      <c r="B683" s="134" t="s">
        <v>28</v>
      </c>
      <c r="C683" s="128"/>
      <c r="D683" s="128"/>
      <c r="E683" s="121"/>
      <c r="F683" s="121"/>
      <c r="G683" s="121"/>
      <c r="H683" s="231"/>
      <c r="I683" s="231"/>
      <c r="J683" s="231"/>
      <c r="K683" s="231"/>
    </row>
    <row r="684" spans="1:11" s="122" customFormat="1" ht="15.75">
      <c r="A684" s="123"/>
      <c r="B684" s="153" t="s">
        <v>820</v>
      </c>
      <c r="C684" s="128" t="s">
        <v>29</v>
      </c>
      <c r="D684" s="128"/>
      <c r="E684" s="121"/>
      <c r="F684" s="121"/>
      <c r="G684" s="121"/>
      <c r="H684" s="259">
        <f>+J684</f>
        <v>-15876</v>
      </c>
      <c r="I684" s="259">
        <f>+K684</f>
        <v>-31167</v>
      </c>
      <c r="J684" s="231">
        <v>-15876</v>
      </c>
      <c r="K684" s="231">
        <v>-31167</v>
      </c>
    </row>
    <row r="685" spans="1:11" s="122" customFormat="1" ht="15.75">
      <c r="A685" s="123"/>
      <c r="B685" s="153" t="s">
        <v>820</v>
      </c>
      <c r="C685" s="128" t="s">
        <v>30</v>
      </c>
      <c r="D685" s="128"/>
      <c r="E685" s="121"/>
      <c r="F685" s="121"/>
      <c r="G685" s="121"/>
      <c r="H685" s="259">
        <f>+J685</f>
        <v>570</v>
      </c>
      <c r="I685" s="259">
        <f>+K685</f>
        <v>1117</v>
      </c>
      <c r="J685" s="231">
        <v>570</v>
      </c>
      <c r="K685" s="231">
        <v>1117</v>
      </c>
    </row>
    <row r="686" spans="1:11" s="122" customFormat="1" ht="5.25" customHeight="1">
      <c r="A686" s="123"/>
      <c r="B686" s="153"/>
      <c r="C686" s="128"/>
      <c r="D686" s="128"/>
      <c r="E686" s="121"/>
      <c r="F686" s="121"/>
      <c r="G686" s="121"/>
      <c r="H686" s="259"/>
      <c r="I686" s="259"/>
      <c r="J686" s="231"/>
      <c r="K686" s="231"/>
    </row>
    <row r="687" spans="1:11" s="122" customFormat="1" ht="15.75" hidden="1">
      <c r="A687" s="123"/>
      <c r="B687" s="576" t="s">
        <v>16</v>
      </c>
      <c r="C687" s="576"/>
      <c r="D687" s="128"/>
      <c r="E687" s="121"/>
      <c r="F687" s="121"/>
      <c r="G687" s="121"/>
      <c r="H687" s="259"/>
      <c r="I687" s="259"/>
      <c r="J687" s="231"/>
      <c r="K687" s="231"/>
    </row>
    <row r="688" spans="1:11" s="122" customFormat="1" ht="15.75" hidden="1">
      <c r="A688" s="123"/>
      <c r="B688" s="577" t="s">
        <v>820</v>
      </c>
      <c r="C688" s="576" t="s">
        <v>17</v>
      </c>
      <c r="D688" s="128"/>
      <c r="E688" s="121"/>
      <c r="F688" s="121"/>
      <c r="G688" s="121"/>
      <c r="H688" s="259">
        <f aca="true" t="shared" si="15" ref="H688:I690">+J688</f>
        <v>0</v>
      </c>
      <c r="I688" s="259">
        <f t="shared" si="15"/>
        <v>0</v>
      </c>
      <c r="J688" s="231">
        <v>0</v>
      </c>
      <c r="K688" s="231">
        <v>0</v>
      </c>
    </row>
    <row r="689" spans="1:11" s="122" customFormat="1" ht="15.75" hidden="1">
      <c r="A689" s="123"/>
      <c r="B689" s="577" t="s">
        <v>820</v>
      </c>
      <c r="C689" s="576" t="s">
        <v>18</v>
      </c>
      <c r="D689" s="128"/>
      <c r="E689" s="121"/>
      <c r="F689" s="121"/>
      <c r="G689" s="121"/>
      <c r="H689" s="259">
        <f t="shared" si="15"/>
        <v>0</v>
      </c>
      <c r="I689" s="259">
        <f t="shared" si="15"/>
        <v>0</v>
      </c>
      <c r="J689" s="231">
        <v>0</v>
      </c>
      <c r="K689" s="231">
        <v>0</v>
      </c>
    </row>
    <row r="690" spans="1:11" s="122" customFormat="1" ht="15.75" hidden="1">
      <c r="A690" s="123"/>
      <c r="B690" s="577" t="s">
        <v>820</v>
      </c>
      <c r="C690" s="576" t="s">
        <v>19</v>
      </c>
      <c r="D690" s="128"/>
      <c r="E690" s="121"/>
      <c r="F690" s="121"/>
      <c r="G690" s="121"/>
      <c r="H690" s="259">
        <f t="shared" si="15"/>
        <v>0</v>
      </c>
      <c r="I690" s="259">
        <f t="shared" si="15"/>
        <v>0</v>
      </c>
      <c r="J690" s="231">
        <v>0</v>
      </c>
      <c r="K690" s="231">
        <v>0</v>
      </c>
    </row>
    <row r="691" spans="1:11" s="122" customFormat="1" ht="5.25" customHeight="1" hidden="1">
      <c r="A691" s="123"/>
      <c r="B691" s="577"/>
      <c r="C691" s="576"/>
      <c r="D691" s="128"/>
      <c r="E691" s="121"/>
      <c r="F691" s="121"/>
      <c r="G691" s="121"/>
      <c r="H691" s="259"/>
      <c r="I691" s="259"/>
      <c r="J691" s="231"/>
      <c r="K691" s="231"/>
    </row>
    <row r="692" spans="1:11" s="122" customFormat="1" ht="15.75">
      <c r="A692" s="123"/>
      <c r="B692" s="147" t="s">
        <v>552</v>
      </c>
      <c r="C692" s="128"/>
      <c r="D692" s="128"/>
      <c r="E692" s="121"/>
      <c r="F692" s="121"/>
      <c r="G692" s="121"/>
      <c r="H692" s="259"/>
      <c r="I692" s="259"/>
      <c r="J692" s="231"/>
      <c r="K692" s="231"/>
    </row>
    <row r="693" spans="1:11" s="122" customFormat="1" ht="15.75">
      <c r="A693" s="123"/>
      <c r="B693" s="153" t="s">
        <v>820</v>
      </c>
      <c r="C693" s="128" t="s">
        <v>14</v>
      </c>
      <c r="D693" s="128"/>
      <c r="E693" s="121"/>
      <c r="F693" s="121"/>
      <c r="G693" s="121"/>
      <c r="H693" s="1141">
        <f>+J693</f>
        <v>-61</v>
      </c>
      <c r="I693" s="259">
        <f>+K693</f>
        <v>0</v>
      </c>
      <c r="J693" s="1143">
        <v>-61</v>
      </c>
      <c r="K693" s="231">
        <v>0</v>
      </c>
    </row>
    <row r="694" spans="1:11" s="122" customFormat="1" ht="15.75">
      <c r="A694" s="123"/>
      <c r="B694" s="153" t="s">
        <v>820</v>
      </c>
      <c r="C694" s="128" t="s">
        <v>15</v>
      </c>
      <c r="D694" s="128"/>
      <c r="E694" s="121"/>
      <c r="F694" s="121"/>
      <c r="G694" s="121"/>
      <c r="H694" s="259">
        <f>+J694</f>
        <v>586</v>
      </c>
      <c r="I694" s="259">
        <f>+K694</f>
        <v>-97</v>
      </c>
      <c r="J694" s="231">
        <v>586</v>
      </c>
      <c r="K694" s="231">
        <v>-97</v>
      </c>
    </row>
    <row r="695" spans="1:11" s="122" customFormat="1" ht="4.5" customHeight="1">
      <c r="A695" s="123"/>
      <c r="B695" s="153"/>
      <c r="C695" s="128"/>
      <c r="D695" s="128"/>
      <c r="E695" s="121"/>
      <c r="F695" s="121"/>
      <c r="G695" s="121"/>
      <c r="H695" s="231"/>
      <c r="I695" s="231"/>
      <c r="J695" s="231"/>
      <c r="K695" s="231"/>
    </row>
    <row r="696" spans="1:11" s="122" customFormat="1" ht="15.75">
      <c r="A696" s="123"/>
      <c r="B696" s="147"/>
      <c r="C696" s="128"/>
      <c r="D696" s="128"/>
      <c r="E696" s="121"/>
      <c r="F696" s="121"/>
      <c r="G696" s="121"/>
      <c r="H696" s="1144">
        <f>SUM(H679:H694)</f>
        <v>32590</v>
      </c>
      <c r="I696" s="245">
        <f>SUM(I679:I694)</f>
        <v>-1461</v>
      </c>
      <c r="J696" s="1144">
        <f>SUM(J679:J694)</f>
        <v>32590</v>
      </c>
      <c r="K696" s="245">
        <f>SUM(K679:K694)</f>
        <v>-1461</v>
      </c>
    </row>
    <row r="697" spans="1:11" s="122" customFormat="1" ht="8.25" customHeight="1">
      <c r="A697" s="123"/>
      <c r="D697" s="128"/>
      <c r="E697" s="121"/>
      <c r="F697" s="121"/>
      <c r="G697" s="121"/>
      <c r="H697" s="243">
        <f>+H696+'PL(Grp)'!G22</f>
        <v>0</v>
      </c>
      <c r="I697" s="243">
        <f>+I696+'PL(Grp)'!I22</f>
        <v>0</v>
      </c>
      <c r="J697" s="243">
        <f>+J696+'PL(Grp)'!K22</f>
        <v>0</v>
      </c>
      <c r="K697" s="243">
        <f>+K696+'PL(Grp)'!M22</f>
        <v>0</v>
      </c>
    </row>
    <row r="698" spans="1:12" s="56" customFormat="1" ht="15.75">
      <c r="A698" s="72"/>
      <c r="B698" s="50"/>
      <c r="C698" s="50"/>
      <c r="D698" s="50"/>
      <c r="E698" s="50"/>
      <c r="F698" s="50"/>
      <c r="G698" s="50"/>
      <c r="H698" s="50"/>
      <c r="I698" s="58"/>
      <c r="J698" s="58"/>
      <c r="K698" s="50"/>
      <c r="L698" s="73"/>
    </row>
    <row r="699" spans="1:12" s="56" customFormat="1" ht="15.75">
      <c r="A699" s="148" t="s">
        <v>273</v>
      </c>
      <c r="B699" s="120" t="s">
        <v>96</v>
      </c>
      <c r="C699" s="50"/>
      <c r="D699" s="50"/>
      <c r="E699" s="50"/>
      <c r="F699" s="50"/>
      <c r="G699" s="50"/>
      <c r="H699" s="50"/>
      <c r="I699" s="58"/>
      <c r="J699" s="58"/>
      <c r="K699" s="50"/>
      <c r="L699" s="73"/>
    </row>
    <row r="700" spans="1:12" s="56" customFormat="1" ht="15.75">
      <c r="A700" s="148"/>
      <c r="B700" s="120"/>
      <c r="C700" s="50"/>
      <c r="D700" s="50"/>
      <c r="E700" s="50"/>
      <c r="F700" s="50"/>
      <c r="G700" s="50"/>
      <c r="H700" s="50"/>
      <c r="I700" s="58"/>
      <c r="J700" s="58"/>
      <c r="K700" s="50"/>
      <c r="L700" s="73"/>
    </row>
    <row r="701" spans="1:12" s="56" customFormat="1" ht="15.75" hidden="1">
      <c r="A701" s="148"/>
      <c r="B701" s="136" t="s">
        <v>648</v>
      </c>
      <c r="C701" s="50"/>
      <c r="D701" s="50"/>
      <c r="E701" s="50"/>
      <c r="F701" s="50"/>
      <c r="G701" s="50"/>
      <c r="H701" s="259">
        <f>+J701</f>
        <v>0</v>
      </c>
      <c r="I701" s="259">
        <f>+K701</f>
        <v>0</v>
      </c>
      <c r="J701" s="231">
        <v>0</v>
      </c>
      <c r="K701" s="231">
        <v>0</v>
      </c>
      <c r="L701" s="73"/>
    </row>
    <row r="702" spans="1:12" s="56" customFormat="1" ht="15.75" hidden="1">
      <c r="A702" s="148"/>
      <c r="B702" s="136"/>
      <c r="C702" s="50"/>
      <c r="D702" s="50"/>
      <c r="E702" s="50"/>
      <c r="F702" s="50"/>
      <c r="G702" s="50"/>
      <c r="H702" s="50"/>
      <c r="I702" s="58"/>
      <c r="J702" s="58"/>
      <c r="K702" s="58"/>
      <c r="L702" s="73"/>
    </row>
    <row r="703" spans="1:12" s="56" customFormat="1" ht="15.75">
      <c r="A703" s="148"/>
      <c r="B703" s="136" t="s">
        <v>97</v>
      </c>
      <c r="C703" s="50"/>
      <c r="D703" s="50"/>
      <c r="E703" s="50"/>
      <c r="F703" s="50"/>
      <c r="G703" s="50"/>
      <c r="H703" s="259"/>
      <c r="I703" s="259"/>
      <c r="J703" s="231"/>
      <c r="K703" s="231"/>
      <c r="L703" s="73"/>
    </row>
    <row r="704" spans="1:12" s="56" customFormat="1" ht="15.75">
      <c r="A704" s="148"/>
      <c r="B704" s="136" t="s">
        <v>156</v>
      </c>
      <c r="C704" s="50"/>
      <c r="D704" s="50"/>
      <c r="E704" s="50"/>
      <c r="F704" s="50"/>
      <c r="G704" s="50"/>
      <c r="H704" s="259">
        <f>+J704</f>
        <v>0</v>
      </c>
      <c r="I704" s="259">
        <f>+K704</f>
        <v>6033</v>
      </c>
      <c r="J704" s="231">
        <v>0</v>
      </c>
      <c r="K704" s="231">
        <v>6033</v>
      </c>
      <c r="L704" s="73"/>
    </row>
    <row r="705" spans="1:12" s="56" customFormat="1" ht="15.75">
      <c r="A705" s="148"/>
      <c r="B705" s="136" t="s">
        <v>157</v>
      </c>
      <c r="C705" s="50"/>
      <c r="D705" s="50"/>
      <c r="E705" s="50"/>
      <c r="F705" s="50"/>
      <c r="G705" s="50"/>
      <c r="H705" s="1141">
        <f>+J705</f>
        <v>4419</v>
      </c>
      <c r="I705" s="259">
        <f>+K705</f>
        <v>0</v>
      </c>
      <c r="J705" s="1143">
        <v>4419</v>
      </c>
      <c r="K705" s="231">
        <v>0</v>
      </c>
      <c r="L705" s="73"/>
    </row>
    <row r="706" spans="1:12" s="56" customFormat="1" ht="15.75" hidden="1">
      <c r="A706" s="72"/>
      <c r="B706" s="136" t="s">
        <v>98</v>
      </c>
      <c r="C706" s="50"/>
      <c r="D706" s="50"/>
      <c r="E706" s="50"/>
      <c r="F706" s="50"/>
      <c r="G706" s="50"/>
      <c r="H706" s="259"/>
      <c r="I706" s="259"/>
      <c r="J706" s="231"/>
      <c r="K706" s="231"/>
      <c r="L706" s="73"/>
    </row>
    <row r="707" spans="1:12" s="56" customFormat="1" ht="15.75" hidden="1">
      <c r="A707" s="72"/>
      <c r="B707" s="136" t="s">
        <v>156</v>
      </c>
      <c r="C707" s="50"/>
      <c r="D707" s="50"/>
      <c r="E707" s="50"/>
      <c r="F707" s="50"/>
      <c r="G707" s="50"/>
      <c r="H707" s="259">
        <f>+J707</f>
        <v>0</v>
      </c>
      <c r="I707" s="259">
        <f>+K707</f>
        <v>0</v>
      </c>
      <c r="J707" s="231">
        <v>0</v>
      </c>
      <c r="K707" s="231">
        <v>0</v>
      </c>
      <c r="L707" s="73"/>
    </row>
    <row r="708" spans="1:12" s="56" customFormat="1" ht="15.75" hidden="1">
      <c r="A708" s="72"/>
      <c r="B708" s="136" t="s">
        <v>157</v>
      </c>
      <c r="C708" s="50"/>
      <c r="D708" s="50"/>
      <c r="E708" s="50"/>
      <c r="F708" s="50"/>
      <c r="G708" s="50"/>
      <c r="H708" s="259">
        <f>+J708</f>
        <v>0</v>
      </c>
      <c r="I708" s="259">
        <f>+K708</f>
        <v>0</v>
      </c>
      <c r="J708" s="231">
        <v>0</v>
      </c>
      <c r="K708" s="231">
        <v>0</v>
      </c>
      <c r="L708" s="73"/>
    </row>
    <row r="709" spans="1:12" s="56" customFormat="1" ht="7.5" customHeight="1">
      <c r="A709" s="72"/>
      <c r="B709" s="136"/>
      <c r="C709" s="50"/>
      <c r="D709" s="50"/>
      <c r="E709" s="50"/>
      <c r="F709" s="50"/>
      <c r="G709" s="50"/>
      <c r="H709" s="259"/>
      <c r="I709" s="259"/>
      <c r="J709" s="231"/>
      <c r="K709" s="50"/>
      <c r="L709" s="73"/>
    </row>
    <row r="710" spans="1:12" s="56" customFormat="1" ht="15.75">
      <c r="A710" s="72"/>
      <c r="B710" s="50"/>
      <c r="C710" s="50"/>
      <c r="D710" s="50"/>
      <c r="E710" s="50"/>
      <c r="F710" s="50"/>
      <c r="G710" s="50"/>
      <c r="H710" s="1145">
        <f>SUM(H701:H708)</f>
        <v>4419</v>
      </c>
      <c r="I710" s="899">
        <f>SUM(I701:I708)</f>
        <v>6033</v>
      </c>
      <c r="J710" s="1145">
        <f>SUM(J701:J708)</f>
        <v>4419</v>
      </c>
      <c r="K710" s="899">
        <f>SUM(K701:K708)</f>
        <v>6033</v>
      </c>
      <c r="L710" s="73"/>
    </row>
    <row r="711" spans="1:12" s="56" customFormat="1" ht="15.75">
      <c r="A711" s="72"/>
      <c r="B711" s="50"/>
      <c r="C711" s="50"/>
      <c r="D711" s="50"/>
      <c r="E711" s="50"/>
      <c r="F711" s="50"/>
      <c r="G711" s="50"/>
      <c r="H711" s="243">
        <f>+H710+'PL(Grp)'!G23</f>
        <v>0</v>
      </c>
      <c r="I711" s="243">
        <f>+I710+'PL(Grp)'!I23</f>
        <v>0</v>
      </c>
      <c r="J711" s="243">
        <f>+J710+'PL(Grp)'!K23</f>
        <v>0</v>
      </c>
      <c r="K711" s="243">
        <f>+K710+'PL(Grp)'!M23</f>
        <v>0</v>
      </c>
      <c r="L711" s="73"/>
    </row>
    <row r="712" spans="1:12" s="56" customFormat="1" ht="15.75">
      <c r="A712" s="72"/>
      <c r="B712" s="50"/>
      <c r="C712" s="50"/>
      <c r="D712" s="50"/>
      <c r="E712" s="50"/>
      <c r="F712" s="50"/>
      <c r="G712" s="50"/>
      <c r="H712" s="50"/>
      <c r="I712" s="58"/>
      <c r="J712" s="58"/>
      <c r="K712" s="50"/>
      <c r="L712" s="73"/>
    </row>
    <row r="713" spans="1:12" s="56" customFormat="1" ht="15.75">
      <c r="A713" s="87" t="s">
        <v>274</v>
      </c>
      <c r="B713" s="47" t="s">
        <v>797</v>
      </c>
      <c r="C713" s="50"/>
      <c r="D713" s="50"/>
      <c r="E713" s="50"/>
      <c r="F713" s="50"/>
      <c r="G713" s="50"/>
      <c r="H713" s="50"/>
      <c r="I713" s="58"/>
      <c r="J713" s="58"/>
      <c r="K713" s="50"/>
      <c r="L713" s="73"/>
    </row>
    <row r="714" spans="1:12" s="56" customFormat="1" ht="10.5" customHeight="1">
      <c r="A714" s="86"/>
      <c r="B714" s="47"/>
      <c r="C714" s="50"/>
      <c r="D714" s="50"/>
      <c r="E714" s="50"/>
      <c r="F714" s="50"/>
      <c r="G714" s="50"/>
      <c r="H714" s="50"/>
      <c r="I714" s="58"/>
      <c r="J714" s="58"/>
      <c r="K714" s="50"/>
      <c r="L714" s="73"/>
    </row>
    <row r="715" spans="1:12" s="56" customFormat="1" ht="15.75">
      <c r="A715" s="86"/>
      <c r="B715" s="1109" t="s">
        <v>73</v>
      </c>
      <c r="C715" s="1109"/>
      <c r="D715" s="1109"/>
      <c r="E715" s="1109"/>
      <c r="F715" s="1109"/>
      <c r="G715" s="1109"/>
      <c r="H715" s="1109"/>
      <c r="I715" s="1109"/>
      <c r="J715" s="1109"/>
      <c r="K715" s="1109"/>
      <c r="L715" s="73"/>
    </row>
    <row r="716" spans="1:12" s="56" customFormat="1" ht="15.75">
      <c r="A716" s="86"/>
      <c r="B716" s="1109"/>
      <c r="C716" s="1109"/>
      <c r="D716" s="1109"/>
      <c r="E716" s="1109"/>
      <c r="F716" s="1109"/>
      <c r="G716" s="1109"/>
      <c r="H716" s="1109"/>
      <c r="I716" s="1109"/>
      <c r="J716" s="1109"/>
      <c r="K716" s="1109"/>
      <c r="L716" s="73"/>
    </row>
    <row r="717" spans="1:12" s="56" customFormat="1" ht="15.75">
      <c r="A717" s="86"/>
      <c r="B717" s="47"/>
      <c r="C717" s="50"/>
      <c r="D717" s="50"/>
      <c r="E717" s="50"/>
      <c r="F717" s="50"/>
      <c r="G717" s="50"/>
      <c r="H717" s="50"/>
      <c r="I717" s="58"/>
      <c r="J717" s="58"/>
      <c r="K717" s="50"/>
      <c r="L717" s="73"/>
    </row>
    <row r="718" spans="1:12" s="56" customFormat="1" ht="15.75">
      <c r="A718" s="86"/>
      <c r="B718" s="1109" t="s">
        <v>426</v>
      </c>
      <c r="C718" s="1109"/>
      <c r="D718" s="1109"/>
      <c r="E718" s="1109"/>
      <c r="F718" s="1109"/>
      <c r="G718" s="1109"/>
      <c r="H718" s="1109"/>
      <c r="I718" s="1109"/>
      <c r="J718" s="1109"/>
      <c r="K718" s="1109"/>
      <c r="L718" s="73"/>
    </row>
    <row r="719" spans="1:12" s="56" customFormat="1" ht="15.75">
      <c r="A719" s="86"/>
      <c r="B719" s="1109"/>
      <c r="C719" s="1109"/>
      <c r="D719" s="1109"/>
      <c r="E719" s="1109"/>
      <c r="F719" s="1109"/>
      <c r="G719" s="1109"/>
      <c r="H719" s="1109"/>
      <c r="I719" s="1109"/>
      <c r="J719" s="1109"/>
      <c r="K719" s="1109"/>
      <c r="L719" s="73"/>
    </row>
    <row r="720" spans="1:12" s="56" customFormat="1" ht="15.75">
      <c r="A720" s="86"/>
      <c r="B720" s="50"/>
      <c r="C720" s="50"/>
      <c r="D720" s="50"/>
      <c r="E720" s="50"/>
      <c r="F720" s="50"/>
      <c r="G720" s="50"/>
      <c r="H720" s="50"/>
      <c r="I720" s="50"/>
      <c r="J720" s="50"/>
      <c r="K720" s="50"/>
      <c r="L720" s="73"/>
    </row>
    <row r="721" spans="1:12" s="56" customFormat="1" ht="15.75">
      <c r="A721" s="86"/>
      <c r="B721" s="47"/>
      <c r="C721" s="50"/>
      <c r="D721" s="50"/>
      <c r="E721" s="50"/>
      <c r="F721" s="50"/>
      <c r="G721" s="50"/>
      <c r="H721" s="50"/>
      <c r="I721" s="50"/>
      <c r="J721" s="50"/>
      <c r="K721" s="50"/>
      <c r="L721" s="73"/>
    </row>
    <row r="722" spans="1:12" s="56" customFormat="1" ht="15.75">
      <c r="A722" s="87" t="s">
        <v>471</v>
      </c>
      <c r="B722" s="47" t="s">
        <v>868</v>
      </c>
      <c r="C722" s="50"/>
      <c r="D722" s="50"/>
      <c r="E722" s="50"/>
      <c r="F722" s="50"/>
      <c r="G722" s="50"/>
      <c r="H722" s="50"/>
      <c r="I722" s="50"/>
      <c r="J722" s="50"/>
      <c r="K722" s="50"/>
      <c r="L722" s="73"/>
    </row>
    <row r="723" spans="1:12" s="56" customFormat="1" ht="6" customHeight="1">
      <c r="A723" s="86"/>
      <c r="B723" s="47"/>
      <c r="C723" s="50"/>
      <c r="D723" s="50"/>
      <c r="E723" s="50"/>
      <c r="F723" s="50"/>
      <c r="G723" s="50"/>
      <c r="H723" s="50"/>
      <c r="I723" s="50"/>
      <c r="J723" s="50"/>
      <c r="K723" s="50"/>
      <c r="L723" s="73"/>
    </row>
    <row r="724" spans="1:12" s="56" customFormat="1" ht="15.75">
      <c r="A724" s="86"/>
      <c r="B724" s="1072" t="s">
        <v>511</v>
      </c>
      <c r="C724" s="1072"/>
      <c r="D724" s="1072"/>
      <c r="E724" s="1072"/>
      <c r="F724" s="1072"/>
      <c r="G724" s="1072"/>
      <c r="H724" s="1072"/>
      <c r="I724" s="1072"/>
      <c r="J724" s="1072"/>
      <c r="K724" s="1072"/>
      <c r="L724" s="73"/>
    </row>
    <row r="725" spans="1:12" s="56" customFormat="1" ht="15.75">
      <c r="A725" s="86"/>
      <c r="B725" s="1073"/>
      <c r="C725" s="1073"/>
      <c r="D725" s="1073"/>
      <c r="E725" s="1073"/>
      <c r="F725" s="1073"/>
      <c r="G725" s="1073"/>
      <c r="H725" s="1073"/>
      <c r="I725" s="1073"/>
      <c r="J725" s="1073"/>
      <c r="K725" s="1073"/>
      <c r="L725" s="73"/>
    </row>
    <row r="726" spans="1:12" s="56" customFormat="1" ht="15.75">
      <c r="A726" s="86"/>
      <c r="B726" s="47"/>
      <c r="C726" s="50"/>
      <c r="D726" s="50"/>
      <c r="E726" s="50"/>
      <c r="F726" s="50"/>
      <c r="G726" s="50"/>
      <c r="H726" s="50"/>
      <c r="I726" s="50"/>
      <c r="J726" s="50"/>
      <c r="K726" s="50"/>
      <c r="L726" s="73"/>
    </row>
    <row r="727" spans="1:12" s="56" customFormat="1" ht="15.75">
      <c r="A727" s="86"/>
      <c r="B727" s="47"/>
      <c r="C727" s="50"/>
      <c r="D727" s="50"/>
      <c r="E727" s="50"/>
      <c r="F727" s="50"/>
      <c r="G727" s="50"/>
      <c r="H727" s="50"/>
      <c r="I727" s="50"/>
      <c r="J727" s="50"/>
      <c r="K727" s="50"/>
      <c r="L727" s="73"/>
    </row>
    <row r="728" spans="1:12" s="56" customFormat="1" ht="20.25" customHeight="1">
      <c r="A728" s="87" t="s">
        <v>472</v>
      </c>
      <c r="B728" s="47" t="s">
        <v>869</v>
      </c>
      <c r="C728" s="50"/>
      <c r="D728" s="50"/>
      <c r="E728" s="50"/>
      <c r="F728" s="50"/>
      <c r="G728" s="50"/>
      <c r="H728" s="50"/>
      <c r="I728" s="50"/>
      <c r="J728" s="50"/>
      <c r="K728" s="50"/>
      <c r="L728" s="73"/>
    </row>
    <row r="729" spans="1:12" s="56" customFormat="1" ht="6" customHeight="1">
      <c r="A729" s="86"/>
      <c r="B729" s="50"/>
      <c r="C729" s="50"/>
      <c r="D729" s="50"/>
      <c r="E729" s="50"/>
      <c r="F729" s="50"/>
      <c r="G729" s="50"/>
      <c r="H729" s="50"/>
      <c r="I729" s="50"/>
      <c r="J729" s="50"/>
      <c r="K729" s="50"/>
      <c r="L729" s="73"/>
    </row>
    <row r="730" spans="1:12" s="56" customFormat="1" ht="15.75">
      <c r="A730" s="86"/>
      <c r="B730" s="50" t="s">
        <v>512</v>
      </c>
      <c r="C730" s="50"/>
      <c r="D730" s="50"/>
      <c r="E730" s="50"/>
      <c r="F730" s="50"/>
      <c r="G730" s="50"/>
      <c r="H730" s="50"/>
      <c r="I730" s="50"/>
      <c r="J730" s="50"/>
      <c r="K730" s="50"/>
      <c r="L730" s="73"/>
    </row>
    <row r="731" spans="1:12" s="56" customFormat="1" ht="15.75">
      <c r="A731" s="86"/>
      <c r="B731" s="50"/>
      <c r="C731" s="50"/>
      <c r="D731" s="50"/>
      <c r="E731" s="50"/>
      <c r="F731" s="50"/>
      <c r="G731" s="50"/>
      <c r="H731" s="50"/>
      <c r="I731" s="50"/>
      <c r="J731" s="50"/>
      <c r="K731" s="50"/>
      <c r="L731" s="73"/>
    </row>
    <row r="733" spans="1:12" s="56" customFormat="1" ht="20.25" customHeight="1" hidden="1">
      <c r="A733" s="906" t="s">
        <v>472</v>
      </c>
      <c r="B733" s="554" t="s">
        <v>834</v>
      </c>
      <c r="C733" s="887"/>
      <c r="D733" s="887"/>
      <c r="E733" s="887"/>
      <c r="F733" s="887"/>
      <c r="G733" s="887"/>
      <c r="H733" s="887"/>
      <c r="I733" s="887"/>
      <c r="J733" s="887"/>
      <c r="K733" s="887"/>
      <c r="L733" s="73"/>
    </row>
    <row r="734" spans="1:11" ht="6" customHeight="1" hidden="1">
      <c r="A734" s="900"/>
      <c r="B734" s="901"/>
      <c r="C734" s="901"/>
      <c r="D734" s="901"/>
      <c r="E734" s="901"/>
      <c r="F734" s="901"/>
      <c r="G734" s="901"/>
      <c r="H734" s="901"/>
      <c r="I734" s="901"/>
      <c r="J734" s="901"/>
      <c r="K734" s="901"/>
    </row>
    <row r="735" spans="1:11" ht="36" customHeight="1" hidden="1">
      <c r="A735" s="900"/>
      <c r="B735" s="1113" t="s">
        <v>835</v>
      </c>
      <c r="C735" s="1114"/>
      <c r="D735" s="1114"/>
      <c r="E735" s="1114"/>
      <c r="F735" s="1114"/>
      <c r="G735" s="1114"/>
      <c r="H735" s="1114"/>
      <c r="I735" s="1114"/>
      <c r="J735" s="1114"/>
      <c r="K735" s="1114"/>
    </row>
    <row r="736" spans="1:11" ht="7.5" customHeight="1" hidden="1">
      <c r="A736" s="900"/>
      <c r="B736" s="902"/>
      <c r="C736" s="901"/>
      <c r="D736" s="901"/>
      <c r="E736" s="901"/>
      <c r="F736" s="901"/>
      <c r="G736" s="901"/>
      <c r="H736" s="901"/>
      <c r="I736" s="901"/>
      <c r="J736" s="901"/>
      <c r="K736" s="901"/>
    </row>
    <row r="737" spans="1:11" ht="15.75" hidden="1">
      <c r="A737" s="900"/>
      <c r="B737" s="902"/>
      <c r="C737" s="901"/>
      <c r="D737" s="901"/>
      <c r="E737" s="901"/>
      <c r="F737" s="901"/>
      <c r="G737" s="901"/>
      <c r="H737" s="901"/>
      <c r="I737" s="901"/>
      <c r="J737" s="1115" t="s">
        <v>627</v>
      </c>
      <c r="K737" s="1115"/>
    </row>
    <row r="738" spans="1:11" ht="15.75" hidden="1">
      <c r="A738" s="900"/>
      <c r="B738" s="902"/>
      <c r="C738" s="901"/>
      <c r="D738" s="901"/>
      <c r="E738" s="901"/>
      <c r="F738" s="901"/>
      <c r="G738" s="901"/>
      <c r="H738" s="901"/>
      <c r="I738" s="901"/>
      <c r="J738" s="904" t="s">
        <v>843</v>
      </c>
      <c r="K738" s="904" t="s">
        <v>843</v>
      </c>
    </row>
    <row r="739" spans="1:11" ht="15.75" hidden="1">
      <c r="A739" s="900"/>
      <c r="B739" s="902"/>
      <c r="C739" s="901"/>
      <c r="D739" s="901"/>
      <c r="E739" s="901"/>
      <c r="F739" s="901"/>
      <c r="G739" s="901"/>
      <c r="H739" s="901"/>
      <c r="I739" s="901"/>
      <c r="J739" s="907">
        <f>+'BS'!H9</f>
        <v>38807</v>
      </c>
      <c r="K739" s="907" t="str">
        <f>+'BS'!J9</f>
        <v>31/12/2005</v>
      </c>
    </row>
    <row r="740" spans="1:11" ht="15.75" hidden="1">
      <c r="A740" s="900"/>
      <c r="B740" s="887" t="s">
        <v>836</v>
      </c>
      <c r="C740" s="908"/>
      <c r="D740" s="908"/>
      <c r="E740" s="908"/>
      <c r="F740" s="908"/>
      <c r="G740" s="901"/>
      <c r="H740" s="901"/>
      <c r="I740" s="901"/>
      <c r="J740" s="909"/>
      <c r="K740" s="909"/>
    </row>
    <row r="741" spans="1:11" ht="15.75" hidden="1">
      <c r="A741" s="900"/>
      <c r="B741" s="887" t="s">
        <v>837</v>
      </c>
      <c r="C741" s="908"/>
      <c r="D741" s="908"/>
      <c r="E741" s="908"/>
      <c r="F741" s="908"/>
      <c r="G741" s="901"/>
      <c r="H741" s="901"/>
      <c r="I741" s="901"/>
      <c r="J741" s="909"/>
      <c r="K741" s="909"/>
    </row>
    <row r="742" spans="1:11" ht="16.5" hidden="1" thickBot="1">
      <c r="A742" s="900"/>
      <c r="B742" s="908"/>
      <c r="C742" s="908"/>
      <c r="D742" s="908"/>
      <c r="E742" s="908"/>
      <c r="F742" s="908"/>
      <c r="G742" s="901"/>
      <c r="H742" s="901"/>
      <c r="I742" s="901"/>
      <c r="J742" s="910">
        <f>SUM(J740:J741)</f>
        <v>0</v>
      </c>
      <c r="K742" s="910">
        <f>SUM(K740:K741)</f>
        <v>0</v>
      </c>
    </row>
    <row r="743" spans="1:11" ht="16.5" hidden="1" thickTop="1">
      <c r="A743" s="900"/>
      <c r="B743" s="901"/>
      <c r="C743" s="901"/>
      <c r="D743" s="901"/>
      <c r="E743" s="901"/>
      <c r="F743" s="901"/>
      <c r="G743" s="901"/>
      <c r="H743" s="901"/>
      <c r="I743" s="901"/>
      <c r="J743" s="901"/>
      <c r="K743" s="901"/>
    </row>
    <row r="744" ht="15.75" hidden="1"/>
    <row r="765" spans="1:12" s="56" customFormat="1" ht="15.75">
      <c r="A765" s="72"/>
      <c r="B765" s="49"/>
      <c r="C765" s="49"/>
      <c r="D765" s="49"/>
      <c r="E765" s="49"/>
      <c r="F765" s="49"/>
      <c r="G765" s="49"/>
      <c r="H765" s="49"/>
      <c r="I765" s="49"/>
      <c r="J765" s="49"/>
      <c r="K765" s="49"/>
      <c r="L765" s="73"/>
    </row>
    <row r="1365" spans="1:12" s="56" customFormat="1" ht="15.75">
      <c r="A1365" s="72"/>
      <c r="L1365" s="73"/>
    </row>
    <row r="1366" spans="1:12" s="56" customFormat="1" ht="15.75">
      <c r="A1366" s="72"/>
      <c r="L1366" s="73"/>
    </row>
    <row r="1367" spans="1:12" s="56" customFormat="1" ht="15.75">
      <c r="A1367" s="72"/>
      <c r="L1367" s="73"/>
    </row>
    <row r="1368" spans="1:12" s="56" customFormat="1" ht="15.75">
      <c r="A1368" s="72"/>
      <c r="L1368" s="73"/>
    </row>
    <row r="1369" spans="1:12" s="56" customFormat="1" ht="15.75">
      <c r="A1369" s="72"/>
      <c r="L1369" s="73"/>
    </row>
    <row r="1370" spans="1:12" s="56" customFormat="1" ht="15.75">
      <c r="A1370" s="72"/>
      <c r="L1370" s="73"/>
    </row>
    <row r="1371" spans="1:12" s="56" customFormat="1" ht="15.75">
      <c r="A1371" s="72"/>
      <c r="L1371" s="73"/>
    </row>
    <row r="1372" spans="1:12" s="56" customFormat="1" ht="15.75">
      <c r="A1372" s="72"/>
      <c r="L1372" s="73"/>
    </row>
    <row r="1373" spans="1:12" s="56" customFormat="1" ht="15.75">
      <c r="A1373" s="72"/>
      <c r="L1373" s="73"/>
    </row>
    <row r="1374" spans="1:12" s="56" customFormat="1" ht="15.75">
      <c r="A1374" s="72"/>
      <c r="L1374" s="73"/>
    </row>
    <row r="1375" spans="1:12" s="56" customFormat="1" ht="15.75">
      <c r="A1375" s="72"/>
      <c r="L1375" s="73"/>
    </row>
    <row r="1376" spans="1:12" s="56" customFormat="1" ht="15.75">
      <c r="A1376" s="72"/>
      <c r="L1376" s="73"/>
    </row>
    <row r="1377" spans="1:12" s="56" customFormat="1" ht="15.75">
      <c r="A1377" s="72"/>
      <c r="L1377" s="73"/>
    </row>
    <row r="1378" spans="1:12" s="56" customFormat="1" ht="15.75">
      <c r="A1378" s="72"/>
      <c r="L1378" s="73"/>
    </row>
    <row r="1379" spans="1:12" s="56" customFormat="1" ht="15.75">
      <c r="A1379" s="72"/>
      <c r="L1379" s="73"/>
    </row>
    <row r="1380" spans="1:12" s="56" customFormat="1" ht="15.75">
      <c r="A1380" s="72"/>
      <c r="L1380" s="73"/>
    </row>
    <row r="1381" spans="1:12" s="56" customFormat="1" ht="15.75">
      <c r="A1381" s="72"/>
      <c r="L1381" s="73"/>
    </row>
    <row r="1382" spans="1:12" s="56" customFormat="1" ht="15.75">
      <c r="A1382" s="72"/>
      <c r="L1382" s="73"/>
    </row>
    <row r="1383" spans="1:12" s="56" customFormat="1" ht="15.75">
      <c r="A1383" s="72"/>
      <c r="L1383" s="73"/>
    </row>
    <row r="1384" spans="1:12" s="56" customFormat="1" ht="15.75">
      <c r="A1384" s="72"/>
      <c r="L1384" s="73"/>
    </row>
    <row r="1385" spans="1:12" s="56" customFormat="1" ht="15.75">
      <c r="A1385" s="72"/>
      <c r="L1385" s="73"/>
    </row>
    <row r="1386" spans="1:12" s="56" customFormat="1" ht="15.75">
      <c r="A1386" s="72"/>
      <c r="L1386" s="73"/>
    </row>
    <row r="1387" spans="1:12" s="56" customFormat="1" ht="15.75">
      <c r="A1387" s="72"/>
      <c r="L1387" s="73"/>
    </row>
    <row r="1388" spans="1:12" s="56" customFormat="1" ht="15.75">
      <c r="A1388" s="72"/>
      <c r="L1388" s="73"/>
    </row>
    <row r="1389" spans="1:12" s="56" customFormat="1" ht="15.75">
      <c r="A1389" s="72"/>
      <c r="L1389" s="73"/>
    </row>
    <row r="1390" spans="1:12" s="56" customFormat="1" ht="15.75">
      <c r="A1390" s="72"/>
      <c r="L1390" s="73"/>
    </row>
    <row r="1391" spans="1:12" s="56" customFormat="1" ht="15.75">
      <c r="A1391" s="72"/>
      <c r="L1391" s="73"/>
    </row>
    <row r="1392" spans="1:12" s="56" customFormat="1" ht="15.75">
      <c r="A1392" s="72"/>
      <c r="L1392" s="73"/>
    </row>
    <row r="1393" spans="1:12" s="56" customFormat="1" ht="15.75">
      <c r="A1393" s="72"/>
      <c r="L1393" s="73"/>
    </row>
    <row r="1394" spans="1:12" s="56" customFormat="1" ht="15.75">
      <c r="A1394" s="72"/>
      <c r="L1394" s="73"/>
    </row>
    <row r="1395" spans="1:12" s="56" customFormat="1" ht="15.75">
      <c r="A1395" s="72"/>
      <c r="L1395" s="73"/>
    </row>
    <row r="1396" spans="1:12" s="56" customFormat="1" ht="15.75">
      <c r="A1396" s="72"/>
      <c r="L1396" s="73"/>
    </row>
    <row r="1397" spans="1:12" s="56" customFormat="1" ht="15.75">
      <c r="A1397" s="72"/>
      <c r="L1397" s="73"/>
    </row>
    <row r="1398" spans="1:12" s="56" customFormat="1" ht="15.75">
      <c r="A1398" s="72"/>
      <c r="L1398" s="73"/>
    </row>
    <row r="1399" spans="1:12" s="56" customFormat="1" ht="15.75">
      <c r="A1399" s="72"/>
      <c r="L1399" s="73"/>
    </row>
    <row r="1400" spans="1:12" s="56" customFormat="1" ht="15.75">
      <c r="A1400" s="72"/>
      <c r="L1400" s="73"/>
    </row>
    <row r="1401" spans="1:12" s="56" customFormat="1" ht="15.75">
      <c r="A1401" s="72"/>
      <c r="L1401" s="73"/>
    </row>
    <row r="1402" spans="1:12" s="56" customFormat="1" ht="15.75">
      <c r="A1402" s="72"/>
      <c r="L1402" s="73"/>
    </row>
    <row r="1403" spans="1:12" s="56" customFormat="1" ht="15.75">
      <c r="A1403" s="72"/>
      <c r="L1403" s="73"/>
    </row>
    <row r="1404" spans="1:12" s="56" customFormat="1" ht="15.75">
      <c r="A1404" s="72"/>
      <c r="L1404" s="73"/>
    </row>
    <row r="1405" spans="1:12" s="56" customFormat="1" ht="15.75">
      <c r="A1405" s="72"/>
      <c r="L1405" s="73"/>
    </row>
    <row r="1406" spans="1:12" s="56" customFormat="1" ht="15.75">
      <c r="A1406" s="72"/>
      <c r="L1406" s="73"/>
    </row>
    <row r="1407" spans="1:12" s="56" customFormat="1" ht="15.75">
      <c r="A1407" s="72"/>
      <c r="L1407" s="73"/>
    </row>
    <row r="1408" spans="1:12" s="56" customFormat="1" ht="15.75">
      <c r="A1408" s="72"/>
      <c r="L1408" s="73"/>
    </row>
    <row r="1409" spans="1:12" s="56" customFormat="1" ht="15.75">
      <c r="A1409" s="72"/>
      <c r="L1409" s="73"/>
    </row>
    <row r="1410" spans="1:12" s="56" customFormat="1" ht="15.75">
      <c r="A1410" s="72"/>
      <c r="L1410" s="73"/>
    </row>
    <row r="1411" spans="1:12" s="56" customFormat="1" ht="15.75">
      <c r="A1411" s="72"/>
      <c r="L1411" s="73"/>
    </row>
    <row r="1412" spans="1:12" s="56" customFormat="1" ht="15.75">
      <c r="A1412" s="72"/>
      <c r="L1412" s="73"/>
    </row>
    <row r="1413" spans="1:12" s="56" customFormat="1" ht="15.75">
      <c r="A1413" s="72"/>
      <c r="L1413" s="73"/>
    </row>
    <row r="1414" spans="1:12" s="56" customFormat="1" ht="15.75">
      <c r="A1414" s="72"/>
      <c r="L1414" s="73"/>
    </row>
    <row r="1415" spans="1:12" s="56" customFormat="1" ht="15.75">
      <c r="A1415" s="72"/>
      <c r="L1415" s="73"/>
    </row>
    <row r="1416" spans="1:12" s="56" customFormat="1" ht="15.75">
      <c r="A1416" s="72"/>
      <c r="L1416" s="73"/>
    </row>
    <row r="1417" spans="1:12" s="56" customFormat="1" ht="15.75">
      <c r="A1417" s="72"/>
      <c r="L1417" s="73"/>
    </row>
    <row r="1418" spans="1:12" s="56" customFormat="1" ht="15.75">
      <c r="A1418" s="72"/>
      <c r="L1418" s="73"/>
    </row>
    <row r="1419" spans="1:12" s="56" customFormat="1" ht="15.75">
      <c r="A1419" s="72"/>
      <c r="L1419" s="73"/>
    </row>
    <row r="1420" spans="1:12" s="56" customFormat="1" ht="15.75">
      <c r="A1420" s="72"/>
      <c r="L1420" s="73"/>
    </row>
    <row r="1421" spans="1:12" s="56" customFormat="1" ht="15.75">
      <c r="A1421" s="72"/>
      <c r="L1421" s="73"/>
    </row>
    <row r="1422" spans="1:12" s="56" customFormat="1" ht="15.75">
      <c r="A1422" s="72"/>
      <c r="L1422" s="73"/>
    </row>
    <row r="1423" spans="1:12" s="56" customFormat="1" ht="15.75">
      <c r="A1423" s="72"/>
      <c r="L1423" s="73"/>
    </row>
    <row r="1424" spans="1:12" s="56" customFormat="1" ht="15.75">
      <c r="A1424" s="72"/>
      <c r="L1424" s="73"/>
    </row>
    <row r="1425" spans="1:12" s="56" customFormat="1" ht="15.75">
      <c r="A1425" s="72"/>
      <c r="L1425" s="73"/>
    </row>
    <row r="1426" spans="1:12" s="56" customFormat="1" ht="15.75">
      <c r="A1426" s="72"/>
      <c r="L1426" s="73"/>
    </row>
    <row r="1427" spans="1:12" s="56" customFormat="1" ht="15.75">
      <c r="A1427" s="72"/>
      <c r="L1427" s="73"/>
    </row>
    <row r="1428" spans="1:12" s="56" customFormat="1" ht="15.75">
      <c r="A1428" s="72"/>
      <c r="L1428" s="73"/>
    </row>
    <row r="1429" spans="1:12" s="56" customFormat="1" ht="15.75">
      <c r="A1429" s="72"/>
      <c r="L1429" s="73"/>
    </row>
    <row r="1430" spans="1:12" s="56" customFormat="1" ht="15.75">
      <c r="A1430" s="72"/>
      <c r="L1430" s="73"/>
    </row>
    <row r="1431" spans="1:12" s="56" customFormat="1" ht="15.75">
      <c r="A1431" s="72"/>
      <c r="L1431" s="73"/>
    </row>
    <row r="1432" spans="1:12" s="56" customFormat="1" ht="15.75">
      <c r="A1432" s="72"/>
      <c r="L1432" s="73"/>
    </row>
    <row r="1433" spans="1:12" s="56" customFormat="1" ht="15.75">
      <c r="A1433" s="72"/>
      <c r="L1433" s="73"/>
    </row>
    <row r="1434" spans="1:12" s="56" customFormat="1" ht="15.75">
      <c r="A1434" s="72"/>
      <c r="L1434" s="73"/>
    </row>
    <row r="1435" spans="1:12" s="56" customFormat="1" ht="15.75">
      <c r="A1435" s="72"/>
      <c r="L1435" s="73"/>
    </row>
    <row r="1436" spans="1:12" s="56" customFormat="1" ht="15.75">
      <c r="A1436" s="72"/>
      <c r="L1436" s="73"/>
    </row>
    <row r="1437" spans="1:12" s="56" customFormat="1" ht="15.75">
      <c r="A1437" s="72"/>
      <c r="L1437" s="73"/>
    </row>
    <row r="1438" spans="1:12" s="56" customFormat="1" ht="15.75">
      <c r="A1438" s="72"/>
      <c r="L1438" s="73"/>
    </row>
    <row r="1439" spans="1:12" s="56" customFormat="1" ht="15.75">
      <c r="A1439" s="72"/>
      <c r="L1439" s="73"/>
    </row>
    <row r="1440" spans="1:12" s="56" customFormat="1" ht="15.75">
      <c r="A1440" s="72"/>
      <c r="L1440" s="73"/>
    </row>
    <row r="1441" spans="1:12" s="56" customFormat="1" ht="15.75">
      <c r="A1441" s="72"/>
      <c r="L1441" s="73"/>
    </row>
    <row r="1442" spans="1:12" s="56" customFormat="1" ht="15.75">
      <c r="A1442" s="72"/>
      <c r="L1442" s="73"/>
    </row>
    <row r="1443" spans="1:12" s="56" customFormat="1" ht="15.75">
      <c r="A1443" s="72"/>
      <c r="L1443" s="73"/>
    </row>
    <row r="1444" spans="1:12" s="56" customFormat="1" ht="15.75">
      <c r="A1444" s="72"/>
      <c r="L1444" s="73"/>
    </row>
    <row r="1445" spans="1:12" s="56" customFormat="1" ht="15.75">
      <c r="A1445" s="72"/>
      <c r="L1445" s="73"/>
    </row>
    <row r="1446" spans="1:12" s="56" customFormat="1" ht="15.75">
      <c r="A1446" s="72"/>
      <c r="L1446" s="73"/>
    </row>
    <row r="1447" spans="1:12" s="56" customFormat="1" ht="15.75">
      <c r="A1447" s="72"/>
      <c r="L1447" s="73"/>
    </row>
    <row r="1448" spans="1:12" s="56" customFormat="1" ht="15.75">
      <c r="A1448" s="72"/>
      <c r="L1448" s="73"/>
    </row>
    <row r="1449" spans="1:12" s="56" customFormat="1" ht="15.75">
      <c r="A1449" s="72"/>
      <c r="L1449" s="73"/>
    </row>
    <row r="1450" spans="1:12" s="56" customFormat="1" ht="15.75">
      <c r="A1450" s="72"/>
      <c r="L1450" s="73"/>
    </row>
    <row r="1451" spans="1:12" s="56" customFormat="1" ht="15.75">
      <c r="A1451" s="72"/>
      <c r="L1451" s="73"/>
    </row>
    <row r="1452" spans="1:12" s="56" customFormat="1" ht="15.75">
      <c r="A1452" s="72"/>
      <c r="L1452" s="73"/>
    </row>
    <row r="1453" spans="1:12" s="56" customFormat="1" ht="15.75">
      <c r="A1453" s="72"/>
      <c r="L1453" s="73"/>
    </row>
    <row r="1454" spans="1:12" s="56" customFormat="1" ht="15.75">
      <c r="A1454" s="72"/>
      <c r="L1454" s="73"/>
    </row>
    <row r="1455" spans="1:12" s="56" customFormat="1" ht="15.75">
      <c r="A1455" s="72"/>
      <c r="L1455" s="73"/>
    </row>
    <row r="1456" spans="1:12" s="56" customFormat="1" ht="15.75">
      <c r="A1456" s="72"/>
      <c r="L1456" s="73"/>
    </row>
    <row r="1457" spans="1:12" s="56" customFormat="1" ht="15.75">
      <c r="A1457" s="72"/>
      <c r="L1457" s="73"/>
    </row>
    <row r="1458" spans="1:12" s="56" customFormat="1" ht="15.75">
      <c r="A1458" s="72"/>
      <c r="L1458" s="73"/>
    </row>
    <row r="1459" spans="1:12" s="56" customFormat="1" ht="15.75">
      <c r="A1459" s="72"/>
      <c r="L1459" s="73"/>
    </row>
    <row r="1460" spans="1:12" s="56" customFormat="1" ht="15.75">
      <c r="A1460" s="72"/>
      <c r="L1460" s="73"/>
    </row>
    <row r="1461" spans="1:12" s="56" customFormat="1" ht="15.75">
      <c r="A1461" s="72"/>
      <c r="L1461" s="73"/>
    </row>
    <row r="1462" spans="1:12" s="56" customFormat="1" ht="15.75">
      <c r="A1462" s="72"/>
      <c r="L1462" s="73"/>
    </row>
    <row r="1463" spans="1:12" s="56" customFormat="1" ht="15.75">
      <c r="A1463" s="72"/>
      <c r="L1463" s="73"/>
    </row>
    <row r="1464" spans="1:12" s="56" customFormat="1" ht="15.75">
      <c r="A1464" s="72"/>
      <c r="L1464" s="73"/>
    </row>
    <row r="1465" spans="1:12" s="56" customFormat="1" ht="15.75">
      <c r="A1465" s="72"/>
      <c r="L1465" s="73"/>
    </row>
    <row r="1466" spans="1:12" s="56" customFormat="1" ht="15.75">
      <c r="A1466" s="72"/>
      <c r="L1466" s="73"/>
    </row>
    <row r="1467" spans="1:12" s="56" customFormat="1" ht="15.75">
      <c r="A1467" s="72"/>
      <c r="L1467" s="73"/>
    </row>
    <row r="1468" spans="1:12" s="56" customFormat="1" ht="15.75">
      <c r="A1468" s="72"/>
      <c r="L1468" s="73"/>
    </row>
    <row r="1469" spans="1:12" s="56" customFormat="1" ht="15.75">
      <c r="A1469" s="72"/>
      <c r="L1469" s="73"/>
    </row>
    <row r="1470" spans="1:12" s="56" customFormat="1" ht="15.75">
      <c r="A1470" s="72"/>
      <c r="L1470" s="73"/>
    </row>
    <row r="1471" spans="1:12" s="56" customFormat="1" ht="15.75">
      <c r="A1471" s="72"/>
      <c r="L1471" s="73"/>
    </row>
    <row r="1472" spans="1:12" s="56" customFormat="1" ht="15.75">
      <c r="A1472" s="72"/>
      <c r="L1472" s="73"/>
    </row>
    <row r="1473" spans="1:12" s="56" customFormat="1" ht="15.75">
      <c r="A1473" s="72"/>
      <c r="L1473" s="73"/>
    </row>
    <row r="1474" spans="1:12" s="56" customFormat="1" ht="15.75">
      <c r="A1474" s="72"/>
      <c r="L1474" s="73"/>
    </row>
    <row r="1475" spans="1:12" s="56" customFormat="1" ht="15.75">
      <c r="A1475" s="72"/>
      <c r="L1475" s="73"/>
    </row>
    <row r="1476" spans="1:12" s="56" customFormat="1" ht="15.75">
      <c r="A1476" s="72"/>
      <c r="L1476" s="73"/>
    </row>
    <row r="1477" spans="1:12" s="56" customFormat="1" ht="15.75">
      <c r="A1477" s="72"/>
      <c r="L1477" s="73"/>
    </row>
    <row r="1478" spans="1:12" s="56" customFormat="1" ht="15.75">
      <c r="A1478" s="72"/>
      <c r="L1478" s="73"/>
    </row>
    <row r="1479" spans="1:12" s="56" customFormat="1" ht="15.75">
      <c r="A1479" s="72"/>
      <c r="L1479" s="73"/>
    </row>
    <row r="1480" spans="1:12" s="56" customFormat="1" ht="15.75">
      <c r="A1480" s="72"/>
      <c r="L1480" s="73"/>
    </row>
    <row r="1481" spans="1:12" s="56" customFormat="1" ht="15.75">
      <c r="A1481" s="72"/>
      <c r="L1481" s="73"/>
    </row>
    <row r="1482" spans="1:12" s="56" customFormat="1" ht="15.75">
      <c r="A1482" s="72"/>
      <c r="L1482" s="73"/>
    </row>
    <row r="1483" spans="1:12" s="56" customFormat="1" ht="15.75">
      <c r="A1483" s="72"/>
      <c r="L1483" s="73"/>
    </row>
    <row r="1484" spans="1:12" s="56" customFormat="1" ht="15.75">
      <c r="A1484" s="72"/>
      <c r="L1484" s="73"/>
    </row>
    <row r="1485" spans="1:12" s="56" customFormat="1" ht="15.75">
      <c r="A1485" s="72"/>
      <c r="L1485" s="73"/>
    </row>
    <row r="1486" spans="1:12" s="56" customFormat="1" ht="15.75">
      <c r="A1486" s="72"/>
      <c r="L1486" s="73"/>
    </row>
    <row r="1487" spans="1:12" s="56" customFormat="1" ht="15.75">
      <c r="A1487" s="72"/>
      <c r="L1487" s="73"/>
    </row>
    <row r="1488" spans="1:12" s="56" customFormat="1" ht="15.75">
      <c r="A1488" s="72"/>
      <c r="L1488" s="73"/>
    </row>
    <row r="1489" spans="1:12" s="56" customFormat="1" ht="15.75">
      <c r="A1489" s="72"/>
      <c r="L1489" s="73"/>
    </row>
    <row r="1490" spans="1:12" s="56" customFormat="1" ht="15.75">
      <c r="A1490" s="72"/>
      <c r="L1490" s="73"/>
    </row>
    <row r="1491" spans="1:12" s="56" customFormat="1" ht="15.75">
      <c r="A1491" s="72"/>
      <c r="L1491" s="73"/>
    </row>
    <row r="1492" spans="1:12" s="56" customFormat="1" ht="15.75">
      <c r="A1492" s="72"/>
      <c r="L1492" s="73"/>
    </row>
    <row r="1493" spans="1:12" s="56" customFormat="1" ht="15.75">
      <c r="A1493" s="72"/>
      <c r="L1493" s="73"/>
    </row>
    <row r="1494" spans="1:12" s="56" customFormat="1" ht="15.75">
      <c r="A1494" s="72"/>
      <c r="L1494" s="73"/>
    </row>
    <row r="1495" spans="1:12" s="56" customFormat="1" ht="15.75">
      <c r="A1495" s="72"/>
      <c r="L1495" s="73"/>
    </row>
    <row r="1496" spans="1:12" s="56" customFormat="1" ht="15.75">
      <c r="A1496" s="72"/>
      <c r="L1496" s="73"/>
    </row>
    <row r="1497" spans="1:12" s="56" customFormat="1" ht="15.75">
      <c r="A1497" s="72"/>
      <c r="L1497" s="73"/>
    </row>
    <row r="1498" spans="1:12" s="56" customFormat="1" ht="15.75">
      <c r="A1498" s="72"/>
      <c r="L1498" s="73"/>
    </row>
    <row r="1499" spans="1:12" s="56" customFormat="1" ht="15.75">
      <c r="A1499" s="72"/>
      <c r="L1499" s="73"/>
    </row>
    <row r="1500" spans="1:12" s="56" customFormat="1" ht="15.75">
      <c r="A1500" s="72"/>
      <c r="L1500" s="73"/>
    </row>
    <row r="1501" spans="1:12" s="56" customFormat="1" ht="15.75">
      <c r="A1501" s="72"/>
      <c r="L1501" s="73"/>
    </row>
    <row r="1502" spans="1:12" s="56" customFormat="1" ht="15.75">
      <c r="A1502" s="72"/>
      <c r="L1502" s="73"/>
    </row>
    <row r="1503" spans="1:12" s="56" customFormat="1" ht="15.75">
      <c r="A1503" s="72"/>
      <c r="L1503" s="73"/>
    </row>
    <row r="1504" spans="1:12" s="56" customFormat="1" ht="15.75">
      <c r="A1504" s="72"/>
      <c r="L1504" s="73"/>
    </row>
    <row r="1505" spans="1:12" s="56" customFormat="1" ht="15.75">
      <c r="A1505" s="72"/>
      <c r="L1505" s="73"/>
    </row>
    <row r="1506" spans="1:12" s="56" customFormat="1" ht="15.75">
      <c r="A1506" s="72"/>
      <c r="L1506" s="73"/>
    </row>
    <row r="1507" spans="1:12" s="56" customFormat="1" ht="15.75">
      <c r="A1507" s="72"/>
      <c r="L1507" s="73"/>
    </row>
    <row r="1508" spans="1:12" s="56" customFormat="1" ht="15.75">
      <c r="A1508" s="72"/>
      <c r="L1508" s="73"/>
    </row>
    <row r="1509" spans="1:12" s="56" customFormat="1" ht="15.75">
      <c r="A1509" s="72"/>
      <c r="L1509" s="73"/>
    </row>
    <row r="1510" spans="1:12" s="56" customFormat="1" ht="15.75">
      <c r="A1510" s="72"/>
      <c r="L1510" s="73"/>
    </row>
    <row r="1511" spans="1:12" s="56" customFormat="1" ht="15.75">
      <c r="A1511" s="72"/>
      <c r="L1511" s="73"/>
    </row>
    <row r="1512" spans="1:12" s="56" customFormat="1" ht="15.75">
      <c r="A1512" s="72"/>
      <c r="L1512" s="73"/>
    </row>
    <row r="1513" spans="1:12" s="56" customFormat="1" ht="15.75">
      <c r="A1513" s="72"/>
      <c r="L1513" s="73"/>
    </row>
    <row r="1514" spans="1:12" s="56" customFormat="1" ht="15.75">
      <c r="A1514" s="72"/>
      <c r="L1514" s="73"/>
    </row>
    <row r="1515" spans="1:12" s="56" customFormat="1" ht="15.75">
      <c r="A1515" s="72"/>
      <c r="L1515" s="73"/>
    </row>
    <row r="1516" spans="1:12" s="56" customFormat="1" ht="15.75">
      <c r="A1516" s="72"/>
      <c r="L1516" s="73"/>
    </row>
    <row r="1517" spans="1:12" s="56" customFormat="1" ht="15.75">
      <c r="A1517" s="72"/>
      <c r="L1517" s="73"/>
    </row>
    <row r="1518" spans="1:12" s="56" customFormat="1" ht="15.75">
      <c r="A1518" s="72"/>
      <c r="L1518" s="73"/>
    </row>
    <row r="1519" spans="1:12" s="56" customFormat="1" ht="15.75">
      <c r="A1519" s="72"/>
      <c r="L1519" s="73"/>
    </row>
    <row r="1520" spans="1:12" s="56" customFormat="1" ht="15.75">
      <c r="A1520" s="72"/>
      <c r="L1520" s="73"/>
    </row>
    <row r="1521" spans="1:12" s="56" customFormat="1" ht="15.75">
      <c r="A1521" s="72"/>
      <c r="L1521" s="73"/>
    </row>
    <row r="1522" spans="1:12" s="56" customFormat="1" ht="15.75">
      <c r="A1522" s="72"/>
      <c r="L1522" s="73"/>
    </row>
    <row r="1523" spans="1:12" s="56" customFormat="1" ht="15.75">
      <c r="A1523" s="72"/>
      <c r="L1523" s="73"/>
    </row>
    <row r="1524" spans="1:12" s="56" customFormat="1" ht="15.75">
      <c r="A1524" s="72"/>
      <c r="L1524" s="73"/>
    </row>
    <row r="1525" spans="1:12" s="56" customFormat="1" ht="15.75">
      <c r="A1525" s="72"/>
      <c r="L1525" s="73"/>
    </row>
    <row r="1526" spans="1:12" s="56" customFormat="1" ht="15.75">
      <c r="A1526" s="72"/>
      <c r="L1526" s="73"/>
    </row>
    <row r="1527" spans="1:12" s="56" customFormat="1" ht="15.75">
      <c r="A1527" s="72"/>
      <c r="L1527" s="73"/>
    </row>
    <row r="1528" spans="1:12" s="56" customFormat="1" ht="15.75">
      <c r="A1528" s="72"/>
      <c r="L1528" s="73"/>
    </row>
    <row r="1529" spans="1:12" s="56" customFormat="1" ht="15.75">
      <c r="A1529" s="72"/>
      <c r="L1529" s="73"/>
    </row>
    <row r="1530" spans="1:12" s="56" customFormat="1" ht="15.75">
      <c r="A1530" s="72"/>
      <c r="L1530" s="73"/>
    </row>
    <row r="1531" spans="1:12" s="56" customFormat="1" ht="15.75">
      <c r="A1531" s="72"/>
      <c r="L1531" s="73"/>
    </row>
    <row r="1532" spans="1:12" s="56" customFormat="1" ht="15.75">
      <c r="A1532" s="72"/>
      <c r="L1532" s="73"/>
    </row>
    <row r="1533" spans="1:12" s="56" customFormat="1" ht="15.75">
      <c r="A1533" s="72"/>
      <c r="L1533" s="73"/>
    </row>
    <row r="1534" spans="1:12" s="56" customFormat="1" ht="15.75">
      <c r="A1534" s="72"/>
      <c r="L1534" s="73"/>
    </row>
    <row r="1535" spans="1:12" s="56" customFormat="1" ht="15.75">
      <c r="A1535" s="72"/>
      <c r="L1535" s="73"/>
    </row>
    <row r="1536" spans="1:12" s="56" customFormat="1" ht="15.75">
      <c r="A1536" s="72"/>
      <c r="L1536" s="73"/>
    </row>
    <row r="1537" spans="1:12" s="56" customFormat="1" ht="15.75">
      <c r="A1537" s="72"/>
      <c r="L1537" s="73"/>
    </row>
    <row r="1538" spans="1:12" s="56" customFormat="1" ht="15.75">
      <c r="A1538" s="72"/>
      <c r="L1538" s="73"/>
    </row>
    <row r="1539" spans="1:12" s="56" customFormat="1" ht="15.75">
      <c r="A1539" s="72"/>
      <c r="L1539" s="73"/>
    </row>
    <row r="1540" spans="1:12" s="56" customFormat="1" ht="15.75">
      <c r="A1540" s="72"/>
      <c r="L1540" s="73"/>
    </row>
    <row r="1541" spans="1:12" s="56" customFormat="1" ht="15.75">
      <c r="A1541" s="72"/>
      <c r="L1541" s="73"/>
    </row>
    <row r="1542" spans="1:12" s="56" customFormat="1" ht="15.75">
      <c r="A1542" s="72"/>
      <c r="L1542" s="73"/>
    </row>
    <row r="1543" spans="1:12" s="56" customFormat="1" ht="15.75">
      <c r="A1543" s="72"/>
      <c r="L1543" s="73"/>
    </row>
    <row r="1544" spans="1:12" s="56" customFormat="1" ht="15.75">
      <c r="A1544" s="72"/>
      <c r="L1544" s="73"/>
    </row>
    <row r="1545" spans="1:12" s="56" customFormat="1" ht="15.75">
      <c r="A1545" s="72"/>
      <c r="L1545" s="73"/>
    </row>
    <row r="1546" spans="1:12" s="56" customFormat="1" ht="15.75">
      <c r="A1546" s="72"/>
      <c r="L1546" s="73"/>
    </row>
    <row r="1547" spans="1:12" s="56" customFormat="1" ht="15.75">
      <c r="A1547" s="72"/>
      <c r="L1547" s="73"/>
    </row>
    <row r="1548" spans="1:12" s="56" customFormat="1" ht="15.75">
      <c r="A1548" s="72"/>
      <c r="L1548" s="73"/>
    </row>
    <row r="1549" spans="1:12" s="56" customFormat="1" ht="15.75">
      <c r="A1549" s="72"/>
      <c r="L1549" s="73"/>
    </row>
    <row r="1550" spans="1:12" s="56" customFormat="1" ht="15.75">
      <c r="A1550" s="72"/>
      <c r="L1550" s="73"/>
    </row>
    <row r="1551" spans="1:12" s="56" customFormat="1" ht="15.75">
      <c r="A1551" s="72"/>
      <c r="L1551" s="73"/>
    </row>
    <row r="1552" spans="1:12" s="56" customFormat="1" ht="15.75">
      <c r="A1552" s="72"/>
      <c r="L1552" s="73"/>
    </row>
    <row r="1553" spans="1:12" s="56" customFormat="1" ht="15.75">
      <c r="A1553" s="72"/>
      <c r="L1553" s="73"/>
    </row>
    <row r="1554" spans="1:12" s="56" customFormat="1" ht="15.75">
      <c r="A1554" s="72"/>
      <c r="L1554" s="73"/>
    </row>
    <row r="1555" spans="1:12" s="56" customFormat="1" ht="15.75">
      <c r="A1555" s="72"/>
      <c r="L1555" s="73"/>
    </row>
    <row r="1556" spans="1:12" s="56" customFormat="1" ht="15.75">
      <c r="A1556" s="72"/>
      <c r="L1556" s="73"/>
    </row>
    <row r="1557" spans="1:12" s="56" customFormat="1" ht="15.75">
      <c r="A1557" s="72"/>
      <c r="L1557" s="73"/>
    </row>
    <row r="1558" spans="1:12" s="56" customFormat="1" ht="15.75">
      <c r="A1558" s="72"/>
      <c r="L1558" s="73"/>
    </row>
    <row r="1559" spans="1:12" s="56" customFormat="1" ht="15.75">
      <c r="A1559" s="72"/>
      <c r="L1559" s="73"/>
    </row>
    <row r="1560" spans="1:12" s="56" customFormat="1" ht="15.75">
      <c r="A1560" s="72"/>
      <c r="L1560" s="73"/>
    </row>
    <row r="1561" spans="1:12" s="56" customFormat="1" ht="15.75">
      <c r="A1561" s="72"/>
      <c r="L1561" s="73"/>
    </row>
    <row r="1562" spans="1:12" s="56" customFormat="1" ht="15.75">
      <c r="A1562" s="72"/>
      <c r="L1562" s="73"/>
    </row>
    <row r="1563" spans="1:12" s="56" customFormat="1" ht="15.75">
      <c r="A1563" s="72"/>
      <c r="L1563" s="73"/>
    </row>
    <row r="1564" spans="1:12" s="56" customFormat="1" ht="15.75">
      <c r="A1564" s="72"/>
      <c r="L1564" s="73"/>
    </row>
    <row r="1565" spans="1:12" s="56" customFormat="1" ht="15.75">
      <c r="A1565" s="72"/>
      <c r="L1565" s="73"/>
    </row>
    <row r="1566" spans="1:12" s="56" customFormat="1" ht="15.75">
      <c r="A1566" s="72"/>
      <c r="L1566" s="73"/>
    </row>
    <row r="1567" spans="1:12" s="56" customFormat="1" ht="15.75">
      <c r="A1567" s="72"/>
      <c r="L1567" s="73"/>
    </row>
    <row r="1568" spans="1:12" s="56" customFormat="1" ht="15.75">
      <c r="A1568" s="72"/>
      <c r="L1568" s="73"/>
    </row>
    <row r="1569" spans="1:12" s="56" customFormat="1" ht="15.75">
      <c r="A1569" s="72"/>
      <c r="L1569" s="73"/>
    </row>
    <row r="1570" spans="1:12" s="56" customFormat="1" ht="15.75">
      <c r="A1570" s="72"/>
      <c r="L1570" s="73"/>
    </row>
    <row r="1571" spans="1:12" s="56" customFormat="1" ht="15.75">
      <c r="A1571" s="72"/>
      <c r="L1571" s="73"/>
    </row>
    <row r="1572" spans="1:12" s="56" customFormat="1" ht="15.75">
      <c r="A1572" s="72"/>
      <c r="L1572" s="73"/>
    </row>
    <row r="1573" spans="1:12" s="56" customFormat="1" ht="15.75">
      <c r="A1573" s="72"/>
      <c r="L1573" s="73"/>
    </row>
    <row r="1574" spans="1:12" s="56" customFormat="1" ht="15.75">
      <c r="A1574" s="72"/>
      <c r="L1574" s="73"/>
    </row>
    <row r="1575" spans="1:12" s="56" customFormat="1" ht="15.75">
      <c r="A1575" s="72"/>
      <c r="L1575" s="73"/>
    </row>
    <row r="1576" spans="1:12" s="56" customFormat="1" ht="15.75">
      <c r="A1576" s="72"/>
      <c r="L1576" s="73"/>
    </row>
    <row r="1577" spans="1:12" s="56" customFormat="1" ht="15.75">
      <c r="A1577" s="72"/>
      <c r="L1577" s="73"/>
    </row>
    <row r="1578" spans="1:12" s="56" customFormat="1" ht="15.75">
      <c r="A1578" s="72"/>
      <c r="L1578" s="73"/>
    </row>
    <row r="1579" spans="1:12" s="56" customFormat="1" ht="15.75">
      <c r="A1579" s="72"/>
      <c r="L1579" s="73"/>
    </row>
    <row r="1580" spans="1:12" s="56" customFormat="1" ht="15.75">
      <c r="A1580" s="72"/>
      <c r="L1580" s="73"/>
    </row>
    <row r="1581" spans="1:12" s="56" customFormat="1" ht="15.75">
      <c r="A1581" s="72"/>
      <c r="L1581" s="73"/>
    </row>
    <row r="1582" spans="1:12" s="56" customFormat="1" ht="15.75">
      <c r="A1582" s="72"/>
      <c r="L1582" s="73"/>
    </row>
    <row r="1583" spans="1:12" s="56" customFormat="1" ht="15.75">
      <c r="A1583" s="72"/>
      <c r="L1583" s="73"/>
    </row>
    <row r="1584" spans="1:12" s="56" customFormat="1" ht="15.75">
      <c r="A1584" s="72"/>
      <c r="L1584" s="73"/>
    </row>
    <row r="1585" spans="1:12" s="56" customFormat="1" ht="15.75">
      <c r="A1585" s="72"/>
      <c r="L1585" s="73"/>
    </row>
    <row r="1586" spans="1:12" s="56" customFormat="1" ht="15.75">
      <c r="A1586" s="72"/>
      <c r="L1586" s="73"/>
    </row>
    <row r="1587" spans="1:12" s="56" customFormat="1" ht="15.75">
      <c r="A1587" s="72"/>
      <c r="L1587" s="73"/>
    </row>
    <row r="1588" spans="1:12" s="56" customFormat="1" ht="15.75">
      <c r="A1588" s="72"/>
      <c r="L1588" s="73"/>
    </row>
    <row r="1589" spans="1:12" s="56" customFormat="1" ht="15.75">
      <c r="A1589" s="72"/>
      <c r="L1589" s="73"/>
    </row>
    <row r="1590" spans="1:12" s="56" customFormat="1" ht="15.75">
      <c r="A1590" s="72"/>
      <c r="L1590" s="73"/>
    </row>
    <row r="1591" spans="1:12" s="56" customFormat="1" ht="15.75">
      <c r="A1591" s="72"/>
      <c r="L1591" s="73"/>
    </row>
    <row r="1592" spans="1:12" s="56" customFormat="1" ht="15.75">
      <c r="A1592" s="72"/>
      <c r="L1592" s="73"/>
    </row>
    <row r="1593" spans="1:12" s="56" customFormat="1" ht="15.75">
      <c r="A1593" s="72"/>
      <c r="L1593" s="73"/>
    </row>
    <row r="1594" spans="1:12" s="56" customFormat="1" ht="15.75">
      <c r="A1594" s="72"/>
      <c r="L1594" s="73"/>
    </row>
    <row r="1595" spans="1:12" s="56" customFormat="1" ht="15.75">
      <c r="A1595" s="72"/>
      <c r="L1595" s="73"/>
    </row>
    <row r="1596" spans="1:12" s="56" customFormat="1" ht="15.75">
      <c r="A1596" s="72"/>
      <c r="L1596" s="73"/>
    </row>
    <row r="1597" spans="1:12" s="56" customFormat="1" ht="15.75">
      <c r="A1597" s="72"/>
      <c r="L1597" s="73"/>
    </row>
    <row r="1598" spans="1:12" s="56" customFormat="1" ht="15.75">
      <c r="A1598" s="72"/>
      <c r="L1598" s="73"/>
    </row>
    <row r="1599" spans="1:12" s="56" customFormat="1" ht="15.75">
      <c r="A1599" s="72"/>
      <c r="L1599" s="73"/>
    </row>
    <row r="1600" spans="1:12" s="56" customFormat="1" ht="15.75">
      <c r="A1600" s="72"/>
      <c r="L1600" s="73"/>
    </row>
    <row r="1601" spans="1:12" s="56" customFormat="1" ht="15.75">
      <c r="A1601" s="72"/>
      <c r="L1601" s="73"/>
    </row>
    <row r="1602" spans="1:12" s="56" customFormat="1" ht="15.75">
      <c r="A1602" s="72"/>
      <c r="L1602" s="73"/>
    </row>
    <row r="1603" spans="1:12" s="56" customFormat="1" ht="15.75">
      <c r="A1603" s="72"/>
      <c r="L1603" s="73"/>
    </row>
    <row r="1604" spans="1:12" s="56" customFormat="1" ht="15.75">
      <c r="A1604" s="72"/>
      <c r="L1604" s="73"/>
    </row>
    <row r="1605" spans="1:12" s="56" customFormat="1" ht="15.75">
      <c r="A1605" s="72"/>
      <c r="L1605" s="73"/>
    </row>
    <row r="1606" spans="1:12" s="56" customFormat="1" ht="15.75">
      <c r="A1606" s="72"/>
      <c r="L1606" s="73"/>
    </row>
    <row r="1607" spans="1:12" s="56" customFormat="1" ht="15.75">
      <c r="A1607" s="72"/>
      <c r="L1607" s="73"/>
    </row>
    <row r="1608" spans="1:12" s="56" customFormat="1" ht="15.75">
      <c r="A1608" s="72"/>
      <c r="L1608" s="73"/>
    </row>
    <row r="1609" spans="1:12" s="56" customFormat="1" ht="15.75">
      <c r="A1609" s="72"/>
      <c r="L1609" s="73"/>
    </row>
    <row r="1610" spans="1:12" s="56" customFormat="1" ht="15.75">
      <c r="A1610" s="72"/>
      <c r="L1610" s="73"/>
    </row>
    <row r="1611" spans="1:12" s="56" customFormat="1" ht="15.75">
      <c r="A1611" s="72"/>
      <c r="L1611" s="73"/>
    </row>
    <row r="1612" spans="1:12" s="56" customFormat="1" ht="15.75">
      <c r="A1612" s="72"/>
      <c r="L1612" s="73"/>
    </row>
    <row r="1613" spans="1:12" s="56" customFormat="1" ht="15.75">
      <c r="A1613" s="72"/>
      <c r="L1613" s="73"/>
    </row>
    <row r="1614" spans="1:12" s="56" customFormat="1" ht="15.75">
      <c r="A1614" s="72"/>
      <c r="L1614" s="73"/>
    </row>
    <row r="1615" spans="1:12" s="56" customFormat="1" ht="15.75">
      <c r="A1615" s="72"/>
      <c r="L1615" s="73"/>
    </row>
    <row r="1616" spans="1:12" s="56" customFormat="1" ht="15.75">
      <c r="A1616" s="72"/>
      <c r="L1616" s="73"/>
    </row>
    <row r="1617" spans="1:12" s="56" customFormat="1" ht="15.75">
      <c r="A1617" s="72"/>
      <c r="L1617" s="73"/>
    </row>
    <row r="1618" spans="1:12" s="56" customFormat="1" ht="15.75">
      <c r="A1618" s="72"/>
      <c r="L1618" s="73"/>
    </row>
    <row r="1619" spans="1:12" s="56" customFormat="1" ht="15.75">
      <c r="A1619" s="72"/>
      <c r="L1619" s="73"/>
    </row>
    <row r="1620" spans="1:12" s="56" customFormat="1" ht="15.75">
      <c r="A1620" s="72"/>
      <c r="L1620" s="73"/>
    </row>
    <row r="1621" spans="1:12" s="56" customFormat="1" ht="15.75">
      <c r="A1621" s="72"/>
      <c r="L1621" s="73"/>
    </row>
    <row r="1622" spans="1:12" s="56" customFormat="1" ht="15.75">
      <c r="A1622" s="72"/>
      <c r="L1622" s="73"/>
    </row>
    <row r="1623" spans="1:12" s="56" customFormat="1" ht="15.75">
      <c r="A1623" s="72"/>
      <c r="L1623" s="73"/>
    </row>
    <row r="1624" spans="1:12" s="56" customFormat="1" ht="15.75">
      <c r="A1624" s="72"/>
      <c r="L1624" s="73"/>
    </row>
    <row r="1625" spans="1:12" s="56" customFormat="1" ht="15.75">
      <c r="A1625" s="72"/>
      <c r="L1625" s="73"/>
    </row>
    <row r="1626" spans="1:12" s="56" customFormat="1" ht="15.75">
      <c r="A1626" s="72"/>
      <c r="L1626" s="73"/>
    </row>
    <row r="1627" spans="1:12" s="56" customFormat="1" ht="15.75">
      <c r="A1627" s="72"/>
      <c r="L1627" s="73"/>
    </row>
    <row r="1628" spans="1:12" s="56" customFormat="1" ht="15.75">
      <c r="A1628" s="72"/>
      <c r="L1628" s="73"/>
    </row>
    <row r="1629" spans="1:12" s="56" customFormat="1" ht="15.75">
      <c r="A1629" s="72"/>
      <c r="L1629" s="73"/>
    </row>
    <row r="1630" spans="1:12" s="56" customFormat="1" ht="15.75">
      <c r="A1630" s="72"/>
      <c r="L1630" s="73"/>
    </row>
    <row r="1631" spans="1:12" s="56" customFormat="1" ht="15.75">
      <c r="A1631" s="72"/>
      <c r="L1631" s="73"/>
    </row>
    <row r="1632" spans="1:12" s="56" customFormat="1" ht="15.75">
      <c r="A1632" s="72"/>
      <c r="L1632" s="73"/>
    </row>
    <row r="1633" spans="1:12" s="56" customFormat="1" ht="15.75">
      <c r="A1633" s="72"/>
      <c r="L1633" s="73"/>
    </row>
    <row r="1634" spans="1:12" s="56" customFormat="1" ht="15.75">
      <c r="A1634" s="72"/>
      <c r="L1634" s="73"/>
    </row>
    <row r="1635" spans="1:12" s="56" customFormat="1" ht="15.75">
      <c r="A1635" s="72"/>
      <c r="L1635" s="73"/>
    </row>
    <row r="1636" spans="1:12" s="56" customFormat="1" ht="15.75">
      <c r="A1636" s="72"/>
      <c r="L1636" s="73"/>
    </row>
    <row r="1637" spans="1:12" s="56" customFormat="1" ht="15.75">
      <c r="A1637" s="72"/>
      <c r="L1637" s="73"/>
    </row>
    <row r="1638" spans="1:12" s="56" customFormat="1" ht="15.75">
      <c r="A1638" s="72"/>
      <c r="L1638" s="73"/>
    </row>
    <row r="1639" spans="1:12" s="56" customFormat="1" ht="15.75">
      <c r="A1639" s="72"/>
      <c r="L1639" s="73"/>
    </row>
    <row r="1640" spans="1:12" s="56" customFormat="1" ht="15.75">
      <c r="A1640" s="72"/>
      <c r="L1640" s="73"/>
    </row>
    <row r="1641" spans="1:12" s="56" customFormat="1" ht="15.75">
      <c r="A1641" s="72"/>
      <c r="L1641" s="73"/>
    </row>
    <row r="1642" spans="1:12" s="56" customFormat="1" ht="15.75">
      <c r="A1642" s="72"/>
      <c r="L1642" s="73"/>
    </row>
    <row r="1643" spans="1:12" s="56" customFormat="1" ht="15.75">
      <c r="A1643" s="72"/>
      <c r="L1643" s="73"/>
    </row>
    <row r="1644" spans="1:12" s="56" customFormat="1" ht="15.75">
      <c r="A1644" s="72"/>
      <c r="L1644" s="73"/>
    </row>
    <row r="1645" spans="1:12" s="56" customFormat="1" ht="15.75">
      <c r="A1645" s="72"/>
      <c r="L1645" s="73"/>
    </row>
    <row r="1646" spans="1:12" s="56" customFormat="1" ht="15.75">
      <c r="A1646" s="72"/>
      <c r="L1646" s="73"/>
    </row>
    <row r="1647" spans="1:12" s="56" customFormat="1" ht="15.75">
      <c r="A1647" s="72"/>
      <c r="L1647" s="73"/>
    </row>
    <row r="1648" spans="1:12" s="56" customFormat="1" ht="15.75">
      <c r="A1648" s="72"/>
      <c r="L1648" s="73"/>
    </row>
    <row r="1649" spans="1:12" s="56" customFormat="1" ht="15.75">
      <c r="A1649" s="72"/>
      <c r="L1649" s="73"/>
    </row>
    <row r="1650" spans="1:12" s="56" customFormat="1" ht="15.75">
      <c r="A1650" s="72"/>
      <c r="L1650" s="73"/>
    </row>
    <row r="1651" spans="1:12" s="56" customFormat="1" ht="15.75">
      <c r="A1651" s="72"/>
      <c r="L1651" s="73"/>
    </row>
    <row r="1652" spans="1:12" s="56" customFormat="1" ht="15.75">
      <c r="A1652" s="72"/>
      <c r="L1652" s="73"/>
    </row>
    <row r="1653" spans="1:12" s="56" customFormat="1" ht="15.75">
      <c r="A1653" s="72"/>
      <c r="L1653" s="73"/>
    </row>
    <row r="1654" spans="1:12" s="56" customFormat="1" ht="15.75">
      <c r="A1654" s="72"/>
      <c r="L1654" s="73"/>
    </row>
    <row r="1655" spans="1:12" s="56" customFormat="1" ht="15.75">
      <c r="A1655" s="72"/>
      <c r="L1655" s="73"/>
    </row>
    <row r="1656" spans="1:12" s="56" customFormat="1" ht="15.75">
      <c r="A1656" s="72"/>
      <c r="L1656" s="73"/>
    </row>
    <row r="1657" spans="1:12" s="56" customFormat="1" ht="15.75">
      <c r="A1657" s="72"/>
      <c r="L1657" s="73"/>
    </row>
    <row r="1658" spans="1:12" s="56" customFormat="1" ht="15.75">
      <c r="A1658" s="72"/>
      <c r="L1658" s="73"/>
    </row>
    <row r="1659" spans="1:12" s="56" customFormat="1" ht="15.75">
      <c r="A1659" s="72"/>
      <c r="L1659" s="73"/>
    </row>
    <row r="1660" spans="1:12" s="56" customFormat="1" ht="15.75">
      <c r="A1660" s="72"/>
      <c r="L1660" s="73"/>
    </row>
    <row r="1661" spans="1:12" s="56" customFormat="1" ht="15.75">
      <c r="A1661" s="72"/>
      <c r="L1661" s="73"/>
    </row>
    <row r="1662" spans="1:12" s="56" customFormat="1" ht="15.75">
      <c r="A1662" s="72"/>
      <c r="L1662" s="73"/>
    </row>
    <row r="1663" spans="1:12" s="56" customFormat="1" ht="15.75">
      <c r="A1663" s="72"/>
      <c r="L1663" s="73"/>
    </row>
    <row r="1664" spans="1:12" s="56" customFormat="1" ht="15.75">
      <c r="A1664" s="72"/>
      <c r="L1664" s="73"/>
    </row>
    <row r="1665" spans="1:12" s="56" customFormat="1" ht="15.75">
      <c r="A1665" s="72"/>
      <c r="L1665" s="73"/>
    </row>
    <row r="1666" spans="1:12" s="56" customFormat="1" ht="15.75">
      <c r="A1666" s="72"/>
      <c r="L1666" s="73"/>
    </row>
    <row r="1667" spans="1:12" s="56" customFormat="1" ht="15.75">
      <c r="A1667" s="72"/>
      <c r="L1667" s="73"/>
    </row>
    <row r="1668" spans="1:12" s="56" customFormat="1" ht="15.75">
      <c r="A1668" s="72"/>
      <c r="L1668" s="73"/>
    </row>
    <row r="1669" spans="1:12" s="56" customFormat="1" ht="15.75">
      <c r="A1669" s="72"/>
      <c r="L1669" s="73"/>
    </row>
    <row r="1670" spans="1:12" s="56" customFormat="1" ht="15.75">
      <c r="A1670" s="72"/>
      <c r="L1670" s="73"/>
    </row>
    <row r="1671" spans="1:12" s="56" customFormat="1" ht="15.75">
      <c r="A1671" s="72"/>
      <c r="L1671" s="73"/>
    </row>
    <row r="1672" spans="1:12" s="56" customFormat="1" ht="15.75">
      <c r="A1672" s="72"/>
      <c r="L1672" s="73"/>
    </row>
    <row r="1673" spans="1:12" s="56" customFormat="1" ht="15.75">
      <c r="A1673" s="72"/>
      <c r="L1673" s="73"/>
    </row>
    <row r="1674" spans="1:12" s="56" customFormat="1" ht="15.75">
      <c r="A1674" s="72"/>
      <c r="L1674" s="73"/>
    </row>
    <row r="1675" spans="1:12" s="56" customFormat="1" ht="15.75">
      <c r="A1675" s="72"/>
      <c r="L1675" s="73"/>
    </row>
    <row r="1676" spans="1:12" s="56" customFormat="1" ht="15.75">
      <c r="A1676" s="72"/>
      <c r="L1676" s="73"/>
    </row>
    <row r="1677" spans="1:12" s="56" customFormat="1" ht="15.75">
      <c r="A1677" s="72"/>
      <c r="L1677" s="73"/>
    </row>
    <row r="1678" spans="1:12" s="56" customFormat="1" ht="15.75">
      <c r="A1678" s="72"/>
      <c r="L1678" s="73"/>
    </row>
    <row r="1679" spans="1:12" s="56" customFormat="1" ht="15.75">
      <c r="A1679" s="72"/>
      <c r="L1679" s="73"/>
    </row>
    <row r="1680" spans="1:12" s="56" customFormat="1" ht="15.75">
      <c r="A1680" s="72"/>
      <c r="L1680" s="73"/>
    </row>
    <row r="1681" spans="1:12" s="56" customFormat="1" ht="15.75">
      <c r="A1681" s="72"/>
      <c r="L1681" s="73"/>
    </row>
    <row r="1682" spans="1:12" s="56" customFormat="1" ht="15.75">
      <c r="A1682" s="72"/>
      <c r="L1682" s="73"/>
    </row>
    <row r="1683" spans="1:12" s="56" customFormat="1" ht="15.75">
      <c r="A1683" s="72"/>
      <c r="L1683" s="73"/>
    </row>
    <row r="1684" spans="1:12" s="56" customFormat="1" ht="15.75">
      <c r="A1684" s="72"/>
      <c r="L1684" s="73"/>
    </row>
    <row r="1685" spans="1:12" s="56" customFormat="1" ht="15.75">
      <c r="A1685" s="72"/>
      <c r="L1685" s="73"/>
    </row>
    <row r="1686" spans="1:12" s="56" customFormat="1" ht="15.75">
      <c r="A1686" s="72"/>
      <c r="L1686" s="73"/>
    </row>
    <row r="1687" spans="1:12" s="56" customFormat="1" ht="15.75">
      <c r="A1687" s="72"/>
      <c r="L1687" s="73"/>
    </row>
    <row r="1688" spans="1:12" s="56" customFormat="1" ht="15.75">
      <c r="A1688" s="72"/>
      <c r="L1688" s="73"/>
    </row>
    <row r="1689" spans="1:12" s="56" customFormat="1" ht="15.75">
      <c r="A1689" s="72"/>
      <c r="L1689" s="73"/>
    </row>
    <row r="1690" spans="1:12" s="56" customFormat="1" ht="15.75">
      <c r="A1690" s="72"/>
      <c r="L1690" s="73"/>
    </row>
    <row r="1691" spans="1:12" s="56" customFormat="1" ht="15.75">
      <c r="A1691" s="72"/>
      <c r="L1691" s="73"/>
    </row>
    <row r="1692" spans="1:12" s="56" customFormat="1" ht="15.75">
      <c r="A1692" s="72"/>
      <c r="L1692" s="73"/>
    </row>
    <row r="1693" spans="1:12" s="56" customFormat="1" ht="15.75">
      <c r="A1693" s="72"/>
      <c r="L1693" s="73"/>
    </row>
    <row r="1694" spans="1:12" s="56" customFormat="1" ht="15.75">
      <c r="A1694" s="72"/>
      <c r="L1694" s="73"/>
    </row>
    <row r="1695" spans="1:12" s="56" customFormat="1" ht="15.75">
      <c r="A1695" s="72"/>
      <c r="L1695" s="73"/>
    </row>
    <row r="1696" spans="1:12" s="56" customFormat="1" ht="15.75">
      <c r="A1696" s="72"/>
      <c r="L1696" s="73"/>
    </row>
    <row r="1697" spans="1:12" s="56" customFormat="1" ht="15.75">
      <c r="A1697" s="72"/>
      <c r="L1697" s="73"/>
    </row>
    <row r="1698" spans="1:12" s="56" customFormat="1" ht="15.75">
      <c r="A1698" s="72"/>
      <c r="L1698" s="73"/>
    </row>
    <row r="1699" spans="1:12" s="56" customFormat="1" ht="15.75">
      <c r="A1699" s="72"/>
      <c r="L1699" s="73"/>
    </row>
    <row r="1700" spans="1:12" s="56" customFormat="1" ht="15.75">
      <c r="A1700" s="72"/>
      <c r="L1700" s="73"/>
    </row>
    <row r="1701" spans="1:12" s="56" customFormat="1" ht="15.75">
      <c r="A1701" s="72"/>
      <c r="L1701" s="73"/>
    </row>
    <row r="1702" spans="1:12" s="56" customFormat="1" ht="15.75">
      <c r="A1702" s="72"/>
      <c r="L1702" s="73"/>
    </row>
    <row r="1703" spans="1:12" s="56" customFormat="1" ht="15.75">
      <c r="A1703" s="72"/>
      <c r="L1703" s="73"/>
    </row>
    <row r="1704" spans="1:12" s="56" customFormat="1" ht="15.75">
      <c r="A1704" s="72"/>
      <c r="L1704" s="73"/>
    </row>
    <row r="1705" spans="1:12" s="56" customFormat="1" ht="15.75">
      <c r="A1705" s="72"/>
      <c r="L1705" s="73"/>
    </row>
    <row r="1706" spans="1:12" s="56" customFormat="1" ht="15.75">
      <c r="A1706" s="72"/>
      <c r="L1706" s="73"/>
    </row>
    <row r="1707" spans="1:12" s="56" customFormat="1" ht="15.75">
      <c r="A1707" s="72"/>
      <c r="L1707" s="73"/>
    </row>
    <row r="1708" spans="1:12" s="56" customFormat="1" ht="15.75">
      <c r="A1708" s="72"/>
      <c r="L1708" s="73"/>
    </row>
    <row r="1709" spans="1:12" s="56" customFormat="1" ht="15.75">
      <c r="A1709" s="72"/>
      <c r="L1709" s="73"/>
    </row>
    <row r="1710" spans="1:12" s="56" customFormat="1" ht="15.75">
      <c r="A1710" s="72"/>
      <c r="L1710" s="73"/>
    </row>
    <row r="1711" spans="1:12" s="56" customFormat="1" ht="15.75">
      <c r="A1711" s="72"/>
      <c r="L1711" s="73"/>
    </row>
    <row r="1712" spans="1:12" s="56" customFormat="1" ht="15.75">
      <c r="A1712" s="72"/>
      <c r="L1712" s="73"/>
    </row>
    <row r="1713" spans="1:12" s="56" customFormat="1" ht="15.75">
      <c r="A1713" s="72"/>
      <c r="L1713" s="73"/>
    </row>
    <row r="1714" spans="1:12" s="56" customFormat="1" ht="15.75">
      <c r="A1714" s="72"/>
      <c r="L1714" s="73"/>
    </row>
    <row r="1715" spans="1:12" s="56" customFormat="1" ht="15.75">
      <c r="A1715" s="72"/>
      <c r="L1715" s="73"/>
    </row>
    <row r="1716" spans="1:12" s="56" customFormat="1" ht="15.75">
      <c r="A1716" s="72"/>
      <c r="L1716" s="73"/>
    </row>
    <row r="1717" spans="1:12" s="56" customFormat="1" ht="15.75">
      <c r="A1717" s="72"/>
      <c r="L1717" s="73"/>
    </row>
    <row r="1718" spans="1:12" s="56" customFormat="1" ht="15.75">
      <c r="A1718" s="72"/>
      <c r="L1718" s="73"/>
    </row>
    <row r="1719" spans="1:12" s="56" customFormat="1" ht="15.75">
      <c r="A1719" s="72"/>
      <c r="L1719" s="73"/>
    </row>
    <row r="1720" spans="1:12" s="56" customFormat="1" ht="15.75">
      <c r="A1720" s="72"/>
      <c r="L1720" s="73"/>
    </row>
    <row r="1721" spans="1:12" s="56" customFormat="1" ht="15.75">
      <c r="A1721" s="72"/>
      <c r="L1721" s="73"/>
    </row>
    <row r="1722" spans="1:12" s="56" customFormat="1" ht="15.75">
      <c r="A1722" s="72"/>
      <c r="L1722" s="73"/>
    </row>
    <row r="1723" spans="1:12" s="56" customFormat="1" ht="15.75">
      <c r="A1723" s="72"/>
      <c r="L1723" s="73"/>
    </row>
    <row r="1724" spans="1:12" s="56" customFormat="1" ht="15.75">
      <c r="A1724" s="72"/>
      <c r="L1724" s="73"/>
    </row>
    <row r="1725" spans="1:12" s="56" customFormat="1" ht="15.75">
      <c r="A1725" s="72"/>
      <c r="L1725" s="73"/>
    </row>
    <row r="1726" spans="1:12" s="56" customFormat="1" ht="15.75">
      <c r="A1726" s="72"/>
      <c r="L1726" s="73"/>
    </row>
    <row r="1727" spans="1:12" s="56" customFormat="1" ht="15.75">
      <c r="A1727" s="72"/>
      <c r="L1727" s="73"/>
    </row>
    <row r="1728" spans="1:12" s="56" customFormat="1" ht="15.75">
      <c r="A1728" s="72"/>
      <c r="L1728" s="73"/>
    </row>
    <row r="1729" spans="1:12" s="56" customFormat="1" ht="15.75">
      <c r="A1729" s="72"/>
      <c r="L1729" s="73"/>
    </row>
    <row r="1730" spans="1:12" s="56" customFormat="1" ht="15.75">
      <c r="A1730" s="72"/>
      <c r="L1730" s="73"/>
    </row>
    <row r="1731" spans="1:12" s="56" customFormat="1" ht="15.75">
      <c r="A1731" s="72"/>
      <c r="L1731" s="73"/>
    </row>
    <row r="1732" spans="1:12" s="56" customFormat="1" ht="15.75">
      <c r="A1732" s="72"/>
      <c r="L1732" s="73"/>
    </row>
    <row r="1733" spans="1:12" s="56" customFormat="1" ht="15.75">
      <c r="A1733" s="72"/>
      <c r="L1733" s="73"/>
    </row>
    <row r="1734" spans="1:12" s="56" customFormat="1" ht="15.75">
      <c r="A1734" s="72"/>
      <c r="L1734" s="73"/>
    </row>
    <row r="1735" spans="1:12" s="56" customFormat="1" ht="15.75">
      <c r="A1735" s="72"/>
      <c r="L1735" s="73"/>
    </row>
    <row r="1736" spans="1:12" s="56" customFormat="1" ht="15.75">
      <c r="A1736" s="72"/>
      <c r="L1736" s="73"/>
    </row>
    <row r="1737" spans="1:12" s="56" customFormat="1" ht="15.75">
      <c r="A1737" s="72"/>
      <c r="L1737" s="73"/>
    </row>
    <row r="1738" spans="1:12" s="56" customFormat="1" ht="15.75">
      <c r="A1738" s="72"/>
      <c r="L1738" s="73"/>
    </row>
    <row r="1739" spans="1:12" s="56" customFormat="1" ht="15.75">
      <c r="A1739" s="72"/>
      <c r="L1739" s="73"/>
    </row>
    <row r="1740" spans="1:12" s="56" customFormat="1" ht="15.75">
      <c r="A1740" s="72"/>
      <c r="L1740" s="73"/>
    </row>
    <row r="1741" spans="1:12" s="56" customFormat="1" ht="15.75">
      <c r="A1741" s="72"/>
      <c r="L1741" s="73"/>
    </row>
    <row r="1742" spans="1:12" s="56" customFormat="1" ht="15.75">
      <c r="A1742" s="72"/>
      <c r="L1742" s="73"/>
    </row>
    <row r="1743" spans="1:12" s="56" customFormat="1" ht="15.75">
      <c r="A1743" s="72"/>
      <c r="L1743" s="73"/>
    </row>
    <row r="1744" spans="1:12" s="56" customFormat="1" ht="15.75">
      <c r="A1744" s="72"/>
      <c r="L1744" s="73"/>
    </row>
    <row r="1745" spans="1:12" s="56" customFormat="1" ht="15.75">
      <c r="A1745" s="72"/>
      <c r="L1745" s="73"/>
    </row>
    <row r="1746" spans="1:12" s="56" customFormat="1" ht="15.75">
      <c r="A1746" s="72"/>
      <c r="L1746" s="73"/>
    </row>
    <row r="1747" spans="1:12" s="56" customFormat="1" ht="15.75">
      <c r="A1747" s="72"/>
      <c r="L1747" s="73"/>
    </row>
    <row r="1748" spans="1:12" s="56" customFormat="1" ht="15.75">
      <c r="A1748" s="72"/>
      <c r="L1748" s="73"/>
    </row>
    <row r="1749" spans="1:12" s="56" customFormat="1" ht="15.75">
      <c r="A1749" s="72"/>
      <c r="L1749" s="73"/>
    </row>
    <row r="1750" spans="1:12" s="56" customFormat="1" ht="15.75">
      <c r="A1750" s="72"/>
      <c r="L1750" s="73"/>
    </row>
    <row r="1751" spans="1:12" s="56" customFormat="1" ht="15.75">
      <c r="A1751" s="72"/>
      <c r="L1751" s="73"/>
    </row>
    <row r="1752" spans="1:12" s="56" customFormat="1" ht="15.75">
      <c r="A1752" s="72"/>
      <c r="L1752" s="73"/>
    </row>
    <row r="1753" spans="1:12" s="56" customFormat="1" ht="15.75">
      <c r="A1753" s="72"/>
      <c r="L1753" s="73"/>
    </row>
    <row r="1754" spans="1:12" s="56" customFormat="1" ht="15.75">
      <c r="A1754" s="72"/>
      <c r="L1754" s="73"/>
    </row>
    <row r="1755" spans="1:12" s="56" customFormat="1" ht="15.75">
      <c r="A1755" s="72"/>
      <c r="L1755" s="73"/>
    </row>
    <row r="1756" spans="1:12" s="56" customFormat="1" ht="15.75">
      <c r="A1756" s="72"/>
      <c r="L1756" s="73"/>
    </row>
    <row r="1757" spans="1:12" s="56" customFormat="1" ht="15.75">
      <c r="A1757" s="72"/>
      <c r="L1757" s="73"/>
    </row>
    <row r="1758" spans="1:12" s="56" customFormat="1" ht="15.75">
      <c r="A1758" s="72"/>
      <c r="L1758" s="73"/>
    </row>
    <row r="1759" spans="1:12" s="56" customFormat="1" ht="15.75">
      <c r="A1759" s="72"/>
      <c r="L1759" s="73"/>
    </row>
    <row r="1760" spans="1:12" s="56" customFormat="1" ht="15.75">
      <c r="A1760" s="72"/>
      <c r="L1760" s="73"/>
    </row>
    <row r="1761" spans="1:12" s="56" customFormat="1" ht="15.75">
      <c r="A1761" s="72"/>
      <c r="L1761" s="73"/>
    </row>
    <row r="1762" spans="1:12" s="56" customFormat="1" ht="15.75">
      <c r="A1762" s="72"/>
      <c r="L1762" s="73"/>
    </row>
    <row r="1763" spans="1:12" s="56" customFormat="1" ht="15.75">
      <c r="A1763" s="72"/>
      <c r="L1763" s="73"/>
    </row>
    <row r="1764" spans="1:12" s="56" customFormat="1" ht="15.75">
      <c r="A1764" s="72"/>
      <c r="L1764" s="73"/>
    </row>
    <row r="1765" spans="1:12" s="56" customFormat="1" ht="15.75">
      <c r="A1765" s="72"/>
      <c r="L1765" s="73"/>
    </row>
    <row r="1766" spans="1:12" s="56" customFormat="1" ht="15.75">
      <c r="A1766" s="72"/>
      <c r="L1766" s="73"/>
    </row>
    <row r="1767" spans="1:12" s="56" customFormat="1" ht="15.75">
      <c r="A1767" s="72"/>
      <c r="L1767" s="73"/>
    </row>
    <row r="1768" spans="1:12" s="56" customFormat="1" ht="15.75">
      <c r="A1768" s="72"/>
      <c r="L1768" s="73"/>
    </row>
    <row r="1769" spans="1:12" s="56" customFormat="1" ht="15.75">
      <c r="A1769" s="72"/>
      <c r="L1769" s="73"/>
    </row>
    <row r="1770" spans="1:12" s="56" customFormat="1" ht="15.75">
      <c r="A1770" s="72"/>
      <c r="L1770" s="73"/>
    </row>
    <row r="1771" spans="1:12" s="56" customFormat="1" ht="15.75">
      <c r="A1771" s="72"/>
      <c r="L1771" s="73"/>
    </row>
    <row r="1772" spans="1:12" s="56" customFormat="1" ht="15.75">
      <c r="A1772" s="72"/>
      <c r="L1772" s="73"/>
    </row>
    <row r="1773" spans="1:12" s="56" customFormat="1" ht="15.75">
      <c r="A1773" s="72"/>
      <c r="L1773" s="73"/>
    </row>
    <row r="1774" spans="1:12" s="56" customFormat="1" ht="15.75">
      <c r="A1774" s="72"/>
      <c r="L1774" s="73"/>
    </row>
    <row r="1775" spans="1:12" s="56" customFormat="1" ht="15.75">
      <c r="A1775" s="72"/>
      <c r="L1775" s="73"/>
    </row>
    <row r="1776" spans="1:12" s="56" customFormat="1" ht="15.75">
      <c r="A1776" s="72"/>
      <c r="L1776" s="73"/>
    </row>
    <row r="1777" spans="1:12" s="56" customFormat="1" ht="15.75">
      <c r="A1777" s="72"/>
      <c r="L1777" s="73"/>
    </row>
    <row r="1778" spans="1:12" s="56" customFormat="1" ht="15.75">
      <c r="A1778" s="72"/>
      <c r="L1778" s="73"/>
    </row>
    <row r="1779" spans="1:12" s="56" customFormat="1" ht="15.75">
      <c r="A1779" s="72"/>
      <c r="L1779" s="73"/>
    </row>
    <row r="1780" spans="1:12" s="56" customFormat="1" ht="15.75">
      <c r="A1780" s="72"/>
      <c r="L1780" s="73"/>
    </row>
    <row r="1781" spans="1:12" s="56" customFormat="1" ht="15.75">
      <c r="A1781" s="72"/>
      <c r="L1781" s="73"/>
    </row>
    <row r="1782" spans="1:12" s="56" customFormat="1" ht="15.75">
      <c r="A1782" s="72"/>
      <c r="L1782" s="73"/>
    </row>
    <row r="1783" spans="1:12" s="56" customFormat="1" ht="15.75">
      <c r="A1783" s="72"/>
      <c r="L1783" s="73"/>
    </row>
    <row r="1784" spans="1:12" s="56" customFormat="1" ht="15.75">
      <c r="A1784" s="72"/>
      <c r="L1784" s="73"/>
    </row>
    <row r="1785" spans="1:12" s="56" customFormat="1" ht="15.75">
      <c r="A1785" s="72"/>
      <c r="L1785" s="73"/>
    </row>
    <row r="1786" spans="1:12" s="56" customFormat="1" ht="15.75">
      <c r="A1786" s="72"/>
      <c r="L1786" s="73"/>
    </row>
    <row r="1787" spans="1:12" s="56" customFormat="1" ht="15.75">
      <c r="A1787" s="72"/>
      <c r="L1787" s="73"/>
    </row>
    <row r="1788" spans="1:12" s="56" customFormat="1" ht="15.75">
      <c r="A1788" s="72"/>
      <c r="L1788" s="73"/>
    </row>
    <row r="1789" spans="1:12" s="56" customFormat="1" ht="15.75">
      <c r="A1789" s="72"/>
      <c r="L1789" s="73"/>
    </row>
    <row r="1790" spans="1:12" s="56" customFormat="1" ht="15.75">
      <c r="A1790" s="72"/>
      <c r="L1790" s="73"/>
    </row>
    <row r="1791" spans="1:12" s="56" customFormat="1" ht="15.75">
      <c r="A1791" s="72"/>
      <c r="L1791" s="73"/>
    </row>
    <row r="1792" spans="1:12" s="56" customFormat="1" ht="15.75">
      <c r="A1792" s="72"/>
      <c r="L1792" s="73"/>
    </row>
    <row r="1793" spans="1:12" s="56" customFormat="1" ht="15.75">
      <c r="A1793" s="72"/>
      <c r="L1793" s="73"/>
    </row>
    <row r="1794" spans="1:12" s="56" customFormat="1" ht="15.75">
      <c r="A1794" s="72"/>
      <c r="L1794" s="73"/>
    </row>
    <row r="1795" spans="1:12" s="56" customFormat="1" ht="15.75">
      <c r="A1795" s="72"/>
      <c r="L1795" s="73"/>
    </row>
    <row r="1796" spans="1:12" s="56" customFormat="1" ht="15.75">
      <c r="A1796" s="72"/>
      <c r="L1796" s="73"/>
    </row>
    <row r="1797" spans="1:12" s="56" customFormat="1" ht="15.75">
      <c r="A1797" s="72"/>
      <c r="L1797" s="73"/>
    </row>
    <row r="1798" spans="1:12" s="56" customFormat="1" ht="15.75">
      <c r="A1798" s="72"/>
      <c r="L1798" s="73"/>
    </row>
    <row r="1799" spans="1:12" s="56" customFormat="1" ht="15.75">
      <c r="A1799" s="72"/>
      <c r="L1799" s="73"/>
    </row>
    <row r="1800" spans="1:12" s="56" customFormat="1" ht="15.75">
      <c r="A1800" s="72"/>
      <c r="L1800" s="73"/>
    </row>
    <row r="1801" spans="1:12" s="56" customFormat="1" ht="15.75">
      <c r="A1801" s="72"/>
      <c r="L1801" s="73"/>
    </row>
    <row r="1802" spans="1:12" s="56" customFormat="1" ht="15.75">
      <c r="A1802" s="72"/>
      <c r="L1802" s="73"/>
    </row>
    <row r="1803" spans="1:12" s="56" customFormat="1" ht="15.75">
      <c r="A1803" s="72"/>
      <c r="L1803" s="73"/>
    </row>
    <row r="1804" spans="1:12" s="56" customFormat="1" ht="15.75">
      <c r="A1804" s="72"/>
      <c r="L1804" s="73"/>
    </row>
    <row r="1805" spans="1:12" s="56" customFormat="1" ht="15.75">
      <c r="A1805" s="72"/>
      <c r="L1805" s="73"/>
    </row>
    <row r="1806" spans="1:12" s="56" customFormat="1" ht="15.75">
      <c r="A1806" s="72"/>
      <c r="L1806" s="73"/>
    </row>
    <row r="1807" spans="1:12" s="56" customFormat="1" ht="15.75">
      <c r="A1807" s="72"/>
      <c r="L1807" s="73"/>
    </row>
    <row r="1808" spans="1:12" s="56" customFormat="1" ht="15.75">
      <c r="A1808" s="72"/>
      <c r="L1808" s="73"/>
    </row>
    <row r="1809" spans="1:12" s="56" customFormat="1" ht="15.75">
      <c r="A1809" s="72"/>
      <c r="L1809" s="73"/>
    </row>
    <row r="1810" spans="1:12" s="56" customFormat="1" ht="15.75">
      <c r="A1810" s="72"/>
      <c r="L1810" s="73"/>
    </row>
    <row r="1811" spans="1:12" s="56" customFormat="1" ht="15.75">
      <c r="A1811" s="72"/>
      <c r="L1811" s="73"/>
    </row>
    <row r="1812" spans="1:12" s="56" customFormat="1" ht="15.75">
      <c r="A1812" s="72"/>
      <c r="L1812" s="73"/>
    </row>
    <row r="1813" spans="1:12" s="56" customFormat="1" ht="15.75">
      <c r="A1813" s="72"/>
      <c r="L1813" s="73"/>
    </row>
    <row r="1814" spans="1:12" s="56" customFormat="1" ht="15.75">
      <c r="A1814" s="72"/>
      <c r="L1814" s="73"/>
    </row>
    <row r="1815" spans="1:12" s="56" customFormat="1" ht="15.75">
      <c r="A1815" s="72"/>
      <c r="L1815" s="73"/>
    </row>
    <row r="1816" spans="1:12" s="56" customFormat="1" ht="15.75">
      <c r="A1816" s="72"/>
      <c r="L1816" s="73"/>
    </row>
    <row r="1817" spans="1:12" s="56" customFormat="1" ht="15.75">
      <c r="A1817" s="72"/>
      <c r="L1817" s="73"/>
    </row>
    <row r="1818" spans="1:12" s="56" customFormat="1" ht="15.75">
      <c r="A1818" s="72"/>
      <c r="L1818" s="73"/>
    </row>
    <row r="1819" spans="1:12" s="56" customFormat="1" ht="15.75">
      <c r="A1819" s="72"/>
      <c r="L1819" s="73"/>
    </row>
    <row r="1820" spans="1:12" s="56" customFormat="1" ht="15.75">
      <c r="A1820" s="72"/>
      <c r="L1820" s="73"/>
    </row>
    <row r="1821" spans="1:12" s="56" customFormat="1" ht="15.75">
      <c r="A1821" s="72"/>
      <c r="L1821" s="73"/>
    </row>
    <row r="1822" spans="1:12" s="56" customFormat="1" ht="15.75">
      <c r="A1822" s="72"/>
      <c r="L1822" s="73"/>
    </row>
    <row r="1823" spans="1:12" s="56" customFormat="1" ht="15.75">
      <c r="A1823" s="72"/>
      <c r="L1823" s="73"/>
    </row>
    <row r="1824" spans="1:12" s="56" customFormat="1" ht="15.75">
      <c r="A1824" s="72"/>
      <c r="L1824" s="73"/>
    </row>
    <row r="1825" spans="1:12" s="56" customFormat="1" ht="15.75">
      <c r="A1825" s="72"/>
      <c r="L1825" s="73"/>
    </row>
    <row r="1826" spans="1:12" s="56" customFormat="1" ht="15.75">
      <c r="A1826" s="72"/>
      <c r="L1826" s="73"/>
    </row>
    <row r="1827" spans="1:12" s="56" customFormat="1" ht="15.75">
      <c r="A1827" s="72"/>
      <c r="L1827" s="73"/>
    </row>
    <row r="1828" spans="1:12" s="56" customFormat="1" ht="15.75">
      <c r="A1828" s="72"/>
      <c r="L1828" s="73"/>
    </row>
    <row r="1829" spans="1:12" s="56" customFormat="1" ht="15.75">
      <c r="A1829" s="72"/>
      <c r="L1829" s="73"/>
    </row>
    <row r="1830" spans="1:12" s="56" customFormat="1" ht="15.75">
      <c r="A1830" s="72"/>
      <c r="L1830" s="73"/>
    </row>
    <row r="1831" spans="1:12" s="56" customFormat="1" ht="15.75">
      <c r="A1831" s="72"/>
      <c r="L1831" s="73"/>
    </row>
    <row r="1832" spans="1:12" s="56" customFormat="1" ht="15.75">
      <c r="A1832" s="72"/>
      <c r="L1832" s="73"/>
    </row>
    <row r="1833" spans="1:12" s="56" customFormat="1" ht="15.75">
      <c r="A1833" s="72"/>
      <c r="L1833" s="73"/>
    </row>
    <row r="1834" spans="1:12" s="56" customFormat="1" ht="15.75">
      <c r="A1834" s="72"/>
      <c r="L1834" s="73"/>
    </row>
    <row r="1835" spans="1:12" s="56" customFormat="1" ht="15.75">
      <c r="A1835" s="72"/>
      <c r="L1835" s="73"/>
    </row>
    <row r="1836" spans="1:12" s="56" customFormat="1" ht="15.75">
      <c r="A1836" s="72"/>
      <c r="L1836" s="73"/>
    </row>
    <row r="1837" spans="1:12" s="56" customFormat="1" ht="15.75">
      <c r="A1837" s="72"/>
      <c r="L1837" s="73"/>
    </row>
    <row r="1838" spans="1:12" s="56" customFormat="1" ht="15.75">
      <c r="A1838" s="72"/>
      <c r="L1838" s="73"/>
    </row>
    <row r="1839" spans="1:12" s="56" customFormat="1" ht="15.75">
      <c r="A1839" s="72"/>
      <c r="L1839" s="73"/>
    </row>
    <row r="1840" spans="1:12" s="56" customFormat="1" ht="15.75">
      <c r="A1840" s="72"/>
      <c r="L1840" s="73"/>
    </row>
    <row r="1841" spans="1:12" s="56" customFormat="1" ht="15.75">
      <c r="A1841" s="72"/>
      <c r="L1841" s="73"/>
    </row>
    <row r="1842" spans="1:12" s="56" customFormat="1" ht="15.75">
      <c r="A1842" s="72"/>
      <c r="L1842" s="73"/>
    </row>
    <row r="1843" spans="1:12" s="56" customFormat="1" ht="15.75">
      <c r="A1843" s="72"/>
      <c r="L1843" s="73"/>
    </row>
    <row r="1844" spans="1:12" s="56" customFormat="1" ht="15.75">
      <c r="A1844" s="72"/>
      <c r="L1844" s="73"/>
    </row>
    <row r="1845" spans="1:12" s="56" customFormat="1" ht="15.75">
      <c r="A1845" s="72"/>
      <c r="L1845" s="73"/>
    </row>
    <row r="1846" spans="1:12" s="56" customFormat="1" ht="15.75">
      <c r="A1846" s="72"/>
      <c r="L1846" s="73"/>
    </row>
    <row r="1847" spans="1:12" s="56" customFormat="1" ht="15.75">
      <c r="A1847" s="72"/>
      <c r="L1847" s="73"/>
    </row>
    <row r="1848" spans="1:12" s="56" customFormat="1" ht="15.75">
      <c r="A1848" s="72"/>
      <c r="L1848" s="73"/>
    </row>
    <row r="1849" spans="1:12" s="56" customFormat="1" ht="15.75">
      <c r="A1849" s="72"/>
      <c r="L1849" s="73"/>
    </row>
    <row r="1850" spans="1:12" s="56" customFormat="1" ht="15.75">
      <c r="A1850" s="72"/>
      <c r="L1850" s="73"/>
    </row>
    <row r="1851" spans="1:12" s="56" customFormat="1" ht="15.75">
      <c r="A1851" s="72"/>
      <c r="L1851" s="73"/>
    </row>
    <row r="1852" spans="1:12" s="56" customFormat="1" ht="15.75">
      <c r="A1852" s="72"/>
      <c r="L1852" s="73"/>
    </row>
    <row r="1853" spans="1:12" s="56" customFormat="1" ht="15.75">
      <c r="A1853" s="72"/>
      <c r="L1853" s="73"/>
    </row>
    <row r="1854" spans="1:12" s="56" customFormat="1" ht="15.75">
      <c r="A1854" s="72"/>
      <c r="L1854" s="73"/>
    </row>
    <row r="1855" spans="1:12" s="56" customFormat="1" ht="15.75">
      <c r="A1855" s="72"/>
      <c r="L1855" s="73"/>
    </row>
    <row r="1856" spans="1:12" s="56" customFormat="1" ht="15.75">
      <c r="A1856" s="72"/>
      <c r="L1856" s="73"/>
    </row>
    <row r="1857" spans="1:12" s="56" customFormat="1" ht="15.75">
      <c r="A1857" s="72"/>
      <c r="L1857" s="73"/>
    </row>
    <row r="1858" spans="1:12" s="56" customFormat="1" ht="15.75">
      <c r="A1858" s="72"/>
      <c r="L1858" s="73"/>
    </row>
    <row r="1859" spans="1:12" s="56" customFormat="1" ht="15.75">
      <c r="A1859" s="72"/>
      <c r="L1859" s="73"/>
    </row>
    <row r="1860" spans="1:12" s="56" customFormat="1" ht="15.75">
      <c r="A1860" s="72"/>
      <c r="L1860" s="73"/>
    </row>
    <row r="1861" spans="1:12" s="56" customFormat="1" ht="15.75">
      <c r="A1861" s="72"/>
      <c r="L1861" s="73"/>
    </row>
    <row r="1862" spans="1:12" s="56" customFormat="1" ht="15.75">
      <c r="A1862" s="72"/>
      <c r="L1862" s="73"/>
    </row>
    <row r="1863" spans="1:12" s="56" customFormat="1" ht="15.75">
      <c r="A1863" s="72"/>
      <c r="L1863" s="73"/>
    </row>
    <row r="1864" spans="1:12" s="56" customFormat="1" ht="15.75">
      <c r="A1864" s="72"/>
      <c r="L1864" s="73"/>
    </row>
    <row r="1865" spans="1:12" s="56" customFormat="1" ht="15.75">
      <c r="A1865" s="72"/>
      <c r="L1865" s="73"/>
    </row>
    <row r="1866" spans="1:12" s="56" customFormat="1" ht="15.75">
      <c r="A1866" s="72"/>
      <c r="L1866" s="73"/>
    </row>
    <row r="1867" spans="1:12" s="56" customFormat="1" ht="15.75">
      <c r="A1867" s="72"/>
      <c r="L1867" s="73"/>
    </row>
    <row r="1868" spans="1:12" s="56" customFormat="1" ht="15.75">
      <c r="A1868" s="72"/>
      <c r="L1868" s="73"/>
    </row>
    <row r="1869" spans="1:12" s="56" customFormat="1" ht="15.75">
      <c r="A1869" s="72"/>
      <c r="L1869" s="73"/>
    </row>
    <row r="1870" spans="1:12" s="56" customFormat="1" ht="15.75">
      <c r="A1870" s="72"/>
      <c r="L1870" s="73"/>
    </row>
    <row r="1871" spans="1:12" s="56" customFormat="1" ht="15.75">
      <c r="A1871" s="72"/>
      <c r="L1871" s="73"/>
    </row>
    <row r="1872" spans="1:12" s="56" customFormat="1" ht="15.75">
      <c r="A1872" s="72"/>
      <c r="L1872" s="73"/>
    </row>
    <row r="1873" spans="1:12" s="56" customFormat="1" ht="15.75">
      <c r="A1873" s="72"/>
      <c r="L1873" s="73"/>
    </row>
    <row r="1874" spans="1:12" s="56" customFormat="1" ht="15.75">
      <c r="A1874" s="72"/>
      <c r="L1874" s="73"/>
    </row>
    <row r="1875" spans="1:12" s="56" customFormat="1" ht="15.75">
      <c r="A1875" s="72"/>
      <c r="L1875" s="73"/>
    </row>
    <row r="1876" spans="1:12" s="56" customFormat="1" ht="15.75">
      <c r="A1876" s="72"/>
      <c r="L1876" s="73"/>
    </row>
    <row r="1877" spans="1:12" s="56" customFormat="1" ht="15.75">
      <c r="A1877" s="72"/>
      <c r="L1877" s="73"/>
    </row>
    <row r="1878" spans="1:12" s="56" customFormat="1" ht="15.75">
      <c r="A1878" s="72"/>
      <c r="L1878" s="73"/>
    </row>
    <row r="1879" spans="1:12" s="56" customFormat="1" ht="15.75">
      <c r="A1879" s="72"/>
      <c r="L1879" s="73"/>
    </row>
    <row r="1880" spans="1:12" s="56" customFormat="1" ht="15.75">
      <c r="A1880" s="72"/>
      <c r="L1880" s="73"/>
    </row>
    <row r="1881" spans="1:12" s="56" customFormat="1" ht="15.75">
      <c r="A1881" s="72"/>
      <c r="L1881" s="73"/>
    </row>
    <row r="1882" spans="1:12" s="56" customFormat="1" ht="15.75">
      <c r="A1882" s="72"/>
      <c r="L1882" s="73"/>
    </row>
    <row r="1883" spans="1:12" s="56" customFormat="1" ht="15.75">
      <c r="A1883" s="72"/>
      <c r="L1883" s="73"/>
    </row>
    <row r="1884" spans="1:12" s="56" customFormat="1" ht="15.75">
      <c r="A1884" s="72"/>
      <c r="L1884" s="73"/>
    </row>
    <row r="1885" spans="1:12" s="56" customFormat="1" ht="15.75">
      <c r="A1885" s="72"/>
      <c r="L1885" s="73"/>
    </row>
    <row r="1886" spans="1:12" s="56" customFormat="1" ht="15.75">
      <c r="A1886" s="72"/>
      <c r="L1886" s="73"/>
    </row>
    <row r="1887" spans="1:12" s="56" customFormat="1" ht="15.75">
      <c r="A1887" s="72"/>
      <c r="L1887" s="73"/>
    </row>
    <row r="1888" spans="1:12" s="56" customFormat="1" ht="15.75">
      <c r="A1888" s="72"/>
      <c r="L1888" s="73"/>
    </row>
    <row r="1889" spans="1:12" s="56" customFormat="1" ht="15.75">
      <c r="A1889" s="72"/>
      <c r="L1889" s="73"/>
    </row>
    <row r="1890" spans="1:12" s="56" customFormat="1" ht="15.75">
      <c r="A1890" s="72"/>
      <c r="L1890" s="73"/>
    </row>
    <row r="1891" spans="1:12" s="56" customFormat="1" ht="15.75">
      <c r="A1891" s="72"/>
      <c r="L1891" s="73"/>
    </row>
    <row r="1892" spans="1:12" s="56" customFormat="1" ht="15.75">
      <c r="A1892" s="72"/>
      <c r="L1892" s="73"/>
    </row>
    <row r="1893" spans="1:12" s="56" customFormat="1" ht="15.75">
      <c r="A1893" s="72"/>
      <c r="L1893" s="73"/>
    </row>
    <row r="1894" spans="1:12" s="56" customFormat="1" ht="15.75">
      <c r="A1894" s="72"/>
      <c r="L1894" s="73"/>
    </row>
    <row r="1895" spans="1:12" s="56" customFormat="1" ht="15.75">
      <c r="A1895" s="72"/>
      <c r="L1895" s="73"/>
    </row>
    <row r="1896" spans="1:12" s="56" customFormat="1" ht="15.75">
      <c r="A1896" s="72"/>
      <c r="L1896" s="73"/>
    </row>
    <row r="1897" spans="1:12" s="56" customFormat="1" ht="15.75">
      <c r="A1897" s="72"/>
      <c r="L1897" s="73"/>
    </row>
    <row r="1898" spans="1:12" s="56" customFormat="1" ht="15.75">
      <c r="A1898" s="72"/>
      <c r="L1898" s="73"/>
    </row>
    <row r="1899" spans="1:12" s="56" customFormat="1" ht="15.75">
      <c r="A1899" s="72"/>
      <c r="L1899" s="73"/>
    </row>
    <row r="1900" spans="1:12" s="56" customFormat="1" ht="15.75">
      <c r="A1900" s="72"/>
      <c r="L1900" s="73"/>
    </row>
    <row r="1901" spans="1:12" s="56" customFormat="1" ht="15.75">
      <c r="A1901" s="72"/>
      <c r="L1901" s="73"/>
    </row>
    <row r="1902" spans="1:12" s="56" customFormat="1" ht="15.75">
      <c r="A1902" s="72"/>
      <c r="L1902" s="73"/>
    </row>
    <row r="1903" spans="1:12" s="56" customFormat="1" ht="15.75">
      <c r="A1903" s="72"/>
      <c r="L1903" s="73"/>
    </row>
    <row r="1904" spans="1:12" s="56" customFormat="1" ht="15.75">
      <c r="A1904" s="72"/>
      <c r="L1904" s="73"/>
    </row>
    <row r="1905" spans="1:12" s="56" customFormat="1" ht="15.75">
      <c r="A1905" s="72"/>
      <c r="L1905" s="73"/>
    </row>
    <row r="1906" spans="1:12" s="56" customFormat="1" ht="15.75">
      <c r="A1906" s="72"/>
      <c r="L1906" s="73"/>
    </row>
    <row r="1907" spans="1:12" s="56" customFormat="1" ht="15.75">
      <c r="A1907" s="72"/>
      <c r="L1907" s="73"/>
    </row>
    <row r="1908" spans="1:12" s="56" customFormat="1" ht="15.75">
      <c r="A1908" s="72"/>
      <c r="L1908" s="73"/>
    </row>
    <row r="1909" spans="1:12" s="56" customFormat="1" ht="15.75">
      <c r="A1909" s="72"/>
      <c r="L1909" s="73"/>
    </row>
    <row r="1910" spans="1:12" s="56" customFormat="1" ht="15.75">
      <c r="A1910" s="72"/>
      <c r="L1910" s="73"/>
    </row>
    <row r="1911" spans="1:12" s="56" customFormat="1" ht="15.75">
      <c r="A1911" s="72"/>
      <c r="L1911" s="73"/>
    </row>
    <row r="1912" spans="1:12" s="56" customFormat="1" ht="15.75">
      <c r="A1912" s="72"/>
      <c r="L1912" s="73"/>
    </row>
    <row r="1913" spans="1:12" s="56" customFormat="1" ht="15.75">
      <c r="A1913" s="72"/>
      <c r="L1913" s="73"/>
    </row>
    <row r="1914" spans="1:12" s="56" customFormat="1" ht="15.75">
      <c r="A1914" s="72"/>
      <c r="L1914" s="73"/>
    </row>
    <row r="1915" spans="1:12" s="56" customFormat="1" ht="15.75">
      <c r="A1915" s="72"/>
      <c r="L1915" s="73"/>
    </row>
    <row r="1916" spans="1:12" s="56" customFormat="1" ht="15.75">
      <c r="A1916" s="72"/>
      <c r="L1916" s="73"/>
    </row>
    <row r="1917" spans="1:12" s="56" customFormat="1" ht="15.75">
      <c r="A1917" s="72"/>
      <c r="L1917" s="73"/>
    </row>
    <row r="1918" spans="1:12" s="56" customFormat="1" ht="15.75">
      <c r="A1918" s="72"/>
      <c r="L1918" s="73"/>
    </row>
    <row r="1919" spans="1:12" s="56" customFormat="1" ht="15.75">
      <c r="A1919" s="72"/>
      <c r="L1919" s="73"/>
    </row>
    <row r="1920" spans="1:12" s="56" customFormat="1" ht="15.75">
      <c r="A1920" s="72"/>
      <c r="L1920" s="73"/>
    </row>
    <row r="1921" spans="1:12" s="56" customFormat="1" ht="15.75">
      <c r="A1921" s="72"/>
      <c r="L1921" s="73"/>
    </row>
    <row r="1922" spans="1:12" s="56" customFormat="1" ht="15.75">
      <c r="A1922" s="72"/>
      <c r="L1922" s="73"/>
    </row>
    <row r="1923" spans="1:12" s="56" customFormat="1" ht="15.75">
      <c r="A1923" s="72"/>
      <c r="L1923" s="73"/>
    </row>
    <row r="1924" spans="1:12" s="56" customFormat="1" ht="15.75">
      <c r="A1924" s="72"/>
      <c r="L1924" s="73"/>
    </row>
    <row r="1925" spans="1:12" s="56" customFormat="1" ht="15.75">
      <c r="A1925" s="72"/>
      <c r="L1925" s="73"/>
    </row>
    <row r="1926" spans="1:12" s="56" customFormat="1" ht="15.75">
      <c r="A1926" s="72"/>
      <c r="L1926" s="73"/>
    </row>
    <row r="1927" spans="1:12" s="56" customFormat="1" ht="15.75">
      <c r="A1927" s="72"/>
      <c r="L1927" s="73"/>
    </row>
    <row r="1928" spans="1:12" s="56" customFormat="1" ht="15.75">
      <c r="A1928" s="72"/>
      <c r="L1928" s="73"/>
    </row>
    <row r="1929" spans="1:12" s="56" customFormat="1" ht="15.75">
      <c r="A1929" s="72"/>
      <c r="L1929" s="73"/>
    </row>
    <row r="1930" spans="1:12" s="56" customFormat="1" ht="15.75">
      <c r="A1930" s="72"/>
      <c r="L1930" s="73"/>
    </row>
    <row r="1931" spans="1:12" s="56" customFormat="1" ht="15.75">
      <c r="A1931" s="72"/>
      <c r="L1931" s="73"/>
    </row>
    <row r="1932" spans="1:12" s="56" customFormat="1" ht="15.75">
      <c r="A1932" s="72"/>
      <c r="L1932" s="73"/>
    </row>
    <row r="1933" spans="1:12" s="56" customFormat="1" ht="15.75">
      <c r="A1933" s="72"/>
      <c r="L1933" s="73"/>
    </row>
    <row r="1934" spans="1:12" s="56" customFormat="1" ht="15.75">
      <c r="A1934" s="72"/>
      <c r="L1934" s="73"/>
    </row>
    <row r="1935" spans="1:12" s="56" customFormat="1" ht="15.75">
      <c r="A1935" s="72"/>
      <c r="L1935" s="73"/>
    </row>
    <row r="1936" spans="1:12" s="56" customFormat="1" ht="15.75">
      <c r="A1936" s="72"/>
      <c r="L1936" s="73"/>
    </row>
    <row r="1937" spans="1:12" s="56" customFormat="1" ht="15.75">
      <c r="A1937" s="72"/>
      <c r="L1937" s="73"/>
    </row>
    <row r="1938" spans="1:12" s="56" customFormat="1" ht="15.75">
      <c r="A1938" s="72"/>
      <c r="L1938" s="73"/>
    </row>
    <row r="1939" spans="1:12" s="56" customFormat="1" ht="15.75">
      <c r="A1939" s="72"/>
      <c r="L1939" s="73"/>
    </row>
    <row r="1940" spans="1:12" s="56" customFormat="1" ht="15.75">
      <c r="A1940" s="72"/>
      <c r="L1940" s="73"/>
    </row>
    <row r="1941" spans="1:12" s="56" customFormat="1" ht="15.75">
      <c r="A1941" s="72"/>
      <c r="L1941" s="73"/>
    </row>
    <row r="1942" spans="1:12" s="56" customFormat="1" ht="15.75">
      <c r="A1942" s="72"/>
      <c r="L1942" s="73"/>
    </row>
    <row r="1943" spans="1:12" s="56" customFormat="1" ht="15.75">
      <c r="A1943" s="72"/>
      <c r="L1943" s="73"/>
    </row>
    <row r="1944" spans="1:12" s="56" customFormat="1" ht="15.75">
      <c r="A1944" s="72"/>
      <c r="L1944" s="73"/>
    </row>
    <row r="1945" spans="1:12" s="56" customFormat="1" ht="15.75">
      <c r="A1945" s="72"/>
      <c r="L1945" s="73"/>
    </row>
    <row r="1946" spans="1:12" s="56" customFormat="1" ht="15.75">
      <c r="A1946" s="72"/>
      <c r="L1946" s="73"/>
    </row>
    <row r="1947" spans="1:12" s="56" customFormat="1" ht="15.75">
      <c r="A1947" s="72"/>
      <c r="L1947" s="73"/>
    </row>
    <row r="1948" spans="1:12" s="56" customFormat="1" ht="15.75">
      <c r="A1948" s="72"/>
      <c r="L1948" s="73"/>
    </row>
    <row r="1949" spans="1:12" s="56" customFormat="1" ht="15.75">
      <c r="A1949" s="72"/>
      <c r="L1949" s="73"/>
    </row>
    <row r="1950" spans="1:12" s="56" customFormat="1" ht="15.75">
      <c r="A1950" s="72"/>
      <c r="L1950" s="73"/>
    </row>
    <row r="1951" spans="1:12" s="56" customFormat="1" ht="15.75">
      <c r="A1951" s="72"/>
      <c r="L1951" s="73"/>
    </row>
    <row r="1952" spans="1:12" s="56" customFormat="1" ht="15.75">
      <c r="A1952" s="72"/>
      <c r="L1952" s="73"/>
    </row>
    <row r="1953" spans="1:12" s="56" customFormat="1" ht="15.75">
      <c r="A1953" s="72"/>
      <c r="L1953" s="73"/>
    </row>
    <row r="1954" spans="1:12" s="56" customFormat="1" ht="15.75">
      <c r="A1954" s="72"/>
      <c r="L1954" s="73"/>
    </row>
    <row r="1955" spans="1:12" s="56" customFormat="1" ht="15.75">
      <c r="A1955" s="72"/>
      <c r="L1955" s="73"/>
    </row>
    <row r="1956" spans="1:12" s="56" customFormat="1" ht="15.75">
      <c r="A1956" s="72"/>
      <c r="L1956" s="73"/>
    </row>
    <row r="1957" spans="1:12" s="56" customFormat="1" ht="15.75">
      <c r="A1957" s="72"/>
      <c r="L1957" s="73"/>
    </row>
    <row r="1958" spans="1:12" s="56" customFormat="1" ht="15.75">
      <c r="A1958" s="72"/>
      <c r="L1958" s="73"/>
    </row>
    <row r="1959" spans="1:12" s="56" customFormat="1" ht="15.75">
      <c r="A1959" s="72"/>
      <c r="L1959" s="73"/>
    </row>
    <row r="1960" spans="1:12" s="56" customFormat="1" ht="15.75">
      <c r="A1960" s="72"/>
      <c r="L1960" s="73"/>
    </row>
    <row r="1961" spans="1:12" s="56" customFormat="1" ht="15.75">
      <c r="A1961" s="72"/>
      <c r="L1961" s="73"/>
    </row>
    <row r="1962" spans="1:12" s="56" customFormat="1" ht="15.75">
      <c r="A1962" s="72"/>
      <c r="L1962" s="73"/>
    </row>
    <row r="1963" spans="1:12" s="56" customFormat="1" ht="15.75">
      <c r="A1963" s="72"/>
      <c r="L1963" s="73"/>
    </row>
    <row r="1964" spans="1:12" s="56" customFormat="1" ht="15.75">
      <c r="A1964" s="72"/>
      <c r="L1964" s="73"/>
    </row>
    <row r="1965" spans="1:12" s="56" customFormat="1" ht="15.75">
      <c r="A1965" s="72"/>
      <c r="L1965" s="73"/>
    </row>
    <row r="1966" spans="1:12" s="56" customFormat="1" ht="15.75">
      <c r="A1966" s="72"/>
      <c r="L1966" s="73"/>
    </row>
    <row r="1967" spans="1:12" s="56" customFormat="1" ht="15.75">
      <c r="A1967" s="72"/>
      <c r="L1967" s="73"/>
    </row>
    <row r="1968" spans="1:12" s="56" customFormat="1" ht="15.75">
      <c r="A1968" s="72"/>
      <c r="L1968" s="73"/>
    </row>
    <row r="1969" spans="1:12" s="56" customFormat="1" ht="15.75">
      <c r="A1969" s="72"/>
      <c r="L1969" s="73"/>
    </row>
    <row r="1970" spans="1:12" s="56" customFormat="1" ht="15.75">
      <c r="A1970" s="72"/>
      <c r="L1970" s="73"/>
    </row>
    <row r="1971" spans="1:12" s="56" customFormat="1" ht="15.75">
      <c r="A1971" s="72"/>
      <c r="L1971" s="73"/>
    </row>
    <row r="1972" spans="1:12" s="56" customFormat="1" ht="15.75">
      <c r="A1972" s="72"/>
      <c r="L1972" s="73"/>
    </row>
    <row r="1973" spans="1:12" s="56" customFormat="1" ht="15.75">
      <c r="A1973" s="72"/>
      <c r="L1973" s="73"/>
    </row>
    <row r="1974" spans="1:12" s="56" customFormat="1" ht="15.75">
      <c r="A1974" s="72"/>
      <c r="L1974" s="73"/>
    </row>
    <row r="1975" spans="1:12" s="56" customFormat="1" ht="15.75">
      <c r="A1975" s="72"/>
      <c r="L1975" s="73"/>
    </row>
    <row r="1976" spans="1:12" s="56" customFormat="1" ht="15.75">
      <c r="A1976" s="72"/>
      <c r="L1976" s="73"/>
    </row>
    <row r="1977" spans="1:12" s="56" customFormat="1" ht="15.75">
      <c r="A1977" s="72"/>
      <c r="L1977" s="73"/>
    </row>
    <row r="1978" spans="1:12" s="56" customFormat="1" ht="15.75">
      <c r="A1978" s="72"/>
      <c r="L1978" s="73"/>
    </row>
    <row r="1979" spans="1:12" s="56" customFormat="1" ht="15.75">
      <c r="A1979" s="72"/>
      <c r="L1979" s="73"/>
    </row>
    <row r="1980" spans="1:12" s="56" customFormat="1" ht="15.75">
      <c r="A1980" s="72"/>
      <c r="L1980" s="73"/>
    </row>
    <row r="1981" spans="1:12" s="56" customFormat="1" ht="15.75">
      <c r="A1981" s="72"/>
      <c r="L1981" s="73"/>
    </row>
    <row r="1982" spans="1:12" s="56" customFormat="1" ht="15.75">
      <c r="A1982" s="72"/>
      <c r="L1982" s="73"/>
    </row>
    <row r="1983" spans="1:12" s="56" customFormat="1" ht="15.75">
      <c r="A1983" s="72"/>
      <c r="L1983" s="73"/>
    </row>
    <row r="1984" spans="1:12" s="56" customFormat="1" ht="15.75">
      <c r="A1984" s="72"/>
      <c r="L1984" s="73"/>
    </row>
    <row r="1985" spans="1:12" s="56" customFormat="1" ht="15.75">
      <c r="A1985" s="72"/>
      <c r="L1985" s="73"/>
    </row>
    <row r="1986" spans="1:12" s="56" customFormat="1" ht="15.75">
      <c r="A1986" s="72"/>
      <c r="L1986" s="73"/>
    </row>
    <row r="1987" spans="1:12" s="56" customFormat="1" ht="15.75">
      <c r="A1987" s="72"/>
      <c r="L1987" s="73"/>
    </row>
    <row r="1988" spans="1:12" s="56" customFormat="1" ht="15.75">
      <c r="A1988" s="72"/>
      <c r="L1988" s="73"/>
    </row>
    <row r="1989" spans="1:12" s="56" customFormat="1" ht="15.75">
      <c r="A1989" s="72"/>
      <c r="L1989" s="73"/>
    </row>
    <row r="1990" spans="1:12" s="56" customFormat="1" ht="15.75">
      <c r="A1990" s="72"/>
      <c r="L1990" s="73"/>
    </row>
    <row r="1991" spans="1:12" s="56" customFormat="1" ht="15.75">
      <c r="A1991" s="72"/>
      <c r="L1991" s="73"/>
    </row>
    <row r="1992" spans="1:12" s="56" customFormat="1" ht="15.75">
      <c r="A1992" s="72"/>
      <c r="L1992" s="73"/>
    </row>
    <row r="1993" spans="1:12" s="56" customFormat="1" ht="15.75">
      <c r="A1993" s="72"/>
      <c r="L1993" s="73"/>
    </row>
    <row r="1994" spans="1:12" s="56" customFormat="1" ht="15.75">
      <c r="A1994" s="72"/>
      <c r="L1994" s="73"/>
    </row>
    <row r="1995" spans="1:12" s="56" customFormat="1" ht="15.75">
      <c r="A1995" s="72"/>
      <c r="L1995" s="73"/>
    </row>
    <row r="1996" spans="1:12" s="56" customFormat="1" ht="15.75">
      <c r="A1996" s="72"/>
      <c r="L1996" s="73"/>
    </row>
    <row r="1997" spans="1:12" s="56" customFormat="1" ht="15.75">
      <c r="A1997" s="72"/>
      <c r="L1997" s="73"/>
    </row>
    <row r="1998" spans="1:12" s="56" customFormat="1" ht="15.75">
      <c r="A1998" s="72"/>
      <c r="L1998" s="73"/>
    </row>
    <row r="1999" spans="1:12" s="56" customFormat="1" ht="15.75">
      <c r="A1999" s="72"/>
      <c r="L1999" s="73"/>
    </row>
    <row r="2000" spans="1:12" s="56" customFormat="1" ht="15.75">
      <c r="A2000" s="72"/>
      <c r="L2000" s="73"/>
    </row>
    <row r="2001" spans="1:12" s="56" customFormat="1" ht="15.75">
      <c r="A2001" s="72"/>
      <c r="L2001" s="73"/>
    </row>
    <row r="2002" spans="1:12" s="56" customFormat="1" ht="15.75">
      <c r="A2002" s="72"/>
      <c r="L2002" s="73"/>
    </row>
    <row r="2003" spans="1:12" s="56" customFormat="1" ht="15.75">
      <c r="A2003" s="72"/>
      <c r="L2003" s="73"/>
    </row>
    <row r="2004" spans="1:12" s="56" customFormat="1" ht="15.75">
      <c r="A2004" s="72"/>
      <c r="L2004" s="73"/>
    </row>
    <row r="2005" spans="1:12" s="56" customFormat="1" ht="15.75">
      <c r="A2005" s="72"/>
      <c r="L2005" s="73"/>
    </row>
    <row r="2006" spans="1:12" s="56" customFormat="1" ht="15.75">
      <c r="A2006" s="72"/>
      <c r="L2006" s="73"/>
    </row>
    <row r="2007" spans="1:12" s="56" customFormat="1" ht="15.75">
      <c r="A2007" s="72"/>
      <c r="L2007" s="73"/>
    </row>
    <row r="2008" spans="1:12" s="56" customFormat="1" ht="15.75">
      <c r="A2008" s="72"/>
      <c r="L2008" s="73"/>
    </row>
    <row r="2009" spans="1:12" s="56" customFormat="1" ht="15.75">
      <c r="A2009" s="72"/>
      <c r="L2009" s="73"/>
    </row>
    <row r="2010" spans="1:12" s="56" customFormat="1" ht="15.75">
      <c r="A2010" s="72"/>
      <c r="L2010" s="73"/>
    </row>
    <row r="2011" spans="1:12" s="56" customFormat="1" ht="15.75">
      <c r="A2011" s="72"/>
      <c r="L2011" s="73"/>
    </row>
    <row r="2012" spans="1:12" s="56" customFormat="1" ht="15.75">
      <c r="A2012" s="72"/>
      <c r="L2012" s="73"/>
    </row>
    <row r="2013" spans="1:12" s="56" customFormat="1" ht="15.75">
      <c r="A2013" s="72"/>
      <c r="L2013" s="73"/>
    </row>
    <row r="2014" spans="1:12" s="56" customFormat="1" ht="15.75">
      <c r="A2014" s="72"/>
      <c r="L2014" s="73"/>
    </row>
    <row r="2015" spans="1:12" s="56" customFormat="1" ht="15.75">
      <c r="A2015" s="72"/>
      <c r="L2015" s="73"/>
    </row>
    <row r="2016" spans="1:12" s="56" customFormat="1" ht="15.75">
      <c r="A2016" s="72"/>
      <c r="L2016" s="73"/>
    </row>
    <row r="2017" spans="1:12" s="56" customFormat="1" ht="15.75">
      <c r="A2017" s="72"/>
      <c r="L2017" s="73"/>
    </row>
    <row r="2018" spans="1:12" s="56" customFormat="1" ht="15.75">
      <c r="A2018" s="72"/>
      <c r="L2018" s="73"/>
    </row>
    <row r="2019" spans="1:12" s="56" customFormat="1" ht="15.75">
      <c r="A2019" s="72"/>
      <c r="L2019" s="73"/>
    </row>
    <row r="2020" spans="1:12" s="56" customFormat="1" ht="15.75">
      <c r="A2020" s="72"/>
      <c r="L2020" s="73"/>
    </row>
    <row r="2021" spans="1:12" s="56" customFormat="1" ht="15.75">
      <c r="A2021" s="72"/>
      <c r="L2021" s="73"/>
    </row>
    <row r="2022" spans="1:12" s="56" customFormat="1" ht="15.75">
      <c r="A2022" s="72"/>
      <c r="L2022" s="73"/>
    </row>
    <row r="2023" spans="1:12" s="56" customFormat="1" ht="15.75">
      <c r="A2023" s="72"/>
      <c r="L2023" s="73"/>
    </row>
    <row r="2024" spans="1:12" s="56" customFormat="1" ht="15.75">
      <c r="A2024" s="72"/>
      <c r="L2024" s="73"/>
    </row>
    <row r="2025" spans="1:12" s="56" customFormat="1" ht="15.75">
      <c r="A2025" s="72"/>
      <c r="L2025" s="73"/>
    </row>
    <row r="2026" spans="1:12" s="56" customFormat="1" ht="15.75">
      <c r="A2026" s="72"/>
      <c r="L2026" s="73"/>
    </row>
    <row r="2027" spans="1:12" s="56" customFormat="1" ht="15.75">
      <c r="A2027" s="72"/>
      <c r="L2027" s="73"/>
    </row>
    <row r="2028" spans="1:12" s="56" customFormat="1" ht="15.75">
      <c r="A2028" s="72"/>
      <c r="L2028" s="73"/>
    </row>
    <row r="2029" spans="1:12" s="56" customFormat="1" ht="15.75">
      <c r="A2029" s="72"/>
      <c r="L2029" s="73"/>
    </row>
    <row r="2030" spans="1:12" s="56" customFormat="1" ht="15.75">
      <c r="A2030" s="72"/>
      <c r="L2030" s="73"/>
    </row>
    <row r="2031" spans="1:12" s="56" customFormat="1" ht="15.75">
      <c r="A2031" s="72"/>
      <c r="L2031" s="73"/>
    </row>
    <row r="2032" spans="1:12" s="56" customFormat="1" ht="15.75">
      <c r="A2032" s="72"/>
      <c r="L2032" s="73"/>
    </row>
    <row r="2033" spans="1:12" s="56" customFormat="1" ht="15.75">
      <c r="A2033" s="72"/>
      <c r="L2033" s="73"/>
    </row>
    <row r="2034" spans="1:12" s="56" customFormat="1" ht="15.75">
      <c r="A2034" s="72"/>
      <c r="L2034" s="73"/>
    </row>
    <row r="2035" spans="1:12" s="56" customFormat="1" ht="15.75">
      <c r="A2035" s="72"/>
      <c r="L2035" s="73"/>
    </row>
    <row r="2036" spans="1:12" s="56" customFormat="1" ht="15.75">
      <c r="A2036" s="72"/>
      <c r="L2036" s="73"/>
    </row>
    <row r="2037" spans="1:12" s="56" customFormat="1" ht="15.75">
      <c r="A2037" s="72"/>
      <c r="L2037" s="73"/>
    </row>
    <row r="2038" spans="1:12" s="56" customFormat="1" ht="15.75">
      <c r="A2038" s="72"/>
      <c r="L2038" s="73"/>
    </row>
    <row r="2039" spans="1:12" s="56" customFormat="1" ht="15.75">
      <c r="A2039" s="72"/>
      <c r="L2039" s="73"/>
    </row>
    <row r="2040" spans="1:12" s="56" customFormat="1" ht="15.75">
      <c r="A2040" s="72"/>
      <c r="L2040" s="73"/>
    </row>
    <row r="2041" spans="1:12" s="56" customFormat="1" ht="15.75">
      <c r="A2041" s="72"/>
      <c r="L2041" s="73"/>
    </row>
    <row r="2042" spans="1:12" s="56" customFormat="1" ht="15.75">
      <c r="A2042" s="72"/>
      <c r="L2042" s="73"/>
    </row>
    <row r="2043" spans="1:12" s="56" customFormat="1" ht="15.75">
      <c r="A2043" s="72"/>
      <c r="L2043" s="73"/>
    </row>
    <row r="2044" spans="1:12" s="56" customFormat="1" ht="15.75">
      <c r="A2044" s="72"/>
      <c r="L2044" s="73"/>
    </row>
    <row r="2045" spans="1:12" s="56" customFormat="1" ht="15.75">
      <c r="A2045" s="72"/>
      <c r="L2045" s="73"/>
    </row>
    <row r="2046" spans="1:12" s="56" customFormat="1" ht="15.75">
      <c r="A2046" s="72"/>
      <c r="L2046" s="73"/>
    </row>
    <row r="2047" spans="1:12" s="56" customFormat="1" ht="15.75">
      <c r="A2047" s="72"/>
      <c r="L2047" s="73"/>
    </row>
    <row r="2048" spans="1:12" s="56" customFormat="1" ht="15.75">
      <c r="A2048" s="72"/>
      <c r="L2048" s="73"/>
    </row>
    <row r="2049" spans="1:12" s="56" customFormat="1" ht="15.75">
      <c r="A2049" s="72"/>
      <c r="L2049" s="73"/>
    </row>
    <row r="2050" spans="1:12" s="56" customFormat="1" ht="15.75">
      <c r="A2050" s="72"/>
      <c r="L2050" s="73"/>
    </row>
    <row r="2051" spans="1:12" s="56" customFormat="1" ht="15.75">
      <c r="A2051" s="72"/>
      <c r="L2051" s="73"/>
    </row>
    <row r="2052" spans="1:12" s="56" customFormat="1" ht="15.75">
      <c r="A2052" s="72"/>
      <c r="L2052" s="73"/>
    </row>
    <row r="2053" spans="1:12" s="56" customFormat="1" ht="15.75">
      <c r="A2053" s="72"/>
      <c r="L2053" s="73"/>
    </row>
    <row r="2054" spans="1:12" s="56" customFormat="1" ht="15.75">
      <c r="A2054" s="72"/>
      <c r="L2054" s="73"/>
    </row>
    <row r="2055" spans="1:12" s="56" customFormat="1" ht="15.75">
      <c r="A2055" s="72"/>
      <c r="L2055" s="73"/>
    </row>
    <row r="2056" spans="1:12" s="56" customFormat="1" ht="15.75">
      <c r="A2056" s="72"/>
      <c r="L2056" s="73"/>
    </row>
    <row r="2057" spans="1:12" s="56" customFormat="1" ht="15.75">
      <c r="A2057" s="72"/>
      <c r="L2057" s="73"/>
    </row>
    <row r="2058" spans="1:12" s="56" customFormat="1" ht="15.75">
      <c r="A2058" s="72"/>
      <c r="L2058" s="73"/>
    </row>
    <row r="2059" spans="1:12" s="56" customFormat="1" ht="15.75">
      <c r="A2059" s="72"/>
      <c r="L2059" s="73"/>
    </row>
    <row r="2060" spans="1:12" s="56" customFormat="1" ht="15.75">
      <c r="A2060" s="72"/>
      <c r="L2060" s="73"/>
    </row>
    <row r="2061" spans="1:12" s="56" customFormat="1" ht="15.75">
      <c r="A2061" s="72"/>
      <c r="L2061" s="73"/>
    </row>
    <row r="2062" spans="1:12" s="56" customFormat="1" ht="15.75">
      <c r="A2062" s="72"/>
      <c r="L2062" s="73"/>
    </row>
    <row r="2063" spans="1:12" s="56" customFormat="1" ht="15.75">
      <c r="A2063" s="72"/>
      <c r="L2063" s="73"/>
    </row>
    <row r="2064" spans="1:12" s="56" customFormat="1" ht="15.75">
      <c r="A2064" s="72"/>
      <c r="L2064" s="73"/>
    </row>
    <row r="2065" spans="1:12" s="56" customFormat="1" ht="15.75">
      <c r="A2065" s="72"/>
      <c r="L2065" s="73"/>
    </row>
    <row r="2066" spans="1:12" s="56" customFormat="1" ht="15.75">
      <c r="A2066" s="72"/>
      <c r="L2066" s="73"/>
    </row>
    <row r="2067" spans="1:12" s="56" customFormat="1" ht="15.75">
      <c r="A2067" s="72"/>
      <c r="L2067" s="73"/>
    </row>
    <row r="2068" spans="1:12" s="56" customFormat="1" ht="15.75">
      <c r="A2068" s="72"/>
      <c r="L2068" s="73"/>
    </row>
    <row r="2069" spans="1:12" s="56" customFormat="1" ht="15.75">
      <c r="A2069" s="72"/>
      <c r="L2069" s="73"/>
    </row>
    <row r="2070" spans="1:12" s="56" customFormat="1" ht="15.75">
      <c r="A2070" s="72"/>
      <c r="L2070" s="73"/>
    </row>
    <row r="2071" spans="1:12" s="56" customFormat="1" ht="15.75">
      <c r="A2071" s="72"/>
      <c r="L2071" s="73"/>
    </row>
    <row r="2072" spans="1:12" s="56" customFormat="1" ht="15.75">
      <c r="A2072" s="72"/>
      <c r="L2072" s="73"/>
    </row>
    <row r="2073" spans="1:12" s="56" customFormat="1" ht="15.75">
      <c r="A2073" s="72"/>
      <c r="L2073" s="73"/>
    </row>
    <row r="2074" spans="1:12" s="56" customFormat="1" ht="15.75">
      <c r="A2074" s="72"/>
      <c r="L2074" s="73"/>
    </row>
    <row r="2075" spans="1:12" s="56" customFormat="1" ht="15.75">
      <c r="A2075" s="72"/>
      <c r="L2075" s="73"/>
    </row>
    <row r="2076" spans="1:12" s="56" customFormat="1" ht="15.75">
      <c r="A2076" s="72"/>
      <c r="L2076" s="73"/>
    </row>
    <row r="2077" spans="1:12" s="56" customFormat="1" ht="15.75">
      <c r="A2077" s="72"/>
      <c r="L2077" s="73"/>
    </row>
    <row r="2078" spans="1:12" s="56" customFormat="1" ht="15.75">
      <c r="A2078" s="72"/>
      <c r="L2078" s="73"/>
    </row>
    <row r="2079" spans="1:12" s="56" customFormat="1" ht="15.75">
      <c r="A2079" s="72"/>
      <c r="L2079" s="73"/>
    </row>
    <row r="2080" spans="1:12" s="56" customFormat="1" ht="15.75">
      <c r="A2080" s="72"/>
      <c r="L2080" s="73"/>
    </row>
    <row r="2081" spans="1:12" s="56" customFormat="1" ht="15.75">
      <c r="A2081" s="72"/>
      <c r="L2081" s="73"/>
    </row>
    <row r="2082" spans="1:12" s="56" customFormat="1" ht="15.75">
      <c r="A2082" s="72"/>
      <c r="L2082" s="73"/>
    </row>
    <row r="2083" spans="1:12" s="56" customFormat="1" ht="15.75">
      <c r="A2083" s="72"/>
      <c r="L2083" s="73"/>
    </row>
    <row r="2084" spans="1:12" s="56" customFormat="1" ht="15.75">
      <c r="A2084" s="72"/>
      <c r="L2084" s="73"/>
    </row>
    <row r="2085" spans="1:12" s="56" customFormat="1" ht="15.75">
      <c r="A2085" s="72"/>
      <c r="L2085" s="73"/>
    </row>
    <row r="2086" spans="1:12" s="56" customFormat="1" ht="15.75">
      <c r="A2086" s="72"/>
      <c r="L2086" s="73"/>
    </row>
    <row r="2087" spans="1:12" s="56" customFormat="1" ht="15.75">
      <c r="A2087" s="72"/>
      <c r="L2087" s="73"/>
    </row>
    <row r="2088" spans="1:12" s="56" customFormat="1" ht="15.75">
      <c r="A2088" s="72"/>
      <c r="L2088" s="73"/>
    </row>
    <row r="2089" spans="1:12" s="56" customFormat="1" ht="15.75">
      <c r="A2089" s="72"/>
      <c r="L2089" s="73"/>
    </row>
    <row r="2090" spans="1:12" s="56" customFormat="1" ht="15.75">
      <c r="A2090" s="72"/>
      <c r="L2090" s="73"/>
    </row>
    <row r="2091" spans="1:12" s="56" customFormat="1" ht="15.75">
      <c r="A2091" s="72"/>
      <c r="L2091" s="73"/>
    </row>
    <row r="2092" spans="1:12" s="56" customFormat="1" ht="15.75">
      <c r="A2092" s="72"/>
      <c r="L2092" s="73"/>
    </row>
    <row r="2093" spans="1:12" s="56" customFormat="1" ht="15.75">
      <c r="A2093" s="72"/>
      <c r="L2093" s="73"/>
    </row>
    <row r="2094" spans="1:12" s="56" customFormat="1" ht="15.75">
      <c r="A2094" s="72"/>
      <c r="L2094" s="73"/>
    </row>
    <row r="2095" spans="1:12" s="56" customFormat="1" ht="15.75">
      <c r="A2095" s="72"/>
      <c r="L2095" s="73"/>
    </row>
    <row r="2096" spans="1:12" s="56" customFormat="1" ht="15.75">
      <c r="A2096" s="72"/>
      <c r="L2096" s="73"/>
    </row>
    <row r="2097" spans="1:12" s="56" customFormat="1" ht="15.75">
      <c r="A2097" s="72"/>
      <c r="L2097" s="73"/>
    </row>
    <row r="2098" spans="1:12" s="56" customFormat="1" ht="15.75">
      <c r="A2098" s="72"/>
      <c r="L2098" s="73"/>
    </row>
    <row r="2099" spans="1:12" s="56" customFormat="1" ht="15.75">
      <c r="A2099" s="72"/>
      <c r="L2099" s="73"/>
    </row>
    <row r="2100" spans="1:12" s="56" customFormat="1" ht="15.75">
      <c r="A2100" s="72"/>
      <c r="L2100" s="73"/>
    </row>
    <row r="2101" spans="1:12" s="56" customFormat="1" ht="15.75">
      <c r="A2101" s="72"/>
      <c r="L2101" s="73"/>
    </row>
    <row r="2102" spans="1:12" s="56" customFormat="1" ht="15.75">
      <c r="A2102" s="72"/>
      <c r="L2102" s="73"/>
    </row>
    <row r="2103" spans="1:12" s="56" customFormat="1" ht="15.75">
      <c r="A2103" s="72"/>
      <c r="L2103" s="73"/>
    </row>
    <row r="2104" spans="1:12" s="56" customFormat="1" ht="15.75">
      <c r="A2104" s="72"/>
      <c r="L2104" s="73"/>
    </row>
    <row r="2105" spans="1:12" s="56" customFormat="1" ht="15.75">
      <c r="A2105" s="72"/>
      <c r="L2105" s="73"/>
    </row>
    <row r="2106" spans="1:12" s="56" customFormat="1" ht="15.75">
      <c r="A2106" s="72"/>
      <c r="L2106" s="73"/>
    </row>
    <row r="2107" spans="1:12" s="56" customFormat="1" ht="15.75">
      <c r="A2107" s="72"/>
      <c r="L2107" s="73"/>
    </row>
    <row r="2108" spans="1:12" s="56" customFormat="1" ht="15.75">
      <c r="A2108" s="72"/>
      <c r="L2108" s="73"/>
    </row>
    <row r="2109" spans="1:12" s="56" customFormat="1" ht="15.75">
      <c r="A2109" s="72"/>
      <c r="L2109" s="73"/>
    </row>
    <row r="2110" spans="1:12" s="56" customFormat="1" ht="15.75">
      <c r="A2110" s="72"/>
      <c r="L2110" s="73"/>
    </row>
    <row r="2111" spans="1:12" s="56" customFormat="1" ht="15.75">
      <c r="A2111" s="72"/>
      <c r="L2111" s="73"/>
    </row>
    <row r="2112" spans="1:12" s="56" customFormat="1" ht="15.75">
      <c r="A2112" s="72"/>
      <c r="L2112" s="73"/>
    </row>
    <row r="2113" spans="1:12" s="56" customFormat="1" ht="15.75">
      <c r="A2113" s="72"/>
      <c r="L2113" s="73"/>
    </row>
    <row r="2114" spans="1:12" s="56" customFormat="1" ht="15.75">
      <c r="A2114" s="72"/>
      <c r="L2114" s="73"/>
    </row>
    <row r="2115" spans="1:12" s="56" customFormat="1" ht="15.75">
      <c r="A2115" s="72"/>
      <c r="L2115" s="73"/>
    </row>
    <row r="2116" spans="1:12" s="56" customFormat="1" ht="15.75">
      <c r="A2116" s="72"/>
      <c r="L2116" s="73"/>
    </row>
    <row r="2117" spans="1:12" s="56" customFormat="1" ht="15.75">
      <c r="A2117" s="72"/>
      <c r="L2117" s="73"/>
    </row>
    <row r="2118" spans="1:12" s="56" customFormat="1" ht="15.75">
      <c r="A2118" s="72"/>
      <c r="L2118" s="73"/>
    </row>
    <row r="2119" spans="1:12" s="56" customFormat="1" ht="15.75">
      <c r="A2119" s="72"/>
      <c r="L2119" s="73"/>
    </row>
    <row r="2120" spans="1:12" s="56" customFormat="1" ht="15.75">
      <c r="A2120" s="72"/>
      <c r="L2120" s="73"/>
    </row>
    <row r="2121" spans="1:12" s="56" customFormat="1" ht="15.75">
      <c r="A2121" s="72"/>
      <c r="L2121" s="73"/>
    </row>
    <row r="2122" spans="1:12" s="56" customFormat="1" ht="15.75">
      <c r="A2122" s="72"/>
      <c r="L2122" s="73"/>
    </row>
    <row r="2123" spans="1:12" s="56" customFormat="1" ht="15.75">
      <c r="A2123" s="72"/>
      <c r="L2123" s="73"/>
    </row>
    <row r="2124" spans="1:12" s="56" customFormat="1" ht="15.75">
      <c r="A2124" s="72"/>
      <c r="L2124" s="73"/>
    </row>
    <row r="2125" spans="1:12" s="56" customFormat="1" ht="15.75">
      <c r="A2125" s="72"/>
      <c r="L2125" s="73"/>
    </row>
    <row r="2126" spans="1:12" s="56" customFormat="1" ht="15.75">
      <c r="A2126" s="72"/>
      <c r="L2126" s="73"/>
    </row>
    <row r="2127" spans="1:12" s="56" customFormat="1" ht="15.75">
      <c r="A2127" s="72"/>
      <c r="L2127" s="73"/>
    </row>
    <row r="2128" spans="1:12" s="56" customFormat="1" ht="15.75">
      <c r="A2128" s="72"/>
      <c r="L2128" s="73"/>
    </row>
    <row r="2129" spans="1:12" s="56" customFormat="1" ht="15.75">
      <c r="A2129" s="72"/>
      <c r="L2129" s="73"/>
    </row>
    <row r="2130" spans="1:12" s="56" customFormat="1" ht="15.75">
      <c r="A2130" s="72"/>
      <c r="L2130" s="73"/>
    </row>
    <row r="2131" spans="1:12" s="56" customFormat="1" ht="15.75">
      <c r="A2131" s="72"/>
      <c r="L2131" s="73"/>
    </row>
    <row r="2132" spans="1:12" s="56" customFormat="1" ht="15.75">
      <c r="A2132" s="72"/>
      <c r="L2132" s="73"/>
    </row>
    <row r="2133" spans="1:12" s="56" customFormat="1" ht="15.75">
      <c r="A2133" s="72"/>
      <c r="L2133" s="73"/>
    </row>
    <row r="2134" spans="1:12" s="56" customFormat="1" ht="15.75">
      <c r="A2134" s="72"/>
      <c r="L2134" s="73"/>
    </row>
    <row r="2135" spans="1:12" s="56" customFormat="1" ht="15.75">
      <c r="A2135" s="72"/>
      <c r="L2135" s="73"/>
    </row>
    <row r="2136" spans="1:12" s="56" customFormat="1" ht="15.75">
      <c r="A2136" s="72"/>
      <c r="L2136" s="73"/>
    </row>
    <row r="2137" spans="1:12" s="56" customFormat="1" ht="15.75">
      <c r="A2137" s="72"/>
      <c r="L2137" s="73"/>
    </row>
    <row r="2138" spans="1:12" s="56" customFormat="1" ht="15.75">
      <c r="A2138" s="72"/>
      <c r="L2138" s="73"/>
    </row>
    <row r="2139" spans="1:12" s="56" customFormat="1" ht="15.75">
      <c r="A2139" s="72"/>
      <c r="L2139" s="73"/>
    </row>
    <row r="2140" spans="1:12" s="56" customFormat="1" ht="15.75">
      <c r="A2140" s="72"/>
      <c r="L2140" s="73"/>
    </row>
    <row r="2141" spans="1:12" s="56" customFormat="1" ht="15.75">
      <c r="A2141" s="72"/>
      <c r="L2141" s="73"/>
    </row>
    <row r="2142" spans="1:12" s="56" customFormat="1" ht="15.75">
      <c r="A2142" s="72"/>
      <c r="L2142" s="73"/>
    </row>
    <row r="2143" spans="1:12" s="56" customFormat="1" ht="15.75">
      <c r="A2143" s="72"/>
      <c r="L2143" s="73"/>
    </row>
    <row r="2144" spans="1:12" s="56" customFormat="1" ht="15.75">
      <c r="A2144" s="72"/>
      <c r="L2144" s="73"/>
    </row>
    <row r="2145" spans="1:12" s="56" customFormat="1" ht="15.75">
      <c r="A2145" s="72"/>
      <c r="L2145" s="73"/>
    </row>
    <row r="2146" spans="1:12" s="56" customFormat="1" ht="15.75">
      <c r="A2146" s="72"/>
      <c r="L2146" s="73"/>
    </row>
    <row r="2147" spans="1:12" s="56" customFormat="1" ht="15.75">
      <c r="A2147" s="72"/>
      <c r="L2147" s="73"/>
    </row>
    <row r="2148" spans="1:12" s="56" customFormat="1" ht="15.75">
      <c r="A2148" s="72"/>
      <c r="L2148" s="73"/>
    </row>
    <row r="2149" spans="1:12" s="56" customFormat="1" ht="15.75">
      <c r="A2149" s="72"/>
      <c r="L2149" s="73"/>
    </row>
    <row r="2150" spans="1:12" s="56" customFormat="1" ht="15.75">
      <c r="A2150" s="72"/>
      <c r="L2150" s="73"/>
    </row>
    <row r="2151" spans="1:12" s="56" customFormat="1" ht="15.75">
      <c r="A2151" s="72"/>
      <c r="L2151" s="73"/>
    </row>
    <row r="2152" spans="1:12" s="56" customFormat="1" ht="15.75">
      <c r="A2152" s="72"/>
      <c r="L2152" s="73"/>
    </row>
    <row r="2153" spans="1:12" s="56" customFormat="1" ht="15.75">
      <c r="A2153" s="72"/>
      <c r="L2153" s="73"/>
    </row>
    <row r="2154" spans="1:12" s="56" customFormat="1" ht="15.75">
      <c r="A2154" s="72"/>
      <c r="L2154" s="73"/>
    </row>
    <row r="2155" spans="1:12" s="56" customFormat="1" ht="15.75">
      <c r="A2155" s="72"/>
      <c r="L2155" s="73"/>
    </row>
    <row r="2156" spans="1:12" s="56" customFormat="1" ht="15.75">
      <c r="A2156" s="72"/>
      <c r="L2156" s="73"/>
    </row>
    <row r="2157" spans="1:12" s="56" customFormat="1" ht="15.75">
      <c r="A2157" s="72"/>
      <c r="L2157" s="73"/>
    </row>
    <row r="2158" spans="1:12" s="56" customFormat="1" ht="15.75">
      <c r="A2158" s="72"/>
      <c r="L2158" s="73"/>
    </row>
    <row r="2159" spans="1:12" s="56" customFormat="1" ht="15.75">
      <c r="A2159" s="72"/>
      <c r="L2159" s="73"/>
    </row>
    <row r="2160" spans="1:12" s="56" customFormat="1" ht="15.75">
      <c r="A2160" s="72"/>
      <c r="L2160" s="73"/>
    </row>
    <row r="2161" spans="1:12" s="56" customFormat="1" ht="15.75">
      <c r="A2161" s="72"/>
      <c r="L2161" s="73"/>
    </row>
    <row r="2162" spans="1:12" s="56" customFormat="1" ht="15.75">
      <c r="A2162" s="72"/>
      <c r="L2162" s="73"/>
    </row>
    <row r="2163" spans="1:12" s="56" customFormat="1" ht="15.75">
      <c r="A2163" s="72"/>
      <c r="L2163" s="73"/>
    </row>
    <row r="2164" spans="1:12" s="56" customFormat="1" ht="15.75">
      <c r="A2164" s="72"/>
      <c r="L2164" s="73"/>
    </row>
    <row r="2165" spans="1:12" s="56" customFormat="1" ht="15.75">
      <c r="A2165" s="72"/>
      <c r="L2165" s="73"/>
    </row>
    <row r="2166" spans="1:12" s="56" customFormat="1" ht="15.75">
      <c r="A2166" s="72"/>
      <c r="L2166" s="73"/>
    </row>
    <row r="2167" spans="1:12" s="56" customFormat="1" ht="15.75">
      <c r="A2167" s="72"/>
      <c r="L2167" s="73"/>
    </row>
    <row r="2168" spans="1:12" s="56" customFormat="1" ht="15.75">
      <c r="A2168" s="72"/>
      <c r="L2168" s="73"/>
    </row>
    <row r="2169" spans="1:12" s="56" customFormat="1" ht="15.75">
      <c r="A2169" s="72"/>
      <c r="L2169" s="73"/>
    </row>
    <row r="2170" spans="1:12" s="56" customFormat="1" ht="15.75">
      <c r="A2170" s="72"/>
      <c r="L2170" s="73"/>
    </row>
    <row r="2171" spans="1:12" s="56" customFormat="1" ht="15.75">
      <c r="A2171" s="72"/>
      <c r="L2171" s="73"/>
    </row>
    <row r="2172" spans="1:12" s="56" customFormat="1" ht="15.75">
      <c r="A2172" s="72"/>
      <c r="L2172" s="73"/>
    </row>
    <row r="2173" spans="1:12" s="56" customFormat="1" ht="15.75">
      <c r="A2173" s="72"/>
      <c r="L2173" s="73"/>
    </row>
    <row r="2174" spans="1:12" s="56" customFormat="1" ht="15.75">
      <c r="A2174" s="72"/>
      <c r="L2174" s="73"/>
    </row>
    <row r="2175" spans="1:12" s="56" customFormat="1" ht="15.75">
      <c r="A2175" s="72"/>
      <c r="L2175" s="73"/>
    </row>
    <row r="2176" spans="1:12" s="56" customFormat="1" ht="15.75">
      <c r="A2176" s="72"/>
      <c r="L2176" s="73"/>
    </row>
    <row r="2177" spans="1:12" s="56" customFormat="1" ht="15.75">
      <c r="A2177" s="72"/>
      <c r="L2177" s="73"/>
    </row>
    <row r="2178" spans="1:12" s="56" customFormat="1" ht="15.75">
      <c r="A2178" s="72"/>
      <c r="L2178" s="73"/>
    </row>
    <row r="2179" spans="1:12" s="56" customFormat="1" ht="15.75">
      <c r="A2179" s="72"/>
      <c r="L2179" s="73"/>
    </row>
    <row r="2180" spans="1:12" s="56" customFormat="1" ht="15.75">
      <c r="A2180" s="72"/>
      <c r="L2180" s="73"/>
    </row>
    <row r="2181" spans="1:12" s="56" customFormat="1" ht="15.75">
      <c r="A2181" s="72"/>
      <c r="L2181" s="73"/>
    </row>
    <row r="2182" spans="1:12" s="56" customFormat="1" ht="15.75">
      <c r="A2182" s="72"/>
      <c r="L2182" s="73"/>
    </row>
    <row r="2183" spans="1:12" s="56" customFormat="1" ht="15.75">
      <c r="A2183" s="72"/>
      <c r="L2183" s="73"/>
    </row>
    <row r="2184" spans="1:12" s="56" customFormat="1" ht="15.75">
      <c r="A2184" s="72"/>
      <c r="L2184" s="73"/>
    </row>
    <row r="2185" spans="1:12" s="56" customFormat="1" ht="15.75">
      <c r="A2185" s="72"/>
      <c r="L2185" s="73"/>
    </row>
    <row r="2186" spans="1:12" s="56" customFormat="1" ht="15.75">
      <c r="A2186" s="72"/>
      <c r="L2186" s="73"/>
    </row>
    <row r="2187" spans="1:12" s="56" customFormat="1" ht="15.75">
      <c r="A2187" s="72"/>
      <c r="L2187" s="73"/>
    </row>
    <row r="2188" spans="1:12" s="56" customFormat="1" ht="15.75">
      <c r="A2188" s="72"/>
      <c r="L2188" s="73"/>
    </row>
    <row r="2189" spans="1:12" s="56" customFormat="1" ht="15.75">
      <c r="A2189" s="72"/>
      <c r="L2189" s="73"/>
    </row>
    <row r="2190" spans="1:12" s="56" customFormat="1" ht="15.75">
      <c r="A2190" s="72"/>
      <c r="L2190" s="73"/>
    </row>
    <row r="2191" spans="1:12" s="56" customFormat="1" ht="15.75">
      <c r="A2191" s="72"/>
      <c r="L2191" s="73"/>
    </row>
  </sheetData>
  <mergeCells count="67">
    <mergeCell ref="B724:K725"/>
    <mergeCell ref="B9:K10"/>
    <mergeCell ref="B108:K109"/>
    <mergeCell ref="B339:G339"/>
    <mergeCell ref="J293:K293"/>
    <mergeCell ref="B117:K118"/>
    <mergeCell ref="B16:K18"/>
    <mergeCell ref="B104:K105"/>
    <mergeCell ref="B98:K100"/>
    <mergeCell ref="B102:J102"/>
    <mergeCell ref="B127:K129"/>
    <mergeCell ref="B143:G143"/>
    <mergeCell ref="B145:I145"/>
    <mergeCell ref="B137:J137"/>
    <mergeCell ref="D134:E134"/>
    <mergeCell ref="D133:E133"/>
    <mergeCell ref="B139:K140"/>
    <mergeCell ref="J207:K207"/>
    <mergeCell ref="B319:G319"/>
    <mergeCell ref="J149:K149"/>
    <mergeCell ref="J150:K150"/>
    <mergeCell ref="H150:I150"/>
    <mergeCell ref="B147:K147"/>
    <mergeCell ref="J178:K178"/>
    <mergeCell ref="H178:I178"/>
    <mergeCell ref="B177:B178"/>
    <mergeCell ref="B718:K719"/>
    <mergeCell ref="H207:I207"/>
    <mergeCell ref="H208:I208"/>
    <mergeCell ref="J231:K231"/>
    <mergeCell ref="J208:K208"/>
    <mergeCell ref="B229:K230"/>
    <mergeCell ref="J319:K319"/>
    <mergeCell ref="J390:K390"/>
    <mergeCell ref="B207:B208"/>
    <mergeCell ref="J340:K340"/>
    <mergeCell ref="A2:B2"/>
    <mergeCell ref="C2:K2"/>
    <mergeCell ref="C3:K3"/>
    <mergeCell ref="C4:K4"/>
    <mergeCell ref="B735:K735"/>
    <mergeCell ref="J737:K737"/>
    <mergeCell ref="B7:F7"/>
    <mergeCell ref="B173:I173"/>
    <mergeCell ref="B28:K32"/>
    <mergeCell ref="B115:J115"/>
    <mergeCell ref="B111:K113"/>
    <mergeCell ref="H149:I149"/>
    <mergeCell ref="J509:K509"/>
    <mergeCell ref="J450:K450"/>
    <mergeCell ref="C83:K86"/>
    <mergeCell ref="C88:K89"/>
    <mergeCell ref="B715:K716"/>
    <mergeCell ref="B91:K93"/>
    <mergeCell ref="J367:K367"/>
    <mergeCell ref="J490:K490"/>
    <mergeCell ref="B122:K123"/>
    <mergeCell ref="J177:K177"/>
    <mergeCell ref="H177:I177"/>
    <mergeCell ref="B149:B150"/>
    <mergeCell ref="C77:K78"/>
    <mergeCell ref="C56:K57"/>
    <mergeCell ref="C65:K72"/>
    <mergeCell ref="B20:K23"/>
    <mergeCell ref="B51:K52"/>
    <mergeCell ref="B49:K49"/>
    <mergeCell ref="C74:K75"/>
  </mergeCells>
  <conditionalFormatting sqref="H563:K564 J484:K484 J449:K449 H174 K171 I171 J172:J174 H172 J165 H165">
    <cfRule type="cellIs" priority="1" dxfId="0" operator="notBetween" stopIfTrue="1">
      <formula>1</formula>
      <formula>-1</formula>
    </cfRule>
  </conditionalFormatting>
  <conditionalFormatting sqref="H697:K697 H653:K653 H711:K711 H552:K552 I381 I371 I324 J289:K290 J275:K276 K260:K261 J260 J192 H192 K202 I202">
    <cfRule type="cellIs" priority="2" dxfId="0" operator="notBetween" stopIfTrue="1">
      <formula>1</formula>
      <formula>-1</formula>
    </cfRule>
  </conditionalFormatting>
  <conditionalFormatting sqref="H611:K611 J531:K531 J418:K419">
    <cfRule type="cellIs" priority="3" dxfId="2" operator="between" stopIfTrue="1">
      <formula>1</formula>
      <formula>-1</formula>
    </cfRule>
    <cfRule type="cellIs" priority="4" dxfId="0" operator="notBetween" stopIfTrue="1">
      <formula>1</formula>
      <formula>-1</formula>
    </cfRule>
  </conditionalFormatting>
  <conditionalFormatting sqref="J505:K506 J363:K363">
    <cfRule type="cellIs" priority="5" dxfId="2" operator="between" stopIfTrue="1">
      <formula>1</formula>
      <formula>-1</formula>
    </cfRule>
    <cfRule type="cellIs" priority="6" dxfId="0" operator="notBetween" stopIfTrue="1">
      <formula>1</formula>
      <formula>-1</formula>
    </cfRule>
  </conditionalFormatting>
  <conditionalFormatting sqref="J486:K489">
    <cfRule type="cellIs" priority="7" dxfId="2" operator="between" stopIfTrue="1">
      <formula>1</formula>
      <formula>-1</formula>
    </cfRule>
    <cfRule type="cellIs" priority="8" dxfId="3" operator="notBetween" stopIfTrue="1">
      <formula>1</formula>
      <formula>-1</formula>
    </cfRule>
  </conditionalFormatting>
  <conditionalFormatting sqref="J448:K448">
    <cfRule type="cellIs" priority="9" dxfId="3" operator="notBetween" stopIfTrue="1">
      <formula>1</formula>
      <formula>-1</formula>
    </cfRule>
  </conditionalFormatting>
  <conditionalFormatting sqref="J317:K317">
    <cfRule type="cellIs" priority="10" dxfId="2" operator="between" stopIfTrue="1">
      <formula>1</formula>
      <formula>-1</formula>
    </cfRule>
  </conditionalFormatting>
  <conditionalFormatting sqref="J316:K316">
    <cfRule type="cellIs" priority="11" dxfId="2" operator="between" stopIfTrue="1">
      <formula>1</formula>
      <formula>-1</formula>
    </cfRule>
    <cfRule type="cellIs" priority="12" dxfId="0" operator="notBetween" stopIfTrue="1">
      <formula>1</formula>
      <formula>-1</formula>
    </cfRule>
  </conditionalFormatting>
  <printOptions/>
  <pageMargins left="0.56" right="0" top="0.75" bottom="0.4" header="0.26" footer="0.28"/>
  <pageSetup firstPageNumber="8" useFirstPageNumber="1" horizontalDpi="600" verticalDpi="600" orientation="portrait" paperSize="9" scale="83" r:id="rId1"/>
  <headerFooter alignWithMargins="0">
    <oddHeader>&amp;L&amp;"Times New Roman,Regular"&amp;10AFFIN HOLDINGS BERHAD &amp;8(Company No. 23218-W)
&amp;10Condensed Interim Financial Statements
Explanatory Notes - Financial Quarter ended 31 March 2006
&amp;8
</oddHeader>
    <oddFooter>&amp;R&amp;8&amp;P</oddFooter>
  </headerFooter>
  <rowBreaks count="19" manualBreakCount="19">
    <brk id="59" max="11" man="1"/>
    <brk id="118" max="11" man="1"/>
    <brk id="171" max="11" man="1"/>
    <brk id="289" max="11" man="1"/>
    <brk id="337" max="11" man="1"/>
    <brk id="388" max="11" man="1"/>
    <brk id="448" max="11" man="1"/>
    <brk id="506" max="11" man="1"/>
    <brk id="564" max="11" man="1"/>
    <brk id="611" max="11" man="1"/>
    <brk id="667" max="11" man="1"/>
    <brk id="765" max="13" man="1"/>
    <brk id="803" max="13" man="1"/>
    <brk id="838" max="13" man="1"/>
    <brk id="905" max="13" man="1"/>
    <brk id="970" max="13" man="1"/>
    <brk id="1037" max="13" man="1"/>
    <brk id="1103" max="13" man="1"/>
    <brk id="1172" max="13" man="1"/>
  </rowBreaks>
</worksheet>
</file>

<file path=xl/worksheets/sheet8.xml><?xml version="1.0" encoding="utf-8"?>
<worksheet xmlns="http://schemas.openxmlformats.org/spreadsheetml/2006/main" xmlns:r="http://schemas.openxmlformats.org/officeDocument/2006/relationships">
  <dimension ref="A1:P636"/>
  <sheetViews>
    <sheetView showGridLines="0" zoomScale="75" zoomScaleNormal="75" workbookViewId="0" topLeftCell="A22">
      <selection activeCell="D32" sqref="D32"/>
    </sheetView>
  </sheetViews>
  <sheetFormatPr defaultColWidth="8.88671875" defaultRowHeight="15.75"/>
  <cols>
    <col min="1" max="1" width="4.3359375" style="453" bestFit="1" customWidth="1"/>
    <col min="2" max="2" width="3.10546875" style="453" customWidth="1"/>
    <col min="3" max="3" width="5.4453125" style="453" customWidth="1"/>
    <col min="4" max="4" width="27.6640625" style="453" customWidth="1"/>
    <col min="5" max="5" width="12.21484375" style="453" customWidth="1"/>
    <col min="6" max="7" width="11.99609375" style="453" customWidth="1"/>
    <col min="8" max="9" width="11.10546875" style="453" customWidth="1"/>
    <col min="10" max="10" width="11.3359375" style="453" customWidth="1"/>
    <col min="11" max="11" width="11.99609375" style="453" customWidth="1"/>
    <col min="12" max="12" width="11.99609375" style="478" customWidth="1"/>
    <col min="13" max="13" width="9.6640625" style="466" customWidth="1"/>
    <col min="14" max="14" width="10.10546875" style="453" customWidth="1"/>
    <col min="15" max="16" width="8.88671875" style="453" customWidth="1"/>
    <col min="17" max="16384" width="8.88671875" style="128" customWidth="1"/>
  </cols>
  <sheetData>
    <row r="1" spans="1:13" s="56" customFormat="1" ht="15.75">
      <c r="A1" s="86"/>
      <c r="B1" s="50"/>
      <c r="C1" s="50"/>
      <c r="D1" s="50"/>
      <c r="E1" s="50"/>
      <c r="F1" s="50"/>
      <c r="G1" s="50"/>
      <c r="H1" s="50"/>
      <c r="I1" s="50"/>
      <c r="J1" s="50"/>
      <c r="K1" s="50"/>
      <c r="L1" s="50"/>
      <c r="M1" s="251"/>
    </row>
    <row r="2" spans="1:13" s="56" customFormat="1" ht="15.75">
      <c r="A2" s="87" t="s">
        <v>473</v>
      </c>
      <c r="B2" s="47" t="s">
        <v>611</v>
      </c>
      <c r="C2" s="50"/>
      <c r="D2" s="50"/>
      <c r="E2" s="50"/>
      <c r="F2" s="50"/>
      <c r="G2" s="50"/>
      <c r="H2" s="50"/>
      <c r="I2" s="50"/>
      <c r="J2" s="50"/>
      <c r="K2" s="50"/>
      <c r="L2" s="50"/>
      <c r="M2" s="251"/>
    </row>
    <row r="3" spans="1:13" s="56" customFormat="1" ht="15.75">
      <c r="A3" s="86"/>
      <c r="B3" s="50"/>
      <c r="C3" s="50"/>
      <c r="D3" s="50"/>
      <c r="E3" s="50"/>
      <c r="F3" s="50"/>
      <c r="G3" s="50"/>
      <c r="H3" s="50"/>
      <c r="I3" s="50"/>
      <c r="J3" s="50"/>
      <c r="K3" s="50"/>
      <c r="L3" s="50"/>
      <c r="M3" s="251"/>
    </row>
    <row r="4" spans="1:14" s="56" customFormat="1" ht="15.75" customHeight="1">
      <c r="A4" s="86"/>
      <c r="B4" s="1109" t="s">
        <v>110</v>
      </c>
      <c r="C4" s="1109"/>
      <c r="D4" s="1109"/>
      <c r="E4" s="1109"/>
      <c r="F4" s="1109"/>
      <c r="G4" s="1109"/>
      <c r="H4" s="1109"/>
      <c r="I4" s="1109"/>
      <c r="J4" s="1109"/>
      <c r="K4" s="1109"/>
      <c r="L4" s="1109"/>
      <c r="M4" s="125"/>
      <c r="N4" s="49"/>
    </row>
    <row r="5" spans="1:14" s="56" customFormat="1" ht="15.75" customHeight="1">
      <c r="A5" s="86"/>
      <c r="B5" s="1109"/>
      <c r="C5" s="1109"/>
      <c r="D5" s="1109"/>
      <c r="E5" s="1109"/>
      <c r="F5" s="1109"/>
      <c r="G5" s="1109"/>
      <c r="H5" s="1109"/>
      <c r="I5" s="1109"/>
      <c r="J5" s="1109"/>
      <c r="K5" s="1109"/>
      <c r="L5" s="1109"/>
      <c r="M5" s="125"/>
      <c r="N5" s="49"/>
    </row>
    <row r="6" spans="1:14" s="56" customFormat="1" ht="15.75" customHeight="1">
      <c r="A6" s="86"/>
      <c r="B6" s="1109"/>
      <c r="C6" s="1109"/>
      <c r="D6" s="1109"/>
      <c r="E6" s="1109"/>
      <c r="F6" s="1109"/>
      <c r="G6" s="1109"/>
      <c r="H6" s="1109"/>
      <c r="I6" s="1109"/>
      <c r="J6" s="1109"/>
      <c r="K6" s="1109"/>
      <c r="L6" s="1109"/>
      <c r="M6" s="125"/>
      <c r="N6" s="49"/>
    </row>
    <row r="7" spans="1:13" s="56" customFormat="1" ht="15.75">
      <c r="A7" s="86"/>
      <c r="B7" s="1109"/>
      <c r="C7" s="1109"/>
      <c r="D7" s="1109"/>
      <c r="E7" s="1109"/>
      <c r="F7" s="1109"/>
      <c r="G7" s="1109"/>
      <c r="H7" s="1109"/>
      <c r="I7" s="1109"/>
      <c r="J7" s="1109"/>
      <c r="K7" s="1109"/>
      <c r="L7" s="1109"/>
      <c r="M7" s="122"/>
    </row>
    <row r="8" spans="1:13" s="56" customFormat="1" ht="15.75" customHeight="1">
      <c r="A8" s="86"/>
      <c r="B8" s="442" t="s">
        <v>630</v>
      </c>
      <c r="C8" s="50"/>
      <c r="D8" s="50"/>
      <c r="E8" s="50"/>
      <c r="F8" s="50"/>
      <c r="G8" s="1076" t="s">
        <v>382</v>
      </c>
      <c r="H8" s="1076"/>
      <c r="I8" s="1077"/>
      <c r="J8" s="1078" t="s">
        <v>570</v>
      </c>
      <c r="K8" s="1076"/>
      <c r="L8" s="1076"/>
      <c r="M8" s="122"/>
    </row>
    <row r="9" spans="1:13" s="56" customFormat="1" ht="15.75">
      <c r="A9" s="86"/>
      <c r="B9" s="50"/>
      <c r="C9" s="50"/>
      <c r="D9" s="50"/>
      <c r="E9" s="50"/>
      <c r="F9" s="50"/>
      <c r="G9" s="1081">
        <f>+Notes1!H208</f>
        <v>38807</v>
      </c>
      <c r="H9" s="1081"/>
      <c r="I9" s="1162"/>
      <c r="J9" s="1079" t="str">
        <f>+'BS'!J9</f>
        <v>31/12/2005</v>
      </c>
      <c r="K9" s="1080"/>
      <c r="L9" s="1080"/>
      <c r="M9" s="122"/>
    </row>
    <row r="10" spans="1:13" s="601" customFormat="1" ht="47.25">
      <c r="A10" s="600"/>
      <c r="B10" s="510"/>
      <c r="C10" s="510"/>
      <c r="D10" s="510"/>
      <c r="E10" s="510"/>
      <c r="F10" s="510"/>
      <c r="G10" s="869" t="s">
        <v>571</v>
      </c>
      <c r="H10" s="869" t="s">
        <v>572</v>
      </c>
      <c r="I10" s="870" t="s">
        <v>412</v>
      </c>
      <c r="J10" s="871" t="s">
        <v>571</v>
      </c>
      <c r="K10" s="869" t="s">
        <v>572</v>
      </c>
      <c r="L10" s="870" t="s">
        <v>412</v>
      </c>
      <c r="M10" s="1062"/>
    </row>
    <row r="11" spans="1:13" s="72" customFormat="1" ht="15.75">
      <c r="A11" s="86"/>
      <c r="B11" s="61"/>
      <c r="C11" s="61"/>
      <c r="D11" s="61"/>
      <c r="E11" s="61"/>
      <c r="F11" s="61"/>
      <c r="G11" s="155" t="s">
        <v>819</v>
      </c>
      <c r="H11" s="155" t="s">
        <v>819</v>
      </c>
      <c r="I11" s="155" t="s">
        <v>819</v>
      </c>
      <c r="J11" s="156" t="s">
        <v>819</v>
      </c>
      <c r="K11" s="155" t="s">
        <v>819</v>
      </c>
      <c r="L11" s="155" t="s">
        <v>819</v>
      </c>
      <c r="M11" s="123"/>
    </row>
    <row r="12" spans="1:13" s="56" customFormat="1" ht="15.75">
      <c r="A12" s="86"/>
      <c r="B12" s="50"/>
      <c r="C12" s="50"/>
      <c r="D12" s="50"/>
      <c r="E12" s="50"/>
      <c r="F12" s="50"/>
      <c r="G12" s="155"/>
      <c r="H12" s="155"/>
      <c r="I12" s="155"/>
      <c r="J12" s="156"/>
      <c r="K12" s="155"/>
      <c r="L12" s="155"/>
      <c r="M12" s="122"/>
    </row>
    <row r="13" spans="1:13" s="369" customFormat="1" ht="21.75" customHeight="1">
      <c r="A13" s="400"/>
      <c r="C13" s="365" t="s">
        <v>347</v>
      </c>
      <c r="D13" s="355"/>
      <c r="E13" s="355"/>
      <c r="F13" s="355"/>
      <c r="G13" s="401">
        <v>437022</v>
      </c>
      <c r="H13" s="401">
        <v>437022</v>
      </c>
      <c r="I13" s="402">
        <v>437022</v>
      </c>
      <c r="J13" s="403">
        <v>348481</v>
      </c>
      <c r="K13" s="401">
        <v>348481</v>
      </c>
      <c r="L13" s="404">
        <v>342932</v>
      </c>
      <c r="M13" s="381"/>
    </row>
    <row r="14" spans="1:13" s="369" customFormat="1" ht="21.75" customHeight="1">
      <c r="A14" s="400"/>
      <c r="C14" s="355" t="s">
        <v>111</v>
      </c>
      <c r="D14" s="355"/>
      <c r="E14" s="355"/>
      <c r="F14" s="355"/>
      <c r="G14" s="401">
        <v>2073046</v>
      </c>
      <c r="H14" s="401">
        <v>1036523</v>
      </c>
      <c r="I14" s="402">
        <v>1036523</v>
      </c>
      <c r="J14" s="403">
        <v>2354770</v>
      </c>
      <c r="K14" s="401">
        <v>1177385</v>
      </c>
      <c r="L14" s="404">
        <v>1177385</v>
      </c>
      <c r="M14" s="381"/>
    </row>
    <row r="15" spans="1:13" s="369" customFormat="1" ht="21.75" customHeight="1">
      <c r="A15" s="400"/>
      <c r="C15" s="113" t="s">
        <v>112</v>
      </c>
      <c r="D15" s="113"/>
      <c r="E15" s="113"/>
      <c r="F15" s="113"/>
      <c r="G15" s="401">
        <v>4525121</v>
      </c>
      <c r="H15" s="401">
        <v>905024</v>
      </c>
      <c r="I15" s="402">
        <v>240949</v>
      </c>
      <c r="J15" s="403">
        <v>4397559</v>
      </c>
      <c r="K15" s="401">
        <v>879512</v>
      </c>
      <c r="L15" s="404">
        <v>161080</v>
      </c>
      <c r="M15" s="381"/>
    </row>
    <row r="16" spans="1:13" s="369" customFormat="1" ht="21.75" customHeight="1">
      <c r="A16" s="400"/>
      <c r="C16" s="355" t="s">
        <v>113</v>
      </c>
      <c r="D16" s="355"/>
      <c r="E16" s="355"/>
      <c r="F16" s="355"/>
      <c r="G16" s="401">
        <v>512760</v>
      </c>
      <c r="H16" s="401">
        <v>394627</v>
      </c>
      <c r="I16" s="402">
        <v>394627</v>
      </c>
      <c r="J16" s="403">
        <v>467362</v>
      </c>
      <c r="K16" s="401">
        <v>233681</v>
      </c>
      <c r="L16" s="404">
        <v>233681</v>
      </c>
      <c r="M16" s="381"/>
    </row>
    <row r="17" spans="1:13" s="369" customFormat="1" ht="21.75" customHeight="1">
      <c r="A17" s="400"/>
      <c r="C17" s="355" t="s">
        <v>114</v>
      </c>
      <c r="D17" s="355"/>
      <c r="E17" s="355"/>
      <c r="F17" s="355"/>
      <c r="G17" s="401"/>
      <c r="H17" s="401"/>
      <c r="I17" s="402"/>
      <c r="J17" s="403"/>
      <c r="K17" s="401"/>
      <c r="L17" s="404"/>
      <c r="M17" s="381"/>
    </row>
    <row r="18" spans="1:13" s="369" customFormat="1" ht="21.75" customHeight="1">
      <c r="A18" s="400"/>
      <c r="C18" s="214" t="s">
        <v>820</v>
      </c>
      <c r="D18" s="355" t="s">
        <v>115</v>
      </c>
      <c r="E18" s="355"/>
      <c r="F18" s="355"/>
      <c r="G18" s="401">
        <v>2564533</v>
      </c>
      <c r="H18" s="401">
        <v>24744</v>
      </c>
      <c r="I18" s="402">
        <v>7070</v>
      </c>
      <c r="J18" s="403">
        <v>2114201</v>
      </c>
      <c r="K18" s="401">
        <v>27989</v>
      </c>
      <c r="L18" s="404">
        <v>8271</v>
      </c>
      <c r="M18" s="381"/>
    </row>
    <row r="19" spans="1:13" s="369" customFormat="1" ht="21.75" customHeight="1">
      <c r="A19" s="364"/>
      <c r="C19" s="355" t="s">
        <v>121</v>
      </c>
      <c r="D19" s="355"/>
      <c r="E19" s="355"/>
      <c r="F19" s="355"/>
      <c r="G19" s="401"/>
      <c r="H19" s="401"/>
      <c r="I19" s="402"/>
      <c r="J19" s="403"/>
      <c r="K19" s="401"/>
      <c r="L19" s="401"/>
      <c r="M19" s="381"/>
    </row>
    <row r="20" spans="1:13" s="369" customFormat="1" ht="21.75" customHeight="1">
      <c r="A20" s="364"/>
      <c r="C20" s="214" t="s">
        <v>820</v>
      </c>
      <c r="D20" s="355" t="s">
        <v>115</v>
      </c>
      <c r="E20" s="355"/>
      <c r="F20" s="355"/>
      <c r="G20" s="401">
        <v>3688000</v>
      </c>
      <c r="H20" s="401">
        <v>3001</v>
      </c>
      <c r="I20" s="402">
        <v>1501</v>
      </c>
      <c r="J20" s="403">
        <v>3577000</v>
      </c>
      <c r="K20" s="401">
        <v>2543</v>
      </c>
      <c r="L20" s="581">
        <v>1272</v>
      </c>
      <c r="M20" s="381"/>
    </row>
    <row r="21" spans="1:13" s="369" customFormat="1" ht="21.75" customHeight="1">
      <c r="A21" s="364"/>
      <c r="C21" s="214" t="s">
        <v>820</v>
      </c>
      <c r="D21" s="355" t="s">
        <v>122</v>
      </c>
      <c r="E21" s="355"/>
      <c r="F21" s="355"/>
      <c r="G21" s="401">
        <v>958222</v>
      </c>
      <c r="H21" s="401">
        <v>6872</v>
      </c>
      <c r="I21" s="402">
        <v>3436</v>
      </c>
      <c r="J21" s="403">
        <v>2099556</v>
      </c>
      <c r="K21" s="401">
        <v>9465</v>
      </c>
      <c r="L21" s="241">
        <v>4732</v>
      </c>
      <c r="M21" s="1063"/>
    </row>
    <row r="22" spans="1:13" s="369" customFormat="1" ht="21.75" customHeight="1">
      <c r="A22" s="364"/>
      <c r="C22" s="214" t="s">
        <v>820</v>
      </c>
      <c r="D22" s="355" t="s">
        <v>798</v>
      </c>
      <c r="E22" s="355"/>
      <c r="F22" s="355"/>
      <c r="G22" s="401">
        <v>70000</v>
      </c>
      <c r="H22" s="401">
        <v>4266</v>
      </c>
      <c r="I22" s="402">
        <v>2133</v>
      </c>
      <c r="J22" s="403">
        <v>0</v>
      </c>
      <c r="K22" s="401">
        <v>0</v>
      </c>
      <c r="L22" s="241">
        <v>0</v>
      </c>
      <c r="M22" s="1063"/>
    </row>
    <row r="23" spans="1:13" s="369" customFormat="1" ht="21.75" customHeight="1">
      <c r="A23" s="364"/>
      <c r="C23" s="355" t="s">
        <v>123</v>
      </c>
      <c r="D23" s="355"/>
      <c r="E23" s="355"/>
      <c r="F23" s="355"/>
      <c r="G23" s="401"/>
      <c r="H23" s="401"/>
      <c r="I23" s="402"/>
      <c r="J23" s="403"/>
      <c r="K23" s="401"/>
      <c r="L23" s="401"/>
      <c r="M23" s="381"/>
    </row>
    <row r="24" spans="1:13" s="369" customFormat="1" ht="21.75" customHeight="1">
      <c r="A24" s="364"/>
      <c r="C24" s="214" t="s">
        <v>820</v>
      </c>
      <c r="D24" s="355" t="s">
        <v>124</v>
      </c>
      <c r="E24" s="355"/>
      <c r="F24" s="355"/>
      <c r="G24" s="401">
        <v>2264981</v>
      </c>
      <c r="H24" s="401">
        <v>1132491</v>
      </c>
      <c r="I24" s="402">
        <v>1087103</v>
      </c>
      <c r="J24" s="1054">
        <v>5058142</v>
      </c>
      <c r="K24" s="1055">
        <v>2529072</v>
      </c>
      <c r="L24" s="1049">
        <v>733118</v>
      </c>
      <c r="M24" s="381"/>
    </row>
    <row r="25" spans="1:13" s="369" customFormat="1" ht="21.75" customHeight="1">
      <c r="A25" s="364"/>
      <c r="C25" s="214" t="s">
        <v>820</v>
      </c>
      <c r="D25" s="355" t="s">
        <v>125</v>
      </c>
      <c r="E25" s="355"/>
      <c r="F25" s="355"/>
      <c r="G25" s="401">
        <v>5656446</v>
      </c>
      <c r="H25" s="401">
        <v>0</v>
      </c>
      <c r="I25" s="402">
        <v>0</v>
      </c>
      <c r="J25" s="1054">
        <v>4781185</v>
      </c>
      <c r="K25" s="1055">
        <v>0</v>
      </c>
      <c r="L25" s="1049">
        <v>0</v>
      </c>
      <c r="M25" s="381"/>
    </row>
    <row r="26" spans="1:13" s="369" customFormat="1" ht="13.5" customHeight="1">
      <c r="A26" s="364"/>
      <c r="C26" s="355"/>
      <c r="D26" s="355"/>
      <c r="E26" s="355"/>
      <c r="F26" s="355"/>
      <c r="G26" s="582"/>
      <c r="H26" s="401"/>
      <c r="I26" s="402"/>
      <c r="J26" s="403"/>
      <c r="K26" s="401"/>
      <c r="L26" s="404"/>
      <c r="M26" s="381"/>
    </row>
    <row r="27" spans="1:13" s="56" customFormat="1" ht="16.5" thickBot="1">
      <c r="A27" s="72"/>
      <c r="C27" s="50"/>
      <c r="D27" s="50"/>
      <c r="E27" s="50"/>
      <c r="F27" s="50"/>
      <c r="G27" s="161">
        <f aca="true" t="shared" si="0" ref="G27:L27">SUM(G13:G26)</f>
        <v>22750131</v>
      </c>
      <c r="H27" s="161">
        <f t="shared" si="0"/>
        <v>3944570</v>
      </c>
      <c r="I27" s="161">
        <f t="shared" si="0"/>
        <v>3210364</v>
      </c>
      <c r="J27" s="162">
        <f t="shared" si="0"/>
        <v>25198256</v>
      </c>
      <c r="K27" s="161">
        <f t="shared" si="0"/>
        <v>5208128</v>
      </c>
      <c r="L27" s="161">
        <f t="shared" si="0"/>
        <v>2662471</v>
      </c>
      <c r="M27" s="122"/>
    </row>
    <row r="28" spans="1:13" s="56" customFormat="1" ht="15.75">
      <c r="A28" s="72"/>
      <c r="C28" s="50"/>
      <c r="D28" s="50"/>
      <c r="E28" s="50"/>
      <c r="F28" s="50"/>
      <c r="G28" s="50">
        <f>+G27-'BS'!H69</f>
        <v>0</v>
      </c>
      <c r="H28" s="60"/>
      <c r="I28" s="58"/>
      <c r="J28" s="50">
        <f>+J27-'BS'!J69</f>
        <v>0</v>
      </c>
      <c r="K28" s="58"/>
      <c r="M28" s="122"/>
    </row>
    <row r="29" spans="1:13" s="56" customFormat="1" ht="20.25" customHeight="1">
      <c r="A29" s="72"/>
      <c r="D29" s="50"/>
      <c r="E29" s="50"/>
      <c r="F29" s="50"/>
      <c r="G29" s="50"/>
      <c r="H29" s="50"/>
      <c r="I29" s="50"/>
      <c r="J29" s="50"/>
      <c r="K29" s="50"/>
      <c r="L29" s="50"/>
      <c r="M29" s="251"/>
    </row>
    <row r="30" spans="1:16" ht="15.75">
      <c r="A30" s="128"/>
      <c r="B30" s="128"/>
      <c r="C30" s="105" t="s">
        <v>411</v>
      </c>
      <c r="D30" s="128"/>
      <c r="E30" s="128"/>
      <c r="F30" s="128"/>
      <c r="G30" s="128"/>
      <c r="H30" s="128"/>
      <c r="I30" s="128"/>
      <c r="J30" s="128"/>
      <c r="K30" s="128"/>
      <c r="L30" s="144"/>
      <c r="N30" s="128"/>
      <c r="O30" s="128"/>
      <c r="P30" s="128"/>
    </row>
    <row r="31" spans="1:16" ht="15.75">
      <c r="A31" s="128"/>
      <c r="B31" s="128"/>
      <c r="C31" s="128"/>
      <c r="D31" s="128"/>
      <c r="E31" s="128"/>
      <c r="F31" s="128"/>
      <c r="G31" s="128"/>
      <c r="H31" s="128"/>
      <c r="I31" s="128"/>
      <c r="J31" s="128"/>
      <c r="K31" s="128"/>
      <c r="L31" s="144"/>
      <c r="N31" s="128"/>
      <c r="O31" s="128"/>
      <c r="P31" s="128"/>
    </row>
    <row r="32" spans="1:16" ht="15.75">
      <c r="A32" s="128"/>
      <c r="B32" s="128"/>
      <c r="C32" s="128"/>
      <c r="D32" s="128"/>
      <c r="E32" s="128"/>
      <c r="F32" s="128"/>
      <c r="G32" s="128"/>
      <c r="H32" s="128"/>
      <c r="I32" s="128"/>
      <c r="J32" s="128"/>
      <c r="K32" s="128"/>
      <c r="L32" s="144"/>
      <c r="N32" s="128"/>
      <c r="O32" s="128"/>
      <c r="P32" s="128"/>
    </row>
    <row r="33" spans="1:16" ht="15.75">
      <c r="A33" s="128"/>
      <c r="B33" s="128"/>
      <c r="C33" s="128"/>
      <c r="D33" s="128"/>
      <c r="E33" s="128"/>
      <c r="F33" s="128"/>
      <c r="G33" s="128"/>
      <c r="H33" s="128"/>
      <c r="I33" s="128"/>
      <c r="J33" s="128"/>
      <c r="K33" s="128"/>
      <c r="L33" s="144"/>
      <c r="N33" s="128"/>
      <c r="O33" s="128"/>
      <c r="P33" s="128"/>
    </row>
    <row r="34" spans="1:16" ht="15.75">
      <c r="A34" s="128"/>
      <c r="B34" s="128"/>
      <c r="C34" s="128"/>
      <c r="D34" s="128"/>
      <c r="E34" s="128"/>
      <c r="F34" s="128"/>
      <c r="G34" s="128"/>
      <c r="H34" s="128"/>
      <c r="I34" s="128"/>
      <c r="J34" s="128"/>
      <c r="K34" s="128"/>
      <c r="L34" s="144"/>
      <c r="N34" s="128"/>
      <c r="O34" s="128"/>
      <c r="P34" s="128"/>
    </row>
    <row r="35" spans="1:13" s="122" customFormat="1" ht="9.75" customHeight="1">
      <c r="A35" s="123"/>
      <c r="B35" s="106"/>
      <c r="C35" s="106"/>
      <c r="D35" s="106"/>
      <c r="E35" s="106"/>
      <c r="F35" s="106"/>
      <c r="G35" s="106"/>
      <c r="H35" s="106"/>
      <c r="I35" s="106"/>
      <c r="J35" s="106"/>
      <c r="K35" s="106"/>
      <c r="L35" s="416"/>
      <c r="M35" s="435"/>
    </row>
    <row r="36" spans="1:13" s="207" customFormat="1" ht="15.75">
      <c r="A36" s="436" t="s">
        <v>474</v>
      </c>
      <c r="B36" s="437" t="s">
        <v>878</v>
      </c>
      <c r="C36" s="438"/>
      <c r="D36" s="438"/>
      <c r="E36" s="438"/>
      <c r="F36" s="438"/>
      <c r="G36" s="438"/>
      <c r="H36" s="438"/>
      <c r="I36" s="438"/>
      <c r="J36" s="438"/>
      <c r="K36" s="438"/>
      <c r="L36" s="439"/>
      <c r="M36" s="440"/>
    </row>
    <row r="37" spans="1:13" s="122" customFormat="1" ht="7.5" customHeight="1">
      <c r="A37" s="123"/>
      <c r="B37" s="106"/>
      <c r="C37" s="106"/>
      <c r="D37" s="106"/>
      <c r="E37" s="106"/>
      <c r="F37" s="106"/>
      <c r="G37" s="106"/>
      <c r="H37" s="106"/>
      <c r="I37" s="106"/>
      <c r="J37" s="106"/>
      <c r="K37" s="106"/>
      <c r="L37" s="416"/>
      <c r="M37" s="441"/>
    </row>
    <row r="38" spans="1:13" s="122" customFormat="1" ht="15.75">
      <c r="A38" s="123"/>
      <c r="B38" s="442" t="s">
        <v>630</v>
      </c>
      <c r="C38" s="442"/>
      <c r="D38" s="442"/>
      <c r="E38" s="1167" t="s">
        <v>365</v>
      </c>
      <c r="F38" s="1168"/>
      <c r="G38" s="1168"/>
      <c r="H38" s="1168"/>
      <c r="I38" s="1168"/>
      <c r="J38" s="1169"/>
      <c r="K38" s="1164" t="s">
        <v>298</v>
      </c>
      <c r="L38" s="1164" t="s">
        <v>703</v>
      </c>
      <c r="M38" s="1173" t="s">
        <v>367</v>
      </c>
    </row>
    <row r="39" spans="1:13" s="122" customFormat="1" ht="15.75">
      <c r="A39" s="123"/>
      <c r="B39" s="443"/>
      <c r="C39" s="444"/>
      <c r="D39" s="444"/>
      <c r="E39" s="445" t="s">
        <v>357</v>
      </c>
      <c r="F39" s="446" t="s">
        <v>358</v>
      </c>
      <c r="G39" s="446" t="s">
        <v>391</v>
      </c>
      <c r="H39" s="446" t="s">
        <v>392</v>
      </c>
      <c r="I39" s="447" t="s">
        <v>359</v>
      </c>
      <c r="J39" s="448" t="s">
        <v>360</v>
      </c>
      <c r="K39" s="1165"/>
      <c r="L39" s="1165"/>
      <c r="M39" s="1173"/>
    </row>
    <row r="40" spans="1:16" ht="15.75">
      <c r="A40" s="128"/>
      <c r="B40" s="1170">
        <f>+'BS'!$H$9</f>
        <v>38807</v>
      </c>
      <c r="C40" s="1171"/>
      <c r="D40" s="1172"/>
      <c r="E40" s="450" t="s">
        <v>361</v>
      </c>
      <c r="F40" s="451" t="s">
        <v>362</v>
      </c>
      <c r="G40" s="451" t="s">
        <v>362</v>
      </c>
      <c r="H40" s="451" t="s">
        <v>363</v>
      </c>
      <c r="I40" s="451" t="s">
        <v>363</v>
      </c>
      <c r="J40" s="452" t="s">
        <v>364</v>
      </c>
      <c r="K40" s="1166"/>
      <c r="L40" s="1166"/>
      <c r="M40" s="1173"/>
      <c r="N40" s="128"/>
      <c r="O40" s="128"/>
      <c r="P40" s="128"/>
    </row>
    <row r="41" spans="1:16" ht="15.75">
      <c r="A41" s="128"/>
      <c r="B41" s="516" t="s">
        <v>107</v>
      </c>
      <c r="C41" s="515"/>
      <c r="D41" s="515"/>
      <c r="E41" s="455" t="s">
        <v>595</v>
      </c>
      <c r="F41" s="456" t="s">
        <v>595</v>
      </c>
      <c r="G41" s="456" t="s">
        <v>595</v>
      </c>
      <c r="H41" s="456" t="s">
        <v>595</v>
      </c>
      <c r="I41" s="456" t="s">
        <v>595</v>
      </c>
      <c r="J41" s="456" t="s">
        <v>595</v>
      </c>
      <c r="K41" s="456" t="s">
        <v>595</v>
      </c>
      <c r="L41" s="457" t="s">
        <v>595</v>
      </c>
      <c r="M41" s="1173"/>
      <c r="N41" s="128"/>
      <c r="O41" s="128"/>
      <c r="P41" s="128"/>
    </row>
    <row r="42" spans="1:16" ht="15.75">
      <c r="A42" s="128"/>
      <c r="B42" s="152" t="s">
        <v>844</v>
      </c>
      <c r="C42" s="128"/>
      <c r="D42" s="444"/>
      <c r="E42" s="266"/>
      <c r="F42" s="266"/>
      <c r="G42" s="266"/>
      <c r="H42" s="266"/>
      <c r="I42" s="266"/>
      <c r="J42" s="266"/>
      <c r="K42" s="266"/>
      <c r="L42" s="458"/>
      <c r="M42" s="459"/>
      <c r="N42" s="128"/>
      <c r="O42" s="128"/>
      <c r="P42" s="128"/>
    </row>
    <row r="43" spans="1:16" ht="15.75">
      <c r="A43" s="128"/>
      <c r="B43" s="128" t="s">
        <v>305</v>
      </c>
      <c r="C43" s="128"/>
      <c r="D43" s="444"/>
      <c r="E43" s="460">
        <v>5023187</v>
      </c>
      <c r="F43" s="460">
        <v>0</v>
      </c>
      <c r="G43" s="460">
        <v>0</v>
      </c>
      <c r="H43" s="460">
        <v>0</v>
      </c>
      <c r="I43" s="460">
        <v>0</v>
      </c>
      <c r="J43" s="460">
        <v>121813</v>
      </c>
      <c r="K43" s="460">
        <v>0</v>
      </c>
      <c r="L43" s="461">
        <f>SUM(E43:K43)</f>
        <v>5145000</v>
      </c>
      <c r="M43" s="462">
        <v>2.39</v>
      </c>
      <c r="N43" s="128"/>
      <c r="O43" s="128"/>
      <c r="P43" s="128"/>
    </row>
    <row r="44" spans="1:16" ht="15.75">
      <c r="A44" s="128"/>
      <c r="B44" s="128" t="s">
        <v>313</v>
      </c>
      <c r="C44" s="128"/>
      <c r="D44" s="444"/>
      <c r="E44" s="460"/>
      <c r="F44" s="460"/>
      <c r="G44" s="460"/>
      <c r="H44" s="460"/>
      <c r="I44" s="460"/>
      <c r="J44" s="460"/>
      <c r="K44" s="460"/>
      <c r="L44" s="461"/>
      <c r="M44" s="462"/>
      <c r="N44" s="128"/>
      <c r="O44" s="128"/>
      <c r="P44" s="128"/>
    </row>
    <row r="45" spans="1:16" ht="15.75">
      <c r="A45" s="128"/>
      <c r="B45" s="128" t="s">
        <v>147</v>
      </c>
      <c r="C45" s="128"/>
      <c r="D45" s="444"/>
      <c r="E45" s="460">
        <v>22812</v>
      </c>
      <c r="F45" s="460">
        <v>105373</v>
      </c>
      <c r="G45" s="460">
        <v>2136</v>
      </c>
      <c r="H45" s="460">
        <v>0</v>
      </c>
      <c r="I45" s="460">
        <v>0</v>
      </c>
      <c r="J45" s="460">
        <v>0</v>
      </c>
      <c r="K45" s="460">
        <v>0</v>
      </c>
      <c r="L45" s="461">
        <f aca="true" t="shared" si="1" ref="L45:L54">SUM(E45:K45)</f>
        <v>130321</v>
      </c>
      <c r="M45" s="462">
        <v>4.18</v>
      </c>
      <c r="N45" s="128"/>
      <c r="O45" s="128"/>
      <c r="P45" s="128"/>
    </row>
    <row r="46" spans="1:16" ht="15.75">
      <c r="A46" s="128"/>
      <c r="B46" s="463" t="s">
        <v>906</v>
      </c>
      <c r="C46" s="128"/>
      <c r="D46" s="444"/>
      <c r="E46" s="460">
        <v>0</v>
      </c>
      <c r="F46" s="460">
        <v>0</v>
      </c>
      <c r="G46" s="460">
        <v>0</v>
      </c>
      <c r="H46" s="460">
        <v>0</v>
      </c>
      <c r="I46" s="460">
        <v>0</v>
      </c>
      <c r="J46" s="460">
        <v>0</v>
      </c>
      <c r="K46" s="460">
        <v>1407413</v>
      </c>
      <c r="L46" s="461">
        <f t="shared" si="1"/>
        <v>1407413</v>
      </c>
      <c r="M46" s="462">
        <v>3.8</v>
      </c>
      <c r="N46" s="128"/>
      <c r="O46" s="128"/>
      <c r="P46" s="128"/>
    </row>
    <row r="47" spans="1:16" ht="15.75">
      <c r="A47" s="128"/>
      <c r="B47" s="463" t="s">
        <v>252</v>
      </c>
      <c r="C47" s="128"/>
      <c r="D47" s="444"/>
      <c r="E47" s="460">
        <v>428021</v>
      </c>
      <c r="F47" s="460">
        <v>983115</v>
      </c>
      <c r="G47" s="460">
        <v>777602</v>
      </c>
      <c r="H47" s="460">
        <v>2729026</v>
      </c>
      <c r="I47" s="460">
        <v>202989</v>
      </c>
      <c r="J47" s="460">
        <v>33060</v>
      </c>
      <c r="K47" s="460">
        <v>0</v>
      </c>
      <c r="L47" s="461">
        <f>SUM(E47:K47)</f>
        <v>5153813</v>
      </c>
      <c r="M47" s="462">
        <v>3.53</v>
      </c>
      <c r="N47" s="128"/>
      <c r="O47" s="128"/>
      <c r="P47" s="128"/>
    </row>
    <row r="48" spans="1:16" ht="15.75">
      <c r="A48" s="128"/>
      <c r="B48" s="463" t="s">
        <v>251</v>
      </c>
      <c r="C48" s="128"/>
      <c r="D48" s="444"/>
      <c r="E48" s="460">
        <v>12645</v>
      </c>
      <c r="F48" s="460">
        <v>0</v>
      </c>
      <c r="G48" s="460">
        <v>29764</v>
      </c>
      <c r="H48" s="460">
        <v>895014</v>
      </c>
      <c r="I48" s="460">
        <v>287099</v>
      </c>
      <c r="J48" s="1146">
        <f>287381-4242</f>
        <v>283139</v>
      </c>
      <c r="K48" s="460">
        <v>0</v>
      </c>
      <c r="L48" s="1148">
        <f t="shared" si="1"/>
        <v>1507661</v>
      </c>
      <c r="M48" s="462">
        <v>2.89</v>
      </c>
      <c r="N48" s="128"/>
      <c r="O48" s="128"/>
      <c r="P48" s="128"/>
    </row>
    <row r="49" spans="1:16" ht="15.75">
      <c r="A49" s="128"/>
      <c r="B49" s="128" t="s">
        <v>306</v>
      </c>
      <c r="C49" s="128"/>
      <c r="D49" s="444"/>
      <c r="E49" s="128"/>
      <c r="F49" s="128"/>
      <c r="G49" s="128"/>
      <c r="H49" s="128"/>
      <c r="I49" s="128"/>
      <c r="J49" s="128"/>
      <c r="K49" s="460"/>
      <c r="L49" s="461"/>
      <c r="M49" s="462"/>
      <c r="N49" s="128"/>
      <c r="O49" s="128"/>
      <c r="P49" s="128"/>
    </row>
    <row r="50" spans="1:16" ht="15.75">
      <c r="A50" s="128"/>
      <c r="B50" s="133" t="s">
        <v>820</v>
      </c>
      <c r="C50" s="128" t="s">
        <v>307</v>
      </c>
      <c r="D50" s="444"/>
      <c r="E50" s="460">
        <v>5960865</v>
      </c>
      <c r="F50" s="460">
        <v>850521</v>
      </c>
      <c r="G50" s="460">
        <v>1582027</v>
      </c>
      <c r="H50" s="460">
        <v>4103486</v>
      </c>
      <c r="I50" s="460">
        <v>2076650</v>
      </c>
      <c r="J50" s="460">
        <v>-325762</v>
      </c>
      <c r="K50" s="460">
        <v>0</v>
      </c>
      <c r="L50" s="461">
        <f t="shared" si="1"/>
        <v>14247787</v>
      </c>
      <c r="M50" s="462">
        <v>7.51</v>
      </c>
      <c r="N50" s="128"/>
      <c r="O50" s="128"/>
      <c r="P50" s="128"/>
    </row>
    <row r="51" spans="1:16" ht="15.75">
      <c r="A51" s="128"/>
      <c r="B51" s="133" t="s">
        <v>820</v>
      </c>
      <c r="C51" s="128" t="s">
        <v>308</v>
      </c>
      <c r="D51" s="444"/>
      <c r="E51" s="460">
        <v>0</v>
      </c>
      <c r="F51" s="460">
        <v>0</v>
      </c>
      <c r="G51" s="460">
        <v>0</v>
      </c>
      <c r="H51" s="460">
        <v>0</v>
      </c>
      <c r="I51" s="460">
        <v>0</v>
      </c>
      <c r="J51" s="460">
        <v>2416580</v>
      </c>
      <c r="K51" s="460">
        <v>0</v>
      </c>
      <c r="L51" s="461">
        <f t="shared" si="1"/>
        <v>2416580</v>
      </c>
      <c r="M51" s="1064"/>
      <c r="N51" s="128"/>
      <c r="O51" s="128"/>
      <c r="P51" s="128"/>
    </row>
    <row r="52" spans="1:16" ht="15.75">
      <c r="A52" s="128"/>
      <c r="B52" s="485" t="s">
        <v>600</v>
      </c>
      <c r="C52" s="485"/>
      <c r="D52" s="485"/>
      <c r="E52" s="460">
        <v>0</v>
      </c>
      <c r="F52" s="460">
        <v>0</v>
      </c>
      <c r="G52" s="460">
        <v>0</v>
      </c>
      <c r="H52" s="460">
        <v>0</v>
      </c>
      <c r="I52" s="460">
        <v>0</v>
      </c>
      <c r="J52" s="460">
        <v>120570</v>
      </c>
      <c r="K52" s="460">
        <v>0</v>
      </c>
      <c r="L52" s="461">
        <f t="shared" si="1"/>
        <v>120570</v>
      </c>
      <c r="M52" s="1064"/>
      <c r="N52" s="128"/>
      <c r="O52" s="128"/>
      <c r="P52" s="128"/>
    </row>
    <row r="53" spans="1:16" ht="15.75">
      <c r="A53" s="128"/>
      <c r="B53" s="147" t="s">
        <v>755</v>
      </c>
      <c r="C53" s="147"/>
      <c r="D53" s="147"/>
      <c r="E53" s="460">
        <v>0</v>
      </c>
      <c r="F53" s="460">
        <v>0</v>
      </c>
      <c r="G53" s="460">
        <v>0</v>
      </c>
      <c r="H53" s="460">
        <v>0</v>
      </c>
      <c r="I53" s="460">
        <v>0</v>
      </c>
      <c r="J53" s="460">
        <v>89280</v>
      </c>
      <c r="K53" s="460">
        <v>0</v>
      </c>
      <c r="L53" s="461">
        <f t="shared" si="1"/>
        <v>89280</v>
      </c>
      <c r="M53" s="1064"/>
      <c r="N53" s="128"/>
      <c r="O53" s="128"/>
      <c r="P53" s="128"/>
    </row>
    <row r="54" spans="1:16" ht="15.75">
      <c r="A54" s="128"/>
      <c r="B54" s="128" t="s">
        <v>601</v>
      </c>
      <c r="C54" s="128"/>
      <c r="D54" s="444"/>
      <c r="E54" s="460">
        <v>4956</v>
      </c>
      <c r="F54" s="460">
        <v>16983</v>
      </c>
      <c r="G54" s="460">
        <v>8</v>
      </c>
      <c r="H54" s="460">
        <v>80</v>
      </c>
      <c r="I54" s="460">
        <v>279</v>
      </c>
      <c r="J54" s="1146">
        <f>2724570+7947+1188</f>
        <v>2733705</v>
      </c>
      <c r="K54" s="460">
        <v>52560</v>
      </c>
      <c r="L54" s="1148">
        <f t="shared" si="1"/>
        <v>2808571</v>
      </c>
      <c r="M54" s="1064"/>
      <c r="N54" s="128"/>
      <c r="O54" s="128"/>
      <c r="P54" s="128"/>
    </row>
    <row r="55" spans="1:16" ht="24.75" customHeight="1" thickBot="1">
      <c r="A55" s="128"/>
      <c r="B55" s="144" t="s">
        <v>309</v>
      </c>
      <c r="C55" s="144"/>
      <c r="D55" s="454"/>
      <c r="E55" s="464">
        <f aca="true" t="shared" si="2" ref="E55:L55">SUM(E43:E54)</f>
        <v>11452486</v>
      </c>
      <c r="F55" s="464">
        <f t="shared" si="2"/>
        <v>1955992</v>
      </c>
      <c r="G55" s="464">
        <f t="shared" si="2"/>
        <v>2391537</v>
      </c>
      <c r="H55" s="464">
        <f t="shared" si="2"/>
        <v>7727606</v>
      </c>
      <c r="I55" s="464">
        <f t="shared" si="2"/>
        <v>2567017</v>
      </c>
      <c r="J55" s="1147">
        <f t="shared" si="2"/>
        <v>5472385</v>
      </c>
      <c r="K55" s="464">
        <f t="shared" si="2"/>
        <v>1459973</v>
      </c>
      <c r="L55" s="1147">
        <f t="shared" si="2"/>
        <v>33026996</v>
      </c>
      <c r="M55" s="465"/>
      <c r="N55" s="128"/>
      <c r="O55" s="202">
        <f>+L55-'BS'!H31</f>
        <v>0</v>
      </c>
      <c r="P55" s="128"/>
    </row>
    <row r="56" spans="1:16" ht="13.5" customHeight="1">
      <c r="A56" s="128"/>
      <c r="B56" s="444"/>
      <c r="C56" s="444"/>
      <c r="D56" s="444"/>
      <c r="E56" s="460" t="s">
        <v>107</v>
      </c>
      <c r="F56" s="460" t="s">
        <v>107</v>
      </c>
      <c r="G56" s="460" t="s">
        <v>107</v>
      </c>
      <c r="H56" s="460" t="s">
        <v>107</v>
      </c>
      <c r="I56" s="460" t="s">
        <v>107</v>
      </c>
      <c r="J56" s="460" t="s">
        <v>107</v>
      </c>
      <c r="K56" s="460" t="s">
        <v>107</v>
      </c>
      <c r="L56" s="243" t="e">
        <v>#REF!</v>
      </c>
      <c r="N56" s="128"/>
      <c r="O56" s="128"/>
      <c r="P56" s="128"/>
    </row>
    <row r="57" spans="1:16" ht="13.5" customHeight="1">
      <c r="A57" s="128"/>
      <c r="B57" s="152" t="s">
        <v>845</v>
      </c>
      <c r="C57" s="128"/>
      <c r="D57" s="444"/>
      <c r="E57" s="460" t="s">
        <v>107</v>
      </c>
      <c r="F57" s="460" t="s">
        <v>107</v>
      </c>
      <c r="G57" s="460" t="s">
        <v>107</v>
      </c>
      <c r="H57" s="460" t="s">
        <v>107</v>
      </c>
      <c r="I57" s="460" t="s">
        <v>107</v>
      </c>
      <c r="J57" s="460" t="s">
        <v>107</v>
      </c>
      <c r="K57" s="460" t="s">
        <v>107</v>
      </c>
      <c r="L57" s="461" t="s">
        <v>107</v>
      </c>
      <c r="N57" s="128"/>
      <c r="O57" s="128"/>
      <c r="P57" s="128"/>
    </row>
    <row r="58" spans="1:16" ht="15.75">
      <c r="A58" s="128"/>
      <c r="B58" s="128" t="s">
        <v>605</v>
      </c>
      <c r="C58" s="128"/>
      <c r="D58" s="444"/>
      <c r="E58" s="460">
        <v>5423594</v>
      </c>
      <c r="F58" s="460">
        <v>2143934</v>
      </c>
      <c r="G58" s="460">
        <v>2486164</v>
      </c>
      <c r="H58" s="460">
        <v>13085804</v>
      </c>
      <c r="I58" s="460">
        <v>0</v>
      </c>
      <c r="J58" s="460">
        <v>0</v>
      </c>
      <c r="K58" s="460">
        <v>0</v>
      </c>
      <c r="L58" s="461">
        <f>SUM(E58:K58)</f>
        <v>23139496</v>
      </c>
      <c r="M58" s="462">
        <v>2.95</v>
      </c>
      <c r="N58" s="128"/>
      <c r="O58" s="128"/>
      <c r="P58" s="128"/>
    </row>
    <row r="59" spans="1:16" ht="15.75">
      <c r="A59" s="128"/>
      <c r="B59" s="128" t="s">
        <v>276</v>
      </c>
      <c r="C59" s="128"/>
      <c r="D59" s="444"/>
      <c r="E59" s="460"/>
      <c r="F59" s="460"/>
      <c r="G59" s="460"/>
      <c r="H59" s="460"/>
      <c r="I59" s="460"/>
      <c r="J59" s="460"/>
      <c r="K59" s="460"/>
      <c r="L59" s="461"/>
      <c r="M59" s="462"/>
      <c r="N59" s="128"/>
      <c r="O59" s="128"/>
      <c r="P59" s="128"/>
    </row>
    <row r="60" spans="1:16" ht="15.75">
      <c r="A60" s="128"/>
      <c r="B60" s="128" t="s">
        <v>275</v>
      </c>
      <c r="C60" s="128"/>
      <c r="D60" s="444"/>
      <c r="E60" s="460">
        <v>610789</v>
      </c>
      <c r="F60" s="460">
        <v>179026</v>
      </c>
      <c r="G60" s="460">
        <v>0</v>
      </c>
      <c r="H60" s="460">
        <v>0</v>
      </c>
      <c r="I60" s="460">
        <v>0</v>
      </c>
      <c r="J60" s="460">
        <v>0</v>
      </c>
      <c r="K60" s="460">
        <v>0</v>
      </c>
      <c r="L60" s="461">
        <f>SUM(E60:K60)</f>
        <v>789815</v>
      </c>
      <c r="M60" s="462">
        <v>3.27</v>
      </c>
      <c r="N60" s="128"/>
      <c r="O60" s="128"/>
      <c r="P60" s="128"/>
    </row>
    <row r="61" spans="1:16" ht="15.75">
      <c r="A61" s="128"/>
      <c r="B61" s="128" t="s">
        <v>310</v>
      </c>
      <c r="C61" s="128"/>
      <c r="D61" s="444"/>
      <c r="E61" s="460"/>
      <c r="F61" s="460"/>
      <c r="G61" s="460"/>
      <c r="H61" s="460"/>
      <c r="I61" s="460"/>
      <c r="J61" s="460"/>
      <c r="K61" s="460"/>
      <c r="L61" s="461"/>
      <c r="M61" s="462"/>
      <c r="N61" s="128"/>
      <c r="O61" s="128"/>
      <c r="P61" s="128"/>
    </row>
    <row r="62" spans="1:16" ht="15.75">
      <c r="A62" s="128"/>
      <c r="B62" s="128" t="s">
        <v>144</v>
      </c>
      <c r="C62" s="128"/>
      <c r="D62" s="444"/>
      <c r="E62" s="460">
        <v>1950264</v>
      </c>
      <c r="F62" s="460">
        <v>54408</v>
      </c>
      <c r="G62" s="460">
        <v>2824</v>
      </c>
      <c r="H62" s="460">
        <v>0</v>
      </c>
      <c r="I62" s="460">
        <v>0</v>
      </c>
      <c r="J62" s="460">
        <v>0</v>
      </c>
      <c r="K62" s="460">
        <v>0</v>
      </c>
      <c r="L62" s="461">
        <f>SUM(E62:K62)</f>
        <v>2007496</v>
      </c>
      <c r="M62" s="462">
        <v>3.2</v>
      </c>
      <c r="N62" s="128"/>
      <c r="O62" s="128"/>
      <c r="P62" s="128"/>
    </row>
    <row r="63" spans="1:16" ht="15.75">
      <c r="A63" s="128"/>
      <c r="B63" s="128" t="s">
        <v>606</v>
      </c>
      <c r="C63" s="128"/>
      <c r="D63" s="444"/>
      <c r="E63" s="460">
        <v>151912</v>
      </c>
      <c r="F63" s="460">
        <v>204852</v>
      </c>
      <c r="G63" s="460">
        <v>53254</v>
      </c>
      <c r="H63" s="460">
        <v>0</v>
      </c>
      <c r="I63" s="460">
        <v>0</v>
      </c>
      <c r="J63" s="460">
        <v>80923</v>
      </c>
      <c r="K63" s="460">
        <v>0</v>
      </c>
      <c r="L63" s="461">
        <f>SUM(E63:K63)</f>
        <v>490941</v>
      </c>
      <c r="M63" s="462">
        <v>3.38</v>
      </c>
      <c r="N63" s="128"/>
      <c r="O63" s="128"/>
      <c r="P63" s="128"/>
    </row>
    <row r="64" spans="1:16" ht="15.75">
      <c r="A64" s="128"/>
      <c r="B64" s="467" t="s">
        <v>642</v>
      </c>
      <c r="C64" s="128"/>
      <c r="D64" s="444"/>
      <c r="E64" s="460">
        <v>54050</v>
      </c>
      <c r="F64" s="460">
        <v>139463</v>
      </c>
      <c r="G64" s="460">
        <v>243819</v>
      </c>
      <c r="H64" s="460">
        <v>710129</v>
      </c>
      <c r="I64" s="460">
        <v>0</v>
      </c>
      <c r="J64" s="460">
        <v>0</v>
      </c>
      <c r="K64" s="460">
        <v>0</v>
      </c>
      <c r="L64" s="461">
        <f>SUM(E64:K64)</f>
        <v>1147461</v>
      </c>
      <c r="M64" s="462">
        <v>4.1</v>
      </c>
      <c r="N64" s="128"/>
      <c r="O64" s="128"/>
      <c r="P64" s="128"/>
    </row>
    <row r="65" spans="1:16" ht="15.75">
      <c r="A65" s="128"/>
      <c r="B65" s="467" t="s">
        <v>643</v>
      </c>
      <c r="C65" s="128"/>
      <c r="D65" s="444"/>
      <c r="E65" s="460">
        <v>11958</v>
      </c>
      <c r="F65" s="460">
        <v>40000</v>
      </c>
      <c r="G65" s="460">
        <v>120000</v>
      </c>
      <c r="H65" s="460">
        <v>1033530</v>
      </c>
      <c r="I65" s="460">
        <v>0</v>
      </c>
      <c r="J65" s="460">
        <v>0</v>
      </c>
      <c r="K65" s="460">
        <v>0</v>
      </c>
      <c r="L65" s="461">
        <f>SUM(E65:K65)</f>
        <v>1205488</v>
      </c>
      <c r="M65" s="462">
        <v>5.83</v>
      </c>
      <c r="N65" s="128"/>
      <c r="O65" s="128"/>
      <c r="P65" s="128"/>
    </row>
    <row r="66" spans="1:16" ht="15.75">
      <c r="A66" s="128"/>
      <c r="B66" s="147" t="s">
        <v>607</v>
      </c>
      <c r="C66" s="128"/>
      <c r="D66" s="444"/>
      <c r="E66" s="460">
        <v>23766</v>
      </c>
      <c r="F66" s="460">
        <v>104</v>
      </c>
      <c r="G66" s="460">
        <v>0</v>
      </c>
      <c r="H66" s="460">
        <v>0</v>
      </c>
      <c r="I66" s="460">
        <v>0</v>
      </c>
      <c r="J66" s="460">
        <v>954491</v>
      </c>
      <c r="K66" s="460">
        <v>13630</v>
      </c>
      <c r="L66" s="461">
        <f>SUM(E66:K66)</f>
        <v>991991</v>
      </c>
      <c r="M66" s="462"/>
      <c r="N66" s="128"/>
      <c r="O66" s="128"/>
      <c r="P66" s="128"/>
    </row>
    <row r="67" spans="1:16" ht="15.75">
      <c r="A67" s="144"/>
      <c r="B67" s="144" t="s">
        <v>301</v>
      </c>
      <c r="C67" s="454"/>
      <c r="D67" s="454"/>
      <c r="E67" s="468">
        <f aca="true" t="shared" si="3" ref="E67:L67">SUM(E58:E66)</f>
        <v>8226333</v>
      </c>
      <c r="F67" s="468">
        <f t="shared" si="3"/>
        <v>2761787</v>
      </c>
      <c r="G67" s="468">
        <f t="shared" si="3"/>
        <v>2906061</v>
      </c>
      <c r="H67" s="468">
        <f t="shared" si="3"/>
        <v>14829463</v>
      </c>
      <c r="I67" s="468">
        <f t="shared" si="3"/>
        <v>0</v>
      </c>
      <c r="J67" s="468">
        <f t="shared" si="3"/>
        <v>1035414</v>
      </c>
      <c r="K67" s="468">
        <f t="shared" si="3"/>
        <v>13630</v>
      </c>
      <c r="L67" s="468">
        <f t="shared" si="3"/>
        <v>29772688</v>
      </c>
      <c r="M67" s="465"/>
      <c r="N67" s="128"/>
      <c r="O67" s="128"/>
      <c r="P67" s="128"/>
    </row>
    <row r="68" spans="1:16" ht="6.75" customHeight="1">
      <c r="A68" s="128"/>
      <c r="B68" s="444"/>
      <c r="C68" s="444"/>
      <c r="D68" s="444"/>
      <c r="E68" s="460"/>
      <c r="F68" s="460"/>
      <c r="G68" s="460"/>
      <c r="H68" s="460"/>
      <c r="I68" s="460"/>
      <c r="J68" s="460"/>
      <c r="K68" s="460"/>
      <c r="L68" s="461"/>
      <c r="N68" s="128"/>
      <c r="O68" s="128"/>
      <c r="P68" s="128"/>
    </row>
    <row r="69" spans="1:16" ht="15.75" customHeight="1">
      <c r="A69" s="128"/>
      <c r="B69" s="469" t="s">
        <v>311</v>
      </c>
      <c r="C69" s="444"/>
      <c r="D69" s="444"/>
      <c r="E69" s="460">
        <v>0</v>
      </c>
      <c r="F69" s="460">
        <v>0</v>
      </c>
      <c r="G69" s="460">
        <v>0</v>
      </c>
      <c r="H69" s="460">
        <v>0</v>
      </c>
      <c r="I69" s="460">
        <v>0</v>
      </c>
      <c r="J69" s="1146">
        <f>3249415+7947+1188-4242</f>
        <v>3254308</v>
      </c>
      <c r="K69" s="460">
        <v>0</v>
      </c>
      <c r="L69" s="1148">
        <f>SUM(E69:K69)</f>
        <v>3254308</v>
      </c>
      <c r="N69" s="202">
        <f>+L69-'BS'!H61</f>
        <v>0</v>
      </c>
      <c r="O69" s="128"/>
      <c r="P69" s="128"/>
    </row>
    <row r="70" spans="1:16" ht="7.5" customHeight="1">
      <c r="A70" s="128"/>
      <c r="B70" s="397"/>
      <c r="C70" s="444"/>
      <c r="D70" s="444"/>
      <c r="E70" s="300"/>
      <c r="F70" s="300"/>
      <c r="G70" s="300"/>
      <c r="H70" s="300"/>
      <c r="I70" s="300"/>
      <c r="J70" s="300"/>
      <c r="K70" s="300"/>
      <c r="L70" s="470"/>
      <c r="N70" s="128"/>
      <c r="O70" s="128"/>
      <c r="P70" s="128"/>
    </row>
    <row r="71" spans="1:16" ht="15.75" customHeight="1">
      <c r="A71" s="128"/>
      <c r="B71" s="471" t="s">
        <v>320</v>
      </c>
      <c r="C71" s="444"/>
      <c r="D71" s="444"/>
      <c r="E71" s="460"/>
      <c r="F71" s="460"/>
      <c r="G71" s="460"/>
      <c r="H71" s="460"/>
      <c r="I71" s="460"/>
      <c r="J71" s="460"/>
      <c r="K71" s="460"/>
      <c r="L71" s="461"/>
      <c r="N71" s="128"/>
      <c r="O71" s="128"/>
      <c r="P71" s="128"/>
    </row>
    <row r="72" spans="1:16" ht="16.5" customHeight="1" thickBot="1">
      <c r="A72" s="128"/>
      <c r="B72" s="471" t="s">
        <v>314</v>
      </c>
      <c r="C72" s="444"/>
      <c r="D72" s="444"/>
      <c r="E72" s="472">
        <f aca="true" t="shared" si="4" ref="E72:L72">+E67+E69+E70</f>
        <v>8226333</v>
      </c>
      <c r="F72" s="472">
        <f t="shared" si="4"/>
        <v>2761787</v>
      </c>
      <c r="G72" s="472">
        <f t="shared" si="4"/>
        <v>2906061</v>
      </c>
      <c r="H72" s="472">
        <f t="shared" si="4"/>
        <v>14829463</v>
      </c>
      <c r="I72" s="472">
        <f t="shared" si="4"/>
        <v>0</v>
      </c>
      <c r="J72" s="1149">
        <f t="shared" si="4"/>
        <v>4289722</v>
      </c>
      <c r="K72" s="472">
        <f t="shared" si="4"/>
        <v>13630</v>
      </c>
      <c r="L72" s="1149">
        <f t="shared" si="4"/>
        <v>33026996</v>
      </c>
      <c r="N72" s="202">
        <f>+L72-L55</f>
        <v>0</v>
      </c>
      <c r="O72" s="128"/>
      <c r="P72" s="128"/>
    </row>
    <row r="73" spans="1:16" ht="15.75">
      <c r="A73" s="128"/>
      <c r="B73" s="471"/>
      <c r="C73" s="444"/>
      <c r="D73" s="444"/>
      <c r="E73" s="373"/>
      <c r="F73" s="373"/>
      <c r="G73" s="373"/>
      <c r="H73" s="373"/>
      <c r="I73" s="373"/>
      <c r="J73" s="373"/>
      <c r="K73" s="373"/>
      <c r="L73" s="243">
        <f>+L72-L55</f>
        <v>0</v>
      </c>
      <c r="N73" s="128"/>
      <c r="O73" s="128"/>
      <c r="P73" s="128"/>
    </row>
    <row r="74" spans="1:16" ht="15.75">
      <c r="A74" s="128"/>
      <c r="B74" s="444" t="s">
        <v>321</v>
      </c>
      <c r="C74" s="444"/>
      <c r="D74" s="444"/>
      <c r="E74" s="460">
        <f aca="true" t="shared" si="5" ref="E74:K74">+E55-E72</f>
        <v>3226153</v>
      </c>
      <c r="F74" s="460">
        <f t="shared" si="5"/>
        <v>-805795</v>
      </c>
      <c r="G74" s="460">
        <f t="shared" si="5"/>
        <v>-514524</v>
      </c>
      <c r="H74" s="460">
        <f t="shared" si="5"/>
        <v>-7101857</v>
      </c>
      <c r="I74" s="460">
        <f t="shared" si="5"/>
        <v>2567017</v>
      </c>
      <c r="J74" s="460">
        <f t="shared" si="5"/>
        <v>1182663</v>
      </c>
      <c r="K74" s="460">
        <f t="shared" si="5"/>
        <v>1446343</v>
      </c>
      <c r="L74" s="461">
        <f>ROUND(SUM(E74:K74),0)</f>
        <v>0</v>
      </c>
      <c r="M74" s="462"/>
      <c r="N74" s="128"/>
      <c r="O74" s="128"/>
      <c r="P74" s="128"/>
    </row>
    <row r="75" spans="1:16" ht="15.75">
      <c r="A75" s="128"/>
      <c r="B75" s="444" t="s">
        <v>322</v>
      </c>
      <c r="C75" s="444"/>
      <c r="D75" s="444"/>
      <c r="E75" s="460">
        <v>198639</v>
      </c>
      <c r="F75" s="460">
        <v>214999</v>
      </c>
      <c r="G75" s="460">
        <v>-135000</v>
      </c>
      <c r="H75" s="460">
        <v>-10572</v>
      </c>
      <c r="I75" s="460">
        <v>-268066</v>
      </c>
      <c r="J75" s="460">
        <v>0</v>
      </c>
      <c r="K75" s="460">
        <v>0</v>
      </c>
      <c r="L75" s="461">
        <f>ROUND(SUM(E75:K75),0)</f>
        <v>0</v>
      </c>
      <c r="N75" s="128"/>
      <c r="O75" s="128"/>
      <c r="P75" s="128"/>
    </row>
    <row r="76" spans="1:16" ht="16.5" thickBot="1">
      <c r="A76" s="128"/>
      <c r="B76" s="454" t="s">
        <v>302</v>
      </c>
      <c r="C76" s="454"/>
      <c r="D76" s="454"/>
      <c r="E76" s="464">
        <f aca="true" t="shared" si="6" ref="E76:L76">SUM(E74:E75)</f>
        <v>3424792</v>
      </c>
      <c r="F76" s="464">
        <f t="shared" si="6"/>
        <v>-590796</v>
      </c>
      <c r="G76" s="464">
        <f t="shared" si="6"/>
        <v>-649524</v>
      </c>
      <c r="H76" s="464">
        <f t="shared" si="6"/>
        <v>-7112429</v>
      </c>
      <c r="I76" s="464">
        <f t="shared" si="6"/>
        <v>2298951</v>
      </c>
      <c r="J76" s="464">
        <f t="shared" si="6"/>
        <v>1182663</v>
      </c>
      <c r="K76" s="464">
        <f t="shared" si="6"/>
        <v>1446343</v>
      </c>
      <c r="L76" s="464">
        <f t="shared" si="6"/>
        <v>0</v>
      </c>
      <c r="M76" s="465"/>
      <c r="N76" s="128"/>
      <c r="O76" s="128"/>
      <c r="P76" s="128"/>
    </row>
    <row r="77" spans="1:16" ht="6.75" customHeight="1">
      <c r="A77" s="128"/>
      <c r="B77" s="454"/>
      <c r="C77" s="454"/>
      <c r="D77" s="454"/>
      <c r="E77" s="373"/>
      <c r="F77" s="373"/>
      <c r="G77" s="373"/>
      <c r="H77" s="373"/>
      <c r="I77" s="373"/>
      <c r="J77" s="373"/>
      <c r="K77" s="373"/>
      <c r="L77" s="373"/>
      <c r="M77" s="465"/>
      <c r="N77" s="128"/>
      <c r="O77" s="128"/>
      <c r="P77" s="128"/>
    </row>
    <row r="78" spans="1:16" ht="10.5" customHeight="1">
      <c r="A78" s="128"/>
      <c r="B78" s="444"/>
      <c r="C78" s="444"/>
      <c r="D78" s="444"/>
      <c r="E78" s="202" t="s">
        <v>107</v>
      </c>
      <c r="F78" s="202" t="s">
        <v>107</v>
      </c>
      <c r="G78" s="202" t="s">
        <v>107</v>
      </c>
      <c r="H78" s="202" t="s">
        <v>107</v>
      </c>
      <c r="I78" s="202" t="s">
        <v>107</v>
      </c>
      <c r="J78" s="202" t="s">
        <v>107</v>
      </c>
      <c r="K78" s="202" t="s">
        <v>107</v>
      </c>
      <c r="L78" s="473" t="s">
        <v>107</v>
      </c>
      <c r="N78" s="128"/>
      <c r="O78" s="128"/>
      <c r="P78" s="128"/>
    </row>
    <row r="79" spans="1:13" s="122" customFormat="1" ht="15.75" customHeight="1">
      <c r="A79" s="526" t="str">
        <f>+A36</f>
        <v>A23.</v>
      </c>
      <c r="B79" s="437" t="s">
        <v>244</v>
      </c>
      <c r="C79" s="106"/>
      <c r="D79" s="106"/>
      <c r="E79" s="1167" t="s">
        <v>365</v>
      </c>
      <c r="F79" s="1168"/>
      <c r="G79" s="1168"/>
      <c r="H79" s="1168"/>
      <c r="I79" s="1168"/>
      <c r="J79" s="1169"/>
      <c r="K79" s="1164" t="s">
        <v>298</v>
      </c>
      <c r="L79" s="1164" t="s">
        <v>703</v>
      </c>
      <c r="M79" s="1173" t="s">
        <v>367</v>
      </c>
    </row>
    <row r="80" spans="1:13" s="122" customFormat="1" ht="15.75">
      <c r="A80" s="123"/>
      <c r="B80" s="443"/>
      <c r="C80" s="444"/>
      <c r="D80" s="444"/>
      <c r="E80" s="445" t="s">
        <v>357</v>
      </c>
      <c r="F80" s="446" t="s">
        <v>358</v>
      </c>
      <c r="G80" s="446" t="s">
        <v>391</v>
      </c>
      <c r="H80" s="446" t="s">
        <v>392</v>
      </c>
      <c r="I80" s="447" t="s">
        <v>359</v>
      </c>
      <c r="J80" s="448" t="s">
        <v>360</v>
      </c>
      <c r="K80" s="1165"/>
      <c r="L80" s="1165"/>
      <c r="M80" s="1173"/>
    </row>
    <row r="81" spans="1:16" ht="15.75">
      <c r="A81" s="128"/>
      <c r="B81" s="449" t="str">
        <f>+'BS'!$J$9</f>
        <v>31/12/2005</v>
      </c>
      <c r="C81" s="128"/>
      <c r="D81" s="444"/>
      <c r="E81" s="450" t="s">
        <v>361</v>
      </c>
      <c r="F81" s="451" t="s">
        <v>362</v>
      </c>
      <c r="G81" s="451" t="s">
        <v>362</v>
      </c>
      <c r="H81" s="451" t="s">
        <v>363</v>
      </c>
      <c r="I81" s="451" t="s">
        <v>363</v>
      </c>
      <c r="J81" s="452" t="s">
        <v>364</v>
      </c>
      <c r="K81" s="1166"/>
      <c r="L81" s="1166"/>
      <c r="M81" s="1173"/>
      <c r="N81" s="128"/>
      <c r="O81" s="128"/>
      <c r="P81" s="128"/>
    </row>
    <row r="82" spans="1:16" ht="15.75">
      <c r="A82" s="128"/>
      <c r="B82" s="454" t="s">
        <v>107</v>
      </c>
      <c r="C82" s="444"/>
      <c r="D82" s="444"/>
      <c r="E82" s="455" t="s">
        <v>595</v>
      </c>
      <c r="F82" s="456" t="s">
        <v>595</v>
      </c>
      <c r="G82" s="456" t="s">
        <v>595</v>
      </c>
      <c r="H82" s="456" t="s">
        <v>595</v>
      </c>
      <c r="I82" s="456" t="s">
        <v>595</v>
      </c>
      <c r="J82" s="456" t="s">
        <v>595</v>
      </c>
      <c r="K82" s="456" t="s">
        <v>595</v>
      </c>
      <c r="L82" s="457" t="s">
        <v>595</v>
      </c>
      <c r="M82" s="1173"/>
      <c r="N82" s="128"/>
      <c r="O82" s="128"/>
      <c r="P82" s="128"/>
    </row>
    <row r="83" spans="1:16" ht="15.75">
      <c r="A83" s="128"/>
      <c r="B83" s="454" t="s">
        <v>844</v>
      </c>
      <c r="C83" s="444"/>
      <c r="D83" s="444"/>
      <c r="E83" s="266"/>
      <c r="F83" s="266"/>
      <c r="G83" s="266"/>
      <c r="H83" s="266"/>
      <c r="I83" s="266"/>
      <c r="J83" s="266"/>
      <c r="K83" s="266"/>
      <c r="L83" s="458"/>
      <c r="M83" s="459"/>
      <c r="N83" s="128"/>
      <c r="O83" s="128"/>
      <c r="P83" s="128"/>
    </row>
    <row r="84" spans="1:16" ht="9" customHeight="1">
      <c r="A84" s="128"/>
      <c r="B84" s="444"/>
      <c r="C84" s="444"/>
      <c r="D84" s="444"/>
      <c r="E84" s="330"/>
      <c r="F84" s="330"/>
      <c r="G84" s="330"/>
      <c r="H84" s="330"/>
      <c r="I84" s="330"/>
      <c r="J84" s="330"/>
      <c r="K84" s="330"/>
      <c r="L84" s="424"/>
      <c r="N84" s="128"/>
      <c r="O84" s="128"/>
      <c r="P84" s="128"/>
    </row>
    <row r="85" spans="1:16" ht="15.75">
      <c r="A85" s="128"/>
      <c r="B85" s="444" t="s">
        <v>353</v>
      </c>
      <c r="C85" s="444"/>
      <c r="D85" s="444"/>
      <c r="E85" s="460">
        <v>3196287</v>
      </c>
      <c r="F85" s="460">
        <v>0</v>
      </c>
      <c r="G85" s="460">
        <v>0</v>
      </c>
      <c r="H85" s="460">
        <v>0</v>
      </c>
      <c r="I85" s="460">
        <v>0</v>
      </c>
      <c r="J85" s="460">
        <v>148624</v>
      </c>
      <c r="K85" s="460">
        <v>0</v>
      </c>
      <c r="L85" s="461">
        <f>SUM(E85:K85)</f>
        <v>3344911</v>
      </c>
      <c r="M85" s="462">
        <v>3.05</v>
      </c>
      <c r="N85" s="128"/>
      <c r="O85" s="128"/>
      <c r="P85" s="128"/>
    </row>
    <row r="86" spans="1:16" ht="15.75">
      <c r="A86" s="128"/>
      <c r="B86" s="128" t="s">
        <v>313</v>
      </c>
      <c r="C86" s="128"/>
      <c r="D86" s="444"/>
      <c r="E86" s="460"/>
      <c r="F86" s="460"/>
      <c r="G86" s="460"/>
      <c r="H86" s="460"/>
      <c r="I86" s="460"/>
      <c r="J86" s="460"/>
      <c r="K86" s="460"/>
      <c r="L86" s="461"/>
      <c r="M86" s="462"/>
      <c r="N86" s="128"/>
      <c r="O86" s="128"/>
      <c r="P86" s="128"/>
    </row>
    <row r="87" spans="1:16" ht="15.75">
      <c r="A87" s="128"/>
      <c r="B87" s="128" t="s">
        <v>312</v>
      </c>
      <c r="C87" s="128"/>
      <c r="D87" s="444"/>
      <c r="E87" s="460">
        <v>65237</v>
      </c>
      <c r="F87" s="460">
        <v>252966</v>
      </c>
      <c r="G87" s="460">
        <v>5719</v>
      </c>
      <c r="H87" s="460">
        <v>0</v>
      </c>
      <c r="I87" s="460">
        <v>0</v>
      </c>
      <c r="J87" s="460">
        <v>0</v>
      </c>
      <c r="K87" s="460">
        <v>0</v>
      </c>
      <c r="L87" s="461">
        <f>SUM(E87:K87)</f>
        <v>323922</v>
      </c>
      <c r="M87" s="462">
        <v>3.04</v>
      </c>
      <c r="N87" s="128"/>
      <c r="O87" s="128"/>
      <c r="P87" s="128"/>
    </row>
    <row r="88" spans="1:16" ht="15.75">
      <c r="A88" s="128"/>
      <c r="B88" s="463" t="s">
        <v>906</v>
      </c>
      <c r="C88" s="128"/>
      <c r="D88" s="444"/>
      <c r="E88" s="460">
        <v>0</v>
      </c>
      <c r="F88" s="460">
        <v>0</v>
      </c>
      <c r="G88" s="460">
        <v>0</v>
      </c>
      <c r="H88" s="460">
        <v>0</v>
      </c>
      <c r="I88" s="460">
        <v>0</v>
      </c>
      <c r="J88" s="460">
        <v>0</v>
      </c>
      <c r="K88" s="460">
        <v>1300447</v>
      </c>
      <c r="L88" s="461">
        <f>SUM(E88:K88)</f>
        <v>1300447</v>
      </c>
      <c r="M88" s="462">
        <v>3.67</v>
      </c>
      <c r="N88" s="128"/>
      <c r="O88" s="128"/>
      <c r="P88" s="128"/>
    </row>
    <row r="89" spans="1:16" ht="15.75">
      <c r="A89" s="128"/>
      <c r="B89" s="463" t="s">
        <v>252</v>
      </c>
      <c r="C89" s="128"/>
      <c r="D89" s="444"/>
      <c r="E89" s="460">
        <v>225351</v>
      </c>
      <c r="F89" s="460">
        <v>672195</v>
      </c>
      <c r="G89" s="460">
        <v>1450938</v>
      </c>
      <c r="H89" s="460">
        <v>2399033</v>
      </c>
      <c r="I89" s="460">
        <v>94711</v>
      </c>
      <c r="J89" s="460">
        <v>48028</v>
      </c>
      <c r="K89" s="460">
        <v>0</v>
      </c>
      <c r="L89" s="461">
        <f>SUM(E89:K89)</f>
        <v>4890256</v>
      </c>
      <c r="M89" s="462">
        <v>3.43</v>
      </c>
      <c r="N89" s="128"/>
      <c r="O89" s="128"/>
      <c r="P89" s="128"/>
    </row>
    <row r="90" spans="1:16" ht="15.75">
      <c r="A90" s="128"/>
      <c r="B90" s="463" t="s">
        <v>251</v>
      </c>
      <c r="C90" s="128"/>
      <c r="D90" s="444"/>
      <c r="E90" s="460">
        <v>171473</v>
      </c>
      <c r="F90" s="460">
        <v>0</v>
      </c>
      <c r="G90" s="460">
        <v>35814</v>
      </c>
      <c r="H90" s="460">
        <v>788323</v>
      </c>
      <c r="I90" s="460">
        <v>288303</v>
      </c>
      <c r="J90" s="460">
        <v>293786</v>
      </c>
      <c r="K90" s="460">
        <v>0</v>
      </c>
      <c r="L90" s="461">
        <f>SUM(E90:K90)</f>
        <v>1577699</v>
      </c>
      <c r="M90" s="462">
        <v>2.92</v>
      </c>
      <c r="N90" s="128"/>
      <c r="O90" s="128"/>
      <c r="P90" s="128"/>
    </row>
    <row r="91" spans="1:16" ht="15.75">
      <c r="A91" s="128"/>
      <c r="B91" s="444" t="s">
        <v>441</v>
      </c>
      <c r="C91" s="444"/>
      <c r="D91" s="444"/>
      <c r="E91" s="128"/>
      <c r="F91" s="128"/>
      <c r="G91" s="128"/>
      <c r="H91" s="128"/>
      <c r="I91" s="128"/>
      <c r="J91" s="128"/>
      <c r="K91" s="128"/>
      <c r="L91" s="144"/>
      <c r="N91" s="128"/>
      <c r="O91" s="128"/>
      <c r="P91" s="128"/>
    </row>
    <row r="92" spans="1:16" ht="15.75">
      <c r="A92" s="128"/>
      <c r="B92" s="474" t="s">
        <v>820</v>
      </c>
      <c r="C92" s="444" t="s">
        <v>368</v>
      </c>
      <c r="D92" s="444"/>
      <c r="E92" s="460">
        <v>6256577</v>
      </c>
      <c r="F92" s="460">
        <v>858993</v>
      </c>
      <c r="G92" s="460">
        <v>1547691</v>
      </c>
      <c r="H92" s="460">
        <v>4066236</v>
      </c>
      <c r="I92" s="460">
        <v>2109096</v>
      </c>
      <c r="J92" s="460">
        <v>-327039</v>
      </c>
      <c r="K92" s="460">
        <v>0</v>
      </c>
      <c r="L92" s="461">
        <f>SUM(E92:K92)</f>
        <v>14511554</v>
      </c>
      <c r="M92" s="462">
        <v>7.4</v>
      </c>
      <c r="N92" s="128"/>
      <c r="O92" s="128"/>
      <c r="P92" s="128"/>
    </row>
    <row r="93" spans="1:16" ht="15.75">
      <c r="A93" s="128"/>
      <c r="B93" s="474" t="s">
        <v>820</v>
      </c>
      <c r="C93" s="444" t="s">
        <v>369</v>
      </c>
      <c r="D93" s="444"/>
      <c r="E93" s="460">
        <v>0</v>
      </c>
      <c r="F93" s="460">
        <v>0</v>
      </c>
      <c r="G93" s="460">
        <v>0</v>
      </c>
      <c r="H93" s="460">
        <v>0</v>
      </c>
      <c r="I93" s="460">
        <v>0</v>
      </c>
      <c r="J93" s="460">
        <v>2461655</v>
      </c>
      <c r="K93" s="460">
        <v>0</v>
      </c>
      <c r="L93" s="461">
        <f>SUM(E93:K93)</f>
        <v>2461655</v>
      </c>
      <c r="M93" s="886"/>
      <c r="N93" s="128"/>
      <c r="O93" s="128"/>
      <c r="P93" s="128"/>
    </row>
    <row r="94" spans="1:16" ht="15.75">
      <c r="A94" s="128"/>
      <c r="B94" s="1163" t="s">
        <v>600</v>
      </c>
      <c r="C94" s="1163"/>
      <c r="D94" s="1163"/>
      <c r="E94" s="460">
        <v>0</v>
      </c>
      <c r="F94" s="460">
        <v>0</v>
      </c>
      <c r="G94" s="460">
        <v>0</v>
      </c>
      <c r="H94" s="460">
        <v>0</v>
      </c>
      <c r="I94" s="460">
        <v>0</v>
      </c>
      <c r="J94" s="460">
        <v>665715</v>
      </c>
      <c r="K94" s="460">
        <v>0</v>
      </c>
      <c r="L94" s="461">
        <f>SUM(E94:K94)</f>
        <v>665715</v>
      </c>
      <c r="M94" s="886"/>
      <c r="N94" s="128"/>
      <c r="O94" s="128"/>
      <c r="P94" s="128"/>
    </row>
    <row r="95" spans="1:16" ht="15.75">
      <c r="A95" s="128"/>
      <c r="B95" s="147" t="s">
        <v>755</v>
      </c>
      <c r="C95" s="485"/>
      <c r="D95" s="485"/>
      <c r="E95" s="460">
        <v>0</v>
      </c>
      <c r="F95" s="460">
        <v>0</v>
      </c>
      <c r="G95" s="460">
        <v>0</v>
      </c>
      <c r="H95" s="460">
        <v>0</v>
      </c>
      <c r="I95" s="460">
        <v>0</v>
      </c>
      <c r="J95" s="460">
        <v>89280</v>
      </c>
      <c r="K95" s="460">
        <v>0</v>
      </c>
      <c r="L95" s="461">
        <f>SUM(E95:K95)</f>
        <v>89280</v>
      </c>
      <c r="M95" s="886"/>
      <c r="N95" s="128"/>
      <c r="O95" s="128"/>
      <c r="P95" s="128"/>
    </row>
    <row r="96" spans="1:16" ht="15.75">
      <c r="A96" s="128"/>
      <c r="B96" s="444" t="s">
        <v>601</v>
      </c>
      <c r="C96" s="444"/>
      <c r="D96" s="444"/>
      <c r="E96" s="460">
        <v>6938</v>
      </c>
      <c r="F96" s="460">
        <v>15239</v>
      </c>
      <c r="G96" s="460">
        <v>32</v>
      </c>
      <c r="H96" s="460">
        <v>2830</v>
      </c>
      <c r="I96" s="460">
        <v>678</v>
      </c>
      <c r="J96" s="460">
        <v>1992283</v>
      </c>
      <c r="K96" s="460">
        <v>5030</v>
      </c>
      <c r="L96" s="461">
        <f>SUM(E96:K96)</f>
        <v>2023030</v>
      </c>
      <c r="M96" s="886"/>
      <c r="N96" s="128"/>
      <c r="O96" s="128"/>
      <c r="P96" s="128"/>
    </row>
    <row r="97" spans="1:16" ht="4.5" customHeight="1">
      <c r="A97" s="128"/>
      <c r="B97" s="444"/>
      <c r="C97" s="444"/>
      <c r="D97" s="444"/>
      <c r="E97" s="460"/>
      <c r="F97" s="460"/>
      <c r="G97" s="460"/>
      <c r="H97" s="460"/>
      <c r="I97" s="460"/>
      <c r="J97" s="460"/>
      <c r="K97" s="460"/>
      <c r="L97" s="461"/>
      <c r="N97" s="128"/>
      <c r="O97" s="128"/>
      <c r="P97" s="128"/>
    </row>
    <row r="98" spans="1:16" ht="15.75">
      <c r="A98" s="128"/>
      <c r="B98" s="454" t="s">
        <v>354</v>
      </c>
      <c r="C98" s="454"/>
      <c r="D98" s="454"/>
      <c r="E98" s="468">
        <f aca="true" t="shared" si="7" ref="E98:L98">SUM(E84:E96)</f>
        <v>9921863</v>
      </c>
      <c r="F98" s="468">
        <f t="shared" si="7"/>
        <v>1799393</v>
      </c>
      <c r="G98" s="468">
        <f t="shared" si="7"/>
        <v>3040194</v>
      </c>
      <c r="H98" s="468">
        <f t="shared" si="7"/>
        <v>7256422</v>
      </c>
      <c r="I98" s="468">
        <f t="shared" si="7"/>
        <v>2492788</v>
      </c>
      <c r="J98" s="468">
        <f t="shared" si="7"/>
        <v>5372332</v>
      </c>
      <c r="K98" s="468">
        <f t="shared" si="7"/>
        <v>1305477</v>
      </c>
      <c r="L98" s="468">
        <f t="shared" si="7"/>
        <v>31188469</v>
      </c>
      <c r="N98" s="128"/>
      <c r="O98" s="128"/>
      <c r="P98" s="128"/>
    </row>
    <row r="99" spans="1:16" ht="15.75">
      <c r="A99" s="128"/>
      <c r="B99" s="444"/>
      <c r="C99" s="444"/>
      <c r="D99" s="444"/>
      <c r="E99" s="460" t="s">
        <v>107</v>
      </c>
      <c r="F99" s="460" t="s">
        <v>107</v>
      </c>
      <c r="G99" s="460" t="s">
        <v>107</v>
      </c>
      <c r="H99" s="460" t="s">
        <v>107</v>
      </c>
      <c r="I99" s="460" t="s">
        <v>107</v>
      </c>
      <c r="J99" s="460" t="s">
        <v>107</v>
      </c>
      <c r="K99" s="460" t="s">
        <v>107</v>
      </c>
      <c r="L99" s="461" t="s">
        <v>107</v>
      </c>
      <c r="N99" s="128"/>
      <c r="O99" s="128"/>
      <c r="P99" s="128"/>
    </row>
    <row r="100" spans="1:16" ht="15.75">
      <c r="A100" s="128"/>
      <c r="B100" s="454" t="s">
        <v>845</v>
      </c>
      <c r="C100" s="444"/>
      <c r="D100" s="444"/>
      <c r="E100" s="460" t="s">
        <v>107</v>
      </c>
      <c r="F100" s="460" t="s">
        <v>107</v>
      </c>
      <c r="G100" s="460" t="s">
        <v>107</v>
      </c>
      <c r="H100" s="460" t="s">
        <v>107</v>
      </c>
      <c r="I100" s="460" t="s">
        <v>107</v>
      </c>
      <c r="J100" s="460" t="s">
        <v>107</v>
      </c>
      <c r="K100" s="460" t="s">
        <v>107</v>
      </c>
      <c r="L100" s="461" t="s">
        <v>107</v>
      </c>
      <c r="N100" s="128"/>
      <c r="O100" s="128"/>
      <c r="P100" s="128"/>
    </row>
    <row r="101" spans="1:16" ht="5.25" customHeight="1">
      <c r="A101" s="128"/>
      <c r="B101" s="444"/>
      <c r="C101" s="444"/>
      <c r="D101" s="444"/>
      <c r="E101" s="460" t="s">
        <v>107</v>
      </c>
      <c r="F101" s="460" t="s">
        <v>107</v>
      </c>
      <c r="G101" s="460" t="s">
        <v>107</v>
      </c>
      <c r="H101" s="460" t="s">
        <v>107</v>
      </c>
      <c r="I101" s="460" t="s">
        <v>107</v>
      </c>
      <c r="J101" s="460" t="s">
        <v>107</v>
      </c>
      <c r="K101" s="460" t="s">
        <v>107</v>
      </c>
      <c r="L101" s="461" t="s">
        <v>107</v>
      </c>
      <c r="N101" s="128"/>
      <c r="O101" s="128"/>
      <c r="P101" s="128"/>
    </row>
    <row r="102" spans="1:16" ht="15.75">
      <c r="A102" s="128"/>
      <c r="B102" s="444" t="s">
        <v>605</v>
      </c>
      <c r="C102" s="444"/>
      <c r="D102" s="444"/>
      <c r="E102" s="460">
        <v>11235252</v>
      </c>
      <c r="F102" s="460">
        <v>4948705</v>
      </c>
      <c r="G102" s="460">
        <v>4711121</v>
      </c>
      <c r="H102" s="460">
        <v>569466</v>
      </c>
      <c r="I102" s="202">
        <v>0</v>
      </c>
      <c r="J102" s="460">
        <v>0</v>
      </c>
      <c r="K102" s="460">
        <v>0</v>
      </c>
      <c r="L102" s="461">
        <f>SUM(E102:K102)</f>
        <v>21464544</v>
      </c>
      <c r="M102" s="466">
        <v>2.99</v>
      </c>
      <c r="N102" s="128"/>
      <c r="O102" s="128"/>
      <c r="P102" s="128"/>
    </row>
    <row r="103" spans="1:16" ht="15.75">
      <c r="A103" s="128"/>
      <c r="B103" s="444" t="s">
        <v>355</v>
      </c>
      <c r="C103" s="444"/>
      <c r="D103" s="444"/>
      <c r="E103" s="460"/>
      <c r="F103" s="460"/>
      <c r="G103" s="460"/>
      <c r="H103" s="460"/>
      <c r="I103" s="202"/>
      <c r="J103" s="460"/>
      <c r="K103" s="460"/>
      <c r="L103" s="461" t="s">
        <v>107</v>
      </c>
      <c r="N103" s="128"/>
      <c r="O103" s="128"/>
      <c r="P103" s="128"/>
    </row>
    <row r="104" spans="1:16" ht="15.75">
      <c r="A104" s="128"/>
      <c r="B104" s="444" t="s">
        <v>451</v>
      </c>
      <c r="C104" s="444"/>
      <c r="D104" s="444"/>
      <c r="E104" s="460">
        <v>862585</v>
      </c>
      <c r="F104" s="460">
        <v>255000</v>
      </c>
      <c r="G104" s="460">
        <v>56685</v>
      </c>
      <c r="H104" s="460">
        <v>0</v>
      </c>
      <c r="I104" s="202">
        <v>0</v>
      </c>
      <c r="J104" s="460">
        <v>0</v>
      </c>
      <c r="K104" s="460">
        <v>0</v>
      </c>
      <c r="L104" s="461">
        <f>SUM(E104:K104)</f>
        <v>1174270</v>
      </c>
      <c r="M104" s="466">
        <v>3.04</v>
      </c>
      <c r="N104" s="128"/>
      <c r="O104" s="128"/>
      <c r="P104" s="128"/>
    </row>
    <row r="105" spans="1:16" ht="15.75">
      <c r="A105" s="128"/>
      <c r="B105" s="444" t="s">
        <v>450</v>
      </c>
      <c r="C105" s="444"/>
      <c r="D105" s="444"/>
      <c r="E105" s="128"/>
      <c r="F105" s="128"/>
      <c r="G105" s="128"/>
      <c r="H105" s="128"/>
      <c r="I105" s="202"/>
      <c r="J105" s="128"/>
      <c r="K105" s="128"/>
      <c r="L105" s="461"/>
      <c r="N105" s="128"/>
      <c r="O105" s="128"/>
      <c r="P105" s="128"/>
    </row>
    <row r="106" spans="1:16" ht="15.75">
      <c r="A106" s="128"/>
      <c r="B106" s="444" t="s">
        <v>452</v>
      </c>
      <c r="C106" s="444"/>
      <c r="D106" s="444"/>
      <c r="E106" s="460">
        <v>1455006</v>
      </c>
      <c r="F106" s="460">
        <v>21883</v>
      </c>
      <c r="G106" s="460">
        <v>0</v>
      </c>
      <c r="H106" s="460">
        <v>0</v>
      </c>
      <c r="I106" s="202">
        <v>0</v>
      </c>
      <c r="J106" s="460">
        <v>0</v>
      </c>
      <c r="K106" s="460">
        <v>0</v>
      </c>
      <c r="L106" s="461">
        <f>SUM(E106:K106)</f>
        <v>1476889</v>
      </c>
      <c r="M106" s="466">
        <v>2.26</v>
      </c>
      <c r="N106" s="128"/>
      <c r="O106" s="128"/>
      <c r="P106" s="128"/>
    </row>
    <row r="107" spans="1:16" ht="15.75">
      <c r="A107" s="128"/>
      <c r="B107" s="444" t="s">
        <v>443</v>
      </c>
      <c r="C107" s="444"/>
      <c r="D107" s="444"/>
      <c r="E107" s="460">
        <v>137271</v>
      </c>
      <c r="F107" s="460">
        <v>212356</v>
      </c>
      <c r="G107" s="460">
        <v>35193</v>
      </c>
      <c r="H107" s="460">
        <v>0</v>
      </c>
      <c r="I107" s="202">
        <v>0</v>
      </c>
      <c r="J107" s="460">
        <v>95754</v>
      </c>
      <c r="K107" s="460">
        <v>0</v>
      </c>
      <c r="L107" s="461">
        <f>SUM(E107:K107)</f>
        <v>480574</v>
      </c>
      <c r="M107" s="466">
        <v>3.03</v>
      </c>
      <c r="N107" s="128"/>
      <c r="O107" s="128"/>
      <c r="P107" s="128"/>
    </row>
    <row r="108" spans="1:16" ht="15.75">
      <c r="A108" s="128"/>
      <c r="B108" s="467" t="s">
        <v>642</v>
      </c>
      <c r="C108" s="444"/>
      <c r="D108" s="444"/>
      <c r="E108" s="460">
        <v>0</v>
      </c>
      <c r="F108" s="460">
        <v>36143</v>
      </c>
      <c r="G108" s="460">
        <v>402269</v>
      </c>
      <c r="H108" s="460">
        <v>802748</v>
      </c>
      <c r="I108" s="202">
        <v>0</v>
      </c>
      <c r="J108" s="460">
        <v>0</v>
      </c>
      <c r="K108" s="460">
        <v>0</v>
      </c>
      <c r="L108" s="461">
        <f>SUM(E108:K108)</f>
        <v>1241160</v>
      </c>
      <c r="M108" s="1058">
        <v>4.11</v>
      </c>
      <c r="N108" s="128"/>
      <c r="O108" s="128"/>
      <c r="P108" s="128"/>
    </row>
    <row r="109" spans="1:16" ht="15.75">
      <c r="A109" s="128"/>
      <c r="B109" s="467" t="s">
        <v>643</v>
      </c>
      <c r="C109" s="444"/>
      <c r="D109" s="444"/>
      <c r="E109" s="460">
        <v>314931</v>
      </c>
      <c r="F109" s="460">
        <v>0</v>
      </c>
      <c r="G109" s="460">
        <v>160000</v>
      </c>
      <c r="H109" s="460">
        <v>748530</v>
      </c>
      <c r="I109" s="202">
        <v>0</v>
      </c>
      <c r="J109" s="460">
        <v>0</v>
      </c>
      <c r="K109" s="460">
        <v>0</v>
      </c>
      <c r="L109" s="461">
        <f>SUM(E109:K109)</f>
        <v>1223461</v>
      </c>
      <c r="M109" s="1058">
        <v>6.07</v>
      </c>
      <c r="N109" s="128"/>
      <c r="O109" s="128"/>
      <c r="P109" s="128"/>
    </row>
    <row r="110" spans="1:16" ht="15.75">
      <c r="A110" s="128"/>
      <c r="B110" s="444" t="s">
        <v>607</v>
      </c>
      <c r="C110" s="444"/>
      <c r="D110" s="444"/>
      <c r="E110" s="460">
        <v>18958</v>
      </c>
      <c r="F110" s="460">
        <v>165</v>
      </c>
      <c r="G110" s="460">
        <v>1371</v>
      </c>
      <c r="H110" s="460">
        <v>84</v>
      </c>
      <c r="I110" s="202">
        <v>0</v>
      </c>
      <c r="J110" s="460">
        <v>900561</v>
      </c>
      <c r="K110" s="460">
        <v>0</v>
      </c>
      <c r="L110" s="373">
        <f>SUM(E110:K110)</f>
        <v>921139</v>
      </c>
      <c r="M110" s="886"/>
      <c r="N110" s="128"/>
      <c r="O110" s="128"/>
      <c r="P110" s="128"/>
    </row>
    <row r="111" spans="1:16" ht="3" customHeight="1">
      <c r="A111" s="128"/>
      <c r="B111" s="444"/>
      <c r="C111" s="444"/>
      <c r="D111" s="444"/>
      <c r="E111" s="460"/>
      <c r="F111" s="460"/>
      <c r="G111" s="876"/>
      <c r="H111" s="876"/>
      <c r="I111" s="877"/>
      <c r="J111" s="876"/>
      <c r="K111" s="876"/>
      <c r="L111" s="876"/>
      <c r="N111" s="128"/>
      <c r="O111" s="128"/>
      <c r="P111" s="128"/>
    </row>
    <row r="112" spans="1:16" ht="15.75">
      <c r="A112" s="128"/>
      <c r="B112" s="454" t="s">
        <v>356</v>
      </c>
      <c r="C112" s="454"/>
      <c r="D112" s="454"/>
      <c r="E112" s="878">
        <f>SUM(E102:E110)</f>
        <v>14024003</v>
      </c>
      <c r="F112" s="878">
        <f>SUM(F102:F110)</f>
        <v>5474252</v>
      </c>
      <c r="G112" s="878">
        <f aca="true" t="shared" si="8" ref="G112:L112">SUM(G102:G110)</f>
        <v>5366639</v>
      </c>
      <c r="H112" s="878">
        <f t="shared" si="8"/>
        <v>2120828</v>
      </c>
      <c r="I112" s="879">
        <f t="shared" si="8"/>
        <v>0</v>
      </c>
      <c r="J112" s="878">
        <f t="shared" si="8"/>
        <v>996315</v>
      </c>
      <c r="K112" s="880">
        <f t="shared" si="8"/>
        <v>0</v>
      </c>
      <c r="L112" s="878">
        <f t="shared" si="8"/>
        <v>27982037</v>
      </c>
      <c r="M112" s="465" t="s">
        <v>107</v>
      </c>
      <c r="N112" s="128"/>
      <c r="O112" s="128"/>
      <c r="P112" s="128"/>
    </row>
    <row r="113" spans="1:16" ht="6.75" customHeight="1">
      <c r="A113" s="128"/>
      <c r="B113" s="454"/>
      <c r="C113" s="454"/>
      <c r="D113" s="454"/>
      <c r="E113" s="373"/>
      <c r="F113" s="373"/>
      <c r="G113" s="881"/>
      <c r="H113" s="373"/>
      <c r="I113" s="882"/>
      <c r="J113" s="373"/>
      <c r="K113" s="373"/>
      <c r="L113" s="373"/>
      <c r="M113" s="465"/>
      <c r="N113" s="128"/>
      <c r="O113" s="128"/>
      <c r="P113" s="128"/>
    </row>
    <row r="114" spans="1:16" ht="15.75" customHeight="1">
      <c r="A114" s="128"/>
      <c r="B114" s="469" t="s">
        <v>311</v>
      </c>
      <c r="C114" s="444"/>
      <c r="D114" s="444"/>
      <c r="E114" s="460">
        <v>0</v>
      </c>
      <c r="F114" s="460">
        <v>0</v>
      </c>
      <c r="G114" s="433">
        <v>0</v>
      </c>
      <c r="H114" s="433">
        <v>0</v>
      </c>
      <c r="I114" s="179">
        <v>0</v>
      </c>
      <c r="J114" s="433">
        <v>3206432</v>
      </c>
      <c r="K114" s="433">
        <v>0</v>
      </c>
      <c r="L114" s="373">
        <f>SUM(E114:K114)</f>
        <v>3206432</v>
      </c>
      <c r="M114" s="475"/>
      <c r="N114" s="128"/>
      <c r="O114" s="128"/>
      <c r="P114" s="128"/>
    </row>
    <row r="115" spans="1:16" ht="9" customHeight="1">
      <c r="A115" s="128"/>
      <c r="B115" s="397"/>
      <c r="C115" s="444"/>
      <c r="D115" s="444"/>
      <c r="E115" s="300"/>
      <c r="F115" s="300"/>
      <c r="G115" s="300"/>
      <c r="H115" s="300"/>
      <c r="I115" s="883"/>
      <c r="J115" s="300"/>
      <c r="K115" s="300"/>
      <c r="L115" s="470"/>
      <c r="N115" s="128"/>
      <c r="O115" s="128"/>
      <c r="P115" s="128"/>
    </row>
    <row r="116" spans="1:16" ht="15.75" customHeight="1">
      <c r="A116" s="128"/>
      <c r="B116" s="471" t="s">
        <v>320</v>
      </c>
      <c r="C116" s="444"/>
      <c r="D116" s="444"/>
      <c r="E116" s="460"/>
      <c r="F116" s="460"/>
      <c r="G116" s="460"/>
      <c r="H116" s="460"/>
      <c r="I116" s="202"/>
      <c r="J116" s="460"/>
      <c r="K116" s="460"/>
      <c r="L116" s="461"/>
      <c r="N116" s="460">
        <f>+L117-'BS'!J67</f>
        <v>0</v>
      </c>
      <c r="O116" s="128"/>
      <c r="P116" s="128"/>
    </row>
    <row r="117" spans="1:16" ht="16.5" customHeight="1" thickBot="1">
      <c r="A117" s="128"/>
      <c r="B117" s="471" t="s">
        <v>410</v>
      </c>
      <c r="C117" s="444"/>
      <c r="D117" s="444"/>
      <c r="E117" s="472">
        <f aca="true" t="shared" si="9" ref="E117:L117">+E112+E114+E115</f>
        <v>14024003</v>
      </c>
      <c r="F117" s="472">
        <f t="shared" si="9"/>
        <v>5474252</v>
      </c>
      <c r="G117" s="472">
        <f t="shared" si="9"/>
        <v>5366639</v>
      </c>
      <c r="H117" s="472">
        <f t="shared" si="9"/>
        <v>2120828</v>
      </c>
      <c r="I117" s="884">
        <f t="shared" si="9"/>
        <v>0</v>
      </c>
      <c r="J117" s="472">
        <f t="shared" si="9"/>
        <v>4202747</v>
      </c>
      <c r="K117" s="472">
        <f t="shared" si="9"/>
        <v>0</v>
      </c>
      <c r="L117" s="472">
        <f t="shared" si="9"/>
        <v>31188469</v>
      </c>
      <c r="N117" s="202">
        <f>+L117-L98</f>
        <v>0</v>
      </c>
      <c r="O117" s="128"/>
      <c r="P117" s="128"/>
    </row>
    <row r="118" spans="1:16" ht="15.75">
      <c r="A118" s="128"/>
      <c r="B118" s="454"/>
      <c r="C118" s="454"/>
      <c r="D118" s="454"/>
      <c r="E118" s="373"/>
      <c r="F118" s="373"/>
      <c r="G118" s="373"/>
      <c r="H118" s="373"/>
      <c r="I118" s="882"/>
      <c r="J118" s="373"/>
      <c r="K118" s="373"/>
      <c r="L118" s="373"/>
      <c r="M118" s="465"/>
      <c r="N118" s="128"/>
      <c r="O118" s="128"/>
      <c r="P118" s="128"/>
    </row>
    <row r="119" spans="1:16" ht="15.75">
      <c r="A119" s="128"/>
      <c r="B119" s="444" t="s">
        <v>321</v>
      </c>
      <c r="C119" s="444"/>
      <c r="D119" s="444"/>
      <c r="E119" s="460">
        <f aca="true" t="shared" si="10" ref="E119:K119">+E98-E117</f>
        <v>-4102140</v>
      </c>
      <c r="F119" s="460">
        <f t="shared" si="10"/>
        <v>-3674859</v>
      </c>
      <c r="G119" s="460">
        <f t="shared" si="10"/>
        <v>-2326445</v>
      </c>
      <c r="H119" s="460">
        <f t="shared" si="10"/>
        <v>5135594</v>
      </c>
      <c r="I119" s="202">
        <f t="shared" si="10"/>
        <v>2492788</v>
      </c>
      <c r="J119" s="460">
        <f t="shared" si="10"/>
        <v>1169585</v>
      </c>
      <c r="K119" s="460">
        <f t="shared" si="10"/>
        <v>1305477</v>
      </c>
      <c r="L119" s="461">
        <f>SUM(E119:K119)</f>
        <v>0</v>
      </c>
      <c r="N119" s="128"/>
      <c r="O119" s="128"/>
      <c r="P119" s="128"/>
    </row>
    <row r="120" spans="1:16" ht="15.75">
      <c r="A120" s="128"/>
      <c r="B120" s="444" t="s">
        <v>322</v>
      </c>
      <c r="C120" s="444"/>
      <c r="D120" s="444"/>
      <c r="E120" s="460">
        <v>242556</v>
      </c>
      <c r="F120" s="460">
        <v>441000</v>
      </c>
      <c r="G120" s="460">
        <v>-379000</v>
      </c>
      <c r="H120" s="460">
        <v>-304556</v>
      </c>
      <c r="I120" s="202">
        <v>0</v>
      </c>
      <c r="J120" s="460">
        <v>0</v>
      </c>
      <c r="K120" s="460">
        <v>0</v>
      </c>
      <c r="L120" s="461">
        <f>SUM(E120:K120)</f>
        <v>0</v>
      </c>
      <c r="N120" s="128"/>
      <c r="O120" s="128"/>
      <c r="P120" s="128"/>
    </row>
    <row r="121" spans="1:16" ht="16.5" thickBot="1">
      <c r="A121" s="128"/>
      <c r="B121" s="454" t="s">
        <v>302</v>
      </c>
      <c r="C121" s="454"/>
      <c r="D121" s="454"/>
      <c r="E121" s="464">
        <f aca="true" t="shared" si="11" ref="E121:K121">+E119+E120</f>
        <v>-3859584</v>
      </c>
      <c r="F121" s="464">
        <f t="shared" si="11"/>
        <v>-3233859</v>
      </c>
      <c r="G121" s="464">
        <f t="shared" si="11"/>
        <v>-2705445</v>
      </c>
      <c r="H121" s="464">
        <f t="shared" si="11"/>
        <v>4831038</v>
      </c>
      <c r="I121" s="885">
        <f t="shared" si="11"/>
        <v>2492788</v>
      </c>
      <c r="J121" s="464">
        <f t="shared" si="11"/>
        <v>1169585</v>
      </c>
      <c r="K121" s="464">
        <f t="shared" si="11"/>
        <v>1305477</v>
      </c>
      <c r="L121" s="464">
        <f>SUM(L119:L120)</f>
        <v>0</v>
      </c>
      <c r="M121" s="465"/>
      <c r="N121" s="128"/>
      <c r="O121" s="128"/>
      <c r="P121" s="128"/>
    </row>
    <row r="122" spans="1:16" ht="9.75" customHeight="1">
      <c r="A122" s="128"/>
      <c r="B122" s="128"/>
      <c r="C122" s="128"/>
      <c r="D122" s="128"/>
      <c r="E122" s="202"/>
      <c r="F122" s="202"/>
      <c r="G122" s="202"/>
      <c r="H122" s="202"/>
      <c r="I122" s="202"/>
      <c r="J122" s="202"/>
      <c r="K122" s="202"/>
      <c r="L122" s="473"/>
      <c r="N122" s="128"/>
      <c r="O122" s="128"/>
      <c r="P122" s="128"/>
    </row>
    <row r="123" spans="1:16" ht="15.75">
      <c r="A123" s="128"/>
      <c r="B123" s="128"/>
      <c r="C123" s="128"/>
      <c r="D123" s="128"/>
      <c r="E123" s="202"/>
      <c r="F123" s="202"/>
      <c r="G123" s="202"/>
      <c r="H123" s="202"/>
      <c r="I123" s="202"/>
      <c r="J123" s="202"/>
      <c r="K123" s="202"/>
      <c r="L123" s="473"/>
      <c r="N123" s="128"/>
      <c r="O123" s="128"/>
      <c r="P123" s="128"/>
    </row>
    <row r="124" spans="1:16" ht="15.75">
      <c r="A124" s="128"/>
      <c r="B124" s="128"/>
      <c r="C124" s="128"/>
      <c r="D124" s="128"/>
      <c r="E124" s="202"/>
      <c r="F124" s="202"/>
      <c r="G124" s="202"/>
      <c r="H124" s="202"/>
      <c r="I124" s="202"/>
      <c r="J124" s="202"/>
      <c r="K124" s="202"/>
      <c r="L124" s="473"/>
      <c r="N124" s="128"/>
      <c r="O124" s="128"/>
      <c r="P124" s="128"/>
    </row>
    <row r="125" spans="1:16" ht="15.75">
      <c r="A125" s="128"/>
      <c r="B125" s="128"/>
      <c r="C125" s="128"/>
      <c r="D125" s="128"/>
      <c r="E125" s="202"/>
      <c r="F125" s="202"/>
      <c r="G125" s="202"/>
      <c r="H125" s="202"/>
      <c r="I125" s="202"/>
      <c r="J125" s="202"/>
      <c r="K125" s="202"/>
      <c r="L125" s="473"/>
      <c r="N125" s="128"/>
      <c r="O125" s="128"/>
      <c r="P125" s="128"/>
    </row>
    <row r="126" spans="1:16" ht="15.75">
      <c r="A126" s="128"/>
      <c r="B126" s="128"/>
      <c r="C126" s="128"/>
      <c r="D126" s="128"/>
      <c r="E126" s="202"/>
      <c r="F126" s="202"/>
      <c r="G126" s="202"/>
      <c r="H126" s="202"/>
      <c r="I126" s="202"/>
      <c r="J126" s="202"/>
      <c r="K126" s="202"/>
      <c r="L126" s="473"/>
      <c r="N126" s="128"/>
      <c r="O126" s="128"/>
      <c r="P126" s="128"/>
    </row>
    <row r="127" spans="1:16" ht="15.75">
      <c r="A127" s="128"/>
      <c r="B127" s="128"/>
      <c r="C127" s="128"/>
      <c r="D127" s="128"/>
      <c r="E127" s="202"/>
      <c r="F127" s="202"/>
      <c r="G127" s="202"/>
      <c r="H127" s="202"/>
      <c r="I127" s="202"/>
      <c r="J127" s="202"/>
      <c r="K127" s="202"/>
      <c r="L127" s="473"/>
      <c r="N127" s="128"/>
      <c r="O127" s="128"/>
      <c r="P127" s="128"/>
    </row>
    <row r="128" spans="1:16" ht="15.75">
      <c r="A128" s="128"/>
      <c r="B128" s="128"/>
      <c r="C128" s="128"/>
      <c r="D128" s="128"/>
      <c r="E128" s="202"/>
      <c r="F128" s="202"/>
      <c r="G128" s="202"/>
      <c r="H128" s="202"/>
      <c r="I128" s="202"/>
      <c r="J128" s="202"/>
      <c r="K128" s="202"/>
      <c r="L128" s="473"/>
      <c r="N128" s="128"/>
      <c r="O128" s="128"/>
      <c r="P128" s="128"/>
    </row>
    <row r="129" spans="1:16" ht="15.75">
      <c r="A129" s="128"/>
      <c r="B129" s="128"/>
      <c r="C129" s="128"/>
      <c r="D129" s="128"/>
      <c r="E129" s="202"/>
      <c r="F129" s="202"/>
      <c r="G129" s="202"/>
      <c r="H129" s="202"/>
      <c r="I129" s="202"/>
      <c r="J129" s="202"/>
      <c r="K129" s="202"/>
      <c r="L129" s="473"/>
      <c r="N129" s="128"/>
      <c r="O129" s="128"/>
      <c r="P129" s="128"/>
    </row>
    <row r="130" spans="1:16" ht="15.75">
      <c r="A130" s="128"/>
      <c r="B130" s="128"/>
      <c r="C130" s="128"/>
      <c r="D130" s="128"/>
      <c r="E130" s="202"/>
      <c r="F130" s="202"/>
      <c r="G130" s="202"/>
      <c r="H130" s="202"/>
      <c r="I130" s="202"/>
      <c r="J130" s="202"/>
      <c r="K130" s="202"/>
      <c r="L130" s="473"/>
      <c r="N130" s="128"/>
      <c r="O130" s="128"/>
      <c r="P130" s="128"/>
    </row>
    <row r="131" spans="1:16" ht="15.75">
      <c r="A131" s="128"/>
      <c r="B131" s="128"/>
      <c r="C131" s="128"/>
      <c r="D131" s="128"/>
      <c r="E131" s="202"/>
      <c r="F131" s="202"/>
      <c r="G131" s="202"/>
      <c r="H131" s="202"/>
      <c r="I131" s="202"/>
      <c r="J131" s="202"/>
      <c r="K131" s="202"/>
      <c r="L131" s="473"/>
      <c r="N131" s="128"/>
      <c r="O131" s="128"/>
      <c r="P131" s="128"/>
    </row>
    <row r="132" spans="1:16" ht="15.75">
      <c r="A132" s="128"/>
      <c r="B132" s="128"/>
      <c r="C132" s="128"/>
      <c r="D132" s="128"/>
      <c r="E132" s="202"/>
      <c r="F132" s="202"/>
      <c r="G132" s="202"/>
      <c r="H132" s="202"/>
      <c r="I132" s="202"/>
      <c r="J132" s="202"/>
      <c r="K132" s="202"/>
      <c r="L132" s="473"/>
      <c r="N132" s="128"/>
      <c r="O132" s="128"/>
      <c r="P132" s="128"/>
    </row>
    <row r="133" spans="1:16" ht="15.75">
      <c r="A133" s="128"/>
      <c r="B133" s="128"/>
      <c r="C133" s="128"/>
      <c r="D133" s="128"/>
      <c r="E133" s="202"/>
      <c r="F133" s="202"/>
      <c r="G133" s="202"/>
      <c r="H133" s="202"/>
      <c r="I133" s="202"/>
      <c r="J133" s="202"/>
      <c r="K133" s="202"/>
      <c r="L133" s="473"/>
      <c r="N133" s="128"/>
      <c r="O133" s="128"/>
      <c r="P133" s="128"/>
    </row>
    <row r="134" spans="1:16" ht="15.75">
      <c r="A134" s="128"/>
      <c r="B134" s="128"/>
      <c r="C134" s="128"/>
      <c r="D134" s="128"/>
      <c r="E134" s="202"/>
      <c r="F134" s="202"/>
      <c r="G134" s="202"/>
      <c r="H134" s="202"/>
      <c r="I134" s="202"/>
      <c r="J134" s="202"/>
      <c r="K134" s="202"/>
      <c r="L134" s="473"/>
      <c r="N134" s="128"/>
      <c r="O134" s="128"/>
      <c r="P134" s="128"/>
    </row>
    <row r="135" spans="1:16" ht="15.75">
      <c r="A135" s="128"/>
      <c r="B135" s="128"/>
      <c r="C135" s="128"/>
      <c r="D135" s="128"/>
      <c r="E135" s="202"/>
      <c r="F135" s="202"/>
      <c r="G135" s="202"/>
      <c r="H135" s="202"/>
      <c r="I135" s="202"/>
      <c r="J135" s="202"/>
      <c r="K135" s="202"/>
      <c r="L135" s="473"/>
      <c r="N135" s="128"/>
      <c r="O135" s="128"/>
      <c r="P135" s="128"/>
    </row>
    <row r="136" spans="1:16" ht="15.75">
      <c r="A136" s="128"/>
      <c r="B136" s="128"/>
      <c r="C136" s="128"/>
      <c r="D136" s="128"/>
      <c r="E136" s="202"/>
      <c r="F136" s="202"/>
      <c r="G136" s="202"/>
      <c r="H136" s="202"/>
      <c r="I136" s="202"/>
      <c r="J136" s="202"/>
      <c r="K136" s="202"/>
      <c r="L136" s="473"/>
      <c r="N136" s="128"/>
      <c r="O136" s="128"/>
      <c r="P136" s="128"/>
    </row>
    <row r="137" spans="1:16" ht="15.75">
      <c r="A137" s="128"/>
      <c r="B137" s="128"/>
      <c r="C137" s="128"/>
      <c r="D137" s="128"/>
      <c r="E137" s="202"/>
      <c r="F137" s="202"/>
      <c r="G137" s="202"/>
      <c r="H137" s="202"/>
      <c r="I137" s="202"/>
      <c r="J137" s="202"/>
      <c r="K137" s="202"/>
      <c r="L137" s="473"/>
      <c r="N137" s="128"/>
      <c r="O137" s="128"/>
      <c r="P137" s="128"/>
    </row>
    <row r="138" spans="1:16" ht="15.75">
      <c r="A138" s="128"/>
      <c r="B138" s="128"/>
      <c r="C138" s="128"/>
      <c r="D138" s="128"/>
      <c r="E138" s="202"/>
      <c r="F138" s="202"/>
      <c r="G138" s="202"/>
      <c r="H138" s="202"/>
      <c r="I138" s="202"/>
      <c r="J138" s="202"/>
      <c r="K138" s="202"/>
      <c r="L138" s="473"/>
      <c r="N138" s="128"/>
      <c r="O138" s="128"/>
      <c r="P138" s="128"/>
    </row>
    <row r="139" spans="1:16" ht="15.75">
      <c r="A139" s="128"/>
      <c r="B139" s="128"/>
      <c r="C139" s="128"/>
      <c r="D139" s="128"/>
      <c r="E139" s="202"/>
      <c r="F139" s="202"/>
      <c r="G139" s="202"/>
      <c r="H139" s="202"/>
      <c r="I139" s="202"/>
      <c r="J139" s="202"/>
      <c r="K139" s="202"/>
      <c r="L139" s="473"/>
      <c r="N139" s="128"/>
      <c r="O139" s="128"/>
      <c r="P139" s="128"/>
    </row>
    <row r="140" spans="1:16" ht="15.75">
      <c r="A140" s="128"/>
      <c r="B140" s="128"/>
      <c r="C140" s="128"/>
      <c r="D140" s="128"/>
      <c r="E140" s="202"/>
      <c r="F140" s="202"/>
      <c r="G140" s="202"/>
      <c r="H140" s="202"/>
      <c r="I140" s="202"/>
      <c r="J140" s="202"/>
      <c r="K140" s="202"/>
      <c r="L140" s="473"/>
      <c r="N140" s="128"/>
      <c r="O140" s="128"/>
      <c r="P140" s="128"/>
    </row>
    <row r="141" spans="1:16" ht="15.75">
      <c r="A141" s="128"/>
      <c r="B141" s="128"/>
      <c r="C141" s="128"/>
      <c r="D141" s="128"/>
      <c r="E141" s="202"/>
      <c r="F141" s="202"/>
      <c r="G141" s="202"/>
      <c r="H141" s="202"/>
      <c r="I141" s="202"/>
      <c r="J141" s="202"/>
      <c r="K141" s="202"/>
      <c r="L141" s="473"/>
      <c r="N141" s="128"/>
      <c r="O141" s="128"/>
      <c r="P141" s="128"/>
    </row>
    <row r="142" spans="1:16" ht="15.75">
      <c r="A142" s="128"/>
      <c r="B142" s="128"/>
      <c r="C142" s="128"/>
      <c r="D142" s="128"/>
      <c r="E142" s="202"/>
      <c r="F142" s="202"/>
      <c r="G142" s="202"/>
      <c r="H142" s="202"/>
      <c r="I142" s="202"/>
      <c r="J142" s="202"/>
      <c r="K142" s="202"/>
      <c r="L142" s="473"/>
      <c r="N142" s="128"/>
      <c r="O142" s="128"/>
      <c r="P142" s="128"/>
    </row>
    <row r="143" spans="1:16" ht="15.75">
      <c r="A143" s="128"/>
      <c r="B143" s="128"/>
      <c r="C143" s="128"/>
      <c r="D143" s="128"/>
      <c r="E143" s="202"/>
      <c r="F143" s="202"/>
      <c r="G143" s="202"/>
      <c r="H143" s="202"/>
      <c r="I143" s="202"/>
      <c r="J143" s="202"/>
      <c r="K143" s="202"/>
      <c r="L143" s="473"/>
      <c r="N143" s="128"/>
      <c r="O143" s="128"/>
      <c r="P143" s="128"/>
    </row>
    <row r="144" spans="1:16" ht="15.75">
      <c r="A144" s="128"/>
      <c r="B144" s="128"/>
      <c r="C144" s="128"/>
      <c r="D144" s="128"/>
      <c r="E144" s="202"/>
      <c r="F144" s="202"/>
      <c r="G144" s="202"/>
      <c r="H144" s="202"/>
      <c r="I144" s="202"/>
      <c r="J144" s="202"/>
      <c r="K144" s="202"/>
      <c r="L144" s="473"/>
      <c r="N144" s="128"/>
      <c r="O144" s="128"/>
      <c r="P144" s="128"/>
    </row>
    <row r="145" spans="1:16" ht="15.75">
      <c r="A145" s="128"/>
      <c r="B145" s="128"/>
      <c r="C145" s="128"/>
      <c r="D145" s="128"/>
      <c r="E145" s="202"/>
      <c r="F145" s="202"/>
      <c r="G145" s="202"/>
      <c r="H145" s="202"/>
      <c r="I145" s="202"/>
      <c r="J145" s="202"/>
      <c r="K145" s="202"/>
      <c r="L145" s="473"/>
      <c r="N145" s="128"/>
      <c r="O145" s="128"/>
      <c r="P145" s="128"/>
    </row>
    <row r="146" spans="1:16" ht="15.75">
      <c r="A146" s="128"/>
      <c r="B146" s="128"/>
      <c r="C146" s="128"/>
      <c r="D146" s="128"/>
      <c r="E146" s="202"/>
      <c r="F146" s="202"/>
      <c r="G146" s="202"/>
      <c r="H146" s="202"/>
      <c r="I146" s="202"/>
      <c r="J146" s="202"/>
      <c r="K146" s="202"/>
      <c r="L146" s="473"/>
      <c r="N146" s="128"/>
      <c r="O146" s="128"/>
      <c r="P146" s="128"/>
    </row>
    <row r="147" spans="1:16" ht="15.75">
      <c r="A147" s="128"/>
      <c r="B147" s="128"/>
      <c r="C147" s="128"/>
      <c r="D147" s="128"/>
      <c r="E147" s="202"/>
      <c r="F147" s="202"/>
      <c r="G147" s="202"/>
      <c r="H147" s="202"/>
      <c r="I147" s="202"/>
      <c r="J147" s="202"/>
      <c r="K147" s="202"/>
      <c r="L147" s="473"/>
      <c r="N147" s="128"/>
      <c r="O147" s="128"/>
      <c r="P147" s="128"/>
    </row>
    <row r="148" spans="1:16" ht="15.75">
      <c r="A148" s="128"/>
      <c r="B148" s="128"/>
      <c r="C148" s="128"/>
      <c r="D148" s="128"/>
      <c r="E148" s="202"/>
      <c r="F148" s="202"/>
      <c r="G148" s="202"/>
      <c r="H148" s="202"/>
      <c r="I148" s="202"/>
      <c r="J148" s="202"/>
      <c r="K148" s="202"/>
      <c r="L148" s="473"/>
      <c r="N148" s="128"/>
      <c r="O148" s="128"/>
      <c r="P148" s="128"/>
    </row>
    <row r="149" spans="1:16" ht="15.75">
      <c r="A149" s="128"/>
      <c r="B149" s="128"/>
      <c r="C149" s="128"/>
      <c r="D149" s="128"/>
      <c r="E149" s="202"/>
      <c r="F149" s="202"/>
      <c r="G149" s="202"/>
      <c r="H149" s="202"/>
      <c r="I149" s="202"/>
      <c r="J149" s="202"/>
      <c r="K149" s="202"/>
      <c r="L149" s="473"/>
      <c r="N149" s="128"/>
      <c r="O149" s="128"/>
      <c r="P149" s="128"/>
    </row>
    <row r="150" spans="1:16" ht="15.75">
      <c r="A150" s="128"/>
      <c r="B150" s="128"/>
      <c r="C150" s="128"/>
      <c r="D150" s="128"/>
      <c r="E150" s="202"/>
      <c r="F150" s="202"/>
      <c r="G150" s="202"/>
      <c r="H150" s="202"/>
      <c r="I150" s="202"/>
      <c r="J150" s="202"/>
      <c r="K150" s="202"/>
      <c r="L150" s="473"/>
      <c r="N150" s="128"/>
      <c r="O150" s="128"/>
      <c r="P150" s="128"/>
    </row>
    <row r="151" spans="1:16" ht="15.75">
      <c r="A151" s="128"/>
      <c r="B151" s="128"/>
      <c r="C151" s="128"/>
      <c r="D151" s="128"/>
      <c r="E151" s="202"/>
      <c r="F151" s="202"/>
      <c r="G151" s="202"/>
      <c r="H151" s="202"/>
      <c r="I151" s="202"/>
      <c r="J151" s="202"/>
      <c r="K151" s="202"/>
      <c r="L151" s="473"/>
      <c r="N151" s="128"/>
      <c r="O151" s="128"/>
      <c r="P151" s="128"/>
    </row>
    <row r="152" spans="1:16" ht="15.75">
      <c r="A152" s="128"/>
      <c r="B152" s="128"/>
      <c r="C152" s="128"/>
      <c r="D152" s="128"/>
      <c r="E152" s="202"/>
      <c r="F152" s="202"/>
      <c r="G152" s="202"/>
      <c r="H152" s="202"/>
      <c r="I152" s="202"/>
      <c r="J152" s="202"/>
      <c r="K152" s="202"/>
      <c r="L152" s="473"/>
      <c r="N152" s="128"/>
      <c r="O152" s="128"/>
      <c r="P152" s="128"/>
    </row>
    <row r="153" spans="1:16" ht="15.75">
      <c r="A153" s="128"/>
      <c r="B153" s="128"/>
      <c r="C153" s="128"/>
      <c r="D153" s="128"/>
      <c r="E153" s="202"/>
      <c r="F153" s="202"/>
      <c r="G153" s="202"/>
      <c r="H153" s="202"/>
      <c r="I153" s="202"/>
      <c r="J153" s="202"/>
      <c r="K153" s="202"/>
      <c r="L153" s="473"/>
      <c r="N153" s="128"/>
      <c r="O153" s="128"/>
      <c r="P153" s="128"/>
    </row>
    <row r="154" spans="1:16" ht="15.75">
      <c r="A154" s="128"/>
      <c r="B154" s="128"/>
      <c r="C154" s="128"/>
      <c r="D154" s="128"/>
      <c r="E154" s="202"/>
      <c r="F154" s="202"/>
      <c r="G154" s="202"/>
      <c r="H154" s="202"/>
      <c r="I154" s="202"/>
      <c r="J154" s="202"/>
      <c r="K154" s="202"/>
      <c r="L154" s="473"/>
      <c r="N154" s="128"/>
      <c r="O154" s="128"/>
      <c r="P154" s="128"/>
    </row>
    <row r="155" spans="1:16" ht="15.75">
      <c r="A155" s="128"/>
      <c r="B155" s="128"/>
      <c r="C155" s="128"/>
      <c r="D155" s="128"/>
      <c r="E155" s="202"/>
      <c r="F155" s="202"/>
      <c r="G155" s="202"/>
      <c r="H155" s="202"/>
      <c r="I155" s="202"/>
      <c r="J155" s="202"/>
      <c r="K155" s="202"/>
      <c r="L155" s="473"/>
      <c r="N155" s="128"/>
      <c r="O155" s="128"/>
      <c r="P155" s="128"/>
    </row>
    <row r="156" spans="1:16" ht="15.75">
      <c r="A156" s="128"/>
      <c r="B156" s="128"/>
      <c r="C156" s="128"/>
      <c r="D156" s="128"/>
      <c r="E156" s="202"/>
      <c r="F156" s="202"/>
      <c r="G156" s="202"/>
      <c r="H156" s="202"/>
      <c r="I156" s="202"/>
      <c r="J156" s="202"/>
      <c r="K156" s="202"/>
      <c r="L156" s="473"/>
      <c r="N156" s="128"/>
      <c r="O156" s="128"/>
      <c r="P156" s="128"/>
    </row>
    <row r="157" spans="1:16" ht="15.75">
      <c r="A157" s="128"/>
      <c r="B157" s="128"/>
      <c r="C157" s="128"/>
      <c r="D157" s="128"/>
      <c r="E157" s="202"/>
      <c r="F157" s="202"/>
      <c r="G157" s="202"/>
      <c r="H157" s="202"/>
      <c r="I157" s="202"/>
      <c r="J157" s="202"/>
      <c r="K157" s="202"/>
      <c r="L157" s="473"/>
      <c r="N157" s="128"/>
      <c r="O157" s="128"/>
      <c r="P157" s="128"/>
    </row>
    <row r="158" spans="1:16" ht="15.75">
      <c r="A158" s="128"/>
      <c r="B158" s="128"/>
      <c r="C158" s="128"/>
      <c r="D158" s="128"/>
      <c r="E158" s="202"/>
      <c r="F158" s="202"/>
      <c r="G158" s="202"/>
      <c r="H158" s="202"/>
      <c r="I158" s="202"/>
      <c r="J158" s="202"/>
      <c r="K158" s="202"/>
      <c r="L158" s="473"/>
      <c r="N158" s="128"/>
      <c r="O158" s="128"/>
      <c r="P158" s="128"/>
    </row>
    <row r="159" spans="1:16" ht="15.75">
      <c r="A159" s="128"/>
      <c r="B159" s="128"/>
      <c r="C159" s="128"/>
      <c r="D159" s="128"/>
      <c r="E159" s="202"/>
      <c r="F159" s="202"/>
      <c r="G159" s="202"/>
      <c r="H159" s="202"/>
      <c r="I159" s="202"/>
      <c r="J159" s="202"/>
      <c r="K159" s="202"/>
      <c r="L159" s="473"/>
      <c r="N159" s="128"/>
      <c r="O159" s="128"/>
      <c r="P159" s="128"/>
    </row>
    <row r="160" spans="1:16" ht="15.75">
      <c r="A160" s="128"/>
      <c r="B160" s="128"/>
      <c r="C160" s="128"/>
      <c r="D160" s="128"/>
      <c r="E160" s="202"/>
      <c r="F160" s="202"/>
      <c r="G160" s="202"/>
      <c r="H160" s="202"/>
      <c r="I160" s="202"/>
      <c r="J160" s="202"/>
      <c r="K160" s="202"/>
      <c r="L160" s="473"/>
      <c r="N160" s="128"/>
      <c r="O160" s="128"/>
      <c r="P160" s="128"/>
    </row>
    <row r="161" spans="1:16" ht="15.75">
      <c r="A161" s="128"/>
      <c r="B161" s="128"/>
      <c r="C161" s="128"/>
      <c r="D161" s="128"/>
      <c r="E161" s="202"/>
      <c r="F161" s="202"/>
      <c r="G161" s="202"/>
      <c r="H161" s="202"/>
      <c r="I161" s="202"/>
      <c r="J161" s="202"/>
      <c r="K161" s="202"/>
      <c r="L161" s="473"/>
      <c r="N161" s="128"/>
      <c r="O161" s="128"/>
      <c r="P161" s="128"/>
    </row>
    <row r="162" spans="1:16" ht="15.75">
      <c r="A162" s="128"/>
      <c r="B162" s="128"/>
      <c r="C162" s="128"/>
      <c r="D162" s="128"/>
      <c r="E162" s="202"/>
      <c r="F162" s="202"/>
      <c r="G162" s="202"/>
      <c r="H162" s="202"/>
      <c r="I162" s="202"/>
      <c r="J162" s="202"/>
      <c r="K162" s="202"/>
      <c r="L162" s="473"/>
      <c r="N162" s="128"/>
      <c r="O162" s="128"/>
      <c r="P162" s="128"/>
    </row>
    <row r="163" spans="1:16" ht="15.75">
      <c r="A163" s="128"/>
      <c r="B163" s="128"/>
      <c r="C163" s="128"/>
      <c r="D163" s="128"/>
      <c r="E163" s="202"/>
      <c r="F163" s="202"/>
      <c r="G163" s="202"/>
      <c r="H163" s="202"/>
      <c r="I163" s="202"/>
      <c r="J163" s="202"/>
      <c r="K163" s="202"/>
      <c r="L163" s="473"/>
      <c r="N163" s="128"/>
      <c r="O163" s="128"/>
      <c r="P163" s="128"/>
    </row>
    <row r="164" spans="1:16" ht="15.75">
      <c r="A164" s="128"/>
      <c r="B164" s="128"/>
      <c r="C164" s="128"/>
      <c r="D164" s="128"/>
      <c r="E164" s="202"/>
      <c r="F164" s="202"/>
      <c r="G164" s="202"/>
      <c r="H164" s="202"/>
      <c r="I164" s="202"/>
      <c r="J164" s="202"/>
      <c r="K164" s="202"/>
      <c r="L164" s="473"/>
      <c r="N164" s="128"/>
      <c r="O164" s="128"/>
      <c r="P164" s="128"/>
    </row>
    <row r="165" spans="1:16" ht="15.75">
      <c r="A165" s="128"/>
      <c r="B165" s="128"/>
      <c r="C165" s="128"/>
      <c r="D165" s="128"/>
      <c r="E165" s="202"/>
      <c r="F165" s="202"/>
      <c r="G165" s="202"/>
      <c r="H165" s="202"/>
      <c r="I165" s="202"/>
      <c r="J165" s="202"/>
      <c r="K165" s="202"/>
      <c r="L165" s="473"/>
      <c r="N165" s="128"/>
      <c r="O165" s="128"/>
      <c r="P165" s="128"/>
    </row>
    <row r="166" spans="1:16" ht="15.75">
      <c r="A166" s="128"/>
      <c r="B166" s="128"/>
      <c r="C166" s="128"/>
      <c r="D166" s="128"/>
      <c r="E166" s="202"/>
      <c r="F166" s="202"/>
      <c r="G166" s="202"/>
      <c r="H166" s="202"/>
      <c r="I166" s="202"/>
      <c r="J166" s="202"/>
      <c r="K166" s="202"/>
      <c r="L166" s="473"/>
      <c r="N166" s="128"/>
      <c r="O166" s="128"/>
      <c r="P166" s="128"/>
    </row>
    <row r="167" spans="1:16" ht="15.75">
      <c r="A167" s="128"/>
      <c r="B167" s="128"/>
      <c r="C167" s="128"/>
      <c r="D167" s="128"/>
      <c r="E167" s="202"/>
      <c r="F167" s="202"/>
      <c r="G167" s="202"/>
      <c r="H167" s="202"/>
      <c r="I167" s="202"/>
      <c r="J167" s="202"/>
      <c r="K167" s="202"/>
      <c r="L167" s="473"/>
      <c r="N167" s="128"/>
      <c r="O167" s="128"/>
      <c r="P167" s="128"/>
    </row>
    <row r="168" spans="1:16" ht="15.75">
      <c r="A168" s="128"/>
      <c r="B168" s="128"/>
      <c r="C168" s="128"/>
      <c r="D168" s="128"/>
      <c r="E168" s="202"/>
      <c r="F168" s="202"/>
      <c r="G168" s="202"/>
      <c r="H168" s="202"/>
      <c r="I168" s="202"/>
      <c r="J168" s="202"/>
      <c r="K168" s="202"/>
      <c r="L168" s="473"/>
      <c r="N168" s="128"/>
      <c r="O168" s="128"/>
      <c r="P168" s="128"/>
    </row>
    <row r="169" spans="1:16" ht="15.75">
      <c r="A169" s="128"/>
      <c r="B169" s="128"/>
      <c r="C169" s="128"/>
      <c r="D169" s="128"/>
      <c r="E169" s="202"/>
      <c r="F169" s="202"/>
      <c r="G169" s="202"/>
      <c r="H169" s="202"/>
      <c r="I169" s="202"/>
      <c r="J169" s="202"/>
      <c r="K169" s="202"/>
      <c r="L169" s="473"/>
      <c r="N169" s="128"/>
      <c r="O169" s="128"/>
      <c r="P169" s="128"/>
    </row>
    <row r="170" spans="1:16" ht="15.75">
      <c r="A170" s="128"/>
      <c r="B170" s="128"/>
      <c r="C170" s="128"/>
      <c r="D170" s="128"/>
      <c r="E170" s="202"/>
      <c r="F170" s="202"/>
      <c r="G170" s="202"/>
      <c r="H170" s="202"/>
      <c r="I170" s="202"/>
      <c r="J170" s="202"/>
      <c r="K170" s="202"/>
      <c r="L170" s="473"/>
      <c r="N170" s="128"/>
      <c r="O170" s="128"/>
      <c r="P170" s="128"/>
    </row>
    <row r="171" spans="1:16" ht="15.75">
      <c r="A171" s="128"/>
      <c r="B171" s="128"/>
      <c r="C171" s="128"/>
      <c r="D171" s="128"/>
      <c r="E171" s="202"/>
      <c r="F171" s="202"/>
      <c r="G171" s="202"/>
      <c r="H171" s="202"/>
      <c r="I171" s="202"/>
      <c r="J171" s="202"/>
      <c r="K171" s="202"/>
      <c r="L171" s="473"/>
      <c r="N171" s="128"/>
      <c r="O171" s="128"/>
      <c r="P171" s="128"/>
    </row>
    <row r="172" spans="1:16" ht="15.75">
      <c r="A172" s="128"/>
      <c r="B172" s="128"/>
      <c r="C172" s="128"/>
      <c r="D172" s="128"/>
      <c r="E172" s="202"/>
      <c r="F172" s="202"/>
      <c r="G172" s="202"/>
      <c r="H172" s="202"/>
      <c r="I172" s="202"/>
      <c r="J172" s="202"/>
      <c r="K172" s="202"/>
      <c r="L172" s="473"/>
      <c r="N172" s="128"/>
      <c r="O172" s="128"/>
      <c r="P172" s="128"/>
    </row>
    <row r="173" spans="1:16" ht="15.75">
      <c r="A173" s="128"/>
      <c r="B173" s="128"/>
      <c r="C173" s="128"/>
      <c r="D173" s="128"/>
      <c r="E173" s="202"/>
      <c r="F173" s="202"/>
      <c r="G173" s="202"/>
      <c r="H173" s="202"/>
      <c r="I173" s="202"/>
      <c r="J173" s="202"/>
      <c r="K173" s="202"/>
      <c r="L173" s="473"/>
      <c r="N173" s="128"/>
      <c r="O173" s="128"/>
      <c r="P173" s="128"/>
    </row>
    <row r="174" spans="1:16" ht="15.75">
      <c r="A174" s="128"/>
      <c r="B174" s="128"/>
      <c r="C174" s="128"/>
      <c r="D174" s="128"/>
      <c r="E174" s="202"/>
      <c r="F174" s="202"/>
      <c r="G174" s="202"/>
      <c r="H174" s="202"/>
      <c r="I174" s="202"/>
      <c r="J174" s="202"/>
      <c r="K174" s="202"/>
      <c r="L174" s="473"/>
      <c r="N174" s="128"/>
      <c r="O174" s="128"/>
      <c r="P174" s="128"/>
    </row>
    <row r="175" spans="1:16" ht="15.75">
      <c r="A175" s="128"/>
      <c r="B175" s="128"/>
      <c r="C175" s="128"/>
      <c r="D175" s="128"/>
      <c r="E175" s="202"/>
      <c r="F175" s="202"/>
      <c r="G175" s="202"/>
      <c r="H175" s="202"/>
      <c r="I175" s="202"/>
      <c r="J175" s="202"/>
      <c r="K175" s="202"/>
      <c r="L175" s="473"/>
      <c r="N175" s="128"/>
      <c r="O175" s="128"/>
      <c r="P175" s="128"/>
    </row>
    <row r="176" spans="1:16" ht="15.75">
      <c r="A176" s="128"/>
      <c r="B176" s="128"/>
      <c r="C176" s="128"/>
      <c r="D176" s="128"/>
      <c r="E176" s="202"/>
      <c r="F176" s="202"/>
      <c r="G176" s="202"/>
      <c r="H176" s="202"/>
      <c r="I176" s="202"/>
      <c r="J176" s="202"/>
      <c r="K176" s="202"/>
      <c r="L176" s="473"/>
      <c r="N176" s="128"/>
      <c r="O176" s="128"/>
      <c r="P176" s="128"/>
    </row>
    <row r="177" spans="1:16" ht="15.75">
      <c r="A177" s="128"/>
      <c r="B177" s="128"/>
      <c r="C177" s="128"/>
      <c r="D177" s="128"/>
      <c r="E177" s="202"/>
      <c r="F177" s="202"/>
      <c r="G177" s="202"/>
      <c r="H177" s="202"/>
      <c r="I177" s="202"/>
      <c r="J177" s="202"/>
      <c r="K177" s="202"/>
      <c r="L177" s="473"/>
      <c r="N177" s="128"/>
      <c r="O177" s="128"/>
      <c r="P177" s="128"/>
    </row>
    <row r="178" spans="1:16" ht="15.75">
      <c r="A178" s="128"/>
      <c r="B178" s="128"/>
      <c r="C178" s="128"/>
      <c r="D178" s="128"/>
      <c r="E178" s="202"/>
      <c r="F178" s="202"/>
      <c r="G178" s="202"/>
      <c r="H178" s="202"/>
      <c r="I178" s="202"/>
      <c r="J178" s="202"/>
      <c r="K178" s="202"/>
      <c r="L178" s="473"/>
      <c r="N178" s="128"/>
      <c r="O178" s="128"/>
      <c r="P178" s="128"/>
    </row>
    <row r="179" spans="1:16" ht="15.75">
      <c r="A179" s="128"/>
      <c r="B179" s="128"/>
      <c r="C179" s="128"/>
      <c r="D179" s="128"/>
      <c r="E179" s="202"/>
      <c r="F179" s="202"/>
      <c r="G179" s="202"/>
      <c r="H179" s="202"/>
      <c r="I179" s="202"/>
      <c r="J179" s="202"/>
      <c r="K179" s="202"/>
      <c r="L179" s="473"/>
      <c r="N179" s="128"/>
      <c r="O179" s="128"/>
      <c r="P179" s="128"/>
    </row>
    <row r="180" spans="1:16" ht="15.75">
      <c r="A180" s="128"/>
      <c r="B180" s="128"/>
      <c r="C180" s="128"/>
      <c r="D180" s="128"/>
      <c r="E180" s="202"/>
      <c r="F180" s="202"/>
      <c r="G180" s="202"/>
      <c r="H180" s="202"/>
      <c r="I180" s="202"/>
      <c r="J180" s="202"/>
      <c r="K180" s="202"/>
      <c r="L180" s="473"/>
      <c r="N180" s="128"/>
      <c r="O180" s="128"/>
      <c r="P180" s="128"/>
    </row>
    <row r="181" spans="1:16" ht="15.75">
      <c r="A181" s="128"/>
      <c r="B181" s="128"/>
      <c r="C181" s="128"/>
      <c r="D181" s="128"/>
      <c r="E181" s="202"/>
      <c r="F181" s="202"/>
      <c r="G181" s="202"/>
      <c r="H181" s="202"/>
      <c r="I181" s="202"/>
      <c r="J181" s="202"/>
      <c r="K181" s="202"/>
      <c r="L181" s="473"/>
      <c r="N181" s="128"/>
      <c r="O181" s="128"/>
      <c r="P181" s="128"/>
    </row>
    <row r="182" spans="1:16" ht="15.75">
      <c r="A182" s="128"/>
      <c r="B182" s="128"/>
      <c r="C182" s="128"/>
      <c r="D182" s="128"/>
      <c r="E182" s="202"/>
      <c r="F182" s="202"/>
      <c r="G182" s="202"/>
      <c r="H182" s="202"/>
      <c r="I182" s="202"/>
      <c r="J182" s="202"/>
      <c r="K182" s="202"/>
      <c r="L182" s="473"/>
      <c r="N182" s="128"/>
      <c r="O182" s="128"/>
      <c r="P182" s="128"/>
    </row>
    <row r="183" spans="1:16" ht="15.75">
      <c r="A183" s="128"/>
      <c r="B183" s="128"/>
      <c r="C183" s="128"/>
      <c r="D183" s="128"/>
      <c r="E183" s="202"/>
      <c r="F183" s="202"/>
      <c r="G183" s="202"/>
      <c r="H183" s="202"/>
      <c r="I183" s="202"/>
      <c r="J183" s="202"/>
      <c r="K183" s="202"/>
      <c r="L183" s="473"/>
      <c r="N183" s="128"/>
      <c r="O183" s="128"/>
      <c r="P183" s="128"/>
    </row>
    <row r="184" spans="1:16" ht="15.75">
      <c r="A184" s="128"/>
      <c r="B184" s="128"/>
      <c r="C184" s="128"/>
      <c r="D184" s="128"/>
      <c r="E184" s="202"/>
      <c r="F184" s="202"/>
      <c r="G184" s="202"/>
      <c r="H184" s="202"/>
      <c r="I184" s="202"/>
      <c r="J184" s="202"/>
      <c r="K184" s="202"/>
      <c r="L184" s="473"/>
      <c r="N184" s="128"/>
      <c r="O184" s="128"/>
      <c r="P184" s="128"/>
    </row>
    <row r="185" spans="1:16" ht="15.75">
      <c r="A185" s="128"/>
      <c r="B185" s="128"/>
      <c r="C185" s="128"/>
      <c r="D185" s="128"/>
      <c r="E185" s="202"/>
      <c r="F185" s="202"/>
      <c r="G185" s="202"/>
      <c r="H185" s="202"/>
      <c r="I185" s="202"/>
      <c r="J185" s="202"/>
      <c r="K185" s="202"/>
      <c r="L185" s="473"/>
      <c r="N185" s="128"/>
      <c r="O185" s="128"/>
      <c r="P185" s="128"/>
    </row>
    <row r="186" spans="1:16" ht="15.75">
      <c r="A186" s="128"/>
      <c r="B186" s="128"/>
      <c r="C186" s="128"/>
      <c r="D186" s="128"/>
      <c r="E186" s="202"/>
      <c r="F186" s="202"/>
      <c r="G186" s="202"/>
      <c r="H186" s="202"/>
      <c r="I186" s="202"/>
      <c r="J186" s="202"/>
      <c r="K186" s="202"/>
      <c r="L186" s="473"/>
      <c r="N186" s="128"/>
      <c r="O186" s="128"/>
      <c r="P186" s="128"/>
    </row>
    <row r="187" spans="1:16" ht="15.75">
      <c r="A187" s="128"/>
      <c r="B187" s="128"/>
      <c r="C187" s="128"/>
      <c r="D187" s="128"/>
      <c r="E187" s="202"/>
      <c r="F187" s="202"/>
      <c r="G187" s="202"/>
      <c r="H187" s="202"/>
      <c r="I187" s="202"/>
      <c r="J187" s="202"/>
      <c r="K187" s="202"/>
      <c r="L187" s="473"/>
      <c r="N187" s="128"/>
      <c r="O187" s="128"/>
      <c r="P187" s="128"/>
    </row>
    <row r="188" spans="1:16" ht="15.75">
      <c r="A188" s="128"/>
      <c r="B188" s="128"/>
      <c r="C188" s="128"/>
      <c r="D188" s="128"/>
      <c r="E188" s="202"/>
      <c r="F188" s="202"/>
      <c r="G188" s="202"/>
      <c r="H188" s="202"/>
      <c r="I188" s="202"/>
      <c r="J188" s="202"/>
      <c r="K188" s="202"/>
      <c r="L188" s="473"/>
      <c r="N188" s="128"/>
      <c r="O188" s="128"/>
      <c r="P188" s="128"/>
    </row>
    <row r="189" spans="1:16" ht="15.75">
      <c r="A189" s="128"/>
      <c r="B189" s="128"/>
      <c r="C189" s="128"/>
      <c r="D189" s="128"/>
      <c r="E189" s="202"/>
      <c r="F189" s="202"/>
      <c r="G189" s="202"/>
      <c r="H189" s="202"/>
      <c r="I189" s="202"/>
      <c r="J189" s="202"/>
      <c r="K189" s="202"/>
      <c r="L189" s="473"/>
      <c r="N189" s="128"/>
      <c r="O189" s="128"/>
      <c r="P189" s="128"/>
    </row>
    <row r="190" spans="1:16" ht="15.75">
      <c r="A190" s="128"/>
      <c r="B190" s="128"/>
      <c r="C190" s="128"/>
      <c r="D190" s="128"/>
      <c r="E190" s="202"/>
      <c r="F190" s="202"/>
      <c r="G190" s="202"/>
      <c r="H190" s="202"/>
      <c r="I190" s="202"/>
      <c r="J190" s="202"/>
      <c r="K190" s="202"/>
      <c r="L190" s="473"/>
      <c r="N190" s="128"/>
      <c r="O190" s="128"/>
      <c r="P190" s="128"/>
    </row>
    <row r="191" spans="1:16" ht="15.75">
      <c r="A191" s="128"/>
      <c r="B191" s="128"/>
      <c r="C191" s="128"/>
      <c r="D191" s="128"/>
      <c r="E191" s="202"/>
      <c r="F191" s="202"/>
      <c r="G191" s="202"/>
      <c r="H191" s="202"/>
      <c r="I191" s="202"/>
      <c r="J191" s="202"/>
      <c r="K191" s="202"/>
      <c r="L191" s="473"/>
      <c r="N191" s="128"/>
      <c r="O191" s="128"/>
      <c r="P191" s="128"/>
    </row>
    <row r="192" spans="1:16" ht="15.75">
      <c r="A192" s="128"/>
      <c r="B192" s="128"/>
      <c r="C192" s="128"/>
      <c r="D192" s="128"/>
      <c r="E192" s="202"/>
      <c r="F192" s="202"/>
      <c r="G192" s="202"/>
      <c r="H192" s="202"/>
      <c r="I192" s="202"/>
      <c r="J192" s="202"/>
      <c r="K192" s="202"/>
      <c r="L192" s="473"/>
      <c r="N192" s="128"/>
      <c r="O192" s="128"/>
      <c r="P192" s="128"/>
    </row>
    <row r="193" spans="1:16" ht="15.75">
      <c r="A193" s="128"/>
      <c r="B193" s="128"/>
      <c r="C193" s="128"/>
      <c r="D193" s="128"/>
      <c r="E193" s="202"/>
      <c r="F193" s="202"/>
      <c r="G193" s="202"/>
      <c r="H193" s="202"/>
      <c r="I193" s="202"/>
      <c r="J193" s="202"/>
      <c r="K193" s="202"/>
      <c r="L193" s="473"/>
      <c r="N193" s="128"/>
      <c r="O193" s="128"/>
      <c r="P193" s="128"/>
    </row>
    <row r="194" spans="1:16" ht="15.75">
      <c r="A194" s="128"/>
      <c r="B194" s="128"/>
      <c r="C194" s="128"/>
      <c r="D194" s="128"/>
      <c r="E194" s="202"/>
      <c r="F194" s="202"/>
      <c r="G194" s="202"/>
      <c r="H194" s="202"/>
      <c r="I194" s="202"/>
      <c r="J194" s="202"/>
      <c r="K194" s="202"/>
      <c r="L194" s="473"/>
      <c r="N194" s="128"/>
      <c r="O194" s="128"/>
      <c r="P194" s="128"/>
    </row>
    <row r="195" spans="1:16" ht="15.75">
      <c r="A195" s="128"/>
      <c r="B195" s="128"/>
      <c r="C195" s="128"/>
      <c r="D195" s="128"/>
      <c r="E195" s="202"/>
      <c r="F195" s="202"/>
      <c r="G195" s="202"/>
      <c r="H195" s="202"/>
      <c r="I195" s="202"/>
      <c r="J195" s="202"/>
      <c r="K195" s="202"/>
      <c r="L195" s="473"/>
      <c r="N195" s="128"/>
      <c r="O195" s="128"/>
      <c r="P195" s="128"/>
    </row>
    <row r="196" spans="1:16" ht="15.75">
      <c r="A196" s="128"/>
      <c r="B196" s="128"/>
      <c r="C196" s="128"/>
      <c r="D196" s="128"/>
      <c r="E196" s="202"/>
      <c r="F196" s="202"/>
      <c r="G196" s="202"/>
      <c r="H196" s="202"/>
      <c r="I196" s="202"/>
      <c r="J196" s="202"/>
      <c r="K196" s="202"/>
      <c r="L196" s="473"/>
      <c r="N196" s="128"/>
      <c r="O196" s="128"/>
      <c r="P196" s="128"/>
    </row>
    <row r="197" spans="1:16" ht="15.75">
      <c r="A197" s="128"/>
      <c r="B197" s="128"/>
      <c r="C197" s="128"/>
      <c r="D197" s="128"/>
      <c r="E197" s="202"/>
      <c r="F197" s="202"/>
      <c r="G197" s="202"/>
      <c r="H197" s="202"/>
      <c r="I197" s="202"/>
      <c r="J197" s="202"/>
      <c r="K197" s="202"/>
      <c r="L197" s="473"/>
      <c r="N197" s="128"/>
      <c r="O197" s="128"/>
      <c r="P197" s="128"/>
    </row>
    <row r="198" spans="1:16" ht="15.75">
      <c r="A198" s="128"/>
      <c r="B198" s="128"/>
      <c r="C198" s="128"/>
      <c r="D198" s="128"/>
      <c r="E198" s="202"/>
      <c r="F198" s="202"/>
      <c r="G198" s="202"/>
      <c r="H198" s="202"/>
      <c r="I198" s="202"/>
      <c r="J198" s="202"/>
      <c r="K198" s="202"/>
      <c r="L198" s="473"/>
      <c r="N198" s="128"/>
      <c r="O198" s="128"/>
      <c r="P198" s="128"/>
    </row>
    <row r="199" spans="1:16" ht="15.75">
      <c r="A199" s="128"/>
      <c r="B199" s="128"/>
      <c r="C199" s="128"/>
      <c r="D199" s="128"/>
      <c r="E199" s="202"/>
      <c r="F199" s="202"/>
      <c r="G199" s="202"/>
      <c r="H199" s="202"/>
      <c r="I199" s="202"/>
      <c r="J199" s="202"/>
      <c r="K199" s="202"/>
      <c r="L199" s="473"/>
      <c r="N199" s="128"/>
      <c r="O199" s="128"/>
      <c r="P199" s="128"/>
    </row>
    <row r="200" spans="1:16" ht="15.75">
      <c r="A200" s="128"/>
      <c r="B200" s="128"/>
      <c r="C200" s="128"/>
      <c r="D200" s="128"/>
      <c r="E200" s="202"/>
      <c r="F200" s="202"/>
      <c r="G200" s="202"/>
      <c r="H200" s="202"/>
      <c r="I200" s="202"/>
      <c r="J200" s="202"/>
      <c r="K200" s="202"/>
      <c r="L200" s="473"/>
      <c r="N200" s="128"/>
      <c r="O200" s="128"/>
      <c r="P200" s="128"/>
    </row>
    <row r="201" spans="1:16" ht="15.75">
      <c r="A201" s="128"/>
      <c r="B201" s="128"/>
      <c r="C201" s="128"/>
      <c r="D201" s="128"/>
      <c r="E201" s="202"/>
      <c r="F201" s="202"/>
      <c r="G201" s="202"/>
      <c r="H201" s="202"/>
      <c r="I201" s="202"/>
      <c r="J201" s="202"/>
      <c r="K201" s="202"/>
      <c r="L201" s="473"/>
      <c r="N201" s="128"/>
      <c r="O201" s="128"/>
      <c r="P201" s="128"/>
    </row>
    <row r="202" spans="1:16" ht="15.75">
      <c r="A202" s="128"/>
      <c r="B202" s="128"/>
      <c r="C202" s="128"/>
      <c r="D202" s="128"/>
      <c r="E202" s="202"/>
      <c r="F202" s="202"/>
      <c r="G202" s="202"/>
      <c r="H202" s="202"/>
      <c r="I202" s="202"/>
      <c r="J202" s="202"/>
      <c r="K202" s="202"/>
      <c r="L202" s="473"/>
      <c r="N202" s="128"/>
      <c r="O202" s="128"/>
      <c r="P202" s="128"/>
    </row>
    <row r="203" spans="1:16" ht="15.75">
      <c r="A203" s="128"/>
      <c r="B203" s="128"/>
      <c r="C203" s="128"/>
      <c r="D203" s="128"/>
      <c r="E203" s="202"/>
      <c r="F203" s="202"/>
      <c r="G203" s="202"/>
      <c r="H203" s="202"/>
      <c r="I203" s="202"/>
      <c r="J203" s="202"/>
      <c r="K203" s="202"/>
      <c r="L203" s="473"/>
      <c r="N203" s="128"/>
      <c r="O203" s="128"/>
      <c r="P203" s="128"/>
    </row>
    <row r="204" spans="1:16" ht="15.75">
      <c r="A204" s="128"/>
      <c r="B204" s="128"/>
      <c r="C204" s="128"/>
      <c r="D204" s="128"/>
      <c r="E204" s="202"/>
      <c r="F204" s="202"/>
      <c r="G204" s="202"/>
      <c r="H204" s="202"/>
      <c r="I204" s="202"/>
      <c r="J204" s="202"/>
      <c r="K204" s="202"/>
      <c r="L204" s="473"/>
      <c r="N204" s="128"/>
      <c r="O204" s="128"/>
      <c r="P204" s="128"/>
    </row>
    <row r="205" spans="1:16" ht="15.75">
      <c r="A205" s="128"/>
      <c r="B205" s="128"/>
      <c r="C205" s="128"/>
      <c r="D205" s="128"/>
      <c r="E205" s="202"/>
      <c r="F205" s="202"/>
      <c r="G205" s="202"/>
      <c r="H205" s="202"/>
      <c r="I205" s="202"/>
      <c r="J205" s="202"/>
      <c r="K205" s="202"/>
      <c r="L205" s="473"/>
      <c r="N205" s="128"/>
      <c r="O205" s="128"/>
      <c r="P205" s="128"/>
    </row>
    <row r="206" spans="1:16" ht="15.75">
      <c r="A206" s="128"/>
      <c r="B206" s="128"/>
      <c r="C206" s="128"/>
      <c r="D206" s="128"/>
      <c r="E206" s="202"/>
      <c r="F206" s="202"/>
      <c r="G206" s="202"/>
      <c r="H206" s="202"/>
      <c r="I206" s="202"/>
      <c r="J206" s="202"/>
      <c r="K206" s="202"/>
      <c r="L206" s="473"/>
      <c r="N206" s="128"/>
      <c r="O206" s="128"/>
      <c r="P206" s="128"/>
    </row>
    <row r="207" spans="1:16" ht="15.75">
      <c r="A207" s="128"/>
      <c r="B207" s="128"/>
      <c r="C207" s="128"/>
      <c r="D207" s="128"/>
      <c r="E207" s="202"/>
      <c r="F207" s="202"/>
      <c r="G207" s="202"/>
      <c r="H207" s="202"/>
      <c r="I207" s="202"/>
      <c r="J207" s="202"/>
      <c r="K207" s="202"/>
      <c r="L207" s="473"/>
      <c r="N207" s="128"/>
      <c r="O207" s="128"/>
      <c r="P207" s="128"/>
    </row>
    <row r="208" spans="1:16" ht="15.75">
      <c r="A208" s="128"/>
      <c r="B208" s="128"/>
      <c r="C208" s="128"/>
      <c r="D208" s="128"/>
      <c r="E208" s="202"/>
      <c r="F208" s="202"/>
      <c r="G208" s="202"/>
      <c r="H208" s="202"/>
      <c r="I208" s="202"/>
      <c r="J208" s="202"/>
      <c r="K208" s="202"/>
      <c r="L208" s="473"/>
      <c r="N208" s="128"/>
      <c r="O208" s="128"/>
      <c r="P208" s="128"/>
    </row>
    <row r="209" spans="1:16" ht="15.75">
      <c r="A209" s="128"/>
      <c r="B209" s="128"/>
      <c r="C209" s="128"/>
      <c r="D209" s="128"/>
      <c r="E209" s="202"/>
      <c r="F209" s="202"/>
      <c r="G209" s="202"/>
      <c r="H209" s="202"/>
      <c r="I209" s="202"/>
      <c r="J209" s="202"/>
      <c r="K209" s="202"/>
      <c r="L209" s="473"/>
      <c r="N209" s="128"/>
      <c r="O209" s="128"/>
      <c r="P209" s="128"/>
    </row>
    <row r="210" spans="1:16" ht="15.75">
      <c r="A210" s="128"/>
      <c r="B210" s="128"/>
      <c r="C210" s="128"/>
      <c r="D210" s="128"/>
      <c r="E210" s="202"/>
      <c r="F210" s="202"/>
      <c r="G210" s="202"/>
      <c r="H210" s="202"/>
      <c r="I210" s="202"/>
      <c r="J210" s="202"/>
      <c r="K210" s="202"/>
      <c r="L210" s="473"/>
      <c r="N210" s="128"/>
      <c r="O210" s="128"/>
      <c r="P210" s="128"/>
    </row>
    <row r="211" spans="1:16" ht="15.75">
      <c r="A211" s="128"/>
      <c r="B211" s="128"/>
      <c r="C211" s="128"/>
      <c r="D211" s="128"/>
      <c r="E211" s="202"/>
      <c r="F211" s="202"/>
      <c r="G211" s="202"/>
      <c r="H211" s="202"/>
      <c r="I211" s="202"/>
      <c r="J211" s="202"/>
      <c r="K211" s="202"/>
      <c r="L211" s="473"/>
      <c r="N211" s="128"/>
      <c r="O211" s="128"/>
      <c r="P211" s="128"/>
    </row>
    <row r="212" spans="1:16" ht="15.75">
      <c r="A212" s="128"/>
      <c r="B212" s="128"/>
      <c r="C212" s="128"/>
      <c r="D212" s="128"/>
      <c r="E212" s="202"/>
      <c r="F212" s="202"/>
      <c r="G212" s="202"/>
      <c r="H212" s="202"/>
      <c r="I212" s="202"/>
      <c r="J212" s="202"/>
      <c r="K212" s="202"/>
      <c r="L212" s="473"/>
      <c r="N212" s="128"/>
      <c r="O212" s="128"/>
      <c r="P212" s="128"/>
    </row>
    <row r="213" spans="1:16" ht="15.75">
      <c r="A213" s="128"/>
      <c r="B213" s="128"/>
      <c r="C213" s="128"/>
      <c r="D213" s="128"/>
      <c r="E213" s="202"/>
      <c r="F213" s="202"/>
      <c r="G213" s="202"/>
      <c r="H213" s="202"/>
      <c r="I213" s="202"/>
      <c r="J213" s="202"/>
      <c r="K213" s="202"/>
      <c r="L213" s="473"/>
      <c r="N213" s="128"/>
      <c r="O213" s="128"/>
      <c r="P213" s="128"/>
    </row>
    <row r="214" spans="1:16" ht="15.75">
      <c r="A214" s="128"/>
      <c r="B214" s="128"/>
      <c r="C214" s="128"/>
      <c r="D214" s="128"/>
      <c r="E214" s="202"/>
      <c r="F214" s="202"/>
      <c r="G214" s="202"/>
      <c r="H214" s="202"/>
      <c r="I214" s="202"/>
      <c r="J214" s="202"/>
      <c r="K214" s="202"/>
      <c r="L214" s="473"/>
      <c r="N214" s="128"/>
      <c r="O214" s="128"/>
      <c r="P214" s="128"/>
    </row>
    <row r="215" spans="1:16" ht="15.75">
      <c r="A215" s="128"/>
      <c r="B215" s="128"/>
      <c r="C215" s="128"/>
      <c r="D215" s="128"/>
      <c r="E215" s="202"/>
      <c r="F215" s="202"/>
      <c r="G215" s="202"/>
      <c r="H215" s="202"/>
      <c r="I215" s="202"/>
      <c r="J215" s="202"/>
      <c r="K215" s="202"/>
      <c r="L215" s="473"/>
      <c r="N215" s="128"/>
      <c r="O215" s="128"/>
      <c r="P215" s="128"/>
    </row>
    <row r="216" spans="1:16" ht="15.75">
      <c r="A216" s="128"/>
      <c r="B216" s="128"/>
      <c r="C216" s="128"/>
      <c r="D216" s="128"/>
      <c r="E216" s="202"/>
      <c r="F216" s="202"/>
      <c r="G216" s="202"/>
      <c r="H216" s="202"/>
      <c r="I216" s="202"/>
      <c r="J216" s="202"/>
      <c r="K216" s="202"/>
      <c r="L216" s="473"/>
      <c r="N216" s="128"/>
      <c r="O216" s="128"/>
      <c r="P216" s="128"/>
    </row>
    <row r="217" spans="1:16" ht="15.75">
      <c r="A217" s="128"/>
      <c r="B217" s="128"/>
      <c r="C217" s="128"/>
      <c r="D217" s="128"/>
      <c r="E217" s="202"/>
      <c r="F217" s="202"/>
      <c r="G217" s="202"/>
      <c r="H217" s="202"/>
      <c r="I217" s="202"/>
      <c r="J217" s="202"/>
      <c r="K217" s="202"/>
      <c r="L217" s="473"/>
      <c r="N217" s="128"/>
      <c r="O217" s="128"/>
      <c r="P217" s="128"/>
    </row>
    <row r="218" spans="1:16" ht="15.75">
      <c r="A218" s="128"/>
      <c r="B218" s="128"/>
      <c r="C218" s="128"/>
      <c r="D218" s="128"/>
      <c r="E218" s="202"/>
      <c r="F218" s="202"/>
      <c r="G218" s="202"/>
      <c r="H218" s="202"/>
      <c r="I218" s="202"/>
      <c r="J218" s="202"/>
      <c r="K218" s="202"/>
      <c r="L218" s="473"/>
      <c r="N218" s="128"/>
      <c r="O218" s="128"/>
      <c r="P218" s="128"/>
    </row>
    <row r="219" spans="1:16" ht="15.75">
      <c r="A219" s="128"/>
      <c r="B219" s="128"/>
      <c r="C219" s="128"/>
      <c r="D219" s="128"/>
      <c r="E219" s="202"/>
      <c r="F219" s="202"/>
      <c r="G219" s="202"/>
      <c r="H219" s="202"/>
      <c r="I219" s="202"/>
      <c r="J219" s="202"/>
      <c r="K219" s="202"/>
      <c r="L219" s="473"/>
      <c r="N219" s="128"/>
      <c r="O219" s="128"/>
      <c r="P219" s="128"/>
    </row>
    <row r="220" spans="1:16" ht="15.75">
      <c r="A220" s="128"/>
      <c r="B220" s="128"/>
      <c r="C220" s="128"/>
      <c r="D220" s="128"/>
      <c r="E220" s="202"/>
      <c r="F220" s="202"/>
      <c r="G220" s="202"/>
      <c r="H220" s="202"/>
      <c r="I220" s="202"/>
      <c r="J220" s="202"/>
      <c r="K220" s="202"/>
      <c r="L220" s="473"/>
      <c r="N220" s="128"/>
      <c r="O220" s="128"/>
      <c r="P220" s="128"/>
    </row>
    <row r="221" spans="1:16" ht="15.75">
      <c r="A221" s="128"/>
      <c r="B221" s="128"/>
      <c r="C221" s="128"/>
      <c r="D221" s="128"/>
      <c r="E221" s="202"/>
      <c r="F221" s="202"/>
      <c r="G221" s="202"/>
      <c r="H221" s="202"/>
      <c r="I221" s="202"/>
      <c r="J221" s="202"/>
      <c r="K221" s="202"/>
      <c r="L221" s="473"/>
      <c r="N221" s="128"/>
      <c r="O221" s="128"/>
      <c r="P221" s="128"/>
    </row>
    <row r="222" spans="1:16" ht="15.75">
      <c r="A222" s="128"/>
      <c r="B222" s="128"/>
      <c r="C222" s="128"/>
      <c r="D222" s="128"/>
      <c r="E222" s="202"/>
      <c r="F222" s="202"/>
      <c r="G222" s="202"/>
      <c r="H222" s="202"/>
      <c r="I222" s="202"/>
      <c r="J222" s="202"/>
      <c r="K222" s="202"/>
      <c r="L222" s="473"/>
      <c r="N222" s="128"/>
      <c r="O222" s="128"/>
      <c r="P222" s="128"/>
    </row>
    <row r="223" spans="1:16" ht="15.75">
      <c r="A223" s="128"/>
      <c r="B223" s="128"/>
      <c r="C223" s="128"/>
      <c r="D223" s="128"/>
      <c r="E223" s="202"/>
      <c r="F223" s="202"/>
      <c r="G223" s="202"/>
      <c r="H223" s="202"/>
      <c r="I223" s="202"/>
      <c r="J223" s="202"/>
      <c r="K223" s="202"/>
      <c r="L223" s="473"/>
      <c r="N223" s="128"/>
      <c r="O223" s="128"/>
      <c r="P223" s="128"/>
    </row>
    <row r="224" spans="1:16" ht="15.75">
      <c r="A224" s="128"/>
      <c r="B224" s="128"/>
      <c r="C224" s="128"/>
      <c r="D224" s="128"/>
      <c r="E224" s="202"/>
      <c r="F224" s="202"/>
      <c r="G224" s="202"/>
      <c r="H224" s="202"/>
      <c r="I224" s="202"/>
      <c r="J224" s="202"/>
      <c r="K224" s="202"/>
      <c r="L224" s="473"/>
      <c r="N224" s="128"/>
      <c r="O224" s="128"/>
      <c r="P224" s="128"/>
    </row>
    <row r="225" spans="1:16" ht="15.75">
      <c r="A225" s="128"/>
      <c r="B225" s="128"/>
      <c r="C225" s="128"/>
      <c r="D225" s="128"/>
      <c r="E225" s="202"/>
      <c r="F225" s="202"/>
      <c r="G225" s="202"/>
      <c r="H225" s="202"/>
      <c r="I225" s="202"/>
      <c r="J225" s="202"/>
      <c r="K225" s="202"/>
      <c r="L225" s="473"/>
      <c r="N225" s="128"/>
      <c r="O225" s="128"/>
      <c r="P225" s="128"/>
    </row>
    <row r="226" spans="1:16" ht="15.75">
      <c r="A226" s="128"/>
      <c r="B226" s="128"/>
      <c r="C226" s="128"/>
      <c r="D226" s="128"/>
      <c r="E226" s="202"/>
      <c r="F226" s="202"/>
      <c r="G226" s="202"/>
      <c r="H226" s="202"/>
      <c r="I226" s="202"/>
      <c r="J226" s="202"/>
      <c r="K226" s="202"/>
      <c r="L226" s="473"/>
      <c r="N226" s="128"/>
      <c r="O226" s="128"/>
      <c r="P226" s="128"/>
    </row>
    <row r="227" spans="1:16" ht="15.75">
      <c r="A227" s="128"/>
      <c r="B227" s="128"/>
      <c r="C227" s="128"/>
      <c r="D227" s="128"/>
      <c r="E227" s="202"/>
      <c r="F227" s="202"/>
      <c r="G227" s="202"/>
      <c r="H227" s="202"/>
      <c r="I227" s="202"/>
      <c r="J227" s="202"/>
      <c r="K227" s="202"/>
      <c r="L227" s="473"/>
      <c r="N227" s="128"/>
      <c r="O227" s="128"/>
      <c r="P227" s="128"/>
    </row>
    <row r="228" spans="1:16" ht="15.75">
      <c r="A228" s="128"/>
      <c r="B228" s="128"/>
      <c r="C228" s="128"/>
      <c r="D228" s="128"/>
      <c r="E228" s="202"/>
      <c r="F228" s="202"/>
      <c r="G228" s="202"/>
      <c r="H228" s="202"/>
      <c r="I228" s="202"/>
      <c r="J228" s="202"/>
      <c r="K228" s="202"/>
      <c r="L228" s="473"/>
      <c r="N228" s="128"/>
      <c r="O228" s="128"/>
      <c r="P228" s="128"/>
    </row>
    <row r="229" spans="1:16" ht="15.75">
      <c r="A229" s="128"/>
      <c r="B229" s="128"/>
      <c r="C229" s="128"/>
      <c r="D229" s="128"/>
      <c r="E229" s="202"/>
      <c r="F229" s="202"/>
      <c r="G229" s="202"/>
      <c r="H229" s="202"/>
      <c r="I229" s="202"/>
      <c r="J229" s="202"/>
      <c r="K229" s="202"/>
      <c r="L229" s="473"/>
      <c r="N229" s="128"/>
      <c r="O229" s="128"/>
      <c r="P229" s="128"/>
    </row>
    <row r="230" spans="1:16" ht="15.75">
      <c r="A230" s="128"/>
      <c r="B230" s="128"/>
      <c r="C230" s="128"/>
      <c r="D230" s="128"/>
      <c r="E230" s="202"/>
      <c r="F230" s="202"/>
      <c r="G230" s="202"/>
      <c r="H230" s="202"/>
      <c r="I230" s="202"/>
      <c r="J230" s="202"/>
      <c r="K230" s="202"/>
      <c r="L230" s="473"/>
      <c r="N230" s="128"/>
      <c r="O230" s="128"/>
      <c r="P230" s="128"/>
    </row>
    <row r="231" spans="1:16" ht="15.75">
      <c r="A231" s="128"/>
      <c r="B231" s="128"/>
      <c r="C231" s="128"/>
      <c r="D231" s="128"/>
      <c r="E231" s="202"/>
      <c r="F231" s="202"/>
      <c r="G231" s="202"/>
      <c r="H231" s="202"/>
      <c r="I231" s="202"/>
      <c r="J231" s="202"/>
      <c r="K231" s="202"/>
      <c r="L231" s="473"/>
      <c r="N231" s="128"/>
      <c r="O231" s="128"/>
      <c r="P231" s="128"/>
    </row>
    <row r="232" spans="1:16" ht="15.75">
      <c r="A232" s="128"/>
      <c r="B232" s="128"/>
      <c r="C232" s="128"/>
      <c r="D232" s="128"/>
      <c r="E232" s="202"/>
      <c r="F232" s="202"/>
      <c r="G232" s="202"/>
      <c r="H232" s="202"/>
      <c r="I232" s="202"/>
      <c r="J232" s="202"/>
      <c r="K232" s="202"/>
      <c r="L232" s="473"/>
      <c r="N232" s="128"/>
      <c r="O232" s="128"/>
      <c r="P232" s="128"/>
    </row>
    <row r="233" spans="1:16" ht="15.75">
      <c r="A233" s="128"/>
      <c r="B233" s="128"/>
      <c r="C233" s="128"/>
      <c r="D233" s="128"/>
      <c r="E233" s="202"/>
      <c r="F233" s="202"/>
      <c r="G233" s="202"/>
      <c r="H233" s="202"/>
      <c r="I233" s="202"/>
      <c r="J233" s="202"/>
      <c r="K233" s="202"/>
      <c r="L233" s="473"/>
      <c r="N233" s="128"/>
      <c r="O233" s="128"/>
      <c r="P233" s="128"/>
    </row>
    <row r="234" spans="1:16" ht="15.75">
      <c r="A234" s="128"/>
      <c r="B234" s="128"/>
      <c r="C234" s="128"/>
      <c r="D234" s="128"/>
      <c r="E234" s="202"/>
      <c r="F234" s="202"/>
      <c r="G234" s="202"/>
      <c r="H234" s="202"/>
      <c r="I234" s="202"/>
      <c r="J234" s="202"/>
      <c r="K234" s="202"/>
      <c r="L234" s="473"/>
      <c r="N234" s="128"/>
      <c r="O234" s="128"/>
      <c r="P234" s="128"/>
    </row>
    <row r="235" spans="1:16" ht="15.75">
      <c r="A235" s="128"/>
      <c r="B235" s="128"/>
      <c r="C235" s="128"/>
      <c r="D235" s="128"/>
      <c r="E235" s="202"/>
      <c r="F235" s="202"/>
      <c r="G235" s="202"/>
      <c r="H235" s="202"/>
      <c r="I235" s="202"/>
      <c r="J235" s="202"/>
      <c r="K235" s="202"/>
      <c r="L235" s="473"/>
      <c r="N235" s="128"/>
      <c r="O235" s="128"/>
      <c r="P235" s="128"/>
    </row>
    <row r="236" spans="1:16" ht="15.75">
      <c r="A236" s="128"/>
      <c r="B236" s="128"/>
      <c r="C236" s="128"/>
      <c r="D236" s="128"/>
      <c r="E236" s="202"/>
      <c r="F236" s="202"/>
      <c r="G236" s="202"/>
      <c r="H236" s="202"/>
      <c r="I236" s="202"/>
      <c r="J236" s="202"/>
      <c r="K236" s="202"/>
      <c r="L236" s="473"/>
      <c r="N236" s="128"/>
      <c r="O236" s="128"/>
      <c r="P236" s="128"/>
    </row>
    <row r="237" spans="1:16" ht="15.75">
      <c r="A237" s="128"/>
      <c r="B237" s="128"/>
      <c r="C237" s="128"/>
      <c r="D237" s="128"/>
      <c r="E237" s="202"/>
      <c r="F237" s="202"/>
      <c r="G237" s="202"/>
      <c r="H237" s="202"/>
      <c r="I237" s="202"/>
      <c r="J237" s="202"/>
      <c r="K237" s="202"/>
      <c r="L237" s="473"/>
      <c r="N237" s="128"/>
      <c r="O237" s="128"/>
      <c r="P237" s="128"/>
    </row>
    <row r="238" spans="1:16" ht="15.75">
      <c r="A238" s="128"/>
      <c r="B238" s="128"/>
      <c r="C238" s="128"/>
      <c r="D238" s="128"/>
      <c r="E238" s="202"/>
      <c r="F238" s="202"/>
      <c r="G238" s="202"/>
      <c r="H238" s="202"/>
      <c r="I238" s="202"/>
      <c r="J238" s="202"/>
      <c r="K238" s="202"/>
      <c r="L238" s="473"/>
      <c r="N238" s="128"/>
      <c r="O238" s="128"/>
      <c r="P238" s="128"/>
    </row>
    <row r="239" spans="1:16" ht="15.75">
      <c r="A239" s="128"/>
      <c r="B239" s="128"/>
      <c r="C239" s="128"/>
      <c r="D239" s="128"/>
      <c r="E239" s="202"/>
      <c r="F239" s="202"/>
      <c r="G239" s="202"/>
      <c r="H239" s="202"/>
      <c r="I239" s="202"/>
      <c r="J239" s="202"/>
      <c r="K239" s="202"/>
      <c r="L239" s="473"/>
      <c r="N239" s="128"/>
      <c r="O239" s="128"/>
      <c r="P239" s="128"/>
    </row>
    <row r="240" spans="1:16" ht="15.75">
      <c r="A240" s="128"/>
      <c r="B240" s="128"/>
      <c r="C240" s="128"/>
      <c r="D240" s="128"/>
      <c r="E240" s="202"/>
      <c r="F240" s="202"/>
      <c r="G240" s="202"/>
      <c r="H240" s="202"/>
      <c r="I240" s="202"/>
      <c r="J240" s="202"/>
      <c r="K240" s="202"/>
      <c r="L240" s="473"/>
      <c r="N240" s="128"/>
      <c r="O240" s="128"/>
      <c r="P240" s="128"/>
    </row>
    <row r="241" spans="1:16" ht="15.75">
      <c r="A241" s="128"/>
      <c r="B241" s="128"/>
      <c r="C241" s="128"/>
      <c r="D241" s="128"/>
      <c r="E241" s="202"/>
      <c r="F241" s="202"/>
      <c r="G241" s="202"/>
      <c r="H241" s="202"/>
      <c r="I241" s="202"/>
      <c r="J241" s="202"/>
      <c r="K241" s="202"/>
      <c r="L241" s="473"/>
      <c r="N241" s="128"/>
      <c r="O241" s="128"/>
      <c r="P241" s="128"/>
    </row>
    <row r="242" spans="1:16" ht="15.75">
      <c r="A242" s="128"/>
      <c r="B242" s="128"/>
      <c r="C242" s="128"/>
      <c r="D242" s="128"/>
      <c r="E242" s="202"/>
      <c r="F242" s="202"/>
      <c r="G242" s="202"/>
      <c r="H242" s="202"/>
      <c r="I242" s="202"/>
      <c r="J242" s="202"/>
      <c r="K242" s="202"/>
      <c r="L242" s="473"/>
      <c r="N242" s="128"/>
      <c r="O242" s="128"/>
      <c r="P242" s="128"/>
    </row>
    <row r="243" spans="1:16" ht="15.75">
      <c r="A243" s="128"/>
      <c r="B243" s="128"/>
      <c r="C243" s="128"/>
      <c r="D243" s="128"/>
      <c r="E243" s="202"/>
      <c r="F243" s="202"/>
      <c r="G243" s="202"/>
      <c r="H243" s="202"/>
      <c r="I243" s="202"/>
      <c r="J243" s="202"/>
      <c r="K243" s="202"/>
      <c r="L243" s="473"/>
      <c r="N243" s="128"/>
      <c r="O243" s="128"/>
      <c r="P243" s="128"/>
    </row>
    <row r="244" spans="1:16" ht="15.75">
      <c r="A244" s="128"/>
      <c r="B244" s="128"/>
      <c r="C244" s="128"/>
      <c r="D244" s="128"/>
      <c r="E244" s="202"/>
      <c r="F244" s="202"/>
      <c r="G244" s="202"/>
      <c r="H244" s="202"/>
      <c r="I244" s="202"/>
      <c r="J244" s="202"/>
      <c r="K244" s="202"/>
      <c r="L244" s="473"/>
      <c r="N244" s="128"/>
      <c r="O244" s="128"/>
      <c r="P244" s="128"/>
    </row>
    <row r="245" spans="1:16" ht="15.75">
      <c r="A245" s="128"/>
      <c r="B245" s="128"/>
      <c r="C245" s="128"/>
      <c r="D245" s="128"/>
      <c r="E245" s="202"/>
      <c r="F245" s="202"/>
      <c r="G245" s="202"/>
      <c r="H245" s="202"/>
      <c r="I245" s="202"/>
      <c r="J245" s="202"/>
      <c r="K245" s="202"/>
      <c r="L245" s="473"/>
      <c r="N245" s="128"/>
      <c r="O245" s="128"/>
      <c r="P245" s="128"/>
    </row>
    <row r="246" spans="1:16" ht="15.75">
      <c r="A246" s="128"/>
      <c r="B246" s="128"/>
      <c r="C246" s="128"/>
      <c r="D246" s="128"/>
      <c r="E246" s="202"/>
      <c r="F246" s="202"/>
      <c r="G246" s="202"/>
      <c r="H246" s="202"/>
      <c r="I246" s="202"/>
      <c r="J246" s="202"/>
      <c r="K246" s="202"/>
      <c r="L246" s="473"/>
      <c r="N246" s="128"/>
      <c r="O246" s="128"/>
      <c r="P246" s="128"/>
    </row>
    <row r="247" spans="1:16" ht="15.75">
      <c r="A247" s="128"/>
      <c r="B247" s="128"/>
      <c r="C247" s="128"/>
      <c r="D247" s="128"/>
      <c r="E247" s="202"/>
      <c r="F247" s="202"/>
      <c r="G247" s="202"/>
      <c r="H247" s="202"/>
      <c r="I247" s="202"/>
      <c r="J247" s="202"/>
      <c r="K247" s="202"/>
      <c r="L247" s="473"/>
      <c r="N247" s="128"/>
      <c r="O247" s="128"/>
      <c r="P247" s="128"/>
    </row>
    <row r="248" spans="1:16" ht="15.75">
      <c r="A248" s="128"/>
      <c r="B248" s="128"/>
      <c r="C248" s="128"/>
      <c r="D248" s="128"/>
      <c r="E248" s="202"/>
      <c r="F248" s="202"/>
      <c r="G248" s="202"/>
      <c r="H248" s="202"/>
      <c r="I248" s="202"/>
      <c r="J248" s="202"/>
      <c r="K248" s="202"/>
      <c r="L248" s="473"/>
      <c r="N248" s="128"/>
      <c r="O248" s="128"/>
      <c r="P248" s="128"/>
    </row>
    <row r="249" spans="1:16" ht="15.75">
      <c r="A249" s="128"/>
      <c r="B249" s="128"/>
      <c r="C249" s="128"/>
      <c r="D249" s="128"/>
      <c r="E249" s="202"/>
      <c r="F249" s="202"/>
      <c r="G249" s="202"/>
      <c r="H249" s="202"/>
      <c r="I249" s="202"/>
      <c r="J249" s="202"/>
      <c r="K249" s="202"/>
      <c r="L249" s="473"/>
      <c r="N249" s="128"/>
      <c r="O249" s="128"/>
      <c r="P249" s="128"/>
    </row>
    <row r="250" spans="1:16" ht="15.75">
      <c r="A250" s="128"/>
      <c r="B250" s="128"/>
      <c r="C250" s="128"/>
      <c r="D250" s="128"/>
      <c r="E250" s="202"/>
      <c r="F250" s="202"/>
      <c r="G250" s="202"/>
      <c r="H250" s="202"/>
      <c r="I250" s="202"/>
      <c r="J250" s="202"/>
      <c r="K250" s="202"/>
      <c r="L250" s="473"/>
      <c r="N250" s="128"/>
      <c r="O250" s="128"/>
      <c r="P250" s="128"/>
    </row>
    <row r="251" spans="1:16" ht="15.75">
      <c r="A251" s="128"/>
      <c r="B251" s="128"/>
      <c r="C251" s="128"/>
      <c r="D251" s="128"/>
      <c r="E251" s="202"/>
      <c r="F251" s="202"/>
      <c r="G251" s="202"/>
      <c r="H251" s="202"/>
      <c r="I251" s="202"/>
      <c r="J251" s="202"/>
      <c r="K251" s="202"/>
      <c r="L251" s="473"/>
      <c r="N251" s="128"/>
      <c r="O251" s="128"/>
      <c r="P251" s="128"/>
    </row>
    <row r="252" spans="1:16" ht="15.75">
      <c r="A252" s="128"/>
      <c r="B252" s="128"/>
      <c r="C252" s="128"/>
      <c r="D252" s="128"/>
      <c r="E252" s="202"/>
      <c r="F252" s="202"/>
      <c r="G252" s="202"/>
      <c r="H252" s="202"/>
      <c r="I252" s="202"/>
      <c r="J252" s="202"/>
      <c r="K252" s="202"/>
      <c r="L252" s="473"/>
      <c r="N252" s="128"/>
      <c r="O252" s="128"/>
      <c r="P252" s="128"/>
    </row>
    <row r="253" spans="1:16" ht="15.75">
      <c r="A253" s="128"/>
      <c r="B253" s="128"/>
      <c r="C253" s="128"/>
      <c r="D253" s="128"/>
      <c r="E253" s="202"/>
      <c r="F253" s="202"/>
      <c r="G253" s="202"/>
      <c r="H253" s="202"/>
      <c r="I253" s="202"/>
      <c r="J253" s="202"/>
      <c r="K253" s="202"/>
      <c r="L253" s="473"/>
      <c r="N253" s="128"/>
      <c r="O253" s="128"/>
      <c r="P253" s="128"/>
    </row>
    <row r="254" spans="1:16" ht="15.75">
      <c r="A254" s="128"/>
      <c r="B254" s="128"/>
      <c r="C254" s="128"/>
      <c r="D254" s="128"/>
      <c r="E254" s="202"/>
      <c r="F254" s="202"/>
      <c r="G254" s="202"/>
      <c r="H254" s="202"/>
      <c r="I254" s="202"/>
      <c r="J254" s="202"/>
      <c r="K254" s="202"/>
      <c r="L254" s="473"/>
      <c r="N254" s="128"/>
      <c r="O254" s="128"/>
      <c r="P254" s="128"/>
    </row>
    <row r="255" spans="1:16" ht="15.75">
      <c r="A255" s="128"/>
      <c r="B255" s="128"/>
      <c r="C255" s="128"/>
      <c r="D255" s="128"/>
      <c r="E255" s="202"/>
      <c r="F255" s="202"/>
      <c r="G255" s="202"/>
      <c r="H255" s="202"/>
      <c r="I255" s="202"/>
      <c r="J255" s="202"/>
      <c r="K255" s="202"/>
      <c r="L255" s="473"/>
      <c r="N255" s="128"/>
      <c r="O255" s="128"/>
      <c r="P255" s="128"/>
    </row>
    <row r="256" spans="1:16" ht="15.75">
      <c r="A256" s="128"/>
      <c r="B256" s="128"/>
      <c r="C256" s="128"/>
      <c r="D256" s="128"/>
      <c r="E256" s="202"/>
      <c r="F256" s="202"/>
      <c r="G256" s="202"/>
      <c r="H256" s="202"/>
      <c r="I256" s="202"/>
      <c r="J256" s="202"/>
      <c r="K256" s="202"/>
      <c r="L256" s="473"/>
      <c r="N256" s="128"/>
      <c r="O256" s="128"/>
      <c r="P256" s="128"/>
    </row>
    <row r="257" spans="1:16" ht="15.75">
      <c r="A257" s="128"/>
      <c r="B257" s="128"/>
      <c r="C257" s="128"/>
      <c r="D257" s="128"/>
      <c r="E257" s="202"/>
      <c r="F257" s="202"/>
      <c r="G257" s="202"/>
      <c r="H257" s="202"/>
      <c r="I257" s="202"/>
      <c r="J257" s="202"/>
      <c r="K257" s="202"/>
      <c r="L257" s="473"/>
      <c r="N257" s="128"/>
      <c r="O257" s="128"/>
      <c r="P257" s="128"/>
    </row>
    <row r="258" spans="1:16" ht="15.75">
      <c r="A258" s="128"/>
      <c r="B258" s="128"/>
      <c r="C258" s="128"/>
      <c r="D258" s="128"/>
      <c r="E258" s="202"/>
      <c r="F258" s="202"/>
      <c r="G258" s="202"/>
      <c r="H258" s="202"/>
      <c r="I258" s="202"/>
      <c r="J258" s="202"/>
      <c r="K258" s="202"/>
      <c r="L258" s="473"/>
      <c r="N258" s="128"/>
      <c r="O258" s="128"/>
      <c r="P258" s="128"/>
    </row>
    <row r="259" spans="1:16" ht="15.75">
      <c r="A259" s="128"/>
      <c r="B259" s="128"/>
      <c r="C259" s="128"/>
      <c r="D259" s="128"/>
      <c r="E259" s="202"/>
      <c r="F259" s="202"/>
      <c r="G259" s="202"/>
      <c r="H259" s="202"/>
      <c r="I259" s="202"/>
      <c r="J259" s="202"/>
      <c r="K259" s="202"/>
      <c r="L259" s="473"/>
      <c r="N259" s="128"/>
      <c r="O259" s="128"/>
      <c r="P259" s="128"/>
    </row>
    <row r="260" spans="1:16" ht="15.75">
      <c r="A260" s="128"/>
      <c r="B260" s="128"/>
      <c r="C260" s="128"/>
      <c r="D260" s="128"/>
      <c r="E260" s="202"/>
      <c r="F260" s="202"/>
      <c r="G260" s="202"/>
      <c r="H260" s="202"/>
      <c r="I260" s="202"/>
      <c r="J260" s="202"/>
      <c r="K260" s="202"/>
      <c r="L260" s="473"/>
      <c r="N260" s="128"/>
      <c r="O260" s="128"/>
      <c r="P260" s="128"/>
    </row>
    <row r="261" spans="1:16" ht="15.75">
      <c r="A261" s="128"/>
      <c r="B261" s="128"/>
      <c r="C261" s="128"/>
      <c r="D261" s="128"/>
      <c r="E261" s="202"/>
      <c r="F261" s="202"/>
      <c r="G261" s="202"/>
      <c r="H261" s="202"/>
      <c r="I261" s="202"/>
      <c r="J261" s="202"/>
      <c r="K261" s="202"/>
      <c r="L261" s="473"/>
      <c r="N261" s="128"/>
      <c r="O261" s="128"/>
      <c r="P261" s="128"/>
    </row>
    <row r="262" spans="1:16" ht="15.75">
      <c r="A262" s="128"/>
      <c r="B262" s="128"/>
      <c r="C262" s="128"/>
      <c r="D262" s="128"/>
      <c r="E262" s="202"/>
      <c r="F262" s="202"/>
      <c r="G262" s="202"/>
      <c r="H262" s="202"/>
      <c r="I262" s="202"/>
      <c r="J262" s="202"/>
      <c r="K262" s="202"/>
      <c r="L262" s="473"/>
      <c r="N262" s="128"/>
      <c r="O262" s="128"/>
      <c r="P262" s="128"/>
    </row>
    <row r="263" spans="1:16" ht="15.75">
      <c r="A263" s="128"/>
      <c r="B263" s="128"/>
      <c r="C263" s="128"/>
      <c r="D263" s="128"/>
      <c r="E263" s="202"/>
      <c r="F263" s="202"/>
      <c r="G263" s="202"/>
      <c r="H263" s="202"/>
      <c r="I263" s="202"/>
      <c r="J263" s="202"/>
      <c r="K263" s="202"/>
      <c r="L263" s="473"/>
      <c r="N263" s="128"/>
      <c r="O263" s="128"/>
      <c r="P263" s="128"/>
    </row>
    <row r="264" spans="1:16" ht="15.75">
      <c r="A264" s="128"/>
      <c r="B264" s="128"/>
      <c r="C264" s="128"/>
      <c r="D264" s="128"/>
      <c r="E264" s="202"/>
      <c r="F264" s="202"/>
      <c r="G264" s="202"/>
      <c r="H264" s="202"/>
      <c r="I264" s="202"/>
      <c r="J264" s="202"/>
      <c r="K264" s="202"/>
      <c r="L264" s="473"/>
      <c r="N264" s="128"/>
      <c r="O264" s="128"/>
      <c r="P264" s="128"/>
    </row>
    <row r="265" spans="1:16" ht="15.75">
      <c r="A265" s="128"/>
      <c r="B265" s="128"/>
      <c r="C265" s="128"/>
      <c r="D265" s="128"/>
      <c r="E265" s="202"/>
      <c r="F265" s="202"/>
      <c r="G265" s="202"/>
      <c r="H265" s="202"/>
      <c r="I265" s="202"/>
      <c r="J265" s="202"/>
      <c r="K265" s="202"/>
      <c r="L265" s="473"/>
      <c r="N265" s="128"/>
      <c r="O265" s="128"/>
      <c r="P265" s="128"/>
    </row>
    <row r="266" spans="1:16" ht="15.75">
      <c r="A266" s="128"/>
      <c r="B266" s="128"/>
      <c r="C266" s="128"/>
      <c r="D266" s="128"/>
      <c r="E266" s="202"/>
      <c r="F266" s="202"/>
      <c r="G266" s="202"/>
      <c r="H266" s="202"/>
      <c r="I266" s="202"/>
      <c r="J266" s="202"/>
      <c r="K266" s="202"/>
      <c r="L266" s="473"/>
      <c r="N266" s="128"/>
      <c r="O266" s="128"/>
      <c r="P266" s="128"/>
    </row>
    <row r="267" spans="1:16" ht="15.75">
      <c r="A267" s="128"/>
      <c r="B267" s="128"/>
      <c r="C267" s="128"/>
      <c r="D267" s="128"/>
      <c r="E267" s="202"/>
      <c r="F267" s="202"/>
      <c r="G267" s="202"/>
      <c r="H267" s="202"/>
      <c r="I267" s="202"/>
      <c r="J267" s="202"/>
      <c r="K267" s="202"/>
      <c r="L267" s="473"/>
      <c r="N267" s="128"/>
      <c r="O267" s="128"/>
      <c r="P267" s="128"/>
    </row>
    <row r="268" spans="1:16" ht="15.75">
      <c r="A268" s="128"/>
      <c r="B268" s="128"/>
      <c r="C268" s="128"/>
      <c r="D268" s="128"/>
      <c r="E268" s="202"/>
      <c r="F268" s="202"/>
      <c r="G268" s="202"/>
      <c r="H268" s="202"/>
      <c r="I268" s="202"/>
      <c r="J268" s="202"/>
      <c r="K268" s="202"/>
      <c r="L268" s="473"/>
      <c r="N268" s="128"/>
      <c r="O268" s="128"/>
      <c r="P268" s="128"/>
    </row>
    <row r="269" spans="1:16" ht="15.75">
      <c r="A269" s="128"/>
      <c r="B269" s="128"/>
      <c r="C269" s="128"/>
      <c r="D269" s="128"/>
      <c r="E269" s="202"/>
      <c r="F269" s="202"/>
      <c r="G269" s="202"/>
      <c r="H269" s="202"/>
      <c r="I269" s="202"/>
      <c r="J269" s="202"/>
      <c r="K269" s="202"/>
      <c r="L269" s="473"/>
      <c r="N269" s="128"/>
      <c r="O269" s="128"/>
      <c r="P269" s="128"/>
    </row>
    <row r="270" spans="1:16" ht="15.75">
      <c r="A270" s="128"/>
      <c r="B270" s="128"/>
      <c r="C270" s="128"/>
      <c r="D270" s="128"/>
      <c r="E270" s="202"/>
      <c r="F270" s="202"/>
      <c r="G270" s="202"/>
      <c r="H270" s="202"/>
      <c r="I270" s="202"/>
      <c r="J270" s="202"/>
      <c r="K270" s="202"/>
      <c r="L270" s="473"/>
      <c r="N270" s="128"/>
      <c r="O270" s="128"/>
      <c r="P270" s="128"/>
    </row>
    <row r="271" spans="1:16" ht="15.75">
      <c r="A271" s="128"/>
      <c r="B271" s="128"/>
      <c r="C271" s="128"/>
      <c r="D271" s="128"/>
      <c r="E271" s="202"/>
      <c r="F271" s="202"/>
      <c r="G271" s="202"/>
      <c r="H271" s="202"/>
      <c r="I271" s="202"/>
      <c r="J271" s="202"/>
      <c r="K271" s="202"/>
      <c r="L271" s="473"/>
      <c r="N271" s="128"/>
      <c r="O271" s="128"/>
      <c r="P271" s="128"/>
    </row>
    <row r="272" spans="1:16" ht="15.75">
      <c r="A272" s="128"/>
      <c r="B272" s="128"/>
      <c r="C272" s="128"/>
      <c r="D272" s="128"/>
      <c r="E272" s="202"/>
      <c r="F272" s="202"/>
      <c r="G272" s="202"/>
      <c r="H272" s="202"/>
      <c r="I272" s="202"/>
      <c r="J272" s="202"/>
      <c r="K272" s="202"/>
      <c r="L272" s="473"/>
      <c r="N272" s="128"/>
      <c r="O272" s="128"/>
      <c r="P272" s="128"/>
    </row>
    <row r="273" spans="1:16" ht="15.75">
      <c r="A273" s="128"/>
      <c r="B273" s="128"/>
      <c r="C273" s="128"/>
      <c r="D273" s="128"/>
      <c r="E273" s="202"/>
      <c r="F273" s="202"/>
      <c r="G273" s="202"/>
      <c r="H273" s="202"/>
      <c r="I273" s="202"/>
      <c r="J273" s="202"/>
      <c r="K273" s="202"/>
      <c r="L273" s="473"/>
      <c r="N273" s="128"/>
      <c r="O273" s="128"/>
      <c r="P273" s="128"/>
    </row>
    <row r="274" spans="1:16" ht="15.75">
      <c r="A274" s="128"/>
      <c r="B274" s="128"/>
      <c r="C274" s="128"/>
      <c r="D274" s="128"/>
      <c r="E274" s="202"/>
      <c r="F274" s="202"/>
      <c r="G274" s="202"/>
      <c r="H274" s="202"/>
      <c r="I274" s="202"/>
      <c r="J274" s="202"/>
      <c r="K274" s="202"/>
      <c r="L274" s="473"/>
      <c r="N274" s="128"/>
      <c r="O274" s="128"/>
      <c r="P274" s="128"/>
    </row>
    <row r="275" spans="1:16" ht="15.75">
      <c r="A275" s="128"/>
      <c r="B275" s="128"/>
      <c r="C275" s="128"/>
      <c r="D275" s="128"/>
      <c r="E275" s="202"/>
      <c r="F275" s="202"/>
      <c r="G275" s="202"/>
      <c r="H275" s="202"/>
      <c r="I275" s="202"/>
      <c r="J275" s="202"/>
      <c r="K275" s="202"/>
      <c r="L275" s="473"/>
      <c r="N275" s="128"/>
      <c r="O275" s="128"/>
      <c r="P275" s="128"/>
    </row>
    <row r="276" spans="1:16" ht="15.75">
      <c r="A276" s="128"/>
      <c r="B276" s="128"/>
      <c r="C276" s="128"/>
      <c r="D276" s="128"/>
      <c r="E276" s="202"/>
      <c r="F276" s="202"/>
      <c r="G276" s="202"/>
      <c r="H276" s="202"/>
      <c r="I276" s="202"/>
      <c r="J276" s="202"/>
      <c r="K276" s="202"/>
      <c r="L276" s="473"/>
      <c r="N276" s="128"/>
      <c r="O276" s="128"/>
      <c r="P276" s="128"/>
    </row>
    <row r="277" spans="1:16" ht="15.75">
      <c r="A277" s="128"/>
      <c r="B277" s="128"/>
      <c r="C277" s="128"/>
      <c r="D277" s="128"/>
      <c r="E277" s="202"/>
      <c r="F277" s="202"/>
      <c r="G277" s="202"/>
      <c r="H277" s="202"/>
      <c r="I277" s="202"/>
      <c r="J277" s="202"/>
      <c r="K277" s="202"/>
      <c r="L277" s="473"/>
      <c r="N277" s="128"/>
      <c r="O277" s="128"/>
      <c r="P277" s="128"/>
    </row>
    <row r="278" spans="1:16" ht="15.75">
      <c r="A278" s="128"/>
      <c r="B278" s="128"/>
      <c r="C278" s="128"/>
      <c r="D278" s="128"/>
      <c r="E278" s="202"/>
      <c r="F278" s="202"/>
      <c r="G278" s="202"/>
      <c r="H278" s="202"/>
      <c r="I278" s="202"/>
      <c r="J278" s="202"/>
      <c r="K278" s="202"/>
      <c r="L278" s="473"/>
      <c r="N278" s="128"/>
      <c r="O278" s="128"/>
      <c r="P278" s="128"/>
    </row>
    <row r="279" spans="1:16" ht="15.75">
      <c r="A279" s="128"/>
      <c r="B279" s="128"/>
      <c r="C279" s="128"/>
      <c r="D279" s="128"/>
      <c r="E279" s="202"/>
      <c r="F279" s="202"/>
      <c r="G279" s="202"/>
      <c r="H279" s="202"/>
      <c r="I279" s="202"/>
      <c r="J279" s="202"/>
      <c r="K279" s="202"/>
      <c r="L279" s="473"/>
      <c r="N279" s="128"/>
      <c r="O279" s="128"/>
      <c r="P279" s="128"/>
    </row>
    <row r="280" spans="1:16" ht="15.75">
      <c r="A280" s="128"/>
      <c r="B280" s="128"/>
      <c r="C280" s="128"/>
      <c r="D280" s="128"/>
      <c r="E280" s="202"/>
      <c r="F280" s="202"/>
      <c r="G280" s="202"/>
      <c r="H280" s="202"/>
      <c r="I280" s="202"/>
      <c r="J280" s="202"/>
      <c r="K280" s="202"/>
      <c r="L280" s="473"/>
      <c r="N280" s="128"/>
      <c r="O280" s="128"/>
      <c r="P280" s="128"/>
    </row>
    <row r="281" spans="1:16" ht="15.75">
      <c r="A281" s="128"/>
      <c r="B281" s="128"/>
      <c r="C281" s="128"/>
      <c r="D281" s="128"/>
      <c r="E281" s="202"/>
      <c r="F281" s="202"/>
      <c r="G281" s="202"/>
      <c r="H281" s="202"/>
      <c r="I281" s="202"/>
      <c r="J281" s="202"/>
      <c r="K281" s="202"/>
      <c r="L281" s="473"/>
      <c r="N281" s="128"/>
      <c r="O281" s="128"/>
      <c r="P281" s="128"/>
    </row>
    <row r="282" spans="1:16" ht="15.75">
      <c r="A282" s="128"/>
      <c r="B282" s="128"/>
      <c r="C282" s="128"/>
      <c r="D282" s="128"/>
      <c r="E282" s="202"/>
      <c r="F282" s="202"/>
      <c r="G282" s="202"/>
      <c r="H282" s="202"/>
      <c r="I282" s="202"/>
      <c r="J282" s="202"/>
      <c r="K282" s="202"/>
      <c r="L282" s="473"/>
      <c r="N282" s="128"/>
      <c r="O282" s="128"/>
      <c r="P282" s="128"/>
    </row>
    <row r="283" spans="1:16" ht="15.75">
      <c r="A283" s="128"/>
      <c r="B283" s="128"/>
      <c r="C283" s="128"/>
      <c r="D283" s="128"/>
      <c r="E283" s="202"/>
      <c r="F283" s="202"/>
      <c r="G283" s="202"/>
      <c r="H283" s="202"/>
      <c r="I283" s="202"/>
      <c r="J283" s="202"/>
      <c r="K283" s="202"/>
      <c r="L283" s="473"/>
      <c r="N283" s="128"/>
      <c r="O283" s="128"/>
      <c r="P283" s="128"/>
    </row>
    <row r="284" spans="1:16" ht="15.75">
      <c r="A284" s="128"/>
      <c r="B284" s="128"/>
      <c r="C284" s="128"/>
      <c r="D284" s="128"/>
      <c r="E284" s="202"/>
      <c r="F284" s="202"/>
      <c r="G284" s="202"/>
      <c r="H284" s="202"/>
      <c r="I284" s="202"/>
      <c r="J284" s="202"/>
      <c r="K284" s="202"/>
      <c r="L284" s="473"/>
      <c r="N284" s="128"/>
      <c r="O284" s="128"/>
      <c r="P284" s="128"/>
    </row>
    <row r="285" spans="1:16" ht="15.75">
      <c r="A285" s="128"/>
      <c r="B285" s="128"/>
      <c r="C285" s="128"/>
      <c r="D285" s="128"/>
      <c r="E285" s="202"/>
      <c r="F285" s="202"/>
      <c r="G285" s="202"/>
      <c r="H285" s="202"/>
      <c r="I285" s="202"/>
      <c r="J285" s="202"/>
      <c r="K285" s="202"/>
      <c r="L285" s="473"/>
      <c r="N285" s="128"/>
      <c r="O285" s="128"/>
      <c r="P285" s="128"/>
    </row>
    <row r="286" spans="1:16" ht="15.75">
      <c r="A286" s="128"/>
      <c r="B286" s="128"/>
      <c r="C286" s="128"/>
      <c r="D286" s="128"/>
      <c r="E286" s="202"/>
      <c r="F286" s="202"/>
      <c r="G286" s="202"/>
      <c r="H286" s="202"/>
      <c r="I286" s="202"/>
      <c r="J286" s="202"/>
      <c r="K286" s="202"/>
      <c r="L286" s="473"/>
      <c r="N286" s="128"/>
      <c r="O286" s="128"/>
      <c r="P286" s="128"/>
    </row>
    <row r="287" spans="1:16" ht="15.75">
      <c r="A287" s="128"/>
      <c r="B287" s="128"/>
      <c r="C287" s="128"/>
      <c r="D287" s="128"/>
      <c r="E287" s="202"/>
      <c r="F287" s="202"/>
      <c r="G287" s="202"/>
      <c r="H287" s="202"/>
      <c r="I287" s="202"/>
      <c r="J287" s="202"/>
      <c r="K287" s="202"/>
      <c r="L287" s="473"/>
      <c r="N287" s="128"/>
      <c r="O287" s="128"/>
      <c r="P287" s="128"/>
    </row>
    <row r="288" spans="1:16" ht="15.75">
      <c r="A288" s="128"/>
      <c r="B288" s="128"/>
      <c r="C288" s="128"/>
      <c r="D288" s="128"/>
      <c r="E288" s="202"/>
      <c r="F288" s="202"/>
      <c r="G288" s="202"/>
      <c r="H288" s="202"/>
      <c r="I288" s="202"/>
      <c r="J288" s="202"/>
      <c r="K288" s="202"/>
      <c r="L288" s="473"/>
      <c r="N288" s="128"/>
      <c r="O288" s="128"/>
      <c r="P288" s="128"/>
    </row>
    <row r="289" spans="1:16" ht="15.75">
      <c r="A289" s="128"/>
      <c r="B289" s="128"/>
      <c r="C289" s="128"/>
      <c r="D289" s="128"/>
      <c r="E289" s="202"/>
      <c r="F289" s="202"/>
      <c r="G289" s="202"/>
      <c r="H289" s="202"/>
      <c r="I289" s="202"/>
      <c r="J289" s="202"/>
      <c r="K289" s="202"/>
      <c r="L289" s="473"/>
      <c r="N289" s="128"/>
      <c r="O289" s="128"/>
      <c r="P289" s="128"/>
    </row>
    <row r="290" spans="1:16" ht="15.75">
      <c r="A290" s="128"/>
      <c r="B290" s="128"/>
      <c r="C290" s="128"/>
      <c r="D290" s="128"/>
      <c r="E290" s="202"/>
      <c r="F290" s="202"/>
      <c r="G290" s="202"/>
      <c r="H290" s="202"/>
      <c r="I290" s="202"/>
      <c r="J290" s="202"/>
      <c r="K290" s="202"/>
      <c r="L290" s="473"/>
      <c r="N290" s="128"/>
      <c r="O290" s="128"/>
      <c r="P290" s="128"/>
    </row>
    <row r="291" spans="1:16" ht="15.75">
      <c r="A291" s="128"/>
      <c r="B291" s="128"/>
      <c r="C291" s="128"/>
      <c r="D291" s="128"/>
      <c r="E291" s="202"/>
      <c r="F291" s="202"/>
      <c r="G291" s="202"/>
      <c r="H291" s="202"/>
      <c r="I291" s="202"/>
      <c r="J291" s="202"/>
      <c r="K291" s="202"/>
      <c r="L291" s="473"/>
      <c r="N291" s="128"/>
      <c r="O291" s="128"/>
      <c r="P291" s="128"/>
    </row>
    <row r="292" spans="1:16" ht="15.75">
      <c r="A292" s="128"/>
      <c r="B292" s="128"/>
      <c r="C292" s="128"/>
      <c r="D292" s="128"/>
      <c r="E292" s="202"/>
      <c r="F292" s="202"/>
      <c r="G292" s="202"/>
      <c r="H292" s="202"/>
      <c r="I292" s="202"/>
      <c r="J292" s="202"/>
      <c r="K292" s="202"/>
      <c r="L292" s="473"/>
      <c r="N292" s="128"/>
      <c r="O292" s="128"/>
      <c r="P292" s="128"/>
    </row>
    <row r="293" spans="1:16" ht="15.75">
      <c r="A293" s="128"/>
      <c r="B293" s="128"/>
      <c r="C293" s="128"/>
      <c r="D293" s="128"/>
      <c r="E293" s="202"/>
      <c r="F293" s="202"/>
      <c r="G293" s="202"/>
      <c r="H293" s="202"/>
      <c r="I293" s="202"/>
      <c r="J293" s="202"/>
      <c r="K293" s="202"/>
      <c r="L293" s="473"/>
      <c r="N293" s="128"/>
      <c r="O293" s="128"/>
      <c r="P293" s="128"/>
    </row>
    <row r="294" spans="1:16" ht="15.75">
      <c r="A294" s="128"/>
      <c r="B294" s="128"/>
      <c r="C294" s="128"/>
      <c r="D294" s="128"/>
      <c r="E294" s="202"/>
      <c r="F294" s="202"/>
      <c r="G294" s="202"/>
      <c r="H294" s="202"/>
      <c r="I294" s="202"/>
      <c r="J294" s="202"/>
      <c r="K294" s="202"/>
      <c r="L294" s="473"/>
      <c r="N294" s="128"/>
      <c r="O294" s="128"/>
      <c r="P294" s="128"/>
    </row>
    <row r="295" spans="1:16" ht="15.75">
      <c r="A295" s="128"/>
      <c r="B295" s="128"/>
      <c r="C295" s="128"/>
      <c r="D295" s="128"/>
      <c r="E295" s="202"/>
      <c r="F295" s="202"/>
      <c r="G295" s="202"/>
      <c r="H295" s="202"/>
      <c r="I295" s="202"/>
      <c r="J295" s="202"/>
      <c r="K295" s="202"/>
      <c r="L295" s="473"/>
      <c r="N295" s="128"/>
      <c r="O295" s="128"/>
      <c r="P295" s="128"/>
    </row>
    <row r="296" spans="1:16" ht="15.75">
      <c r="A296" s="128"/>
      <c r="B296" s="128"/>
      <c r="C296" s="128"/>
      <c r="D296" s="128"/>
      <c r="E296" s="202"/>
      <c r="F296" s="202"/>
      <c r="G296" s="202"/>
      <c r="H296" s="202"/>
      <c r="I296" s="202"/>
      <c r="J296" s="202"/>
      <c r="K296" s="202"/>
      <c r="L296" s="473"/>
      <c r="N296" s="128"/>
      <c r="O296" s="128"/>
      <c r="P296" s="128"/>
    </row>
    <row r="297" spans="1:16" ht="15.75">
      <c r="A297" s="128"/>
      <c r="B297" s="128"/>
      <c r="C297" s="128"/>
      <c r="D297" s="128"/>
      <c r="E297" s="202"/>
      <c r="F297" s="202"/>
      <c r="G297" s="202"/>
      <c r="H297" s="202"/>
      <c r="I297" s="202"/>
      <c r="J297" s="202"/>
      <c r="K297" s="202"/>
      <c r="L297" s="473"/>
      <c r="N297" s="128"/>
      <c r="O297" s="128"/>
      <c r="P297" s="128"/>
    </row>
    <row r="298" spans="1:16" ht="15.75">
      <c r="A298" s="128"/>
      <c r="B298" s="128"/>
      <c r="C298" s="128"/>
      <c r="D298" s="128"/>
      <c r="E298" s="202"/>
      <c r="F298" s="202"/>
      <c r="G298" s="202"/>
      <c r="H298" s="202"/>
      <c r="I298" s="202"/>
      <c r="J298" s="202"/>
      <c r="K298" s="202"/>
      <c r="L298" s="473"/>
      <c r="N298" s="128"/>
      <c r="O298" s="128"/>
      <c r="P298" s="128"/>
    </row>
    <row r="299" spans="1:16" ht="15.75">
      <c r="A299" s="128"/>
      <c r="B299" s="128"/>
      <c r="C299" s="128"/>
      <c r="D299" s="128"/>
      <c r="E299" s="202"/>
      <c r="F299" s="202"/>
      <c r="G299" s="202"/>
      <c r="H299" s="202"/>
      <c r="I299" s="202"/>
      <c r="J299" s="202"/>
      <c r="K299" s="202"/>
      <c r="L299" s="473"/>
      <c r="N299" s="128"/>
      <c r="O299" s="128"/>
      <c r="P299" s="128"/>
    </row>
    <row r="300" spans="1:16" ht="15.75">
      <c r="A300" s="128"/>
      <c r="B300" s="128"/>
      <c r="C300" s="128"/>
      <c r="D300" s="128"/>
      <c r="E300" s="202"/>
      <c r="F300" s="202"/>
      <c r="G300" s="202"/>
      <c r="H300" s="202"/>
      <c r="I300" s="202"/>
      <c r="J300" s="202"/>
      <c r="K300" s="202"/>
      <c r="L300" s="473"/>
      <c r="N300" s="128"/>
      <c r="O300" s="128"/>
      <c r="P300" s="128"/>
    </row>
    <row r="301" spans="1:16" ht="15.75">
      <c r="A301" s="128"/>
      <c r="B301" s="128"/>
      <c r="C301" s="128"/>
      <c r="D301" s="128"/>
      <c r="E301" s="202"/>
      <c r="F301" s="202"/>
      <c r="G301" s="202"/>
      <c r="H301" s="202"/>
      <c r="I301" s="202"/>
      <c r="J301" s="202"/>
      <c r="K301" s="202"/>
      <c r="L301" s="473"/>
      <c r="N301" s="128"/>
      <c r="O301" s="128"/>
      <c r="P301" s="128"/>
    </row>
    <row r="302" spans="1:16" ht="15.75">
      <c r="A302" s="128"/>
      <c r="B302" s="128"/>
      <c r="C302" s="128"/>
      <c r="D302" s="128"/>
      <c r="E302" s="202"/>
      <c r="F302" s="202"/>
      <c r="G302" s="202"/>
      <c r="H302" s="202"/>
      <c r="I302" s="202"/>
      <c r="J302" s="202"/>
      <c r="K302" s="202"/>
      <c r="L302" s="473"/>
      <c r="N302" s="128"/>
      <c r="O302" s="128"/>
      <c r="P302" s="128"/>
    </row>
    <row r="303" spans="1:16" ht="15.75">
      <c r="A303" s="128"/>
      <c r="B303" s="128"/>
      <c r="C303" s="128"/>
      <c r="D303" s="128"/>
      <c r="E303" s="202"/>
      <c r="F303" s="202"/>
      <c r="G303" s="202"/>
      <c r="H303" s="202"/>
      <c r="I303" s="202"/>
      <c r="J303" s="202"/>
      <c r="K303" s="202"/>
      <c r="L303" s="473"/>
      <c r="N303" s="128"/>
      <c r="O303" s="128"/>
      <c r="P303" s="128"/>
    </row>
    <row r="304" spans="1:16" ht="15.75">
      <c r="A304" s="128"/>
      <c r="B304" s="128"/>
      <c r="C304" s="128"/>
      <c r="D304" s="128"/>
      <c r="E304" s="202"/>
      <c r="F304" s="202"/>
      <c r="G304" s="202"/>
      <c r="H304" s="202"/>
      <c r="I304" s="202"/>
      <c r="J304" s="202"/>
      <c r="K304" s="202"/>
      <c r="L304" s="473"/>
      <c r="N304" s="128"/>
      <c r="O304" s="128"/>
      <c r="P304" s="128"/>
    </row>
    <row r="305" spans="1:16" ht="15.75">
      <c r="A305" s="128"/>
      <c r="B305" s="128"/>
      <c r="C305" s="128"/>
      <c r="D305" s="128"/>
      <c r="E305" s="202"/>
      <c r="F305" s="202"/>
      <c r="G305" s="202"/>
      <c r="H305" s="202"/>
      <c r="I305" s="202"/>
      <c r="J305" s="202"/>
      <c r="K305" s="202"/>
      <c r="L305" s="473"/>
      <c r="N305" s="128"/>
      <c r="O305" s="128"/>
      <c r="P305" s="128"/>
    </row>
    <row r="306" spans="1:16" ht="15.75">
      <c r="A306" s="128"/>
      <c r="B306" s="128"/>
      <c r="C306" s="128"/>
      <c r="D306" s="128"/>
      <c r="E306" s="202"/>
      <c r="F306" s="202"/>
      <c r="G306" s="202"/>
      <c r="H306" s="202"/>
      <c r="I306" s="202"/>
      <c r="J306" s="202"/>
      <c r="K306" s="202"/>
      <c r="L306" s="473"/>
      <c r="N306" s="128"/>
      <c r="O306" s="128"/>
      <c r="P306" s="128"/>
    </row>
    <row r="307" spans="1:16" ht="15.75">
      <c r="A307" s="128"/>
      <c r="B307" s="128"/>
      <c r="C307" s="128"/>
      <c r="D307" s="128"/>
      <c r="E307" s="202"/>
      <c r="F307" s="202"/>
      <c r="G307" s="202"/>
      <c r="H307" s="202"/>
      <c r="I307" s="202"/>
      <c r="J307" s="202"/>
      <c r="K307" s="202"/>
      <c r="L307" s="473"/>
      <c r="N307" s="128"/>
      <c r="O307" s="128"/>
      <c r="P307" s="128"/>
    </row>
    <row r="308" spans="1:16" ht="15.75">
      <c r="A308" s="128"/>
      <c r="B308" s="128"/>
      <c r="C308" s="128"/>
      <c r="D308" s="128"/>
      <c r="E308" s="202"/>
      <c r="F308" s="202"/>
      <c r="G308" s="202"/>
      <c r="H308" s="202"/>
      <c r="I308" s="202"/>
      <c r="J308" s="202"/>
      <c r="K308" s="202"/>
      <c r="L308" s="473"/>
      <c r="N308" s="128"/>
      <c r="O308" s="128"/>
      <c r="P308" s="128"/>
    </row>
    <row r="309" spans="1:16" ht="15.75">
      <c r="A309" s="128"/>
      <c r="B309" s="128"/>
      <c r="C309" s="128"/>
      <c r="D309" s="128"/>
      <c r="E309" s="202"/>
      <c r="F309" s="202"/>
      <c r="G309" s="202"/>
      <c r="H309" s="202"/>
      <c r="I309" s="202"/>
      <c r="J309" s="202"/>
      <c r="K309" s="202"/>
      <c r="L309" s="473"/>
      <c r="N309" s="128"/>
      <c r="O309" s="128"/>
      <c r="P309" s="128"/>
    </row>
    <row r="310" spans="1:16" ht="15.75">
      <c r="A310" s="128"/>
      <c r="B310" s="128"/>
      <c r="C310" s="128"/>
      <c r="D310" s="128"/>
      <c r="E310" s="202"/>
      <c r="F310" s="202"/>
      <c r="G310" s="202"/>
      <c r="H310" s="202"/>
      <c r="I310" s="202"/>
      <c r="J310" s="202"/>
      <c r="K310" s="202"/>
      <c r="L310" s="473"/>
      <c r="N310" s="128"/>
      <c r="O310" s="128"/>
      <c r="P310" s="128"/>
    </row>
    <row r="311" spans="1:16" ht="15.75">
      <c r="A311" s="128"/>
      <c r="B311" s="128"/>
      <c r="C311" s="128"/>
      <c r="D311" s="128"/>
      <c r="E311" s="202"/>
      <c r="F311" s="202"/>
      <c r="G311" s="202"/>
      <c r="H311" s="202"/>
      <c r="I311" s="202"/>
      <c r="J311" s="202"/>
      <c r="K311" s="202"/>
      <c r="L311" s="473"/>
      <c r="N311" s="128"/>
      <c r="O311" s="128"/>
      <c r="P311" s="128"/>
    </row>
    <row r="312" spans="1:16" ht="15.75">
      <c r="A312" s="128"/>
      <c r="B312" s="128"/>
      <c r="C312" s="128"/>
      <c r="D312" s="128"/>
      <c r="E312" s="202"/>
      <c r="F312" s="202"/>
      <c r="G312" s="202"/>
      <c r="H312" s="202"/>
      <c r="I312" s="202"/>
      <c r="J312" s="202"/>
      <c r="K312" s="202"/>
      <c r="L312" s="473"/>
      <c r="N312" s="128"/>
      <c r="O312" s="128"/>
      <c r="P312" s="128"/>
    </row>
    <row r="313" spans="1:16" ht="15.75">
      <c r="A313" s="128"/>
      <c r="B313" s="128"/>
      <c r="C313" s="128"/>
      <c r="D313" s="128"/>
      <c r="E313" s="202"/>
      <c r="F313" s="202"/>
      <c r="G313" s="202"/>
      <c r="H313" s="202"/>
      <c r="I313" s="202"/>
      <c r="J313" s="202"/>
      <c r="K313" s="202"/>
      <c r="L313" s="473"/>
      <c r="N313" s="128"/>
      <c r="O313" s="128"/>
      <c r="P313" s="128"/>
    </row>
    <row r="314" spans="1:16" ht="15.75">
      <c r="A314" s="128"/>
      <c r="B314" s="128"/>
      <c r="C314" s="128"/>
      <c r="D314" s="128"/>
      <c r="E314" s="202"/>
      <c r="F314" s="202"/>
      <c r="G314" s="202"/>
      <c r="H314" s="202"/>
      <c r="I314" s="202"/>
      <c r="J314" s="202"/>
      <c r="K314" s="202"/>
      <c r="L314" s="473"/>
      <c r="N314" s="128"/>
      <c r="O314" s="128"/>
      <c r="P314" s="128"/>
    </row>
    <row r="315" spans="1:16" ht="15.75">
      <c r="A315" s="128"/>
      <c r="B315" s="128"/>
      <c r="C315" s="128"/>
      <c r="D315" s="128"/>
      <c r="E315" s="202"/>
      <c r="F315" s="202"/>
      <c r="G315" s="202"/>
      <c r="H315" s="202"/>
      <c r="I315" s="202"/>
      <c r="J315" s="202"/>
      <c r="K315" s="202"/>
      <c r="L315" s="473"/>
      <c r="N315" s="128"/>
      <c r="O315" s="128"/>
      <c r="P315" s="128"/>
    </row>
    <row r="316" spans="1:16" ht="15.75">
      <c r="A316" s="128"/>
      <c r="B316" s="128"/>
      <c r="C316" s="128"/>
      <c r="D316" s="128"/>
      <c r="E316" s="202"/>
      <c r="F316" s="202"/>
      <c r="G316" s="202"/>
      <c r="H316" s="202"/>
      <c r="I316" s="202"/>
      <c r="J316" s="202"/>
      <c r="K316" s="202"/>
      <c r="L316" s="473"/>
      <c r="N316" s="128"/>
      <c r="O316" s="128"/>
      <c r="P316" s="128"/>
    </row>
    <row r="317" spans="1:16" ht="15.75">
      <c r="A317" s="128"/>
      <c r="B317" s="128"/>
      <c r="C317" s="128"/>
      <c r="D317" s="128"/>
      <c r="E317" s="202"/>
      <c r="F317" s="202"/>
      <c r="G317" s="202"/>
      <c r="H317" s="202"/>
      <c r="I317" s="202"/>
      <c r="J317" s="202"/>
      <c r="K317" s="202"/>
      <c r="L317" s="473"/>
      <c r="N317" s="128"/>
      <c r="O317" s="128"/>
      <c r="P317" s="128"/>
    </row>
    <row r="318" spans="1:16" ht="15.75">
      <c r="A318" s="128"/>
      <c r="B318" s="128"/>
      <c r="C318" s="128"/>
      <c r="D318" s="128"/>
      <c r="E318" s="202"/>
      <c r="F318" s="202"/>
      <c r="G318" s="202"/>
      <c r="H318" s="202"/>
      <c r="I318" s="202"/>
      <c r="J318" s="202"/>
      <c r="K318" s="202"/>
      <c r="L318" s="473"/>
      <c r="N318" s="128"/>
      <c r="O318" s="128"/>
      <c r="P318" s="128"/>
    </row>
    <row r="319" spans="1:16" ht="15.75">
      <c r="A319" s="128"/>
      <c r="B319" s="128"/>
      <c r="C319" s="128"/>
      <c r="D319" s="128"/>
      <c r="E319" s="202"/>
      <c r="F319" s="202"/>
      <c r="G319" s="202"/>
      <c r="H319" s="202"/>
      <c r="I319" s="202"/>
      <c r="J319" s="202"/>
      <c r="K319" s="202"/>
      <c r="L319" s="473"/>
      <c r="N319" s="128"/>
      <c r="O319" s="128"/>
      <c r="P319" s="128"/>
    </row>
    <row r="320" spans="1:16" ht="15.75">
      <c r="A320" s="128"/>
      <c r="B320" s="128"/>
      <c r="C320" s="128"/>
      <c r="D320" s="128"/>
      <c r="E320" s="202"/>
      <c r="F320" s="202"/>
      <c r="G320" s="202"/>
      <c r="H320" s="202"/>
      <c r="I320" s="202"/>
      <c r="J320" s="202"/>
      <c r="K320" s="202"/>
      <c r="L320" s="473"/>
      <c r="N320" s="128"/>
      <c r="O320" s="128"/>
      <c r="P320" s="128"/>
    </row>
    <row r="321" spans="1:16" ht="15.75">
      <c r="A321" s="128"/>
      <c r="B321" s="128"/>
      <c r="C321" s="128"/>
      <c r="D321" s="128"/>
      <c r="E321" s="202"/>
      <c r="F321" s="202"/>
      <c r="G321" s="202"/>
      <c r="H321" s="202"/>
      <c r="I321" s="202"/>
      <c r="J321" s="202"/>
      <c r="K321" s="202"/>
      <c r="L321" s="473"/>
      <c r="N321" s="128"/>
      <c r="O321" s="128"/>
      <c r="P321" s="128"/>
    </row>
    <row r="322" spans="1:16" ht="15.75">
      <c r="A322" s="128"/>
      <c r="B322" s="128"/>
      <c r="C322" s="128"/>
      <c r="D322" s="128"/>
      <c r="E322" s="202"/>
      <c r="F322" s="202"/>
      <c r="G322" s="202"/>
      <c r="H322" s="202"/>
      <c r="I322" s="202"/>
      <c r="J322" s="202"/>
      <c r="K322" s="202"/>
      <c r="L322" s="473"/>
      <c r="N322" s="128"/>
      <c r="O322" s="128"/>
      <c r="P322" s="128"/>
    </row>
    <row r="323" spans="1:16" ht="15.75">
      <c r="A323" s="128"/>
      <c r="B323" s="128"/>
      <c r="C323" s="128"/>
      <c r="D323" s="128"/>
      <c r="E323" s="202"/>
      <c r="F323" s="202"/>
      <c r="G323" s="202"/>
      <c r="H323" s="202"/>
      <c r="I323" s="202"/>
      <c r="J323" s="202"/>
      <c r="K323" s="202"/>
      <c r="L323" s="473"/>
      <c r="N323" s="128"/>
      <c r="O323" s="128"/>
      <c r="P323" s="128"/>
    </row>
    <row r="324" spans="1:16" ht="15.75">
      <c r="A324" s="128"/>
      <c r="B324" s="128"/>
      <c r="C324" s="128"/>
      <c r="D324" s="128"/>
      <c r="E324" s="202"/>
      <c r="F324" s="202"/>
      <c r="G324" s="202"/>
      <c r="H324" s="202"/>
      <c r="I324" s="202"/>
      <c r="J324" s="202"/>
      <c r="K324" s="202"/>
      <c r="L324" s="473"/>
      <c r="N324" s="128"/>
      <c r="O324" s="128"/>
      <c r="P324" s="128"/>
    </row>
    <row r="325" spans="1:16" ht="15.75">
      <c r="A325" s="128"/>
      <c r="B325" s="128"/>
      <c r="C325" s="128"/>
      <c r="D325" s="128"/>
      <c r="E325" s="202"/>
      <c r="F325" s="202"/>
      <c r="G325" s="202"/>
      <c r="H325" s="202"/>
      <c r="I325" s="202"/>
      <c r="J325" s="202"/>
      <c r="K325" s="202"/>
      <c r="L325" s="473"/>
      <c r="N325" s="128"/>
      <c r="O325" s="128"/>
      <c r="P325" s="128"/>
    </row>
    <row r="326" spans="1:16" ht="15.75">
      <c r="A326" s="128"/>
      <c r="B326" s="128"/>
      <c r="C326" s="128"/>
      <c r="D326" s="128"/>
      <c r="E326" s="202"/>
      <c r="F326" s="202"/>
      <c r="G326" s="202"/>
      <c r="H326" s="202"/>
      <c r="I326" s="202"/>
      <c r="J326" s="202"/>
      <c r="K326" s="202"/>
      <c r="L326" s="473"/>
      <c r="N326" s="128"/>
      <c r="O326" s="128"/>
      <c r="P326" s="128"/>
    </row>
    <row r="327" spans="1:16" ht="15.75">
      <c r="A327" s="128"/>
      <c r="B327" s="128"/>
      <c r="C327" s="128"/>
      <c r="D327" s="128"/>
      <c r="E327" s="202"/>
      <c r="F327" s="202"/>
      <c r="G327" s="202"/>
      <c r="H327" s="202"/>
      <c r="I327" s="202"/>
      <c r="J327" s="202"/>
      <c r="K327" s="202"/>
      <c r="L327" s="473"/>
      <c r="N327" s="128"/>
      <c r="O327" s="128"/>
      <c r="P327" s="128"/>
    </row>
    <row r="328" spans="1:16" ht="15.75">
      <c r="A328" s="128"/>
      <c r="B328" s="128"/>
      <c r="C328" s="128"/>
      <c r="D328" s="128"/>
      <c r="E328" s="202"/>
      <c r="F328" s="202"/>
      <c r="G328" s="202"/>
      <c r="H328" s="202"/>
      <c r="I328" s="202"/>
      <c r="J328" s="202"/>
      <c r="K328" s="202"/>
      <c r="L328" s="473"/>
      <c r="N328" s="128"/>
      <c r="O328" s="128"/>
      <c r="P328" s="128"/>
    </row>
    <row r="329" spans="1:16" ht="15.75">
      <c r="A329" s="128"/>
      <c r="B329" s="128"/>
      <c r="C329" s="128"/>
      <c r="D329" s="128"/>
      <c r="E329" s="202"/>
      <c r="F329" s="202"/>
      <c r="G329" s="202"/>
      <c r="H329" s="202"/>
      <c r="I329" s="202"/>
      <c r="J329" s="202"/>
      <c r="K329" s="202"/>
      <c r="L329" s="473"/>
      <c r="N329" s="128"/>
      <c r="O329" s="128"/>
      <c r="P329" s="128"/>
    </row>
    <row r="330" spans="1:16" ht="15.75">
      <c r="A330" s="128"/>
      <c r="B330" s="128"/>
      <c r="C330" s="128"/>
      <c r="D330" s="128"/>
      <c r="E330" s="202"/>
      <c r="F330" s="202"/>
      <c r="G330" s="202"/>
      <c r="H330" s="202"/>
      <c r="I330" s="202"/>
      <c r="J330" s="202"/>
      <c r="K330" s="202"/>
      <c r="L330" s="473"/>
      <c r="N330" s="128"/>
      <c r="O330" s="128"/>
      <c r="P330" s="128"/>
    </row>
    <row r="331" spans="1:16" ht="15.75">
      <c r="A331" s="128"/>
      <c r="B331" s="128"/>
      <c r="C331" s="128"/>
      <c r="D331" s="128"/>
      <c r="E331" s="202"/>
      <c r="F331" s="202"/>
      <c r="G331" s="202"/>
      <c r="H331" s="202"/>
      <c r="I331" s="202"/>
      <c r="J331" s="202"/>
      <c r="K331" s="202"/>
      <c r="L331" s="473"/>
      <c r="N331" s="128"/>
      <c r="O331" s="128"/>
      <c r="P331" s="128"/>
    </row>
    <row r="332" spans="1:16" ht="15.75">
      <c r="A332" s="128"/>
      <c r="B332" s="128"/>
      <c r="C332" s="128"/>
      <c r="D332" s="128"/>
      <c r="E332" s="202"/>
      <c r="F332" s="202"/>
      <c r="G332" s="202"/>
      <c r="H332" s="202"/>
      <c r="I332" s="202"/>
      <c r="J332" s="202"/>
      <c r="K332" s="202"/>
      <c r="L332" s="473"/>
      <c r="N332" s="128"/>
      <c r="O332" s="128"/>
      <c r="P332" s="128"/>
    </row>
    <row r="333" spans="1:16" ht="15.75">
      <c r="A333" s="128"/>
      <c r="B333" s="128"/>
      <c r="C333" s="128"/>
      <c r="D333" s="128"/>
      <c r="E333" s="202"/>
      <c r="F333" s="202"/>
      <c r="G333" s="202"/>
      <c r="H333" s="202"/>
      <c r="I333" s="202"/>
      <c r="J333" s="202"/>
      <c r="K333" s="202"/>
      <c r="L333" s="473"/>
      <c r="N333" s="128"/>
      <c r="O333" s="128"/>
      <c r="P333" s="128"/>
    </row>
    <row r="334" spans="1:16" ht="15.75">
      <c r="A334" s="128"/>
      <c r="B334" s="128"/>
      <c r="C334" s="128"/>
      <c r="D334" s="128"/>
      <c r="E334" s="202"/>
      <c r="F334" s="202"/>
      <c r="G334" s="202"/>
      <c r="H334" s="202"/>
      <c r="I334" s="202"/>
      <c r="J334" s="202"/>
      <c r="K334" s="202"/>
      <c r="L334" s="473"/>
      <c r="N334" s="128"/>
      <c r="O334" s="128"/>
      <c r="P334" s="128"/>
    </row>
    <row r="335" spans="1:16" ht="15.75">
      <c r="A335" s="128"/>
      <c r="B335" s="128"/>
      <c r="C335" s="128"/>
      <c r="D335" s="128"/>
      <c r="E335" s="202"/>
      <c r="F335" s="202"/>
      <c r="G335" s="202"/>
      <c r="H335" s="202"/>
      <c r="I335" s="202"/>
      <c r="J335" s="202"/>
      <c r="K335" s="202"/>
      <c r="L335" s="473"/>
      <c r="N335" s="128"/>
      <c r="O335" s="128"/>
      <c r="P335" s="128"/>
    </row>
    <row r="336" spans="1:16" ht="15.75">
      <c r="A336" s="128"/>
      <c r="B336" s="128"/>
      <c r="C336" s="128"/>
      <c r="D336" s="128"/>
      <c r="E336" s="202"/>
      <c r="F336" s="202"/>
      <c r="G336" s="202"/>
      <c r="H336" s="202"/>
      <c r="I336" s="202"/>
      <c r="J336" s="202"/>
      <c r="K336" s="202"/>
      <c r="L336" s="473"/>
      <c r="N336" s="128"/>
      <c r="O336" s="128"/>
      <c r="P336" s="128"/>
    </row>
    <row r="337" spans="1:16" ht="15.75">
      <c r="A337" s="128"/>
      <c r="B337" s="128"/>
      <c r="C337" s="128"/>
      <c r="D337" s="128"/>
      <c r="E337" s="202"/>
      <c r="F337" s="202"/>
      <c r="G337" s="202"/>
      <c r="H337" s="202"/>
      <c r="I337" s="202"/>
      <c r="J337" s="202"/>
      <c r="K337" s="202"/>
      <c r="L337" s="473"/>
      <c r="N337" s="128"/>
      <c r="O337" s="128"/>
      <c r="P337" s="128"/>
    </row>
    <row r="338" spans="1:16" ht="15.75">
      <c r="A338" s="128"/>
      <c r="B338" s="128"/>
      <c r="C338" s="128"/>
      <c r="D338" s="128"/>
      <c r="E338" s="202"/>
      <c r="F338" s="202"/>
      <c r="G338" s="202"/>
      <c r="H338" s="202"/>
      <c r="I338" s="202"/>
      <c r="J338" s="202"/>
      <c r="K338" s="202"/>
      <c r="L338" s="473"/>
      <c r="N338" s="128"/>
      <c r="O338" s="128"/>
      <c r="P338" s="128"/>
    </row>
    <row r="339" spans="1:16" ht="15.75">
      <c r="A339" s="128"/>
      <c r="B339" s="128"/>
      <c r="C339" s="128"/>
      <c r="D339" s="128"/>
      <c r="E339" s="202"/>
      <c r="F339" s="202"/>
      <c r="G339" s="202"/>
      <c r="H339" s="202"/>
      <c r="I339" s="202"/>
      <c r="J339" s="202"/>
      <c r="K339" s="202"/>
      <c r="L339" s="473"/>
      <c r="N339" s="128"/>
      <c r="O339" s="128"/>
      <c r="P339" s="128"/>
    </row>
    <row r="340" spans="1:16" ht="15.75">
      <c r="A340" s="128"/>
      <c r="B340" s="128"/>
      <c r="C340" s="128"/>
      <c r="D340" s="128"/>
      <c r="E340" s="202"/>
      <c r="F340" s="202"/>
      <c r="G340" s="202"/>
      <c r="H340" s="202"/>
      <c r="I340" s="202"/>
      <c r="J340" s="202"/>
      <c r="K340" s="202"/>
      <c r="L340" s="473"/>
      <c r="N340" s="128"/>
      <c r="O340" s="128"/>
      <c r="P340" s="128"/>
    </row>
    <row r="341" spans="1:16" ht="15.75">
      <c r="A341" s="128"/>
      <c r="B341" s="128"/>
      <c r="C341" s="128"/>
      <c r="D341" s="128"/>
      <c r="E341" s="202"/>
      <c r="F341" s="202"/>
      <c r="G341" s="202"/>
      <c r="H341" s="202"/>
      <c r="I341" s="202"/>
      <c r="J341" s="202"/>
      <c r="K341" s="202"/>
      <c r="L341" s="473"/>
      <c r="N341" s="128"/>
      <c r="O341" s="128"/>
      <c r="P341" s="128"/>
    </row>
    <row r="342" spans="1:16" ht="15.75">
      <c r="A342" s="128"/>
      <c r="B342" s="128"/>
      <c r="C342" s="128"/>
      <c r="D342" s="128"/>
      <c r="E342" s="202"/>
      <c r="F342" s="202"/>
      <c r="G342" s="202"/>
      <c r="H342" s="202"/>
      <c r="I342" s="202"/>
      <c r="J342" s="202"/>
      <c r="K342" s="202"/>
      <c r="L342" s="473"/>
      <c r="N342" s="128"/>
      <c r="O342" s="128"/>
      <c r="P342" s="128"/>
    </row>
    <row r="343" spans="1:16" ht="15.75">
      <c r="A343" s="128"/>
      <c r="B343" s="128"/>
      <c r="C343" s="128"/>
      <c r="D343" s="128"/>
      <c r="E343" s="202"/>
      <c r="F343" s="202"/>
      <c r="G343" s="202"/>
      <c r="H343" s="202"/>
      <c r="I343" s="202"/>
      <c r="J343" s="202"/>
      <c r="K343" s="202"/>
      <c r="L343" s="473"/>
      <c r="N343" s="128"/>
      <c r="O343" s="128"/>
      <c r="P343" s="128"/>
    </row>
    <row r="344" spans="1:16" ht="15.75">
      <c r="A344" s="128"/>
      <c r="B344" s="128"/>
      <c r="C344" s="128"/>
      <c r="D344" s="128"/>
      <c r="E344" s="202"/>
      <c r="F344" s="202"/>
      <c r="G344" s="202"/>
      <c r="H344" s="202"/>
      <c r="I344" s="202"/>
      <c r="J344" s="202"/>
      <c r="K344" s="202"/>
      <c r="L344" s="473"/>
      <c r="N344" s="128"/>
      <c r="O344" s="128"/>
      <c r="P344" s="128"/>
    </row>
    <row r="345" spans="1:16" ht="15.75">
      <c r="A345" s="128"/>
      <c r="B345" s="128"/>
      <c r="C345" s="128"/>
      <c r="D345" s="128"/>
      <c r="E345" s="202"/>
      <c r="F345" s="202"/>
      <c r="G345" s="202"/>
      <c r="H345" s="202"/>
      <c r="I345" s="202"/>
      <c r="J345" s="202"/>
      <c r="K345" s="202"/>
      <c r="L345" s="473"/>
      <c r="N345" s="128"/>
      <c r="O345" s="128"/>
      <c r="P345" s="128"/>
    </row>
    <row r="346" spans="1:16" ht="15.75">
      <c r="A346" s="128"/>
      <c r="B346" s="128"/>
      <c r="C346" s="128"/>
      <c r="D346" s="128"/>
      <c r="E346" s="202"/>
      <c r="F346" s="202"/>
      <c r="G346" s="202"/>
      <c r="H346" s="202"/>
      <c r="I346" s="202"/>
      <c r="J346" s="202"/>
      <c r="K346" s="202"/>
      <c r="L346" s="473"/>
      <c r="N346" s="128"/>
      <c r="O346" s="128"/>
      <c r="P346" s="128"/>
    </row>
    <row r="347" spans="1:16" ht="15.75">
      <c r="A347" s="128"/>
      <c r="B347" s="128"/>
      <c r="C347" s="128"/>
      <c r="D347" s="128"/>
      <c r="E347" s="202"/>
      <c r="F347" s="202"/>
      <c r="G347" s="202"/>
      <c r="H347" s="202"/>
      <c r="I347" s="202"/>
      <c r="J347" s="202"/>
      <c r="K347" s="202"/>
      <c r="L347" s="473"/>
      <c r="N347" s="128"/>
      <c r="O347" s="128"/>
      <c r="P347" s="128"/>
    </row>
    <row r="348" spans="1:16" ht="15.75">
      <c r="A348" s="128"/>
      <c r="B348" s="128"/>
      <c r="C348" s="128"/>
      <c r="D348" s="128"/>
      <c r="E348" s="202"/>
      <c r="F348" s="202"/>
      <c r="G348" s="202"/>
      <c r="H348" s="202"/>
      <c r="I348" s="202"/>
      <c r="J348" s="202"/>
      <c r="K348" s="202"/>
      <c r="L348" s="473"/>
      <c r="N348" s="128"/>
      <c r="O348" s="128"/>
      <c r="P348" s="128"/>
    </row>
    <row r="349" spans="1:16" ht="15.75">
      <c r="A349" s="128"/>
      <c r="B349" s="128"/>
      <c r="C349" s="128"/>
      <c r="D349" s="128"/>
      <c r="E349" s="202"/>
      <c r="F349" s="202"/>
      <c r="G349" s="202"/>
      <c r="H349" s="202"/>
      <c r="I349" s="202"/>
      <c r="J349" s="202"/>
      <c r="K349" s="202"/>
      <c r="L349" s="473"/>
      <c r="N349" s="128"/>
      <c r="O349" s="128"/>
      <c r="P349" s="128"/>
    </row>
    <row r="350" spans="1:16" ht="15.75">
      <c r="A350" s="128"/>
      <c r="B350" s="128"/>
      <c r="C350" s="128"/>
      <c r="D350" s="128"/>
      <c r="E350" s="202"/>
      <c r="F350" s="202"/>
      <c r="G350" s="202"/>
      <c r="H350" s="202"/>
      <c r="I350" s="202"/>
      <c r="J350" s="202"/>
      <c r="K350" s="202"/>
      <c r="L350" s="473"/>
      <c r="N350" s="128"/>
      <c r="O350" s="128"/>
      <c r="P350" s="128"/>
    </row>
    <row r="351" spans="1:16" ht="15.75">
      <c r="A351" s="128"/>
      <c r="B351" s="128"/>
      <c r="C351" s="128"/>
      <c r="D351" s="128"/>
      <c r="E351" s="202"/>
      <c r="F351" s="202"/>
      <c r="G351" s="202"/>
      <c r="H351" s="202"/>
      <c r="I351" s="202"/>
      <c r="J351" s="202"/>
      <c r="K351" s="202"/>
      <c r="L351" s="473"/>
      <c r="N351" s="128"/>
      <c r="O351" s="128"/>
      <c r="P351" s="128"/>
    </row>
    <row r="352" spans="1:16" ht="15.75">
      <c r="A352" s="128"/>
      <c r="B352" s="128"/>
      <c r="C352" s="128"/>
      <c r="D352" s="128"/>
      <c r="E352" s="202"/>
      <c r="F352" s="202"/>
      <c r="G352" s="202"/>
      <c r="H352" s="202"/>
      <c r="I352" s="202"/>
      <c r="J352" s="202"/>
      <c r="K352" s="202"/>
      <c r="L352" s="473"/>
      <c r="N352" s="128"/>
      <c r="O352" s="128"/>
      <c r="P352" s="128"/>
    </row>
    <row r="353" spans="1:16" ht="15.75">
      <c r="A353" s="128"/>
      <c r="B353" s="128"/>
      <c r="C353" s="128"/>
      <c r="D353" s="128"/>
      <c r="E353" s="202"/>
      <c r="F353" s="202"/>
      <c r="G353" s="202"/>
      <c r="H353" s="202"/>
      <c r="I353" s="202"/>
      <c r="J353" s="202"/>
      <c r="K353" s="202"/>
      <c r="L353" s="473"/>
      <c r="N353" s="128"/>
      <c r="O353" s="128"/>
      <c r="P353" s="128"/>
    </row>
    <row r="354" spans="1:16" ht="15.75">
      <c r="A354" s="128"/>
      <c r="B354" s="128"/>
      <c r="C354" s="128"/>
      <c r="D354" s="128"/>
      <c r="E354" s="202"/>
      <c r="F354" s="202"/>
      <c r="G354" s="202"/>
      <c r="H354" s="202"/>
      <c r="I354" s="202"/>
      <c r="J354" s="202"/>
      <c r="K354" s="202"/>
      <c r="L354" s="473"/>
      <c r="N354" s="128"/>
      <c r="O354" s="128"/>
      <c r="P354" s="128"/>
    </row>
    <row r="355" spans="1:16" ht="15.75">
      <c r="A355" s="128"/>
      <c r="B355" s="128"/>
      <c r="C355" s="128"/>
      <c r="D355" s="128"/>
      <c r="E355" s="202"/>
      <c r="F355" s="202"/>
      <c r="G355" s="202"/>
      <c r="H355" s="202"/>
      <c r="I355" s="202"/>
      <c r="J355" s="202"/>
      <c r="K355" s="202"/>
      <c r="L355" s="473"/>
      <c r="N355" s="128"/>
      <c r="O355" s="128"/>
      <c r="P355" s="128"/>
    </row>
    <row r="356" spans="1:16" ht="15.75">
      <c r="A356" s="128"/>
      <c r="B356" s="128"/>
      <c r="C356" s="128"/>
      <c r="D356" s="128"/>
      <c r="E356" s="202"/>
      <c r="F356" s="202"/>
      <c r="G356" s="202"/>
      <c r="H356" s="202"/>
      <c r="I356" s="202"/>
      <c r="J356" s="202"/>
      <c r="K356" s="202"/>
      <c r="L356" s="473"/>
      <c r="N356" s="128"/>
      <c r="O356" s="128"/>
      <c r="P356" s="128"/>
    </row>
    <row r="357" spans="1:16" ht="15.75">
      <c r="A357" s="128"/>
      <c r="B357" s="128"/>
      <c r="C357" s="128"/>
      <c r="D357" s="128"/>
      <c r="E357" s="202"/>
      <c r="F357" s="202"/>
      <c r="G357" s="202"/>
      <c r="H357" s="202"/>
      <c r="I357" s="202"/>
      <c r="J357" s="202"/>
      <c r="K357" s="202"/>
      <c r="L357" s="473"/>
      <c r="N357" s="128"/>
      <c r="O357" s="128"/>
      <c r="P357" s="128"/>
    </row>
    <row r="358" spans="1:16" ht="15.75">
      <c r="A358" s="128"/>
      <c r="B358" s="128"/>
      <c r="C358" s="128"/>
      <c r="D358" s="128"/>
      <c r="E358" s="202"/>
      <c r="F358" s="202"/>
      <c r="G358" s="202"/>
      <c r="H358" s="202"/>
      <c r="I358" s="202"/>
      <c r="J358" s="202"/>
      <c r="K358" s="202"/>
      <c r="L358" s="473"/>
      <c r="N358" s="128"/>
      <c r="O358" s="128"/>
      <c r="P358" s="128"/>
    </row>
    <row r="359" spans="1:16" ht="15.75">
      <c r="A359" s="128"/>
      <c r="B359" s="128"/>
      <c r="C359" s="128"/>
      <c r="D359" s="128"/>
      <c r="E359" s="202"/>
      <c r="F359" s="202"/>
      <c r="G359" s="202"/>
      <c r="H359" s="202"/>
      <c r="I359" s="202"/>
      <c r="J359" s="202"/>
      <c r="K359" s="202"/>
      <c r="L359" s="473"/>
      <c r="N359" s="128"/>
      <c r="O359" s="128"/>
      <c r="P359" s="128"/>
    </row>
    <row r="360" spans="1:16" ht="15.75">
      <c r="A360" s="128"/>
      <c r="B360" s="128"/>
      <c r="C360" s="128"/>
      <c r="D360" s="128"/>
      <c r="E360" s="202"/>
      <c r="F360" s="202"/>
      <c r="G360" s="202"/>
      <c r="H360" s="202"/>
      <c r="I360" s="202"/>
      <c r="J360" s="202"/>
      <c r="K360" s="202"/>
      <c r="L360" s="473"/>
      <c r="N360" s="128"/>
      <c r="O360" s="128"/>
      <c r="P360" s="128"/>
    </row>
    <row r="361" spans="1:16" ht="15.75">
      <c r="A361" s="128"/>
      <c r="B361" s="128"/>
      <c r="C361" s="128"/>
      <c r="D361" s="128"/>
      <c r="E361" s="202"/>
      <c r="F361" s="202"/>
      <c r="G361" s="202"/>
      <c r="H361" s="202"/>
      <c r="I361" s="202"/>
      <c r="J361" s="202"/>
      <c r="K361" s="202"/>
      <c r="L361" s="473"/>
      <c r="N361" s="128"/>
      <c r="O361" s="128"/>
      <c r="P361" s="128"/>
    </row>
    <row r="362" spans="1:16" ht="15.75">
      <c r="A362" s="128"/>
      <c r="B362" s="128"/>
      <c r="C362" s="128"/>
      <c r="D362" s="128"/>
      <c r="E362" s="202"/>
      <c r="F362" s="202"/>
      <c r="G362" s="202"/>
      <c r="H362" s="202"/>
      <c r="I362" s="202"/>
      <c r="J362" s="202"/>
      <c r="K362" s="202"/>
      <c r="L362" s="473"/>
      <c r="N362" s="128"/>
      <c r="O362" s="128"/>
      <c r="P362" s="128"/>
    </row>
    <row r="363" spans="1:16" ht="15.75">
      <c r="A363" s="128"/>
      <c r="B363" s="128"/>
      <c r="C363" s="128"/>
      <c r="D363" s="128"/>
      <c r="E363" s="202"/>
      <c r="F363" s="202"/>
      <c r="G363" s="202"/>
      <c r="H363" s="202"/>
      <c r="I363" s="202"/>
      <c r="J363" s="202"/>
      <c r="K363" s="202"/>
      <c r="L363" s="473"/>
      <c r="N363" s="128"/>
      <c r="O363" s="128"/>
      <c r="P363" s="128"/>
    </row>
    <row r="364" spans="1:16" ht="15.75">
      <c r="A364" s="128"/>
      <c r="B364" s="128"/>
      <c r="C364" s="128"/>
      <c r="D364" s="128"/>
      <c r="E364" s="202"/>
      <c r="F364" s="202"/>
      <c r="G364" s="202"/>
      <c r="H364" s="202"/>
      <c r="I364" s="202"/>
      <c r="J364" s="202"/>
      <c r="K364" s="202"/>
      <c r="L364" s="473"/>
      <c r="N364" s="128"/>
      <c r="O364" s="128"/>
      <c r="P364" s="128"/>
    </row>
    <row r="365" spans="1:16" ht="15.75">
      <c r="A365" s="128"/>
      <c r="B365" s="128"/>
      <c r="C365" s="128"/>
      <c r="D365" s="128"/>
      <c r="E365" s="202"/>
      <c r="F365" s="202"/>
      <c r="G365" s="202"/>
      <c r="H365" s="202"/>
      <c r="I365" s="202"/>
      <c r="J365" s="202"/>
      <c r="K365" s="202"/>
      <c r="L365" s="473"/>
      <c r="N365" s="128"/>
      <c r="O365" s="128"/>
      <c r="P365" s="128"/>
    </row>
    <row r="366" spans="1:16" ht="15.75">
      <c r="A366" s="128"/>
      <c r="B366" s="128"/>
      <c r="C366" s="128"/>
      <c r="D366" s="128"/>
      <c r="E366" s="202"/>
      <c r="F366" s="202"/>
      <c r="G366" s="202"/>
      <c r="H366" s="202"/>
      <c r="I366" s="202"/>
      <c r="J366" s="202"/>
      <c r="K366" s="202"/>
      <c r="L366" s="473"/>
      <c r="N366" s="128"/>
      <c r="O366" s="128"/>
      <c r="P366" s="128"/>
    </row>
    <row r="367" spans="1:16" ht="15.75">
      <c r="A367" s="128"/>
      <c r="B367" s="128"/>
      <c r="C367" s="128"/>
      <c r="D367" s="128"/>
      <c r="E367" s="202"/>
      <c r="F367" s="202"/>
      <c r="G367" s="202"/>
      <c r="H367" s="202"/>
      <c r="I367" s="202"/>
      <c r="J367" s="202"/>
      <c r="K367" s="202"/>
      <c r="L367" s="473"/>
      <c r="N367" s="128"/>
      <c r="O367" s="128"/>
      <c r="P367" s="128"/>
    </row>
    <row r="368" spans="1:16" ht="15.75">
      <c r="A368" s="128"/>
      <c r="B368" s="128"/>
      <c r="C368" s="128"/>
      <c r="D368" s="128"/>
      <c r="E368" s="202"/>
      <c r="F368" s="202"/>
      <c r="G368" s="202"/>
      <c r="H368" s="202"/>
      <c r="I368" s="202"/>
      <c r="J368" s="202"/>
      <c r="K368" s="202"/>
      <c r="L368" s="473"/>
      <c r="N368" s="128"/>
      <c r="O368" s="128"/>
      <c r="P368" s="128"/>
    </row>
    <row r="369" spans="1:16" ht="15.75">
      <c r="A369" s="128"/>
      <c r="B369" s="128"/>
      <c r="C369" s="128"/>
      <c r="D369" s="128"/>
      <c r="E369" s="202"/>
      <c r="F369" s="202"/>
      <c r="G369" s="202"/>
      <c r="H369" s="202"/>
      <c r="I369" s="202"/>
      <c r="J369" s="202"/>
      <c r="K369" s="202"/>
      <c r="L369" s="473"/>
      <c r="N369" s="128"/>
      <c r="O369" s="128"/>
      <c r="P369" s="128"/>
    </row>
    <row r="370" spans="1:16" ht="15.75">
      <c r="A370" s="128"/>
      <c r="B370" s="128"/>
      <c r="C370" s="128"/>
      <c r="D370" s="128"/>
      <c r="E370" s="202"/>
      <c r="F370" s="202"/>
      <c r="G370" s="202"/>
      <c r="H370" s="202"/>
      <c r="I370" s="202"/>
      <c r="J370" s="202"/>
      <c r="K370" s="202"/>
      <c r="L370" s="473"/>
      <c r="N370" s="128"/>
      <c r="O370" s="128"/>
      <c r="P370" s="128"/>
    </row>
    <row r="371" spans="1:16" ht="15.75">
      <c r="A371" s="128"/>
      <c r="B371" s="128"/>
      <c r="C371" s="128"/>
      <c r="D371" s="128"/>
      <c r="E371" s="202"/>
      <c r="F371" s="202"/>
      <c r="G371" s="202"/>
      <c r="H371" s="202"/>
      <c r="I371" s="202"/>
      <c r="J371" s="202"/>
      <c r="K371" s="202"/>
      <c r="L371" s="473"/>
      <c r="N371" s="128"/>
      <c r="O371" s="128"/>
      <c r="P371" s="128"/>
    </row>
    <row r="372" spans="1:16" ht="15.75">
      <c r="A372" s="128"/>
      <c r="B372" s="128"/>
      <c r="C372" s="128"/>
      <c r="D372" s="128"/>
      <c r="E372" s="202"/>
      <c r="F372" s="202"/>
      <c r="G372" s="202"/>
      <c r="H372" s="202"/>
      <c r="I372" s="202"/>
      <c r="J372" s="202"/>
      <c r="K372" s="202"/>
      <c r="L372" s="473"/>
      <c r="N372" s="128"/>
      <c r="O372" s="128"/>
      <c r="P372" s="128"/>
    </row>
    <row r="373" spans="1:16" ht="15.75">
      <c r="A373" s="128"/>
      <c r="B373" s="128"/>
      <c r="C373" s="128"/>
      <c r="D373" s="128"/>
      <c r="E373" s="202"/>
      <c r="F373" s="202"/>
      <c r="G373" s="202"/>
      <c r="H373" s="202"/>
      <c r="I373" s="202"/>
      <c r="J373" s="202"/>
      <c r="K373" s="202"/>
      <c r="L373" s="473"/>
      <c r="N373" s="128"/>
      <c r="O373" s="128"/>
      <c r="P373" s="128"/>
    </row>
    <row r="374" spans="1:16" ht="15.75">
      <c r="A374" s="128"/>
      <c r="B374" s="128"/>
      <c r="C374" s="128"/>
      <c r="D374" s="128"/>
      <c r="E374" s="202"/>
      <c r="F374" s="202"/>
      <c r="G374" s="202"/>
      <c r="H374" s="202"/>
      <c r="I374" s="202"/>
      <c r="J374" s="202"/>
      <c r="K374" s="202"/>
      <c r="L374" s="473"/>
      <c r="N374" s="128"/>
      <c r="O374" s="128"/>
      <c r="P374" s="128"/>
    </row>
    <row r="375" spans="1:16" ht="15.75">
      <c r="A375" s="128"/>
      <c r="B375" s="128"/>
      <c r="C375" s="128"/>
      <c r="D375" s="128"/>
      <c r="E375" s="202"/>
      <c r="F375" s="202"/>
      <c r="G375" s="202"/>
      <c r="H375" s="202"/>
      <c r="I375" s="202"/>
      <c r="J375" s="202"/>
      <c r="K375" s="202"/>
      <c r="L375" s="473"/>
      <c r="N375" s="128"/>
      <c r="O375" s="128"/>
      <c r="P375" s="128"/>
    </row>
    <row r="376" spans="1:16" ht="15.75">
      <c r="A376" s="128"/>
      <c r="B376" s="128"/>
      <c r="C376" s="128"/>
      <c r="D376" s="128"/>
      <c r="E376" s="202"/>
      <c r="F376" s="202"/>
      <c r="G376" s="202"/>
      <c r="H376" s="202"/>
      <c r="I376" s="202"/>
      <c r="J376" s="202"/>
      <c r="K376" s="202"/>
      <c r="L376" s="473"/>
      <c r="N376" s="128"/>
      <c r="O376" s="128"/>
      <c r="P376" s="128"/>
    </row>
    <row r="377" spans="1:16" ht="15.75">
      <c r="A377" s="128"/>
      <c r="B377" s="128"/>
      <c r="C377" s="128"/>
      <c r="D377" s="128"/>
      <c r="E377" s="202"/>
      <c r="F377" s="202"/>
      <c r="G377" s="202"/>
      <c r="H377" s="202"/>
      <c r="I377" s="202"/>
      <c r="J377" s="202"/>
      <c r="K377" s="202"/>
      <c r="L377" s="473"/>
      <c r="N377" s="128"/>
      <c r="O377" s="128"/>
      <c r="P377" s="128"/>
    </row>
    <row r="378" spans="1:16" ht="15.75">
      <c r="A378" s="128"/>
      <c r="B378" s="128"/>
      <c r="C378" s="128"/>
      <c r="D378" s="128"/>
      <c r="E378" s="202"/>
      <c r="F378" s="202"/>
      <c r="G378" s="202"/>
      <c r="H378" s="202"/>
      <c r="I378" s="202"/>
      <c r="J378" s="202"/>
      <c r="K378" s="202"/>
      <c r="L378" s="473"/>
      <c r="N378" s="128"/>
      <c r="O378" s="128"/>
      <c r="P378" s="128"/>
    </row>
    <row r="379" spans="1:16" ht="15.75">
      <c r="A379" s="128"/>
      <c r="B379" s="128"/>
      <c r="C379" s="128"/>
      <c r="D379" s="128"/>
      <c r="E379" s="202"/>
      <c r="F379" s="202"/>
      <c r="G379" s="202"/>
      <c r="H379" s="202"/>
      <c r="I379" s="202"/>
      <c r="J379" s="202"/>
      <c r="K379" s="202"/>
      <c r="L379" s="473"/>
      <c r="N379" s="128"/>
      <c r="O379" s="128"/>
      <c r="P379" s="128"/>
    </row>
    <row r="380" spans="1:16" ht="15.75">
      <c r="A380" s="128"/>
      <c r="B380" s="128"/>
      <c r="C380" s="128"/>
      <c r="D380" s="128"/>
      <c r="E380" s="202"/>
      <c r="F380" s="202"/>
      <c r="G380" s="202"/>
      <c r="H380" s="202"/>
      <c r="I380" s="202"/>
      <c r="J380" s="202"/>
      <c r="K380" s="202"/>
      <c r="L380" s="473"/>
      <c r="N380" s="128"/>
      <c r="O380" s="128"/>
      <c r="P380" s="128"/>
    </row>
    <row r="381" spans="1:16" ht="15.75">
      <c r="A381" s="128"/>
      <c r="B381" s="128"/>
      <c r="C381" s="128"/>
      <c r="D381" s="128"/>
      <c r="E381" s="202"/>
      <c r="F381" s="202"/>
      <c r="G381" s="202"/>
      <c r="H381" s="202"/>
      <c r="I381" s="202"/>
      <c r="J381" s="202"/>
      <c r="K381" s="202"/>
      <c r="L381" s="473"/>
      <c r="N381" s="128"/>
      <c r="O381" s="128"/>
      <c r="P381" s="128"/>
    </row>
    <row r="382" spans="1:16" ht="15.75">
      <c r="A382" s="128"/>
      <c r="B382" s="128"/>
      <c r="C382" s="128"/>
      <c r="D382" s="128"/>
      <c r="E382" s="202"/>
      <c r="F382" s="202"/>
      <c r="G382" s="202"/>
      <c r="H382" s="202"/>
      <c r="I382" s="202"/>
      <c r="J382" s="202"/>
      <c r="K382" s="202"/>
      <c r="L382" s="473"/>
      <c r="N382" s="128"/>
      <c r="O382" s="128"/>
      <c r="P382" s="128"/>
    </row>
    <row r="383" spans="1:16" ht="15.75">
      <c r="A383" s="128"/>
      <c r="B383" s="128"/>
      <c r="C383" s="128"/>
      <c r="D383" s="128"/>
      <c r="E383" s="202"/>
      <c r="F383" s="202"/>
      <c r="G383" s="202"/>
      <c r="H383" s="202"/>
      <c r="I383" s="202"/>
      <c r="J383" s="202"/>
      <c r="K383" s="202"/>
      <c r="L383" s="473"/>
      <c r="N383" s="128"/>
      <c r="O383" s="128"/>
      <c r="P383" s="128"/>
    </row>
    <row r="384" spans="1:16" ht="15.75">
      <c r="A384" s="128"/>
      <c r="B384" s="128"/>
      <c r="C384" s="128"/>
      <c r="D384" s="128"/>
      <c r="E384" s="202"/>
      <c r="F384" s="202"/>
      <c r="G384" s="202"/>
      <c r="H384" s="202"/>
      <c r="I384" s="202"/>
      <c r="J384" s="202"/>
      <c r="K384" s="202"/>
      <c r="L384" s="473"/>
      <c r="N384" s="128"/>
      <c r="O384" s="128"/>
      <c r="P384" s="128"/>
    </row>
    <row r="385" spans="1:16" ht="15.75">
      <c r="A385" s="128"/>
      <c r="B385" s="128"/>
      <c r="C385" s="128"/>
      <c r="D385" s="128"/>
      <c r="E385" s="202"/>
      <c r="F385" s="202"/>
      <c r="G385" s="202"/>
      <c r="H385" s="202"/>
      <c r="I385" s="202"/>
      <c r="J385" s="202"/>
      <c r="K385" s="202"/>
      <c r="L385" s="473"/>
      <c r="N385" s="128"/>
      <c r="O385" s="128"/>
      <c r="P385" s="128"/>
    </row>
    <row r="386" spans="1:16" ht="15.75">
      <c r="A386" s="128"/>
      <c r="B386" s="128"/>
      <c r="C386" s="128"/>
      <c r="D386" s="128"/>
      <c r="E386" s="202"/>
      <c r="F386" s="202"/>
      <c r="G386" s="202"/>
      <c r="H386" s="202"/>
      <c r="I386" s="202"/>
      <c r="J386" s="202"/>
      <c r="K386" s="202"/>
      <c r="L386" s="473"/>
      <c r="N386" s="128"/>
      <c r="O386" s="128"/>
      <c r="P386" s="128"/>
    </row>
    <row r="387" spans="1:16" ht="15.75">
      <c r="A387" s="128"/>
      <c r="B387" s="128"/>
      <c r="C387" s="128"/>
      <c r="D387" s="128"/>
      <c r="E387" s="202"/>
      <c r="F387" s="202"/>
      <c r="G387" s="202"/>
      <c r="H387" s="202"/>
      <c r="I387" s="202"/>
      <c r="J387" s="202"/>
      <c r="K387" s="202"/>
      <c r="L387" s="473"/>
      <c r="N387" s="128"/>
      <c r="O387" s="128"/>
      <c r="P387" s="128"/>
    </row>
    <row r="388" spans="1:16" ht="15.75">
      <c r="A388" s="128"/>
      <c r="B388" s="128"/>
      <c r="C388" s="128"/>
      <c r="D388" s="128"/>
      <c r="E388" s="202"/>
      <c r="F388" s="202"/>
      <c r="G388" s="202"/>
      <c r="H388" s="202"/>
      <c r="I388" s="202"/>
      <c r="J388" s="202"/>
      <c r="K388" s="202"/>
      <c r="L388" s="473"/>
      <c r="N388" s="128"/>
      <c r="O388" s="128"/>
      <c r="P388" s="128"/>
    </row>
    <row r="389" spans="1:16" ht="15.75">
      <c r="A389" s="128"/>
      <c r="B389" s="128"/>
      <c r="C389" s="128"/>
      <c r="D389" s="128"/>
      <c r="E389" s="202"/>
      <c r="F389" s="202"/>
      <c r="G389" s="202"/>
      <c r="H389" s="202"/>
      <c r="I389" s="202"/>
      <c r="J389" s="202"/>
      <c r="K389" s="202"/>
      <c r="L389" s="473"/>
      <c r="N389" s="128"/>
      <c r="O389" s="128"/>
      <c r="P389" s="128"/>
    </row>
    <row r="390" spans="1:16" ht="15.75">
      <c r="A390" s="128"/>
      <c r="B390" s="128"/>
      <c r="C390" s="128"/>
      <c r="D390" s="128"/>
      <c r="E390" s="202"/>
      <c r="F390" s="202"/>
      <c r="G390" s="202"/>
      <c r="H390" s="202"/>
      <c r="I390" s="202"/>
      <c r="J390" s="202"/>
      <c r="K390" s="202"/>
      <c r="L390" s="473"/>
      <c r="N390" s="128"/>
      <c r="O390" s="128"/>
      <c r="P390" s="128"/>
    </row>
    <row r="391" spans="1:16" ht="15.75">
      <c r="A391" s="128"/>
      <c r="B391" s="128"/>
      <c r="C391" s="128"/>
      <c r="D391" s="128"/>
      <c r="E391" s="202"/>
      <c r="F391" s="202"/>
      <c r="G391" s="202"/>
      <c r="H391" s="202"/>
      <c r="I391" s="202"/>
      <c r="J391" s="202"/>
      <c r="K391" s="202"/>
      <c r="L391" s="473"/>
      <c r="N391" s="128"/>
      <c r="O391" s="128"/>
      <c r="P391" s="128"/>
    </row>
    <row r="392" spans="1:16" ht="15.75">
      <c r="A392" s="128"/>
      <c r="B392" s="128"/>
      <c r="C392" s="128"/>
      <c r="D392" s="128"/>
      <c r="E392" s="202"/>
      <c r="F392" s="202"/>
      <c r="G392" s="202"/>
      <c r="H392" s="202"/>
      <c r="I392" s="202"/>
      <c r="J392" s="202"/>
      <c r="K392" s="202"/>
      <c r="L392" s="473"/>
      <c r="N392" s="128"/>
      <c r="O392" s="128"/>
      <c r="P392" s="128"/>
    </row>
    <row r="393" spans="1:16" ht="15.75">
      <c r="A393" s="128"/>
      <c r="B393" s="128"/>
      <c r="C393" s="128"/>
      <c r="D393" s="128"/>
      <c r="E393" s="202"/>
      <c r="F393" s="202"/>
      <c r="G393" s="202"/>
      <c r="H393" s="202"/>
      <c r="I393" s="202"/>
      <c r="J393" s="202"/>
      <c r="K393" s="202"/>
      <c r="L393" s="473"/>
      <c r="N393" s="128"/>
      <c r="O393" s="128"/>
      <c r="P393" s="128"/>
    </row>
    <row r="394" spans="1:16" ht="15.75">
      <c r="A394" s="128"/>
      <c r="B394" s="128"/>
      <c r="C394" s="128"/>
      <c r="D394" s="128"/>
      <c r="E394" s="202"/>
      <c r="F394" s="202"/>
      <c r="G394" s="202"/>
      <c r="H394" s="202"/>
      <c r="I394" s="202"/>
      <c r="J394" s="202"/>
      <c r="K394" s="202"/>
      <c r="L394" s="473"/>
      <c r="N394" s="128"/>
      <c r="O394" s="128"/>
      <c r="P394" s="128"/>
    </row>
    <row r="395" spans="1:16" ht="15.75">
      <c r="A395" s="128"/>
      <c r="B395" s="128"/>
      <c r="C395" s="128"/>
      <c r="D395" s="128"/>
      <c r="E395" s="202"/>
      <c r="F395" s="202"/>
      <c r="G395" s="202"/>
      <c r="H395" s="202"/>
      <c r="I395" s="202"/>
      <c r="J395" s="202"/>
      <c r="K395" s="202"/>
      <c r="L395" s="473"/>
      <c r="N395" s="128"/>
      <c r="O395" s="128"/>
      <c r="P395" s="128"/>
    </row>
    <row r="396" spans="1:16" ht="15.75">
      <c r="A396" s="128"/>
      <c r="B396" s="128"/>
      <c r="C396" s="128"/>
      <c r="D396" s="128"/>
      <c r="E396" s="202"/>
      <c r="F396" s="202"/>
      <c r="G396" s="202"/>
      <c r="H396" s="202"/>
      <c r="I396" s="202"/>
      <c r="J396" s="202"/>
      <c r="K396" s="202"/>
      <c r="L396" s="473"/>
      <c r="N396" s="128"/>
      <c r="O396" s="128"/>
      <c r="P396" s="128"/>
    </row>
    <row r="397" spans="1:16" ht="15.75">
      <c r="A397" s="128"/>
      <c r="B397" s="128"/>
      <c r="C397" s="128"/>
      <c r="D397" s="128"/>
      <c r="E397" s="202"/>
      <c r="F397" s="202"/>
      <c r="G397" s="202"/>
      <c r="H397" s="202"/>
      <c r="I397" s="202"/>
      <c r="J397" s="202"/>
      <c r="K397" s="202"/>
      <c r="L397" s="473"/>
      <c r="N397" s="128"/>
      <c r="O397" s="128"/>
      <c r="P397" s="128"/>
    </row>
    <row r="398" spans="1:16" ht="15.75">
      <c r="A398" s="128"/>
      <c r="B398" s="128"/>
      <c r="C398" s="128"/>
      <c r="D398" s="128"/>
      <c r="E398" s="202"/>
      <c r="F398" s="202"/>
      <c r="G398" s="202"/>
      <c r="H398" s="202"/>
      <c r="I398" s="202"/>
      <c r="J398" s="202"/>
      <c r="K398" s="202"/>
      <c r="L398" s="473"/>
      <c r="N398" s="128"/>
      <c r="O398" s="128"/>
      <c r="P398" s="128"/>
    </row>
    <row r="399" spans="1:16" ht="15.75">
      <c r="A399" s="128"/>
      <c r="B399" s="128"/>
      <c r="C399" s="128"/>
      <c r="D399" s="128"/>
      <c r="E399" s="202"/>
      <c r="F399" s="202"/>
      <c r="G399" s="202"/>
      <c r="H399" s="202"/>
      <c r="I399" s="202"/>
      <c r="J399" s="202"/>
      <c r="K399" s="202"/>
      <c r="L399" s="473"/>
      <c r="N399" s="128"/>
      <c r="O399" s="128"/>
      <c r="P399" s="128"/>
    </row>
    <row r="400" spans="1:16" ht="15.75">
      <c r="A400" s="128"/>
      <c r="B400" s="128"/>
      <c r="C400" s="128"/>
      <c r="D400" s="128"/>
      <c r="E400" s="202"/>
      <c r="F400" s="202"/>
      <c r="G400" s="202"/>
      <c r="H400" s="202"/>
      <c r="I400" s="202"/>
      <c r="J400" s="202"/>
      <c r="K400" s="202"/>
      <c r="L400" s="473"/>
      <c r="N400" s="128"/>
      <c r="O400" s="128"/>
      <c r="P400" s="128"/>
    </row>
    <row r="401" spans="1:16" ht="15.75">
      <c r="A401" s="128"/>
      <c r="B401" s="128"/>
      <c r="C401" s="128"/>
      <c r="D401" s="128"/>
      <c r="E401" s="202"/>
      <c r="F401" s="202"/>
      <c r="G401" s="202"/>
      <c r="H401" s="202"/>
      <c r="I401" s="202"/>
      <c r="J401" s="202"/>
      <c r="K401" s="202"/>
      <c r="L401" s="473"/>
      <c r="N401" s="128"/>
      <c r="O401" s="128"/>
      <c r="P401" s="128"/>
    </row>
    <row r="402" spans="1:16" ht="15.75">
      <c r="A402" s="128"/>
      <c r="B402" s="128"/>
      <c r="C402" s="128"/>
      <c r="D402" s="128"/>
      <c r="E402" s="202"/>
      <c r="F402" s="202"/>
      <c r="G402" s="202"/>
      <c r="H402" s="202"/>
      <c r="I402" s="202"/>
      <c r="J402" s="202"/>
      <c r="K402" s="202"/>
      <c r="L402" s="473"/>
      <c r="N402" s="128"/>
      <c r="O402" s="128"/>
      <c r="P402" s="128"/>
    </row>
    <row r="403" spans="1:16" ht="15.75">
      <c r="A403" s="128"/>
      <c r="B403" s="128"/>
      <c r="C403" s="128"/>
      <c r="D403" s="128"/>
      <c r="E403" s="202"/>
      <c r="F403" s="202"/>
      <c r="G403" s="202"/>
      <c r="H403" s="202"/>
      <c r="I403" s="202"/>
      <c r="J403" s="202"/>
      <c r="K403" s="202"/>
      <c r="L403" s="473"/>
      <c r="N403" s="128"/>
      <c r="O403" s="128"/>
      <c r="P403" s="128"/>
    </row>
    <row r="404" spans="1:16" ht="15.75">
      <c r="A404" s="128"/>
      <c r="B404" s="128"/>
      <c r="C404" s="128"/>
      <c r="D404" s="128"/>
      <c r="E404" s="202"/>
      <c r="F404" s="202"/>
      <c r="G404" s="202"/>
      <c r="H404" s="202"/>
      <c r="I404" s="202"/>
      <c r="J404" s="202"/>
      <c r="K404" s="202"/>
      <c r="L404" s="473"/>
      <c r="N404" s="128"/>
      <c r="O404" s="128"/>
      <c r="P404" s="128"/>
    </row>
    <row r="405" spans="1:16" ht="15.75">
      <c r="A405" s="128"/>
      <c r="B405" s="128"/>
      <c r="C405" s="128"/>
      <c r="D405" s="128"/>
      <c r="E405" s="202"/>
      <c r="F405" s="202"/>
      <c r="G405" s="202"/>
      <c r="H405" s="202"/>
      <c r="I405" s="202"/>
      <c r="J405" s="202"/>
      <c r="K405" s="202"/>
      <c r="L405" s="473"/>
      <c r="N405" s="128"/>
      <c r="O405" s="128"/>
      <c r="P405" s="128"/>
    </row>
    <row r="406" spans="1:16" ht="15.75">
      <c r="A406" s="128"/>
      <c r="B406" s="128"/>
      <c r="C406" s="128"/>
      <c r="D406" s="128"/>
      <c r="E406" s="202"/>
      <c r="F406" s="202"/>
      <c r="G406" s="202"/>
      <c r="H406" s="202"/>
      <c r="I406" s="202"/>
      <c r="J406" s="202"/>
      <c r="K406" s="202"/>
      <c r="L406" s="473"/>
      <c r="N406" s="128"/>
      <c r="O406" s="128"/>
      <c r="P406" s="128"/>
    </row>
    <row r="407" spans="1:16" ht="15.75">
      <c r="A407" s="128"/>
      <c r="B407" s="128"/>
      <c r="C407" s="128"/>
      <c r="D407" s="128"/>
      <c r="E407" s="202"/>
      <c r="F407" s="202"/>
      <c r="G407" s="202"/>
      <c r="H407" s="202"/>
      <c r="I407" s="202"/>
      <c r="J407" s="202"/>
      <c r="K407" s="202"/>
      <c r="L407" s="473"/>
      <c r="N407" s="128"/>
      <c r="O407" s="128"/>
      <c r="P407" s="128"/>
    </row>
    <row r="408" spans="1:16" ht="15.75">
      <c r="A408" s="128"/>
      <c r="B408" s="128"/>
      <c r="C408" s="128"/>
      <c r="D408" s="128"/>
      <c r="E408" s="202"/>
      <c r="F408" s="202"/>
      <c r="G408" s="202"/>
      <c r="H408" s="202"/>
      <c r="I408" s="202"/>
      <c r="J408" s="202"/>
      <c r="K408" s="202"/>
      <c r="L408" s="473"/>
      <c r="N408" s="128"/>
      <c r="O408" s="128"/>
      <c r="P408" s="128"/>
    </row>
    <row r="409" spans="1:16" ht="15.75">
      <c r="A409" s="128"/>
      <c r="B409" s="128"/>
      <c r="C409" s="128"/>
      <c r="D409" s="128"/>
      <c r="E409" s="202"/>
      <c r="F409" s="202"/>
      <c r="G409" s="202"/>
      <c r="H409" s="202"/>
      <c r="I409" s="202"/>
      <c r="J409" s="202"/>
      <c r="K409" s="202"/>
      <c r="L409" s="473"/>
      <c r="N409" s="128"/>
      <c r="O409" s="128"/>
      <c r="P409" s="128"/>
    </row>
    <row r="410" spans="1:16" ht="15.75">
      <c r="A410" s="128"/>
      <c r="B410" s="128"/>
      <c r="C410" s="128"/>
      <c r="D410" s="128"/>
      <c r="E410" s="202"/>
      <c r="F410" s="202"/>
      <c r="G410" s="202"/>
      <c r="H410" s="202"/>
      <c r="I410" s="202"/>
      <c r="J410" s="202"/>
      <c r="K410" s="202"/>
      <c r="L410" s="473"/>
      <c r="N410" s="128"/>
      <c r="O410" s="128"/>
      <c r="P410" s="128"/>
    </row>
    <row r="411" spans="1:16" ht="15.75">
      <c r="A411" s="128"/>
      <c r="B411" s="128"/>
      <c r="C411" s="128"/>
      <c r="D411" s="128"/>
      <c r="E411" s="202"/>
      <c r="F411" s="202"/>
      <c r="G411" s="202"/>
      <c r="H411" s="202"/>
      <c r="I411" s="202"/>
      <c r="J411" s="202"/>
      <c r="K411" s="202"/>
      <c r="L411" s="473"/>
      <c r="N411" s="128"/>
      <c r="O411" s="128"/>
      <c r="P411" s="128"/>
    </row>
    <row r="412" spans="1:16" ht="15.75">
      <c r="A412" s="128"/>
      <c r="B412" s="128"/>
      <c r="C412" s="128"/>
      <c r="D412" s="128"/>
      <c r="E412" s="202"/>
      <c r="F412" s="202"/>
      <c r="G412" s="202"/>
      <c r="H412" s="202"/>
      <c r="I412" s="202"/>
      <c r="J412" s="202"/>
      <c r="K412" s="202"/>
      <c r="L412" s="473"/>
      <c r="N412" s="128"/>
      <c r="O412" s="128"/>
      <c r="P412" s="128"/>
    </row>
    <row r="413" spans="1:16" ht="15.75">
      <c r="A413" s="128"/>
      <c r="B413" s="128"/>
      <c r="C413" s="128"/>
      <c r="D413" s="128"/>
      <c r="E413" s="202"/>
      <c r="F413" s="202"/>
      <c r="G413" s="202"/>
      <c r="H413" s="202"/>
      <c r="I413" s="202"/>
      <c r="J413" s="202"/>
      <c r="K413" s="202"/>
      <c r="L413" s="473"/>
      <c r="N413" s="128"/>
      <c r="O413" s="128"/>
      <c r="P413" s="128"/>
    </row>
    <row r="414" spans="1:16" ht="15.75">
      <c r="A414" s="128"/>
      <c r="B414" s="128"/>
      <c r="C414" s="128"/>
      <c r="D414" s="128"/>
      <c r="E414" s="202"/>
      <c r="F414" s="202"/>
      <c r="G414" s="202"/>
      <c r="H414" s="202"/>
      <c r="I414" s="202"/>
      <c r="J414" s="202"/>
      <c r="K414" s="202"/>
      <c r="L414" s="473"/>
      <c r="N414" s="128"/>
      <c r="O414" s="128"/>
      <c r="P414" s="128"/>
    </row>
    <row r="415" spans="1:16" ht="15.75">
      <c r="A415" s="128"/>
      <c r="B415" s="128"/>
      <c r="C415" s="128"/>
      <c r="D415" s="128"/>
      <c r="E415" s="202"/>
      <c r="F415" s="202"/>
      <c r="G415" s="202"/>
      <c r="H415" s="202"/>
      <c r="I415" s="202"/>
      <c r="J415" s="202"/>
      <c r="K415" s="202"/>
      <c r="L415" s="473"/>
      <c r="N415" s="128"/>
      <c r="O415" s="128"/>
      <c r="P415" s="128"/>
    </row>
    <row r="416" spans="1:16" ht="15.75">
      <c r="A416" s="128"/>
      <c r="B416" s="128"/>
      <c r="C416" s="128"/>
      <c r="D416" s="128"/>
      <c r="E416" s="202"/>
      <c r="F416" s="202"/>
      <c r="G416" s="202"/>
      <c r="H416" s="202"/>
      <c r="I416" s="202"/>
      <c r="J416" s="202"/>
      <c r="K416" s="202"/>
      <c r="L416" s="473"/>
      <c r="N416" s="128"/>
      <c r="O416" s="128"/>
      <c r="P416" s="128"/>
    </row>
    <row r="417" spans="1:16" ht="15.75">
      <c r="A417" s="128"/>
      <c r="B417" s="128"/>
      <c r="C417" s="128"/>
      <c r="D417" s="128"/>
      <c r="E417" s="202"/>
      <c r="F417" s="202"/>
      <c r="G417" s="202"/>
      <c r="H417" s="202"/>
      <c r="I417" s="202"/>
      <c r="J417" s="202"/>
      <c r="K417" s="202"/>
      <c r="L417" s="473"/>
      <c r="N417" s="128"/>
      <c r="O417" s="128"/>
      <c r="P417" s="128"/>
    </row>
    <row r="418" spans="1:16" ht="15.75">
      <c r="A418" s="128"/>
      <c r="B418" s="128"/>
      <c r="C418" s="128"/>
      <c r="D418" s="128"/>
      <c r="E418" s="202"/>
      <c r="F418" s="202"/>
      <c r="G418" s="202"/>
      <c r="H418" s="202"/>
      <c r="I418" s="202"/>
      <c r="J418" s="202"/>
      <c r="K418" s="202"/>
      <c r="L418" s="473"/>
      <c r="N418" s="128"/>
      <c r="O418" s="128"/>
      <c r="P418" s="128"/>
    </row>
    <row r="419" spans="1:16" ht="15.75">
      <c r="A419" s="128"/>
      <c r="B419" s="128"/>
      <c r="C419" s="128"/>
      <c r="D419" s="128"/>
      <c r="E419" s="202"/>
      <c r="F419" s="202"/>
      <c r="G419" s="202"/>
      <c r="H419" s="202"/>
      <c r="I419" s="202"/>
      <c r="J419" s="202"/>
      <c r="K419" s="202"/>
      <c r="L419" s="473"/>
      <c r="N419" s="128"/>
      <c r="O419" s="128"/>
      <c r="P419" s="128"/>
    </row>
    <row r="420" spans="1:16" ht="15.75">
      <c r="A420" s="128"/>
      <c r="B420" s="128"/>
      <c r="C420" s="128"/>
      <c r="D420" s="128"/>
      <c r="E420" s="202"/>
      <c r="F420" s="202"/>
      <c r="G420" s="202"/>
      <c r="H420" s="202"/>
      <c r="I420" s="202"/>
      <c r="J420" s="202"/>
      <c r="K420" s="202"/>
      <c r="L420" s="473"/>
      <c r="N420" s="128"/>
      <c r="O420" s="128"/>
      <c r="P420" s="128"/>
    </row>
    <row r="421" spans="1:16" ht="15.75">
      <c r="A421" s="128"/>
      <c r="B421" s="128"/>
      <c r="C421" s="128"/>
      <c r="D421" s="128"/>
      <c r="E421" s="202"/>
      <c r="F421" s="202"/>
      <c r="G421" s="202"/>
      <c r="H421" s="202"/>
      <c r="I421" s="202"/>
      <c r="J421" s="202"/>
      <c r="K421" s="202"/>
      <c r="L421" s="473"/>
      <c r="N421" s="128"/>
      <c r="O421" s="128"/>
      <c r="P421" s="128"/>
    </row>
    <row r="422" spans="1:16" ht="15.75">
      <c r="A422" s="128"/>
      <c r="B422" s="128"/>
      <c r="C422" s="128"/>
      <c r="D422" s="128"/>
      <c r="E422" s="202"/>
      <c r="F422" s="202"/>
      <c r="G422" s="202"/>
      <c r="H422" s="202"/>
      <c r="I422" s="202"/>
      <c r="J422" s="202"/>
      <c r="K422" s="202"/>
      <c r="L422" s="473"/>
      <c r="N422" s="128"/>
      <c r="O422" s="128"/>
      <c r="P422" s="128"/>
    </row>
    <row r="423" spans="1:16" ht="15.75">
      <c r="A423" s="128"/>
      <c r="B423" s="128"/>
      <c r="C423" s="128"/>
      <c r="D423" s="128"/>
      <c r="E423" s="202"/>
      <c r="F423" s="202"/>
      <c r="G423" s="202"/>
      <c r="H423" s="202"/>
      <c r="I423" s="202"/>
      <c r="J423" s="202"/>
      <c r="K423" s="202"/>
      <c r="L423" s="473"/>
      <c r="N423" s="128"/>
      <c r="O423" s="128"/>
      <c r="P423" s="128"/>
    </row>
    <row r="424" spans="1:16" ht="15.75">
      <c r="A424" s="128"/>
      <c r="B424" s="128"/>
      <c r="C424" s="128"/>
      <c r="D424" s="128"/>
      <c r="E424" s="202"/>
      <c r="F424" s="202"/>
      <c r="G424" s="202"/>
      <c r="H424" s="202"/>
      <c r="I424" s="202"/>
      <c r="J424" s="202"/>
      <c r="K424" s="202"/>
      <c r="L424" s="473"/>
      <c r="N424" s="128"/>
      <c r="O424" s="128"/>
      <c r="P424" s="128"/>
    </row>
    <row r="425" spans="1:16" ht="15.75">
      <c r="A425" s="128"/>
      <c r="B425" s="128"/>
      <c r="C425" s="128"/>
      <c r="D425" s="128"/>
      <c r="E425" s="202"/>
      <c r="F425" s="202"/>
      <c r="G425" s="202"/>
      <c r="H425" s="202"/>
      <c r="I425" s="202"/>
      <c r="J425" s="202"/>
      <c r="K425" s="202"/>
      <c r="L425" s="473"/>
      <c r="N425" s="128"/>
      <c r="O425" s="128"/>
      <c r="P425" s="128"/>
    </row>
    <row r="426" spans="1:16" ht="15.75">
      <c r="A426" s="128"/>
      <c r="B426" s="128"/>
      <c r="C426" s="128"/>
      <c r="D426" s="128"/>
      <c r="E426" s="202"/>
      <c r="F426" s="202"/>
      <c r="G426" s="202"/>
      <c r="H426" s="202"/>
      <c r="I426" s="202"/>
      <c r="J426" s="202"/>
      <c r="K426" s="202"/>
      <c r="L426" s="473"/>
      <c r="N426" s="128"/>
      <c r="O426" s="128"/>
      <c r="P426" s="128"/>
    </row>
    <row r="427" spans="1:16" ht="15.75">
      <c r="A427" s="128"/>
      <c r="B427" s="128"/>
      <c r="C427" s="128"/>
      <c r="D427" s="128"/>
      <c r="E427" s="202"/>
      <c r="F427" s="202"/>
      <c r="G427" s="202"/>
      <c r="H427" s="202"/>
      <c r="I427" s="202"/>
      <c r="J427" s="202"/>
      <c r="K427" s="202"/>
      <c r="L427" s="473"/>
      <c r="N427" s="128"/>
      <c r="O427" s="128"/>
      <c r="P427" s="128"/>
    </row>
    <row r="428" spans="1:16" ht="15.75">
      <c r="A428" s="128"/>
      <c r="B428" s="128"/>
      <c r="C428" s="128"/>
      <c r="D428" s="128"/>
      <c r="E428" s="202"/>
      <c r="F428" s="202"/>
      <c r="G428" s="202"/>
      <c r="H428" s="202"/>
      <c r="I428" s="202"/>
      <c r="J428" s="202"/>
      <c r="K428" s="202"/>
      <c r="L428" s="473"/>
      <c r="N428" s="128"/>
      <c r="O428" s="128"/>
      <c r="P428" s="128"/>
    </row>
    <row r="429" spans="1:16" ht="15.75">
      <c r="A429" s="128"/>
      <c r="B429" s="128"/>
      <c r="C429" s="128"/>
      <c r="D429" s="128"/>
      <c r="E429" s="202"/>
      <c r="F429" s="202"/>
      <c r="G429" s="202"/>
      <c r="H429" s="202"/>
      <c r="I429" s="202"/>
      <c r="J429" s="202"/>
      <c r="K429" s="202"/>
      <c r="L429" s="473"/>
      <c r="N429" s="128"/>
      <c r="O429" s="128"/>
      <c r="P429" s="128"/>
    </row>
    <row r="430" spans="1:16" ht="15.75">
      <c r="A430" s="128"/>
      <c r="B430" s="128"/>
      <c r="C430" s="128"/>
      <c r="D430" s="128"/>
      <c r="E430" s="202"/>
      <c r="F430" s="202"/>
      <c r="G430" s="202"/>
      <c r="H430" s="202"/>
      <c r="I430" s="202"/>
      <c r="J430" s="202"/>
      <c r="K430" s="202"/>
      <c r="L430" s="473"/>
      <c r="N430" s="128"/>
      <c r="O430" s="128"/>
      <c r="P430" s="128"/>
    </row>
    <row r="431" spans="1:16" ht="15.75">
      <c r="A431" s="128"/>
      <c r="B431" s="128"/>
      <c r="C431" s="128"/>
      <c r="D431" s="128"/>
      <c r="E431" s="202"/>
      <c r="F431" s="202"/>
      <c r="G431" s="202"/>
      <c r="H431" s="202"/>
      <c r="I431" s="202"/>
      <c r="J431" s="202"/>
      <c r="K431" s="202"/>
      <c r="L431" s="473"/>
      <c r="N431" s="128"/>
      <c r="O431" s="128"/>
      <c r="P431" s="128"/>
    </row>
    <row r="432" spans="1:16" ht="15.75">
      <c r="A432" s="128"/>
      <c r="B432" s="128"/>
      <c r="C432" s="128"/>
      <c r="D432" s="128"/>
      <c r="E432" s="202"/>
      <c r="F432" s="202"/>
      <c r="G432" s="202"/>
      <c r="H432" s="202"/>
      <c r="I432" s="202"/>
      <c r="J432" s="202"/>
      <c r="K432" s="202"/>
      <c r="L432" s="473"/>
      <c r="N432" s="128"/>
      <c r="O432" s="128"/>
      <c r="P432" s="128"/>
    </row>
    <row r="433" spans="1:16" ht="15.75">
      <c r="A433" s="128"/>
      <c r="B433" s="128"/>
      <c r="C433" s="128"/>
      <c r="D433" s="128"/>
      <c r="E433" s="202"/>
      <c r="F433" s="202"/>
      <c r="G433" s="202"/>
      <c r="H433" s="202"/>
      <c r="I433" s="202"/>
      <c r="J433" s="202"/>
      <c r="K433" s="202"/>
      <c r="L433" s="473"/>
      <c r="N433" s="128"/>
      <c r="O433" s="128"/>
      <c r="P433" s="128"/>
    </row>
    <row r="434" spans="1:16" ht="15.75">
      <c r="A434" s="128"/>
      <c r="B434" s="128"/>
      <c r="C434" s="128"/>
      <c r="D434" s="128"/>
      <c r="E434" s="202"/>
      <c r="F434" s="202"/>
      <c r="G434" s="202"/>
      <c r="H434" s="202"/>
      <c r="I434" s="202"/>
      <c r="J434" s="202"/>
      <c r="K434" s="202"/>
      <c r="L434" s="473"/>
      <c r="N434" s="128"/>
      <c r="O434" s="128"/>
      <c r="P434" s="128"/>
    </row>
    <row r="435" spans="1:16" ht="15.75">
      <c r="A435" s="128"/>
      <c r="B435" s="128"/>
      <c r="C435" s="128"/>
      <c r="D435" s="128"/>
      <c r="E435" s="202"/>
      <c r="F435" s="202"/>
      <c r="G435" s="202"/>
      <c r="H435" s="202"/>
      <c r="I435" s="202"/>
      <c r="J435" s="202"/>
      <c r="K435" s="202"/>
      <c r="L435" s="473"/>
      <c r="N435" s="128"/>
      <c r="O435" s="128"/>
      <c r="P435" s="128"/>
    </row>
    <row r="436" spans="1:16" ht="15.75">
      <c r="A436" s="128"/>
      <c r="B436" s="128"/>
      <c r="C436" s="128"/>
      <c r="D436" s="128"/>
      <c r="E436" s="202"/>
      <c r="F436" s="202"/>
      <c r="G436" s="202"/>
      <c r="H436" s="202"/>
      <c r="I436" s="202"/>
      <c r="J436" s="202"/>
      <c r="K436" s="202"/>
      <c r="L436" s="473"/>
      <c r="N436" s="128"/>
      <c r="O436" s="128"/>
      <c r="P436" s="128"/>
    </row>
    <row r="437" spans="1:16" ht="15.75">
      <c r="A437" s="128"/>
      <c r="B437" s="128"/>
      <c r="C437" s="128"/>
      <c r="D437" s="128"/>
      <c r="E437" s="202"/>
      <c r="F437" s="202"/>
      <c r="G437" s="202"/>
      <c r="H437" s="202"/>
      <c r="I437" s="202"/>
      <c r="J437" s="202"/>
      <c r="K437" s="202"/>
      <c r="L437" s="473"/>
      <c r="N437" s="128"/>
      <c r="O437" s="128"/>
      <c r="P437" s="128"/>
    </row>
    <row r="438" spans="1:16" ht="15.75">
      <c r="A438" s="128"/>
      <c r="B438" s="128"/>
      <c r="C438" s="128"/>
      <c r="D438" s="128"/>
      <c r="E438" s="202"/>
      <c r="F438" s="202"/>
      <c r="G438" s="202"/>
      <c r="H438" s="202"/>
      <c r="I438" s="202"/>
      <c r="J438" s="202"/>
      <c r="K438" s="202"/>
      <c r="L438" s="473"/>
      <c r="N438" s="128"/>
      <c r="O438" s="128"/>
      <c r="P438" s="128"/>
    </row>
    <row r="439" spans="1:16" ht="15.75">
      <c r="A439" s="128"/>
      <c r="B439" s="128"/>
      <c r="C439" s="128"/>
      <c r="D439" s="128"/>
      <c r="E439" s="202"/>
      <c r="F439" s="202"/>
      <c r="G439" s="202"/>
      <c r="H439" s="202"/>
      <c r="I439" s="202"/>
      <c r="J439" s="202"/>
      <c r="K439" s="202"/>
      <c r="L439" s="473"/>
      <c r="N439" s="128"/>
      <c r="O439" s="128"/>
      <c r="P439" s="128"/>
    </row>
    <row r="440" spans="1:16" ht="15.75">
      <c r="A440" s="128"/>
      <c r="B440" s="128"/>
      <c r="C440" s="128"/>
      <c r="D440" s="128"/>
      <c r="E440" s="202"/>
      <c r="F440" s="202"/>
      <c r="G440" s="202"/>
      <c r="H440" s="202"/>
      <c r="I440" s="202"/>
      <c r="J440" s="202"/>
      <c r="K440" s="202"/>
      <c r="L440" s="473"/>
      <c r="N440" s="128"/>
      <c r="O440" s="128"/>
      <c r="P440" s="128"/>
    </row>
    <row r="441" spans="1:16" ht="15.75">
      <c r="A441" s="128"/>
      <c r="B441" s="128"/>
      <c r="C441" s="128"/>
      <c r="D441" s="128"/>
      <c r="E441" s="202"/>
      <c r="F441" s="202"/>
      <c r="G441" s="202"/>
      <c r="H441" s="202"/>
      <c r="I441" s="202"/>
      <c r="J441" s="202"/>
      <c r="K441" s="202"/>
      <c r="L441" s="473"/>
      <c r="N441" s="128"/>
      <c r="O441" s="128"/>
      <c r="P441" s="128"/>
    </row>
    <row r="442" spans="1:16" ht="15.75">
      <c r="A442" s="128"/>
      <c r="B442" s="128"/>
      <c r="C442" s="128"/>
      <c r="D442" s="128"/>
      <c r="E442" s="202"/>
      <c r="F442" s="202"/>
      <c r="G442" s="202"/>
      <c r="H442" s="202"/>
      <c r="I442" s="202"/>
      <c r="J442" s="202"/>
      <c r="K442" s="202"/>
      <c r="L442" s="473"/>
      <c r="N442" s="128"/>
      <c r="O442" s="128"/>
      <c r="P442" s="128"/>
    </row>
    <row r="443" spans="1:16" ht="15.75">
      <c r="A443" s="128"/>
      <c r="B443" s="128"/>
      <c r="C443" s="128"/>
      <c r="D443" s="128"/>
      <c r="E443" s="202"/>
      <c r="F443" s="202"/>
      <c r="G443" s="202"/>
      <c r="H443" s="202"/>
      <c r="I443" s="202"/>
      <c r="J443" s="202"/>
      <c r="K443" s="202"/>
      <c r="L443" s="473"/>
      <c r="N443" s="128"/>
      <c r="O443" s="128"/>
      <c r="P443" s="128"/>
    </row>
    <row r="444" spans="1:16" ht="15.75">
      <c r="A444" s="128"/>
      <c r="B444" s="128"/>
      <c r="C444" s="128"/>
      <c r="D444" s="128"/>
      <c r="E444" s="202"/>
      <c r="F444" s="202"/>
      <c r="G444" s="202"/>
      <c r="H444" s="202"/>
      <c r="I444" s="202"/>
      <c r="J444" s="202"/>
      <c r="K444" s="202"/>
      <c r="L444" s="473"/>
      <c r="N444" s="128"/>
      <c r="O444" s="128"/>
      <c r="P444" s="128"/>
    </row>
    <row r="445" spans="1:16" ht="15.75">
      <c r="A445" s="128"/>
      <c r="B445" s="128"/>
      <c r="C445" s="128"/>
      <c r="D445" s="128"/>
      <c r="E445" s="202"/>
      <c r="F445" s="202"/>
      <c r="G445" s="202"/>
      <c r="H445" s="202"/>
      <c r="I445" s="202"/>
      <c r="J445" s="202"/>
      <c r="K445" s="202"/>
      <c r="L445" s="473"/>
      <c r="N445" s="128"/>
      <c r="O445" s="128"/>
      <c r="P445" s="128"/>
    </row>
    <row r="446" spans="1:16" ht="15.75">
      <c r="A446" s="128"/>
      <c r="B446" s="128"/>
      <c r="C446" s="128"/>
      <c r="D446" s="128"/>
      <c r="E446" s="202"/>
      <c r="F446" s="202"/>
      <c r="G446" s="202"/>
      <c r="H446" s="202"/>
      <c r="I446" s="202"/>
      <c r="J446" s="202"/>
      <c r="K446" s="202"/>
      <c r="L446" s="473"/>
      <c r="N446" s="128"/>
      <c r="O446" s="128"/>
      <c r="P446" s="128"/>
    </row>
    <row r="447" spans="1:16" ht="15.75">
      <c r="A447" s="128"/>
      <c r="B447" s="128"/>
      <c r="C447" s="128"/>
      <c r="D447" s="128"/>
      <c r="E447" s="202"/>
      <c r="F447" s="202"/>
      <c r="G447" s="202"/>
      <c r="H447" s="202"/>
      <c r="I447" s="202"/>
      <c r="J447" s="202"/>
      <c r="K447" s="202"/>
      <c r="L447" s="473"/>
      <c r="N447" s="128"/>
      <c r="O447" s="128"/>
      <c r="P447" s="128"/>
    </row>
    <row r="448" spans="1:16" ht="15.75">
      <c r="A448" s="128"/>
      <c r="B448" s="128"/>
      <c r="C448" s="128"/>
      <c r="D448" s="128"/>
      <c r="E448" s="202"/>
      <c r="F448" s="202"/>
      <c r="G448" s="202"/>
      <c r="H448" s="202"/>
      <c r="I448" s="202"/>
      <c r="J448" s="202"/>
      <c r="K448" s="202"/>
      <c r="L448" s="473"/>
      <c r="N448" s="128"/>
      <c r="O448" s="128"/>
      <c r="P448" s="128"/>
    </row>
    <row r="449" spans="1:16" ht="15.75">
      <c r="A449" s="128"/>
      <c r="B449" s="128"/>
      <c r="C449" s="128"/>
      <c r="D449" s="128"/>
      <c r="E449" s="202"/>
      <c r="F449" s="202"/>
      <c r="G449" s="202"/>
      <c r="H449" s="202"/>
      <c r="I449" s="202"/>
      <c r="J449" s="202"/>
      <c r="K449" s="202"/>
      <c r="L449" s="473"/>
      <c r="N449" s="128"/>
      <c r="O449" s="128"/>
      <c r="P449" s="128"/>
    </row>
    <row r="450" spans="1:16" ht="15.75">
      <c r="A450" s="128"/>
      <c r="B450" s="128"/>
      <c r="C450" s="128"/>
      <c r="D450" s="128"/>
      <c r="E450" s="202"/>
      <c r="F450" s="202"/>
      <c r="G450" s="202"/>
      <c r="H450" s="202"/>
      <c r="I450" s="202"/>
      <c r="J450" s="202"/>
      <c r="K450" s="202"/>
      <c r="L450" s="473"/>
      <c r="N450" s="128"/>
      <c r="O450" s="128"/>
      <c r="P450" s="128"/>
    </row>
    <row r="451" spans="1:16" ht="15.75">
      <c r="A451" s="128"/>
      <c r="B451" s="128"/>
      <c r="C451" s="128"/>
      <c r="D451" s="128"/>
      <c r="E451" s="202"/>
      <c r="F451" s="202"/>
      <c r="G451" s="202"/>
      <c r="H451" s="202"/>
      <c r="I451" s="202"/>
      <c r="J451" s="202"/>
      <c r="K451" s="202"/>
      <c r="L451" s="473"/>
      <c r="N451" s="128"/>
      <c r="O451" s="128"/>
      <c r="P451" s="128"/>
    </row>
    <row r="452" spans="1:16" ht="15.75">
      <c r="A452" s="128"/>
      <c r="B452" s="128"/>
      <c r="C452" s="128"/>
      <c r="D452" s="128"/>
      <c r="E452" s="202"/>
      <c r="F452" s="202"/>
      <c r="G452" s="202"/>
      <c r="H452" s="202"/>
      <c r="I452" s="202"/>
      <c r="J452" s="202"/>
      <c r="K452" s="202"/>
      <c r="L452" s="473"/>
      <c r="N452" s="128"/>
      <c r="O452" s="128"/>
      <c r="P452" s="128"/>
    </row>
    <row r="453" spans="1:16" ht="15.75">
      <c r="A453" s="128"/>
      <c r="B453" s="128"/>
      <c r="C453" s="128"/>
      <c r="D453" s="128"/>
      <c r="E453" s="202"/>
      <c r="F453" s="202"/>
      <c r="G453" s="202"/>
      <c r="H453" s="202"/>
      <c r="I453" s="202"/>
      <c r="J453" s="202"/>
      <c r="K453" s="202"/>
      <c r="L453" s="473"/>
      <c r="N453" s="128"/>
      <c r="O453" s="128"/>
      <c r="P453" s="128"/>
    </row>
    <row r="454" spans="1:16" ht="15.75">
      <c r="A454" s="128"/>
      <c r="B454" s="128"/>
      <c r="C454" s="128"/>
      <c r="D454" s="128"/>
      <c r="E454" s="202"/>
      <c r="F454" s="202"/>
      <c r="G454" s="202"/>
      <c r="H454" s="202"/>
      <c r="I454" s="202"/>
      <c r="J454" s="202"/>
      <c r="K454" s="202"/>
      <c r="L454" s="473"/>
      <c r="N454" s="128"/>
      <c r="O454" s="128"/>
      <c r="P454" s="128"/>
    </row>
    <row r="455" spans="1:16" ht="15.75">
      <c r="A455" s="128"/>
      <c r="B455" s="128"/>
      <c r="C455" s="128"/>
      <c r="D455" s="128"/>
      <c r="E455" s="202"/>
      <c r="F455" s="202"/>
      <c r="G455" s="202"/>
      <c r="H455" s="202"/>
      <c r="I455" s="202"/>
      <c r="J455" s="202"/>
      <c r="K455" s="202"/>
      <c r="L455" s="473"/>
      <c r="N455" s="128"/>
      <c r="O455" s="128"/>
      <c r="P455" s="128"/>
    </row>
    <row r="456" spans="1:16" ht="15.75">
      <c r="A456" s="128"/>
      <c r="B456" s="128"/>
      <c r="C456" s="128"/>
      <c r="D456" s="128"/>
      <c r="E456" s="202"/>
      <c r="F456" s="202"/>
      <c r="G456" s="202"/>
      <c r="H456" s="202"/>
      <c r="I456" s="202"/>
      <c r="J456" s="202"/>
      <c r="K456" s="202"/>
      <c r="L456" s="473"/>
      <c r="N456" s="128"/>
      <c r="O456" s="128"/>
      <c r="P456" s="128"/>
    </row>
    <row r="457" spans="1:16" ht="15.75">
      <c r="A457" s="128"/>
      <c r="B457" s="128"/>
      <c r="C457" s="128"/>
      <c r="D457" s="128"/>
      <c r="E457" s="202"/>
      <c r="F457" s="202"/>
      <c r="G457" s="202"/>
      <c r="H457" s="202"/>
      <c r="I457" s="202"/>
      <c r="J457" s="202"/>
      <c r="K457" s="202"/>
      <c r="L457" s="473"/>
      <c r="N457" s="128"/>
      <c r="O457" s="128"/>
      <c r="P457" s="128"/>
    </row>
    <row r="458" spans="1:16" ht="15.75">
      <c r="A458" s="128"/>
      <c r="B458" s="128"/>
      <c r="C458" s="128"/>
      <c r="D458" s="128"/>
      <c r="E458" s="202"/>
      <c r="F458" s="202"/>
      <c r="G458" s="202"/>
      <c r="H458" s="202"/>
      <c r="I458" s="202"/>
      <c r="J458" s="202"/>
      <c r="K458" s="202"/>
      <c r="L458" s="473"/>
      <c r="N458" s="128"/>
      <c r="O458" s="128"/>
      <c r="P458" s="128"/>
    </row>
    <row r="459" spans="1:16" ht="15.75">
      <c r="A459" s="128"/>
      <c r="B459" s="128"/>
      <c r="C459" s="128"/>
      <c r="D459" s="128"/>
      <c r="E459" s="202"/>
      <c r="F459" s="202"/>
      <c r="G459" s="202"/>
      <c r="H459" s="202"/>
      <c r="I459" s="202"/>
      <c r="J459" s="202"/>
      <c r="K459" s="202"/>
      <c r="L459" s="473"/>
      <c r="N459" s="128"/>
      <c r="O459" s="128"/>
      <c r="P459" s="128"/>
    </row>
    <row r="460" spans="1:16" ht="15.75">
      <c r="A460" s="128"/>
      <c r="B460" s="128"/>
      <c r="C460" s="128"/>
      <c r="D460" s="128"/>
      <c r="E460" s="202"/>
      <c r="F460" s="202"/>
      <c r="G460" s="202"/>
      <c r="H460" s="202"/>
      <c r="I460" s="202"/>
      <c r="J460" s="202"/>
      <c r="K460" s="202"/>
      <c r="L460" s="473"/>
      <c r="N460" s="128"/>
      <c r="O460" s="128"/>
      <c r="P460" s="128"/>
    </row>
    <row r="461" spans="1:16" ht="15.75">
      <c r="A461" s="128"/>
      <c r="B461" s="128"/>
      <c r="C461" s="128"/>
      <c r="D461" s="128"/>
      <c r="E461" s="202"/>
      <c r="F461" s="202"/>
      <c r="G461" s="202"/>
      <c r="H461" s="202"/>
      <c r="I461" s="202"/>
      <c r="J461" s="202"/>
      <c r="K461" s="202"/>
      <c r="L461" s="473"/>
      <c r="N461" s="128"/>
      <c r="O461" s="128"/>
      <c r="P461" s="128"/>
    </row>
    <row r="462" spans="1:16" ht="15.75">
      <c r="A462" s="128"/>
      <c r="B462" s="128"/>
      <c r="C462" s="128"/>
      <c r="D462" s="128"/>
      <c r="E462" s="202"/>
      <c r="F462" s="202"/>
      <c r="G462" s="202"/>
      <c r="H462" s="202"/>
      <c r="I462" s="202"/>
      <c r="J462" s="202"/>
      <c r="K462" s="202"/>
      <c r="L462" s="473"/>
      <c r="N462" s="128"/>
      <c r="O462" s="128"/>
      <c r="P462" s="128"/>
    </row>
    <row r="463" spans="1:16" ht="15.75">
      <c r="A463" s="128"/>
      <c r="B463" s="128"/>
      <c r="C463" s="128"/>
      <c r="D463" s="128"/>
      <c r="E463" s="202"/>
      <c r="F463" s="202"/>
      <c r="G463" s="202"/>
      <c r="H463" s="202"/>
      <c r="I463" s="202"/>
      <c r="J463" s="202"/>
      <c r="K463" s="202"/>
      <c r="L463" s="473"/>
      <c r="N463" s="128"/>
      <c r="O463" s="128"/>
      <c r="P463" s="128"/>
    </row>
    <row r="464" spans="1:16" ht="15.75">
      <c r="A464" s="128"/>
      <c r="B464" s="128"/>
      <c r="C464" s="128"/>
      <c r="D464" s="128"/>
      <c r="E464" s="202"/>
      <c r="F464" s="202"/>
      <c r="G464" s="202"/>
      <c r="H464" s="202"/>
      <c r="I464" s="202"/>
      <c r="J464" s="202"/>
      <c r="K464" s="202"/>
      <c r="L464" s="473"/>
      <c r="N464" s="128"/>
      <c r="O464" s="128"/>
      <c r="P464" s="128"/>
    </row>
    <row r="465" spans="1:16" ht="15.75">
      <c r="A465" s="128"/>
      <c r="B465" s="128"/>
      <c r="C465" s="128"/>
      <c r="D465" s="128"/>
      <c r="E465" s="202"/>
      <c r="F465" s="202"/>
      <c r="G465" s="202"/>
      <c r="H465" s="202"/>
      <c r="I465" s="202"/>
      <c r="J465" s="202"/>
      <c r="K465" s="202"/>
      <c r="L465" s="473"/>
      <c r="N465" s="128"/>
      <c r="O465" s="128"/>
      <c r="P465" s="128"/>
    </row>
    <row r="466" spans="1:16" ht="15.75">
      <c r="A466" s="128"/>
      <c r="B466" s="128"/>
      <c r="C466" s="128"/>
      <c r="D466" s="128"/>
      <c r="E466" s="202"/>
      <c r="F466" s="202"/>
      <c r="G466" s="202"/>
      <c r="H466" s="202"/>
      <c r="I466" s="202"/>
      <c r="J466" s="202"/>
      <c r="K466" s="202"/>
      <c r="L466" s="473"/>
      <c r="N466" s="128"/>
      <c r="O466" s="128"/>
      <c r="P466" s="128"/>
    </row>
    <row r="467" spans="1:16" ht="15.75">
      <c r="A467" s="128"/>
      <c r="B467" s="128"/>
      <c r="C467" s="128"/>
      <c r="D467" s="128"/>
      <c r="E467" s="202"/>
      <c r="F467" s="202"/>
      <c r="G467" s="202"/>
      <c r="H467" s="202"/>
      <c r="I467" s="202"/>
      <c r="J467" s="202"/>
      <c r="K467" s="202"/>
      <c r="L467" s="473"/>
      <c r="N467" s="128"/>
      <c r="O467" s="128"/>
      <c r="P467" s="128"/>
    </row>
    <row r="468" spans="1:16" ht="15.75">
      <c r="A468" s="128"/>
      <c r="B468" s="128"/>
      <c r="C468" s="128"/>
      <c r="D468" s="128"/>
      <c r="E468" s="202"/>
      <c r="F468" s="202"/>
      <c r="G468" s="202"/>
      <c r="H468" s="202"/>
      <c r="I468" s="202"/>
      <c r="J468" s="202"/>
      <c r="K468" s="202"/>
      <c r="L468" s="473"/>
      <c r="N468" s="128"/>
      <c r="O468" s="128"/>
      <c r="P468" s="128"/>
    </row>
    <row r="469" spans="1:16" ht="15.75">
      <c r="A469" s="128"/>
      <c r="B469" s="128"/>
      <c r="C469" s="128"/>
      <c r="D469" s="128"/>
      <c r="E469" s="202"/>
      <c r="F469" s="202"/>
      <c r="G469" s="202"/>
      <c r="H469" s="202"/>
      <c r="I469" s="202"/>
      <c r="J469" s="202"/>
      <c r="K469" s="202"/>
      <c r="L469" s="473"/>
      <c r="N469" s="128"/>
      <c r="O469" s="128"/>
      <c r="P469" s="128"/>
    </row>
    <row r="470" spans="1:16" ht="15.75">
      <c r="A470" s="128"/>
      <c r="B470" s="128"/>
      <c r="C470" s="128"/>
      <c r="D470" s="128"/>
      <c r="E470" s="202"/>
      <c r="F470" s="202"/>
      <c r="G470" s="202"/>
      <c r="H470" s="202"/>
      <c r="I470" s="202"/>
      <c r="J470" s="202"/>
      <c r="K470" s="202"/>
      <c r="L470" s="473"/>
      <c r="N470" s="128"/>
      <c r="O470" s="128"/>
      <c r="P470" s="128"/>
    </row>
    <row r="471" spans="1:16" ht="15.75">
      <c r="A471" s="128"/>
      <c r="B471" s="128"/>
      <c r="C471" s="128"/>
      <c r="D471" s="128"/>
      <c r="E471" s="202"/>
      <c r="F471" s="202"/>
      <c r="G471" s="202"/>
      <c r="H471" s="202"/>
      <c r="I471" s="202"/>
      <c r="J471" s="202"/>
      <c r="K471" s="202"/>
      <c r="L471" s="473"/>
      <c r="N471" s="128"/>
      <c r="O471" s="128"/>
      <c r="P471" s="128"/>
    </row>
    <row r="472" spans="1:16" ht="15.75">
      <c r="A472" s="128"/>
      <c r="B472" s="128"/>
      <c r="C472" s="128"/>
      <c r="D472" s="128"/>
      <c r="E472" s="202"/>
      <c r="F472" s="202"/>
      <c r="G472" s="202"/>
      <c r="H472" s="202"/>
      <c r="I472" s="202"/>
      <c r="J472" s="202"/>
      <c r="K472" s="202"/>
      <c r="L472" s="473"/>
      <c r="N472" s="128"/>
      <c r="O472" s="128"/>
      <c r="P472" s="128"/>
    </row>
    <row r="473" spans="1:16" ht="15.75">
      <c r="A473" s="128"/>
      <c r="B473" s="128"/>
      <c r="C473" s="128"/>
      <c r="D473" s="128"/>
      <c r="E473" s="202"/>
      <c r="F473" s="202"/>
      <c r="G473" s="202"/>
      <c r="H473" s="202"/>
      <c r="I473" s="202"/>
      <c r="J473" s="202"/>
      <c r="K473" s="202"/>
      <c r="L473" s="473"/>
      <c r="N473" s="128"/>
      <c r="O473" s="128"/>
      <c r="P473" s="128"/>
    </row>
    <row r="474" spans="1:16" ht="15.75">
      <c r="A474" s="128"/>
      <c r="B474" s="128"/>
      <c r="C474" s="128"/>
      <c r="D474" s="128"/>
      <c r="E474" s="202"/>
      <c r="F474" s="202"/>
      <c r="G474" s="202"/>
      <c r="H474" s="202"/>
      <c r="I474" s="202"/>
      <c r="J474" s="202"/>
      <c r="K474" s="202"/>
      <c r="L474" s="473"/>
      <c r="N474" s="128"/>
      <c r="O474" s="128"/>
      <c r="P474" s="128"/>
    </row>
    <row r="475" spans="1:16" ht="15.75">
      <c r="A475" s="128"/>
      <c r="B475" s="128"/>
      <c r="C475" s="128"/>
      <c r="D475" s="128"/>
      <c r="E475" s="202"/>
      <c r="F475" s="202"/>
      <c r="G475" s="202"/>
      <c r="H475" s="202"/>
      <c r="I475" s="202"/>
      <c r="J475" s="202"/>
      <c r="K475" s="202"/>
      <c r="L475" s="473"/>
      <c r="N475" s="128"/>
      <c r="O475" s="128"/>
      <c r="P475" s="128"/>
    </row>
    <row r="476" spans="1:16" ht="15.75">
      <c r="A476" s="128"/>
      <c r="B476" s="128"/>
      <c r="C476" s="128"/>
      <c r="D476" s="128"/>
      <c r="E476" s="202"/>
      <c r="F476" s="202"/>
      <c r="G476" s="202"/>
      <c r="H476" s="202"/>
      <c r="I476" s="202"/>
      <c r="J476" s="202"/>
      <c r="K476" s="202"/>
      <c r="L476" s="473"/>
      <c r="N476" s="128"/>
      <c r="O476" s="128"/>
      <c r="P476" s="128"/>
    </row>
    <row r="477" spans="1:16" ht="15.75">
      <c r="A477" s="128"/>
      <c r="B477" s="128"/>
      <c r="C477" s="128"/>
      <c r="D477" s="128"/>
      <c r="E477" s="202"/>
      <c r="F477" s="202"/>
      <c r="G477" s="202"/>
      <c r="H477" s="202"/>
      <c r="I477" s="202"/>
      <c r="J477" s="202"/>
      <c r="K477" s="202"/>
      <c r="L477" s="473"/>
      <c r="N477" s="128"/>
      <c r="O477" s="128"/>
      <c r="P477" s="128"/>
    </row>
    <row r="478" spans="1:16" ht="15.75">
      <c r="A478" s="128"/>
      <c r="B478" s="128"/>
      <c r="C478" s="128"/>
      <c r="D478" s="128"/>
      <c r="E478" s="202"/>
      <c r="F478" s="202"/>
      <c r="G478" s="202"/>
      <c r="H478" s="202"/>
      <c r="I478" s="202"/>
      <c r="J478" s="202"/>
      <c r="K478" s="202"/>
      <c r="L478" s="473"/>
      <c r="N478" s="128"/>
      <c r="O478" s="128"/>
      <c r="P478" s="128"/>
    </row>
    <row r="479" spans="1:16" ht="15.75">
      <c r="A479" s="128"/>
      <c r="B479" s="128"/>
      <c r="C479" s="128"/>
      <c r="D479" s="128"/>
      <c r="E479" s="202"/>
      <c r="F479" s="202"/>
      <c r="G479" s="202"/>
      <c r="H479" s="202"/>
      <c r="I479" s="202"/>
      <c r="J479" s="202"/>
      <c r="K479" s="202"/>
      <c r="L479" s="473"/>
      <c r="N479" s="128"/>
      <c r="O479" s="128"/>
      <c r="P479" s="128"/>
    </row>
    <row r="480" spans="1:16" ht="15.75">
      <c r="A480" s="128"/>
      <c r="B480" s="128"/>
      <c r="C480" s="128"/>
      <c r="D480" s="128"/>
      <c r="E480" s="202"/>
      <c r="F480" s="202"/>
      <c r="G480" s="202"/>
      <c r="H480" s="202"/>
      <c r="I480" s="202"/>
      <c r="J480" s="202"/>
      <c r="K480" s="202"/>
      <c r="L480" s="473"/>
      <c r="N480" s="128"/>
      <c r="O480" s="128"/>
      <c r="P480" s="128"/>
    </row>
    <row r="481" spans="1:16" ht="15.75">
      <c r="A481" s="128"/>
      <c r="B481" s="128"/>
      <c r="C481" s="128"/>
      <c r="D481" s="128"/>
      <c r="E481" s="202"/>
      <c r="F481" s="202"/>
      <c r="G481" s="202"/>
      <c r="H481" s="202"/>
      <c r="I481" s="202"/>
      <c r="J481" s="202"/>
      <c r="K481" s="202"/>
      <c r="L481" s="473"/>
      <c r="N481" s="128"/>
      <c r="O481" s="128"/>
      <c r="P481" s="128"/>
    </row>
    <row r="482" spans="1:16" ht="15.75">
      <c r="A482" s="128"/>
      <c r="B482" s="128"/>
      <c r="C482" s="128"/>
      <c r="D482" s="128"/>
      <c r="E482" s="202"/>
      <c r="F482" s="202"/>
      <c r="G482" s="202"/>
      <c r="H482" s="202"/>
      <c r="I482" s="202"/>
      <c r="J482" s="202"/>
      <c r="K482" s="202"/>
      <c r="L482" s="473"/>
      <c r="N482" s="128"/>
      <c r="O482" s="128"/>
      <c r="P482" s="128"/>
    </row>
    <row r="483" spans="1:16" ht="15.75">
      <c r="A483" s="128"/>
      <c r="B483" s="128"/>
      <c r="C483" s="128"/>
      <c r="D483" s="128"/>
      <c r="E483" s="202"/>
      <c r="F483" s="202"/>
      <c r="G483" s="202"/>
      <c r="H483" s="202"/>
      <c r="I483" s="202"/>
      <c r="J483" s="202"/>
      <c r="K483" s="202"/>
      <c r="L483" s="473"/>
      <c r="N483" s="128"/>
      <c r="O483" s="128"/>
      <c r="P483" s="128"/>
    </row>
    <row r="484" spans="1:16" ht="15.75">
      <c r="A484" s="128"/>
      <c r="B484" s="128"/>
      <c r="C484" s="128"/>
      <c r="D484" s="128"/>
      <c r="E484" s="202"/>
      <c r="F484" s="202"/>
      <c r="G484" s="202"/>
      <c r="H484" s="202"/>
      <c r="I484" s="202"/>
      <c r="J484" s="202"/>
      <c r="K484" s="202"/>
      <c r="L484" s="473"/>
      <c r="N484" s="128"/>
      <c r="O484" s="128"/>
      <c r="P484" s="128"/>
    </row>
    <row r="485" spans="1:16" ht="15.75">
      <c r="A485" s="128"/>
      <c r="B485" s="128"/>
      <c r="C485" s="128"/>
      <c r="D485" s="128"/>
      <c r="E485" s="202"/>
      <c r="F485" s="202"/>
      <c r="G485" s="202"/>
      <c r="H485" s="202"/>
      <c r="I485" s="202"/>
      <c r="J485" s="202"/>
      <c r="K485" s="202"/>
      <c r="L485" s="473"/>
      <c r="N485" s="128"/>
      <c r="O485" s="128"/>
      <c r="P485" s="128"/>
    </row>
    <row r="486" spans="1:16" ht="15.75">
      <c r="A486" s="128"/>
      <c r="B486" s="128"/>
      <c r="C486" s="128"/>
      <c r="D486" s="128"/>
      <c r="E486" s="202"/>
      <c r="F486" s="202"/>
      <c r="G486" s="202"/>
      <c r="H486" s="202"/>
      <c r="I486" s="202"/>
      <c r="J486" s="202"/>
      <c r="K486" s="202"/>
      <c r="L486" s="473"/>
      <c r="N486" s="128"/>
      <c r="O486" s="128"/>
      <c r="P486" s="128"/>
    </row>
    <row r="487" spans="1:16" ht="15.75">
      <c r="A487" s="128"/>
      <c r="B487" s="128"/>
      <c r="C487" s="128"/>
      <c r="D487" s="128"/>
      <c r="E487" s="202"/>
      <c r="F487" s="202"/>
      <c r="G487" s="202"/>
      <c r="H487" s="202"/>
      <c r="I487" s="202"/>
      <c r="J487" s="202"/>
      <c r="K487" s="202"/>
      <c r="L487" s="473"/>
      <c r="N487" s="128"/>
      <c r="O487" s="128"/>
      <c r="P487" s="128"/>
    </row>
    <row r="488" spans="1:16" ht="15.75">
      <c r="A488" s="128"/>
      <c r="B488" s="128"/>
      <c r="C488" s="128"/>
      <c r="D488" s="128"/>
      <c r="E488" s="202"/>
      <c r="F488" s="202"/>
      <c r="G488" s="202"/>
      <c r="H488" s="202"/>
      <c r="I488" s="202"/>
      <c r="J488" s="202"/>
      <c r="K488" s="202"/>
      <c r="L488" s="473"/>
      <c r="N488" s="128"/>
      <c r="O488" s="128"/>
      <c r="P488" s="128"/>
    </row>
    <row r="489" spans="1:16" ht="15.75">
      <c r="A489" s="128"/>
      <c r="B489" s="128"/>
      <c r="C489" s="128"/>
      <c r="D489" s="128"/>
      <c r="E489" s="202"/>
      <c r="F489" s="202"/>
      <c r="G489" s="202"/>
      <c r="H489" s="202"/>
      <c r="I489" s="202"/>
      <c r="J489" s="202"/>
      <c r="K489" s="202"/>
      <c r="L489" s="473"/>
      <c r="N489" s="128"/>
      <c r="O489" s="128"/>
      <c r="P489" s="128"/>
    </row>
    <row r="490" spans="1:16" ht="15.75">
      <c r="A490" s="128"/>
      <c r="B490" s="128"/>
      <c r="C490" s="128"/>
      <c r="D490" s="128"/>
      <c r="E490" s="202"/>
      <c r="F490" s="202"/>
      <c r="G490" s="202"/>
      <c r="H490" s="202"/>
      <c r="I490" s="202"/>
      <c r="J490" s="202"/>
      <c r="K490" s="202"/>
      <c r="L490" s="473"/>
      <c r="N490" s="128"/>
      <c r="O490" s="128"/>
      <c r="P490" s="128"/>
    </row>
    <row r="491" spans="1:16" ht="15.75">
      <c r="A491" s="128"/>
      <c r="B491" s="128"/>
      <c r="C491" s="128"/>
      <c r="D491" s="128"/>
      <c r="E491" s="202"/>
      <c r="F491" s="202"/>
      <c r="G491" s="202"/>
      <c r="H491" s="202"/>
      <c r="I491" s="202"/>
      <c r="J491" s="202"/>
      <c r="K491" s="202"/>
      <c r="L491" s="473"/>
      <c r="N491" s="128"/>
      <c r="O491" s="128"/>
      <c r="P491" s="128"/>
    </row>
    <row r="492" spans="1:16" ht="15.75">
      <c r="A492" s="128"/>
      <c r="B492" s="128"/>
      <c r="C492" s="128"/>
      <c r="D492" s="128"/>
      <c r="E492" s="202"/>
      <c r="F492" s="202"/>
      <c r="G492" s="202"/>
      <c r="H492" s="202"/>
      <c r="I492" s="202"/>
      <c r="J492" s="202"/>
      <c r="K492" s="202"/>
      <c r="L492" s="473"/>
      <c r="N492" s="128"/>
      <c r="O492" s="128"/>
      <c r="P492" s="128"/>
    </row>
    <row r="493" spans="1:16" ht="15.75">
      <c r="A493" s="128"/>
      <c r="B493" s="128"/>
      <c r="C493" s="128"/>
      <c r="D493" s="128"/>
      <c r="E493" s="202"/>
      <c r="F493" s="202"/>
      <c r="G493" s="202"/>
      <c r="H493" s="202"/>
      <c r="I493" s="202"/>
      <c r="J493" s="202"/>
      <c r="K493" s="202"/>
      <c r="L493" s="473"/>
      <c r="N493" s="128"/>
      <c r="O493" s="128"/>
      <c r="P493" s="128"/>
    </row>
    <row r="494" spans="1:16" ht="15.75">
      <c r="A494" s="128"/>
      <c r="B494" s="128"/>
      <c r="C494" s="128"/>
      <c r="D494" s="128"/>
      <c r="E494" s="202"/>
      <c r="F494" s="202"/>
      <c r="G494" s="202"/>
      <c r="H494" s="202"/>
      <c r="I494" s="202"/>
      <c r="J494" s="202"/>
      <c r="K494" s="202"/>
      <c r="L494" s="473"/>
      <c r="N494" s="128"/>
      <c r="O494" s="128"/>
      <c r="P494" s="128"/>
    </row>
    <row r="495" spans="1:16" ht="15.75">
      <c r="A495" s="128"/>
      <c r="B495" s="128"/>
      <c r="C495" s="128"/>
      <c r="D495" s="128"/>
      <c r="E495" s="202"/>
      <c r="F495" s="202"/>
      <c r="G495" s="202"/>
      <c r="H495" s="202"/>
      <c r="I495" s="202"/>
      <c r="J495" s="202"/>
      <c r="K495" s="202"/>
      <c r="L495" s="473"/>
      <c r="N495" s="128"/>
      <c r="O495" s="128"/>
      <c r="P495" s="128"/>
    </row>
    <row r="496" spans="1:16" ht="15.75">
      <c r="A496" s="128"/>
      <c r="B496" s="128"/>
      <c r="C496" s="128"/>
      <c r="D496" s="128"/>
      <c r="E496" s="202"/>
      <c r="F496" s="202"/>
      <c r="G496" s="202"/>
      <c r="H496" s="202"/>
      <c r="I496" s="202"/>
      <c r="J496" s="202"/>
      <c r="K496" s="202"/>
      <c r="L496" s="473"/>
      <c r="N496" s="128"/>
      <c r="O496" s="128"/>
      <c r="P496" s="128"/>
    </row>
    <row r="497" spans="1:16" ht="15.75">
      <c r="A497" s="128"/>
      <c r="B497" s="128"/>
      <c r="C497" s="128"/>
      <c r="D497" s="128"/>
      <c r="E497" s="202"/>
      <c r="F497" s="202"/>
      <c r="G497" s="202"/>
      <c r="H497" s="202"/>
      <c r="I497" s="202"/>
      <c r="J497" s="202"/>
      <c r="K497" s="202"/>
      <c r="L497" s="473"/>
      <c r="N497" s="128"/>
      <c r="O497" s="128"/>
      <c r="P497" s="128"/>
    </row>
    <row r="498" spans="1:16" ht="15.75">
      <c r="A498" s="128"/>
      <c r="B498" s="128"/>
      <c r="C498" s="128"/>
      <c r="D498" s="128"/>
      <c r="E498" s="202"/>
      <c r="F498" s="202"/>
      <c r="G498" s="202"/>
      <c r="H498" s="202"/>
      <c r="I498" s="202"/>
      <c r="J498" s="202"/>
      <c r="K498" s="202"/>
      <c r="L498" s="473"/>
      <c r="N498" s="128"/>
      <c r="O498" s="128"/>
      <c r="P498" s="128"/>
    </row>
    <row r="499" spans="1:16" ht="15.75">
      <c r="A499" s="128"/>
      <c r="B499" s="128"/>
      <c r="C499" s="128"/>
      <c r="D499" s="128"/>
      <c r="E499" s="202"/>
      <c r="F499" s="202"/>
      <c r="G499" s="202"/>
      <c r="H499" s="202"/>
      <c r="I499" s="202"/>
      <c r="J499" s="202"/>
      <c r="K499" s="202"/>
      <c r="L499" s="473"/>
      <c r="N499" s="128"/>
      <c r="O499" s="128"/>
      <c r="P499" s="128"/>
    </row>
    <row r="500" spans="1:16" ht="15.75">
      <c r="A500" s="128"/>
      <c r="B500" s="128"/>
      <c r="C500" s="128"/>
      <c r="D500" s="128"/>
      <c r="E500" s="202"/>
      <c r="F500" s="202"/>
      <c r="G500" s="202"/>
      <c r="H500" s="202"/>
      <c r="I500" s="202"/>
      <c r="J500" s="202"/>
      <c r="K500" s="202"/>
      <c r="L500" s="473"/>
      <c r="N500" s="128"/>
      <c r="O500" s="128"/>
      <c r="P500" s="128"/>
    </row>
    <row r="501" spans="1:16" ht="15.75">
      <c r="A501" s="128"/>
      <c r="B501" s="128"/>
      <c r="C501" s="128"/>
      <c r="D501" s="128"/>
      <c r="E501" s="202"/>
      <c r="F501" s="202"/>
      <c r="G501" s="202"/>
      <c r="H501" s="202"/>
      <c r="I501" s="202"/>
      <c r="J501" s="202"/>
      <c r="K501" s="202"/>
      <c r="L501" s="473"/>
      <c r="N501" s="128"/>
      <c r="O501" s="128"/>
      <c r="P501" s="128"/>
    </row>
    <row r="502" spans="1:16" ht="15.75">
      <c r="A502" s="128"/>
      <c r="B502" s="128"/>
      <c r="C502" s="128"/>
      <c r="D502" s="128"/>
      <c r="E502" s="202"/>
      <c r="F502" s="202"/>
      <c r="G502" s="202"/>
      <c r="H502" s="202"/>
      <c r="I502" s="202"/>
      <c r="J502" s="202"/>
      <c r="K502" s="202"/>
      <c r="L502" s="473"/>
      <c r="N502" s="128"/>
      <c r="O502" s="128"/>
      <c r="P502" s="128"/>
    </row>
    <row r="503" spans="1:16" ht="15.75">
      <c r="A503" s="128"/>
      <c r="B503" s="128"/>
      <c r="C503" s="128"/>
      <c r="D503" s="128"/>
      <c r="E503" s="202"/>
      <c r="F503" s="202"/>
      <c r="G503" s="202"/>
      <c r="H503" s="202"/>
      <c r="I503" s="202"/>
      <c r="J503" s="202"/>
      <c r="K503" s="202"/>
      <c r="L503" s="473"/>
      <c r="N503" s="128"/>
      <c r="O503" s="128"/>
      <c r="P503" s="128"/>
    </row>
    <row r="504" spans="1:16" ht="15.75">
      <c r="A504" s="128"/>
      <c r="B504" s="128"/>
      <c r="C504" s="128"/>
      <c r="D504" s="128"/>
      <c r="E504" s="202"/>
      <c r="F504" s="202"/>
      <c r="G504" s="202"/>
      <c r="H504" s="202"/>
      <c r="I504" s="202"/>
      <c r="J504" s="202"/>
      <c r="K504" s="202"/>
      <c r="L504" s="473"/>
      <c r="N504" s="128"/>
      <c r="O504" s="128"/>
      <c r="P504" s="128"/>
    </row>
    <row r="505" spans="1:16" ht="15.75">
      <c r="A505" s="128"/>
      <c r="B505" s="128"/>
      <c r="C505" s="128"/>
      <c r="D505" s="128"/>
      <c r="E505" s="202"/>
      <c r="F505" s="202"/>
      <c r="G505" s="202"/>
      <c r="H505" s="202"/>
      <c r="I505" s="202"/>
      <c r="J505" s="202"/>
      <c r="K505" s="202"/>
      <c r="L505" s="473"/>
      <c r="N505" s="128"/>
      <c r="O505" s="128"/>
      <c r="P505" s="128"/>
    </row>
    <row r="506" spans="1:16" ht="15.75">
      <c r="A506" s="128"/>
      <c r="B506" s="128"/>
      <c r="C506" s="128"/>
      <c r="D506" s="128"/>
      <c r="E506" s="202"/>
      <c r="F506" s="202"/>
      <c r="G506" s="202"/>
      <c r="H506" s="202"/>
      <c r="I506" s="202"/>
      <c r="J506" s="202"/>
      <c r="K506" s="202"/>
      <c r="L506" s="473"/>
      <c r="N506" s="128"/>
      <c r="O506" s="128"/>
      <c r="P506" s="128"/>
    </row>
    <row r="507" spans="1:16" ht="15.75">
      <c r="A507" s="128"/>
      <c r="B507" s="128"/>
      <c r="C507" s="128"/>
      <c r="D507" s="128"/>
      <c r="E507" s="202"/>
      <c r="F507" s="202"/>
      <c r="G507" s="202"/>
      <c r="H507" s="202"/>
      <c r="I507" s="202"/>
      <c r="J507" s="202"/>
      <c r="K507" s="202"/>
      <c r="L507" s="473"/>
      <c r="N507" s="128"/>
      <c r="O507" s="128"/>
      <c r="P507" s="128"/>
    </row>
    <row r="508" spans="1:16" ht="15.75">
      <c r="A508" s="128"/>
      <c r="B508" s="128"/>
      <c r="C508" s="128"/>
      <c r="D508" s="128"/>
      <c r="E508" s="202"/>
      <c r="F508" s="202"/>
      <c r="G508" s="202"/>
      <c r="H508" s="202"/>
      <c r="I508" s="202"/>
      <c r="J508" s="202"/>
      <c r="K508" s="202"/>
      <c r="L508" s="473"/>
      <c r="N508" s="128"/>
      <c r="O508" s="128"/>
      <c r="P508" s="128"/>
    </row>
    <row r="509" spans="1:16" ht="15.75">
      <c r="A509" s="128"/>
      <c r="B509" s="128"/>
      <c r="C509" s="128"/>
      <c r="D509" s="128"/>
      <c r="E509" s="202"/>
      <c r="F509" s="202"/>
      <c r="G509" s="202"/>
      <c r="H509" s="202"/>
      <c r="I509" s="202"/>
      <c r="J509" s="202"/>
      <c r="K509" s="202"/>
      <c r="L509" s="473"/>
      <c r="N509" s="128"/>
      <c r="O509" s="128"/>
      <c r="P509" s="128"/>
    </row>
    <row r="510" spans="1:16" ht="15.75">
      <c r="A510" s="128"/>
      <c r="B510" s="128"/>
      <c r="C510" s="128"/>
      <c r="D510" s="128"/>
      <c r="E510" s="202"/>
      <c r="F510" s="202"/>
      <c r="G510" s="202"/>
      <c r="H510" s="202"/>
      <c r="I510" s="202"/>
      <c r="J510" s="202"/>
      <c r="K510" s="202"/>
      <c r="L510" s="473"/>
      <c r="N510" s="128"/>
      <c r="O510" s="128"/>
      <c r="P510" s="128"/>
    </row>
    <row r="511" spans="1:16" ht="15.75">
      <c r="A511" s="128"/>
      <c r="B511" s="128"/>
      <c r="C511" s="128"/>
      <c r="D511" s="128"/>
      <c r="E511" s="202"/>
      <c r="F511" s="202"/>
      <c r="G511" s="202"/>
      <c r="H511" s="202"/>
      <c r="I511" s="202"/>
      <c r="J511" s="202"/>
      <c r="K511" s="202"/>
      <c r="L511" s="473"/>
      <c r="N511" s="128"/>
      <c r="O511" s="128"/>
      <c r="P511" s="128"/>
    </row>
    <row r="512" spans="1:16" ht="15.75">
      <c r="A512" s="128"/>
      <c r="B512" s="128"/>
      <c r="C512" s="128"/>
      <c r="D512" s="128"/>
      <c r="E512" s="202"/>
      <c r="F512" s="202"/>
      <c r="G512" s="202"/>
      <c r="H512" s="202"/>
      <c r="I512" s="202"/>
      <c r="J512" s="202"/>
      <c r="K512" s="202"/>
      <c r="L512" s="473"/>
      <c r="N512" s="128"/>
      <c r="O512" s="128"/>
      <c r="P512" s="128"/>
    </row>
    <row r="513" spans="1:16" ht="15.75">
      <c r="A513" s="128"/>
      <c r="B513" s="128"/>
      <c r="C513" s="128"/>
      <c r="D513" s="128"/>
      <c r="E513" s="202"/>
      <c r="F513" s="202"/>
      <c r="G513" s="202"/>
      <c r="H513" s="202"/>
      <c r="I513" s="202"/>
      <c r="J513" s="202"/>
      <c r="K513" s="202"/>
      <c r="L513" s="473"/>
      <c r="N513" s="128"/>
      <c r="O513" s="128"/>
      <c r="P513" s="128"/>
    </row>
    <row r="514" spans="1:16" ht="15.75">
      <c r="A514" s="128"/>
      <c r="B514" s="128"/>
      <c r="C514" s="128"/>
      <c r="D514" s="128"/>
      <c r="E514" s="202"/>
      <c r="F514" s="202"/>
      <c r="G514" s="202"/>
      <c r="H514" s="202"/>
      <c r="I514" s="202"/>
      <c r="J514" s="202"/>
      <c r="K514" s="202"/>
      <c r="L514" s="473"/>
      <c r="N514" s="128"/>
      <c r="O514" s="128"/>
      <c r="P514" s="128"/>
    </row>
    <row r="515" spans="1:16" ht="15.75">
      <c r="A515" s="128"/>
      <c r="B515" s="128"/>
      <c r="C515" s="128"/>
      <c r="D515" s="128"/>
      <c r="E515" s="202"/>
      <c r="F515" s="202"/>
      <c r="G515" s="202"/>
      <c r="H515" s="202"/>
      <c r="I515" s="202"/>
      <c r="J515" s="202"/>
      <c r="K515" s="202"/>
      <c r="L515" s="473"/>
      <c r="N515" s="128"/>
      <c r="O515" s="128"/>
      <c r="P515" s="128"/>
    </row>
    <row r="516" spans="1:16" ht="15.75">
      <c r="A516" s="128"/>
      <c r="B516" s="128"/>
      <c r="C516" s="128"/>
      <c r="D516" s="128"/>
      <c r="E516" s="202"/>
      <c r="F516" s="202"/>
      <c r="G516" s="202"/>
      <c r="H516" s="202"/>
      <c r="I516" s="202"/>
      <c r="J516" s="202"/>
      <c r="K516" s="202"/>
      <c r="L516" s="473"/>
      <c r="N516" s="128"/>
      <c r="O516" s="128"/>
      <c r="P516" s="128"/>
    </row>
    <row r="517" spans="1:16" ht="15.75">
      <c r="A517" s="128"/>
      <c r="B517" s="128"/>
      <c r="C517" s="128"/>
      <c r="D517" s="128"/>
      <c r="E517" s="202"/>
      <c r="F517" s="202"/>
      <c r="G517" s="202"/>
      <c r="H517" s="202"/>
      <c r="I517" s="202"/>
      <c r="J517" s="202"/>
      <c r="K517" s="202"/>
      <c r="L517" s="473"/>
      <c r="N517" s="128"/>
      <c r="O517" s="128"/>
      <c r="P517" s="128"/>
    </row>
    <row r="518" spans="1:16" ht="15.75">
      <c r="A518" s="128"/>
      <c r="B518" s="128"/>
      <c r="C518" s="128"/>
      <c r="D518" s="128"/>
      <c r="E518" s="202"/>
      <c r="F518" s="202"/>
      <c r="G518" s="202"/>
      <c r="H518" s="202"/>
      <c r="I518" s="202"/>
      <c r="J518" s="202"/>
      <c r="K518" s="202"/>
      <c r="L518" s="473"/>
      <c r="N518" s="128"/>
      <c r="O518" s="128"/>
      <c r="P518" s="128"/>
    </row>
    <row r="519" spans="1:16" ht="15.75">
      <c r="A519" s="128"/>
      <c r="B519" s="128"/>
      <c r="C519" s="128"/>
      <c r="D519" s="128"/>
      <c r="E519" s="202"/>
      <c r="F519" s="202"/>
      <c r="G519" s="202"/>
      <c r="H519" s="202"/>
      <c r="I519" s="202"/>
      <c r="J519" s="202"/>
      <c r="K519" s="202"/>
      <c r="L519" s="473"/>
      <c r="N519" s="128"/>
      <c r="O519" s="128"/>
      <c r="P519" s="128"/>
    </row>
    <row r="520" spans="1:16" ht="15.75">
      <c r="A520" s="128"/>
      <c r="B520" s="128"/>
      <c r="C520" s="128"/>
      <c r="D520" s="128"/>
      <c r="E520" s="202"/>
      <c r="F520" s="202"/>
      <c r="G520" s="202"/>
      <c r="H520" s="202"/>
      <c r="I520" s="202"/>
      <c r="J520" s="202"/>
      <c r="K520" s="202"/>
      <c r="L520" s="473"/>
      <c r="N520" s="128"/>
      <c r="O520" s="128"/>
      <c r="P520" s="128"/>
    </row>
    <row r="521" spans="1:16" ht="15.75">
      <c r="A521" s="128"/>
      <c r="B521" s="128"/>
      <c r="C521" s="128"/>
      <c r="D521" s="128"/>
      <c r="E521" s="202"/>
      <c r="F521" s="202"/>
      <c r="G521" s="202"/>
      <c r="H521" s="202"/>
      <c r="I521" s="202"/>
      <c r="J521" s="202"/>
      <c r="K521" s="202"/>
      <c r="L521" s="473"/>
      <c r="N521" s="128"/>
      <c r="O521" s="128"/>
      <c r="P521" s="128"/>
    </row>
    <row r="522" spans="1:16" ht="15.75">
      <c r="A522" s="128"/>
      <c r="B522" s="128"/>
      <c r="C522" s="128"/>
      <c r="D522" s="128"/>
      <c r="E522" s="202"/>
      <c r="F522" s="202"/>
      <c r="G522" s="202"/>
      <c r="H522" s="202"/>
      <c r="I522" s="202"/>
      <c r="J522" s="202"/>
      <c r="K522" s="202"/>
      <c r="L522" s="473"/>
      <c r="N522" s="128"/>
      <c r="O522" s="128"/>
      <c r="P522" s="128"/>
    </row>
    <row r="523" spans="1:16" ht="15.75">
      <c r="A523" s="128"/>
      <c r="B523" s="128"/>
      <c r="C523" s="128"/>
      <c r="D523" s="128"/>
      <c r="E523" s="202"/>
      <c r="F523" s="202"/>
      <c r="G523" s="202"/>
      <c r="H523" s="202"/>
      <c r="I523" s="202"/>
      <c r="J523" s="202"/>
      <c r="K523" s="202"/>
      <c r="L523" s="473"/>
      <c r="N523" s="128"/>
      <c r="O523" s="128"/>
      <c r="P523" s="128"/>
    </row>
    <row r="524" spans="1:16" ht="15.75">
      <c r="A524" s="128"/>
      <c r="B524" s="128"/>
      <c r="C524" s="128"/>
      <c r="D524" s="128"/>
      <c r="E524" s="202"/>
      <c r="F524" s="202"/>
      <c r="G524" s="202"/>
      <c r="H524" s="202"/>
      <c r="I524" s="202"/>
      <c r="J524" s="202"/>
      <c r="K524" s="202"/>
      <c r="L524" s="473"/>
      <c r="N524" s="128"/>
      <c r="O524" s="128"/>
      <c r="P524" s="128"/>
    </row>
    <row r="525" spans="1:16" ht="15.75">
      <c r="A525" s="128"/>
      <c r="B525" s="128"/>
      <c r="C525" s="128"/>
      <c r="D525" s="128"/>
      <c r="E525" s="202"/>
      <c r="F525" s="202"/>
      <c r="G525" s="202"/>
      <c r="H525" s="202"/>
      <c r="I525" s="202"/>
      <c r="J525" s="202"/>
      <c r="K525" s="202"/>
      <c r="L525" s="473"/>
      <c r="N525" s="128"/>
      <c r="O525" s="128"/>
      <c r="P525" s="128"/>
    </row>
    <row r="526" spans="1:16" ht="15.75">
      <c r="A526" s="128"/>
      <c r="B526" s="128"/>
      <c r="C526" s="128"/>
      <c r="D526" s="128"/>
      <c r="E526" s="202"/>
      <c r="F526" s="202"/>
      <c r="G526" s="202"/>
      <c r="H526" s="202"/>
      <c r="I526" s="202"/>
      <c r="J526" s="202"/>
      <c r="K526" s="202"/>
      <c r="L526" s="473"/>
      <c r="N526" s="128"/>
      <c r="O526" s="128"/>
      <c r="P526" s="128"/>
    </row>
    <row r="527" spans="5:12" ht="15.75">
      <c r="E527" s="476"/>
      <c r="F527" s="476"/>
      <c r="G527" s="476"/>
      <c r="H527" s="476"/>
      <c r="I527" s="476"/>
      <c r="J527" s="476"/>
      <c r="K527" s="476"/>
      <c r="L527" s="477"/>
    </row>
    <row r="528" spans="5:12" ht="15.75">
      <c r="E528" s="476"/>
      <c r="F528" s="476"/>
      <c r="G528" s="476"/>
      <c r="H528" s="476"/>
      <c r="I528" s="476"/>
      <c r="J528" s="476"/>
      <c r="K528" s="476"/>
      <c r="L528" s="477"/>
    </row>
    <row r="529" spans="5:12" ht="15.75">
      <c r="E529" s="476"/>
      <c r="F529" s="476"/>
      <c r="G529" s="476"/>
      <c r="H529" s="476"/>
      <c r="I529" s="476"/>
      <c r="J529" s="476"/>
      <c r="K529" s="476"/>
      <c r="L529" s="477"/>
    </row>
    <row r="530" spans="5:12" ht="15.75">
      <c r="E530" s="476"/>
      <c r="F530" s="476"/>
      <c r="G530" s="476"/>
      <c r="H530" s="476"/>
      <c r="I530" s="476"/>
      <c r="J530" s="476"/>
      <c r="K530" s="476"/>
      <c r="L530" s="477"/>
    </row>
    <row r="531" spans="5:12" ht="15.75">
      <c r="E531" s="476"/>
      <c r="F531" s="476"/>
      <c r="G531" s="476"/>
      <c r="H531" s="476"/>
      <c r="I531" s="476"/>
      <c r="J531" s="476"/>
      <c r="K531" s="476"/>
      <c r="L531" s="477"/>
    </row>
    <row r="532" spans="5:12" ht="15.75">
      <c r="E532" s="476"/>
      <c r="F532" s="476"/>
      <c r="G532" s="476"/>
      <c r="H532" s="476"/>
      <c r="I532" s="476"/>
      <c r="J532" s="476"/>
      <c r="K532" s="476"/>
      <c r="L532" s="477"/>
    </row>
    <row r="533" spans="5:12" ht="15.75">
      <c r="E533" s="476"/>
      <c r="F533" s="476"/>
      <c r="G533" s="476"/>
      <c r="H533" s="476"/>
      <c r="I533" s="476"/>
      <c r="J533" s="476"/>
      <c r="K533" s="476"/>
      <c r="L533" s="477"/>
    </row>
    <row r="534" spans="5:12" ht="15.75">
      <c r="E534" s="476"/>
      <c r="F534" s="476"/>
      <c r="G534" s="476"/>
      <c r="H534" s="476"/>
      <c r="I534" s="476"/>
      <c r="J534" s="476"/>
      <c r="K534" s="476"/>
      <c r="L534" s="477"/>
    </row>
    <row r="535" spans="5:12" ht="15.75">
      <c r="E535" s="476"/>
      <c r="F535" s="476"/>
      <c r="G535" s="476"/>
      <c r="H535" s="476"/>
      <c r="I535" s="476"/>
      <c r="J535" s="476"/>
      <c r="K535" s="476"/>
      <c r="L535" s="477"/>
    </row>
    <row r="536" spans="5:12" ht="15.75">
      <c r="E536" s="476"/>
      <c r="F536" s="476"/>
      <c r="G536" s="476"/>
      <c r="H536" s="476"/>
      <c r="I536" s="476"/>
      <c r="J536" s="476"/>
      <c r="K536" s="476"/>
      <c r="L536" s="477"/>
    </row>
    <row r="537" spans="5:12" ht="15.75">
      <c r="E537" s="476"/>
      <c r="F537" s="476"/>
      <c r="G537" s="476"/>
      <c r="H537" s="476"/>
      <c r="I537" s="476"/>
      <c r="J537" s="476"/>
      <c r="K537" s="476"/>
      <c r="L537" s="477"/>
    </row>
    <row r="538" spans="5:12" ht="15.75">
      <c r="E538" s="476"/>
      <c r="F538" s="476"/>
      <c r="G538" s="476"/>
      <c r="H538" s="476"/>
      <c r="I538" s="476"/>
      <c r="J538" s="476"/>
      <c r="K538" s="476"/>
      <c r="L538" s="477"/>
    </row>
    <row r="539" spans="5:12" ht="15.75">
      <c r="E539" s="476"/>
      <c r="F539" s="476"/>
      <c r="G539" s="476"/>
      <c r="H539" s="476"/>
      <c r="I539" s="476"/>
      <c r="J539" s="476"/>
      <c r="K539" s="476"/>
      <c r="L539" s="477"/>
    </row>
    <row r="540" spans="5:12" ht="15.75">
      <c r="E540" s="476"/>
      <c r="F540" s="476"/>
      <c r="G540" s="476"/>
      <c r="H540" s="476"/>
      <c r="I540" s="476"/>
      <c r="J540" s="476"/>
      <c r="K540" s="476"/>
      <c r="L540" s="477"/>
    </row>
    <row r="541" spans="5:12" ht="15.75">
      <c r="E541" s="476"/>
      <c r="F541" s="476"/>
      <c r="G541" s="476"/>
      <c r="H541" s="476"/>
      <c r="I541" s="476"/>
      <c r="J541" s="476"/>
      <c r="K541" s="476"/>
      <c r="L541" s="477"/>
    </row>
    <row r="542" spans="5:12" ht="15.75">
      <c r="E542" s="476"/>
      <c r="F542" s="476"/>
      <c r="G542" s="476"/>
      <c r="H542" s="476"/>
      <c r="I542" s="476"/>
      <c r="J542" s="476"/>
      <c r="K542" s="476"/>
      <c r="L542" s="477"/>
    </row>
    <row r="543" spans="5:12" ht="15.75">
      <c r="E543" s="476"/>
      <c r="F543" s="476"/>
      <c r="G543" s="476"/>
      <c r="H543" s="476"/>
      <c r="I543" s="476"/>
      <c r="J543" s="476"/>
      <c r="K543" s="476"/>
      <c r="L543" s="477"/>
    </row>
    <row r="544" spans="5:12" ht="15.75">
      <c r="E544" s="476"/>
      <c r="F544" s="476"/>
      <c r="G544" s="476"/>
      <c r="H544" s="476"/>
      <c r="I544" s="476"/>
      <c r="J544" s="476"/>
      <c r="K544" s="476"/>
      <c r="L544" s="477"/>
    </row>
    <row r="545" spans="5:12" ht="15.75">
      <c r="E545" s="476"/>
      <c r="F545" s="476"/>
      <c r="G545" s="476"/>
      <c r="H545" s="476"/>
      <c r="I545" s="476"/>
      <c r="J545" s="476"/>
      <c r="K545" s="476"/>
      <c r="L545" s="477"/>
    </row>
    <row r="546" spans="5:12" ht="15.75">
      <c r="E546" s="476"/>
      <c r="F546" s="476"/>
      <c r="G546" s="476"/>
      <c r="H546" s="476"/>
      <c r="I546" s="476"/>
      <c r="J546" s="476"/>
      <c r="K546" s="476"/>
      <c r="L546" s="477"/>
    </row>
    <row r="547" spans="5:12" ht="15.75">
      <c r="E547" s="476"/>
      <c r="F547" s="476"/>
      <c r="G547" s="476"/>
      <c r="H547" s="476"/>
      <c r="I547" s="476"/>
      <c r="J547" s="476"/>
      <c r="K547" s="476"/>
      <c r="L547" s="477"/>
    </row>
    <row r="548" spans="5:12" ht="15.75">
      <c r="E548" s="476"/>
      <c r="F548" s="476"/>
      <c r="G548" s="476"/>
      <c r="H548" s="476"/>
      <c r="I548" s="476"/>
      <c r="J548" s="476"/>
      <c r="K548" s="476"/>
      <c r="L548" s="477"/>
    </row>
    <row r="549" spans="5:12" ht="15.75">
      <c r="E549" s="476"/>
      <c r="F549" s="476"/>
      <c r="G549" s="476"/>
      <c r="H549" s="476"/>
      <c r="I549" s="476"/>
      <c r="J549" s="476"/>
      <c r="K549" s="476"/>
      <c r="L549" s="477"/>
    </row>
    <row r="550" spans="5:12" ht="15.75">
      <c r="E550" s="476"/>
      <c r="F550" s="476"/>
      <c r="G550" s="476"/>
      <c r="H550" s="476"/>
      <c r="I550" s="476"/>
      <c r="J550" s="476"/>
      <c r="K550" s="476"/>
      <c r="L550" s="477"/>
    </row>
    <row r="551" spans="5:12" ht="15.75">
      <c r="E551" s="476"/>
      <c r="F551" s="476"/>
      <c r="G551" s="476"/>
      <c r="H551" s="476"/>
      <c r="I551" s="476"/>
      <c r="J551" s="476"/>
      <c r="K551" s="476"/>
      <c r="L551" s="477"/>
    </row>
    <row r="552" spans="5:12" ht="15.75">
      <c r="E552" s="476"/>
      <c r="F552" s="476"/>
      <c r="G552" s="476"/>
      <c r="H552" s="476"/>
      <c r="I552" s="476"/>
      <c r="J552" s="476"/>
      <c r="K552" s="476"/>
      <c r="L552" s="477"/>
    </row>
    <row r="553" spans="5:12" ht="15.75">
      <c r="E553" s="476"/>
      <c r="F553" s="476"/>
      <c r="G553" s="476"/>
      <c r="H553" s="476"/>
      <c r="I553" s="476"/>
      <c r="J553" s="476"/>
      <c r="K553" s="476"/>
      <c r="L553" s="477"/>
    </row>
    <row r="554" spans="5:12" ht="15.75">
      <c r="E554" s="476"/>
      <c r="F554" s="476"/>
      <c r="G554" s="476"/>
      <c r="H554" s="476"/>
      <c r="I554" s="476"/>
      <c r="J554" s="476"/>
      <c r="K554" s="476"/>
      <c r="L554" s="477"/>
    </row>
    <row r="555" spans="5:12" ht="15.75">
      <c r="E555" s="476"/>
      <c r="F555" s="476"/>
      <c r="G555" s="476"/>
      <c r="H555" s="476"/>
      <c r="I555" s="476"/>
      <c r="J555" s="476"/>
      <c r="K555" s="476"/>
      <c r="L555" s="477"/>
    </row>
    <row r="556" spans="5:12" ht="15.75">
      <c r="E556" s="476"/>
      <c r="F556" s="476"/>
      <c r="G556" s="476"/>
      <c r="H556" s="476"/>
      <c r="I556" s="476"/>
      <c r="J556" s="476"/>
      <c r="K556" s="476"/>
      <c r="L556" s="477"/>
    </row>
    <row r="557" spans="5:12" ht="15.75">
      <c r="E557" s="476"/>
      <c r="F557" s="476"/>
      <c r="G557" s="476"/>
      <c r="H557" s="476"/>
      <c r="I557" s="476"/>
      <c r="J557" s="476"/>
      <c r="K557" s="476"/>
      <c r="L557" s="477"/>
    </row>
    <row r="558" spans="5:12" ht="15.75">
      <c r="E558" s="476"/>
      <c r="F558" s="476"/>
      <c r="G558" s="476"/>
      <c r="H558" s="476"/>
      <c r="I558" s="476"/>
      <c r="J558" s="476"/>
      <c r="K558" s="476"/>
      <c r="L558" s="477"/>
    </row>
    <row r="559" spans="5:12" ht="15.75">
      <c r="E559" s="476"/>
      <c r="F559" s="476"/>
      <c r="G559" s="476"/>
      <c r="H559" s="476"/>
      <c r="I559" s="476"/>
      <c r="J559" s="476"/>
      <c r="K559" s="476"/>
      <c r="L559" s="477"/>
    </row>
    <row r="560" spans="5:12" ht="15.75">
      <c r="E560" s="476"/>
      <c r="F560" s="476"/>
      <c r="G560" s="476"/>
      <c r="H560" s="476"/>
      <c r="I560" s="476"/>
      <c r="J560" s="476"/>
      <c r="K560" s="476"/>
      <c r="L560" s="477"/>
    </row>
    <row r="561" spans="5:12" ht="15.75">
      <c r="E561" s="476"/>
      <c r="F561" s="476"/>
      <c r="G561" s="476"/>
      <c r="H561" s="476"/>
      <c r="I561" s="476"/>
      <c r="J561" s="476"/>
      <c r="K561" s="476"/>
      <c r="L561" s="477"/>
    </row>
    <row r="562" spans="5:12" ht="15.75">
      <c r="E562" s="476"/>
      <c r="F562" s="476"/>
      <c r="G562" s="476"/>
      <c r="H562" s="476"/>
      <c r="I562" s="476"/>
      <c r="J562" s="476"/>
      <c r="K562" s="476"/>
      <c r="L562" s="477"/>
    </row>
    <row r="563" spans="5:12" ht="15.75">
      <c r="E563" s="476"/>
      <c r="F563" s="476"/>
      <c r="G563" s="476"/>
      <c r="H563" s="476"/>
      <c r="I563" s="476"/>
      <c r="J563" s="476"/>
      <c r="K563" s="476"/>
      <c r="L563" s="477"/>
    </row>
    <row r="564" spans="5:12" ht="15.75">
      <c r="E564" s="476"/>
      <c r="F564" s="476"/>
      <c r="G564" s="476"/>
      <c r="H564" s="476"/>
      <c r="I564" s="476"/>
      <c r="J564" s="476"/>
      <c r="K564" s="476"/>
      <c r="L564" s="477"/>
    </row>
    <row r="565" spans="5:12" ht="15.75">
      <c r="E565" s="476"/>
      <c r="F565" s="476"/>
      <c r="G565" s="476"/>
      <c r="H565" s="476"/>
      <c r="I565" s="476"/>
      <c r="J565" s="476"/>
      <c r="K565" s="476"/>
      <c r="L565" s="477"/>
    </row>
    <row r="566" spans="5:12" ht="15.75">
      <c r="E566" s="476"/>
      <c r="F566" s="476"/>
      <c r="G566" s="476"/>
      <c r="H566" s="476"/>
      <c r="I566" s="476"/>
      <c r="J566" s="476"/>
      <c r="K566" s="476"/>
      <c r="L566" s="477"/>
    </row>
    <row r="567" spans="5:12" ht="15.75">
      <c r="E567" s="476"/>
      <c r="F567" s="476"/>
      <c r="G567" s="476"/>
      <c r="H567" s="476"/>
      <c r="I567" s="476"/>
      <c r="J567" s="476"/>
      <c r="K567" s="476"/>
      <c r="L567" s="477"/>
    </row>
    <row r="568" spans="5:12" ht="15.75">
      <c r="E568" s="476"/>
      <c r="F568" s="476"/>
      <c r="G568" s="476"/>
      <c r="H568" s="476"/>
      <c r="I568" s="476"/>
      <c r="J568" s="476"/>
      <c r="K568" s="476"/>
      <c r="L568" s="477"/>
    </row>
    <row r="569" spans="5:12" ht="15.75">
      <c r="E569" s="476"/>
      <c r="F569" s="476"/>
      <c r="G569" s="476"/>
      <c r="H569" s="476"/>
      <c r="I569" s="476"/>
      <c r="J569" s="476"/>
      <c r="K569" s="476"/>
      <c r="L569" s="477"/>
    </row>
    <row r="570" spans="5:12" ht="15.75">
      <c r="E570" s="476"/>
      <c r="F570" s="476"/>
      <c r="G570" s="476"/>
      <c r="H570" s="476"/>
      <c r="I570" s="476"/>
      <c r="J570" s="476"/>
      <c r="K570" s="476"/>
      <c r="L570" s="477"/>
    </row>
    <row r="571" spans="5:12" ht="15.75">
      <c r="E571" s="476"/>
      <c r="F571" s="476"/>
      <c r="G571" s="476"/>
      <c r="H571" s="476"/>
      <c r="I571" s="476"/>
      <c r="J571" s="476"/>
      <c r="K571" s="476"/>
      <c r="L571" s="477"/>
    </row>
    <row r="572" spans="5:12" ht="15.75">
      <c r="E572" s="476"/>
      <c r="F572" s="476"/>
      <c r="G572" s="476"/>
      <c r="H572" s="476"/>
      <c r="I572" s="476"/>
      <c r="J572" s="476"/>
      <c r="K572" s="476"/>
      <c r="L572" s="477"/>
    </row>
    <row r="573" spans="5:12" ht="15.75">
      <c r="E573" s="476"/>
      <c r="F573" s="476"/>
      <c r="G573" s="476"/>
      <c r="H573" s="476"/>
      <c r="I573" s="476"/>
      <c r="J573" s="476"/>
      <c r="K573" s="476"/>
      <c r="L573" s="477"/>
    </row>
    <row r="574" spans="5:12" ht="15.75">
      <c r="E574" s="476"/>
      <c r="F574" s="476"/>
      <c r="G574" s="476"/>
      <c r="H574" s="476"/>
      <c r="I574" s="476"/>
      <c r="J574" s="476"/>
      <c r="K574" s="476"/>
      <c r="L574" s="477"/>
    </row>
    <row r="575" spans="5:12" ht="15.75">
      <c r="E575" s="476"/>
      <c r="F575" s="476"/>
      <c r="G575" s="476"/>
      <c r="H575" s="476"/>
      <c r="I575" s="476"/>
      <c r="J575" s="476"/>
      <c r="K575" s="476"/>
      <c r="L575" s="477"/>
    </row>
    <row r="576" spans="5:12" ht="15.75">
      <c r="E576" s="476"/>
      <c r="F576" s="476"/>
      <c r="G576" s="476"/>
      <c r="H576" s="476"/>
      <c r="I576" s="476"/>
      <c r="J576" s="476"/>
      <c r="K576" s="476"/>
      <c r="L576" s="477"/>
    </row>
    <row r="577" spans="5:12" ht="15.75">
      <c r="E577" s="476"/>
      <c r="F577" s="476"/>
      <c r="G577" s="476"/>
      <c r="H577" s="476"/>
      <c r="I577" s="476"/>
      <c r="J577" s="476"/>
      <c r="K577" s="476"/>
      <c r="L577" s="477"/>
    </row>
    <row r="578" spans="5:12" ht="15.75">
      <c r="E578" s="476"/>
      <c r="F578" s="476"/>
      <c r="G578" s="476"/>
      <c r="H578" s="476"/>
      <c r="I578" s="476"/>
      <c r="J578" s="476"/>
      <c r="K578" s="476"/>
      <c r="L578" s="477"/>
    </row>
    <row r="579" spans="5:12" ht="15.75">
      <c r="E579" s="476"/>
      <c r="F579" s="476"/>
      <c r="G579" s="476"/>
      <c r="H579" s="476"/>
      <c r="I579" s="476"/>
      <c r="J579" s="476"/>
      <c r="K579" s="476"/>
      <c r="L579" s="477"/>
    </row>
    <row r="580" spans="5:12" ht="15.75">
      <c r="E580" s="476"/>
      <c r="F580" s="476"/>
      <c r="G580" s="476"/>
      <c r="H580" s="476"/>
      <c r="I580" s="476"/>
      <c r="J580" s="476"/>
      <c r="K580" s="476"/>
      <c r="L580" s="477"/>
    </row>
    <row r="581" spans="5:12" ht="15.75">
      <c r="E581" s="476"/>
      <c r="F581" s="476"/>
      <c r="G581" s="476"/>
      <c r="H581" s="476"/>
      <c r="I581" s="476"/>
      <c r="J581" s="476"/>
      <c r="K581" s="476"/>
      <c r="L581" s="477"/>
    </row>
    <row r="582" spans="5:12" ht="15.75">
      <c r="E582" s="476"/>
      <c r="F582" s="476"/>
      <c r="G582" s="476"/>
      <c r="H582" s="476"/>
      <c r="I582" s="476"/>
      <c r="J582" s="476"/>
      <c r="K582" s="476"/>
      <c r="L582" s="477"/>
    </row>
    <row r="583" spans="5:12" ht="15.75">
      <c r="E583" s="476"/>
      <c r="F583" s="476"/>
      <c r="G583" s="476"/>
      <c r="H583" s="476"/>
      <c r="I583" s="476"/>
      <c r="J583" s="476"/>
      <c r="K583" s="476"/>
      <c r="L583" s="477"/>
    </row>
    <row r="584" spans="5:12" ht="15.75">
      <c r="E584" s="476"/>
      <c r="F584" s="476"/>
      <c r="G584" s="476"/>
      <c r="H584" s="476"/>
      <c r="I584" s="476"/>
      <c r="J584" s="476"/>
      <c r="K584" s="476"/>
      <c r="L584" s="477"/>
    </row>
    <row r="585" spans="5:12" ht="15.75">
      <c r="E585" s="476"/>
      <c r="F585" s="476"/>
      <c r="G585" s="476"/>
      <c r="H585" s="476"/>
      <c r="I585" s="476"/>
      <c r="J585" s="476"/>
      <c r="K585" s="476"/>
      <c r="L585" s="477"/>
    </row>
    <row r="586" spans="5:12" ht="15.75">
      <c r="E586" s="476"/>
      <c r="F586" s="476"/>
      <c r="G586" s="476"/>
      <c r="H586" s="476"/>
      <c r="I586" s="476"/>
      <c r="J586" s="476"/>
      <c r="K586" s="476"/>
      <c r="L586" s="477"/>
    </row>
    <row r="587" spans="5:12" ht="15.75">
      <c r="E587" s="476"/>
      <c r="F587" s="476"/>
      <c r="G587" s="476"/>
      <c r="H587" s="476"/>
      <c r="I587" s="476"/>
      <c r="J587" s="476"/>
      <c r="K587" s="476"/>
      <c r="L587" s="477"/>
    </row>
    <row r="588" spans="5:12" ht="15.75">
      <c r="E588" s="476"/>
      <c r="F588" s="476"/>
      <c r="G588" s="476"/>
      <c r="H588" s="476"/>
      <c r="I588" s="476"/>
      <c r="J588" s="476"/>
      <c r="K588" s="476"/>
      <c r="L588" s="477"/>
    </row>
    <row r="589" spans="5:12" ht="15.75">
      <c r="E589" s="476"/>
      <c r="F589" s="476"/>
      <c r="G589" s="476"/>
      <c r="H589" s="476"/>
      <c r="I589" s="476"/>
      <c r="J589" s="476"/>
      <c r="K589" s="476"/>
      <c r="L589" s="477"/>
    </row>
    <row r="590" spans="5:12" ht="15.75">
      <c r="E590" s="476"/>
      <c r="F590" s="476"/>
      <c r="G590" s="476"/>
      <c r="H590" s="476"/>
      <c r="I590" s="476"/>
      <c r="J590" s="476"/>
      <c r="K590" s="476"/>
      <c r="L590" s="477"/>
    </row>
    <row r="591" spans="5:12" ht="15.75">
      <c r="E591" s="476"/>
      <c r="F591" s="476"/>
      <c r="G591" s="476"/>
      <c r="H591" s="476"/>
      <c r="I591" s="476"/>
      <c r="J591" s="476"/>
      <c r="K591" s="476"/>
      <c r="L591" s="477"/>
    </row>
    <row r="592" spans="5:12" ht="15.75">
      <c r="E592" s="476"/>
      <c r="F592" s="476"/>
      <c r="G592" s="476"/>
      <c r="H592" s="476"/>
      <c r="I592" s="476"/>
      <c r="J592" s="476"/>
      <c r="K592" s="476"/>
      <c r="L592" s="477"/>
    </row>
    <row r="593" spans="5:12" ht="15.75">
      <c r="E593" s="476"/>
      <c r="F593" s="476"/>
      <c r="G593" s="476"/>
      <c r="H593" s="476"/>
      <c r="I593" s="476"/>
      <c r="J593" s="476"/>
      <c r="K593" s="476"/>
      <c r="L593" s="477"/>
    </row>
    <row r="594" spans="5:12" ht="15.75">
      <c r="E594" s="476"/>
      <c r="F594" s="476"/>
      <c r="G594" s="476"/>
      <c r="H594" s="476"/>
      <c r="I594" s="476"/>
      <c r="J594" s="476"/>
      <c r="K594" s="476"/>
      <c r="L594" s="477"/>
    </row>
    <row r="595" spans="5:12" ht="15.75">
      <c r="E595" s="476"/>
      <c r="F595" s="476"/>
      <c r="G595" s="476"/>
      <c r="H595" s="476"/>
      <c r="I595" s="476"/>
      <c r="J595" s="476"/>
      <c r="K595" s="476"/>
      <c r="L595" s="477"/>
    </row>
    <row r="596" spans="5:12" ht="15.75">
      <c r="E596" s="476"/>
      <c r="F596" s="476"/>
      <c r="G596" s="476"/>
      <c r="H596" s="476"/>
      <c r="I596" s="476"/>
      <c r="J596" s="476"/>
      <c r="K596" s="476"/>
      <c r="L596" s="477"/>
    </row>
    <row r="597" spans="5:12" ht="15.75">
      <c r="E597" s="476"/>
      <c r="F597" s="476"/>
      <c r="G597" s="476"/>
      <c r="H597" s="476"/>
      <c r="I597" s="476"/>
      <c r="J597" s="476"/>
      <c r="K597" s="476"/>
      <c r="L597" s="477"/>
    </row>
    <row r="598" spans="5:12" ht="15.75">
      <c r="E598" s="476"/>
      <c r="F598" s="476"/>
      <c r="G598" s="476"/>
      <c r="H598" s="476"/>
      <c r="I598" s="476"/>
      <c r="J598" s="476"/>
      <c r="K598" s="476"/>
      <c r="L598" s="477"/>
    </row>
    <row r="599" spans="5:12" ht="15.75">
      <c r="E599" s="476"/>
      <c r="F599" s="476"/>
      <c r="G599" s="476"/>
      <c r="H599" s="476"/>
      <c r="I599" s="476"/>
      <c r="J599" s="476"/>
      <c r="K599" s="476"/>
      <c r="L599" s="477"/>
    </row>
    <row r="600" spans="5:12" ht="15.75">
      <c r="E600" s="476"/>
      <c r="F600" s="476"/>
      <c r="G600" s="476"/>
      <c r="H600" s="476"/>
      <c r="I600" s="476"/>
      <c r="J600" s="476"/>
      <c r="K600" s="476"/>
      <c r="L600" s="477"/>
    </row>
    <row r="601" spans="5:12" ht="15.75">
      <c r="E601" s="476"/>
      <c r="F601" s="476"/>
      <c r="G601" s="476"/>
      <c r="H601" s="476"/>
      <c r="I601" s="476"/>
      <c r="J601" s="476"/>
      <c r="K601" s="476"/>
      <c r="L601" s="477"/>
    </row>
    <row r="602" spans="5:12" ht="15.75">
      <c r="E602" s="476"/>
      <c r="F602" s="476"/>
      <c r="G602" s="476"/>
      <c r="H602" s="476"/>
      <c r="I602" s="476"/>
      <c r="J602" s="476"/>
      <c r="K602" s="476"/>
      <c r="L602" s="477"/>
    </row>
    <row r="603" spans="5:12" ht="15.75">
      <c r="E603" s="476"/>
      <c r="F603" s="476"/>
      <c r="G603" s="476"/>
      <c r="H603" s="476"/>
      <c r="I603" s="476"/>
      <c r="J603" s="476"/>
      <c r="K603" s="476"/>
      <c r="L603" s="477"/>
    </row>
    <row r="604" spans="5:12" ht="15.75">
      <c r="E604" s="476"/>
      <c r="F604" s="476"/>
      <c r="G604" s="476"/>
      <c r="H604" s="476"/>
      <c r="I604" s="476"/>
      <c r="J604" s="476"/>
      <c r="K604" s="476"/>
      <c r="L604" s="477"/>
    </row>
    <row r="605" spans="5:12" ht="15.75">
      <c r="E605" s="476"/>
      <c r="F605" s="476"/>
      <c r="G605" s="476"/>
      <c r="H605" s="476"/>
      <c r="I605" s="476"/>
      <c r="J605" s="476"/>
      <c r="K605" s="476"/>
      <c r="L605" s="477"/>
    </row>
    <row r="606" spans="5:12" ht="15.75">
      <c r="E606" s="476"/>
      <c r="F606" s="476"/>
      <c r="G606" s="476"/>
      <c r="H606" s="476"/>
      <c r="I606" s="476"/>
      <c r="J606" s="476"/>
      <c r="K606" s="476"/>
      <c r="L606" s="477"/>
    </row>
    <row r="607" spans="5:12" ht="15.75">
      <c r="E607" s="476"/>
      <c r="F607" s="476"/>
      <c r="G607" s="476"/>
      <c r="H607" s="476"/>
      <c r="I607" s="476"/>
      <c r="J607" s="476"/>
      <c r="K607" s="476"/>
      <c r="L607" s="477"/>
    </row>
    <row r="608" spans="5:12" ht="15.75">
      <c r="E608" s="476"/>
      <c r="F608" s="476"/>
      <c r="G608" s="476"/>
      <c r="H608" s="476"/>
      <c r="I608" s="476"/>
      <c r="J608" s="476"/>
      <c r="K608" s="476"/>
      <c r="L608" s="477"/>
    </row>
    <row r="609" spans="5:12" ht="15.75">
      <c r="E609" s="476"/>
      <c r="F609" s="476"/>
      <c r="G609" s="476"/>
      <c r="H609" s="476"/>
      <c r="I609" s="476"/>
      <c r="J609" s="476"/>
      <c r="K609" s="476"/>
      <c r="L609" s="477"/>
    </row>
    <row r="610" spans="5:12" ht="15.75">
      <c r="E610" s="476"/>
      <c r="F610" s="476"/>
      <c r="G610" s="476"/>
      <c r="H610" s="476"/>
      <c r="I610" s="476"/>
      <c r="J610" s="476"/>
      <c r="K610" s="476"/>
      <c r="L610" s="477"/>
    </row>
    <row r="611" spans="5:12" ht="15.75">
      <c r="E611" s="476"/>
      <c r="F611" s="476"/>
      <c r="G611" s="476"/>
      <c r="H611" s="476"/>
      <c r="I611" s="476"/>
      <c r="J611" s="476"/>
      <c r="K611" s="476"/>
      <c r="L611" s="477"/>
    </row>
    <row r="612" spans="5:12" ht="15.75">
      <c r="E612" s="476"/>
      <c r="F612" s="476"/>
      <c r="G612" s="476"/>
      <c r="H612" s="476"/>
      <c r="I612" s="476"/>
      <c r="J612" s="476"/>
      <c r="K612" s="476"/>
      <c r="L612" s="477"/>
    </row>
    <row r="613" spans="5:12" ht="15.75">
      <c r="E613" s="476"/>
      <c r="F613" s="476"/>
      <c r="G613" s="476"/>
      <c r="H613" s="476"/>
      <c r="I613" s="476"/>
      <c r="J613" s="476"/>
      <c r="K613" s="476"/>
      <c r="L613" s="477"/>
    </row>
    <row r="614" spans="5:12" ht="15.75">
      <c r="E614" s="476"/>
      <c r="F614" s="476"/>
      <c r="G614" s="476"/>
      <c r="H614" s="476"/>
      <c r="I614" s="476"/>
      <c r="J614" s="476"/>
      <c r="K614" s="476"/>
      <c r="L614" s="477"/>
    </row>
    <row r="615" spans="5:12" ht="15.75">
      <c r="E615" s="476"/>
      <c r="F615" s="476"/>
      <c r="G615" s="476"/>
      <c r="H615" s="476"/>
      <c r="I615" s="476"/>
      <c r="J615" s="476"/>
      <c r="K615" s="476"/>
      <c r="L615" s="477"/>
    </row>
    <row r="616" spans="5:12" ht="15.75">
      <c r="E616" s="476"/>
      <c r="F616" s="476"/>
      <c r="G616" s="476"/>
      <c r="H616" s="476"/>
      <c r="I616" s="476"/>
      <c r="J616" s="476"/>
      <c r="K616" s="476"/>
      <c r="L616" s="477"/>
    </row>
    <row r="617" spans="5:12" ht="15.75">
      <c r="E617" s="476"/>
      <c r="F617" s="476"/>
      <c r="G617" s="476"/>
      <c r="H617" s="476"/>
      <c r="I617" s="476"/>
      <c r="J617" s="476"/>
      <c r="K617" s="476"/>
      <c r="L617" s="477"/>
    </row>
    <row r="618" spans="5:12" ht="15.75">
      <c r="E618" s="476"/>
      <c r="F618" s="476"/>
      <c r="G618" s="476"/>
      <c r="H618" s="476"/>
      <c r="I618" s="476"/>
      <c r="J618" s="476"/>
      <c r="K618" s="476"/>
      <c r="L618" s="477"/>
    </row>
    <row r="619" spans="5:12" ht="15.75">
      <c r="E619" s="476"/>
      <c r="F619" s="476"/>
      <c r="G619" s="476"/>
      <c r="H619" s="476"/>
      <c r="I619" s="476"/>
      <c r="J619" s="476"/>
      <c r="K619" s="476"/>
      <c r="L619" s="477"/>
    </row>
    <row r="620" spans="5:12" ht="15.75">
      <c r="E620" s="476"/>
      <c r="F620" s="476"/>
      <c r="G620" s="476"/>
      <c r="H620" s="476"/>
      <c r="I620" s="476"/>
      <c r="J620" s="476"/>
      <c r="K620" s="476"/>
      <c r="L620" s="477"/>
    </row>
    <row r="621" spans="5:12" ht="15.75">
      <c r="E621" s="476"/>
      <c r="F621" s="476"/>
      <c r="G621" s="476"/>
      <c r="H621" s="476"/>
      <c r="I621" s="476"/>
      <c r="J621" s="476"/>
      <c r="K621" s="476"/>
      <c r="L621" s="477"/>
    </row>
    <row r="622" spans="5:12" ht="15.75">
      <c r="E622" s="476"/>
      <c r="F622" s="476"/>
      <c r="G622" s="476"/>
      <c r="H622" s="476"/>
      <c r="I622" s="476"/>
      <c r="J622" s="476"/>
      <c r="K622" s="476"/>
      <c r="L622" s="477"/>
    </row>
    <row r="623" spans="5:12" ht="15.75">
      <c r="E623" s="476"/>
      <c r="F623" s="476"/>
      <c r="G623" s="476"/>
      <c r="H623" s="476"/>
      <c r="I623" s="476"/>
      <c r="J623" s="476"/>
      <c r="K623" s="476"/>
      <c r="L623" s="477"/>
    </row>
    <row r="624" spans="5:12" ht="15.75">
      <c r="E624" s="476"/>
      <c r="F624" s="476"/>
      <c r="G624" s="476"/>
      <c r="H624" s="476"/>
      <c r="I624" s="476"/>
      <c r="J624" s="476"/>
      <c r="K624" s="476"/>
      <c r="L624" s="477"/>
    </row>
    <row r="625" spans="5:12" ht="15.75">
      <c r="E625" s="476"/>
      <c r="F625" s="476"/>
      <c r="G625" s="476"/>
      <c r="H625" s="476"/>
      <c r="I625" s="476"/>
      <c r="J625" s="476"/>
      <c r="K625" s="476"/>
      <c r="L625" s="477"/>
    </row>
    <row r="626" spans="5:12" ht="15.75">
      <c r="E626" s="476"/>
      <c r="F626" s="476"/>
      <c r="G626" s="476"/>
      <c r="H626" s="476"/>
      <c r="I626" s="476"/>
      <c r="J626" s="476"/>
      <c r="K626" s="476"/>
      <c r="L626" s="477"/>
    </row>
    <row r="627" spans="5:12" ht="15.75">
      <c r="E627" s="476"/>
      <c r="F627" s="476"/>
      <c r="G627" s="476"/>
      <c r="H627" s="476"/>
      <c r="I627" s="476"/>
      <c r="J627" s="476"/>
      <c r="K627" s="476"/>
      <c r="L627" s="477"/>
    </row>
    <row r="628" spans="5:12" ht="15.75">
      <c r="E628" s="476"/>
      <c r="F628" s="476"/>
      <c r="G628" s="476"/>
      <c r="H628" s="476"/>
      <c r="I628" s="476"/>
      <c r="J628" s="476"/>
      <c r="K628" s="476"/>
      <c r="L628" s="477"/>
    </row>
    <row r="629" spans="5:12" ht="15.75">
      <c r="E629" s="476"/>
      <c r="F629" s="476"/>
      <c r="G629" s="476"/>
      <c r="H629" s="476"/>
      <c r="I629" s="476"/>
      <c r="J629" s="476"/>
      <c r="K629" s="476"/>
      <c r="L629" s="477"/>
    </row>
    <row r="630" spans="5:12" ht="15.75">
      <c r="E630" s="476"/>
      <c r="F630" s="476"/>
      <c r="G630" s="476"/>
      <c r="H630" s="476"/>
      <c r="I630" s="476"/>
      <c r="J630" s="476"/>
      <c r="K630" s="476"/>
      <c r="L630" s="477"/>
    </row>
    <row r="631" spans="5:12" ht="15.75">
      <c r="E631" s="476"/>
      <c r="F631" s="476"/>
      <c r="G631" s="476"/>
      <c r="H631" s="476"/>
      <c r="I631" s="476"/>
      <c r="J631" s="476"/>
      <c r="K631" s="476"/>
      <c r="L631" s="477"/>
    </row>
    <row r="632" spans="5:12" ht="15.75">
      <c r="E632" s="476"/>
      <c r="F632" s="476"/>
      <c r="G632" s="476"/>
      <c r="H632" s="476"/>
      <c r="I632" s="476"/>
      <c r="J632" s="476"/>
      <c r="K632" s="476"/>
      <c r="L632" s="477"/>
    </row>
    <row r="633" spans="5:12" ht="15.75">
      <c r="E633" s="476"/>
      <c r="F633" s="476"/>
      <c r="G633" s="476"/>
      <c r="H633" s="476"/>
      <c r="I633" s="476"/>
      <c r="J633" s="476"/>
      <c r="K633" s="476"/>
      <c r="L633" s="477"/>
    </row>
    <row r="634" spans="5:12" ht="15.75">
      <c r="E634" s="476"/>
      <c r="F634" s="476"/>
      <c r="G634" s="476"/>
      <c r="H634" s="476"/>
      <c r="I634" s="476"/>
      <c r="J634" s="476"/>
      <c r="K634" s="476"/>
      <c r="L634" s="477"/>
    </row>
    <row r="635" spans="5:12" ht="15.75">
      <c r="E635" s="476"/>
      <c r="F635" s="476"/>
      <c r="G635" s="476"/>
      <c r="H635" s="476"/>
      <c r="I635" s="476"/>
      <c r="J635" s="476"/>
      <c r="K635" s="476"/>
      <c r="L635" s="477"/>
    </row>
    <row r="636" spans="5:12" ht="15.75">
      <c r="E636" s="476"/>
      <c r="F636" s="476"/>
      <c r="G636" s="476"/>
      <c r="H636" s="476"/>
      <c r="I636" s="476"/>
      <c r="J636" s="476"/>
      <c r="K636" s="476"/>
      <c r="L636" s="477"/>
    </row>
  </sheetData>
  <mergeCells count="15">
    <mergeCell ref="L38:L40"/>
    <mergeCell ref="M38:M41"/>
    <mergeCell ref="E79:J79"/>
    <mergeCell ref="K79:K81"/>
    <mergeCell ref="L79:L81"/>
    <mergeCell ref="M79:M82"/>
    <mergeCell ref="B94:D94"/>
    <mergeCell ref="K38:K40"/>
    <mergeCell ref="E38:J38"/>
    <mergeCell ref="B40:D40"/>
    <mergeCell ref="G8:I8"/>
    <mergeCell ref="B4:L7"/>
    <mergeCell ref="J8:L8"/>
    <mergeCell ref="J9:L9"/>
    <mergeCell ref="G9:I9"/>
  </mergeCells>
  <conditionalFormatting sqref="L73 L56">
    <cfRule type="cellIs" priority="1" dxfId="0" operator="notBetween" stopIfTrue="1">
      <formula>1</formula>
      <formula>-1</formula>
    </cfRule>
  </conditionalFormatting>
  <conditionalFormatting sqref="O55">
    <cfRule type="cellIs" priority="2" dxfId="0" operator="notBetween" stopIfTrue="1">
      <formula>0.5</formula>
      <formula>-0.5</formula>
    </cfRule>
  </conditionalFormatting>
  <conditionalFormatting sqref="G28:J28">
    <cfRule type="cellIs" priority="3" dxfId="4" operator="between" stopIfTrue="1">
      <formula>1</formula>
      <formula>-1</formula>
    </cfRule>
    <cfRule type="cellIs" priority="4" dxfId="0" operator="notBetween" stopIfTrue="1">
      <formula>1</formula>
      <formula>-1</formula>
    </cfRule>
  </conditionalFormatting>
  <conditionalFormatting sqref="G13:L27">
    <cfRule type="cellIs" priority="5" dxfId="0" operator="lessThan" stopIfTrue="1">
      <formula>0</formula>
    </cfRule>
  </conditionalFormatting>
  <printOptions/>
  <pageMargins left="0.29" right="0.32" top="0.8" bottom="0.4" header="0.33" footer="0.4"/>
  <pageSetup firstPageNumber="20" useFirstPageNumber="1" fitToHeight="2" fitToWidth="2" horizontalDpi="300" verticalDpi="300" orientation="landscape" paperSize="9" scale="79" r:id="rId2"/>
  <headerFooter alignWithMargins="0">
    <oddHeader>&amp;L&amp;"Times New Roman,Regular"&amp;10AFFIN HOLDINGS BERHAD (Company No. 23218-W)
Condensed Interim Financial Statements
Explanatory Notes - Financial Quarter ended 31 March 2006</oddHeader>
    <oddFooter>&amp;R&amp;P</oddFooter>
  </headerFooter>
  <rowBreaks count="2" manualBreakCount="2">
    <brk id="34" max="12" man="1"/>
    <brk id="77" max="12" man="1"/>
  </rowBreaks>
  <drawing r:id="rId1"/>
</worksheet>
</file>

<file path=xl/worksheets/sheet9.xml><?xml version="1.0" encoding="utf-8"?>
<worksheet xmlns="http://schemas.openxmlformats.org/spreadsheetml/2006/main" xmlns:r="http://schemas.openxmlformats.org/officeDocument/2006/relationships">
  <dimension ref="A1:CA861"/>
  <sheetViews>
    <sheetView showGridLines="0" tabSelected="1" view="pageBreakPreview" zoomScale="75" zoomScaleNormal="75" zoomScaleSheetLayoutView="75" workbookViewId="0" topLeftCell="A584">
      <selection activeCell="G573" sqref="G573"/>
    </sheetView>
  </sheetViews>
  <sheetFormatPr defaultColWidth="8.88671875" defaultRowHeight="15.75"/>
  <cols>
    <col min="1" max="1" width="3.99609375" style="310" customWidth="1"/>
    <col min="2" max="2" width="3.3359375" style="310" customWidth="1"/>
    <col min="3" max="3" width="0.671875" style="310" customWidth="1"/>
    <col min="4" max="4" width="3.77734375" style="310" customWidth="1"/>
    <col min="5" max="6" width="5.99609375" style="310" customWidth="1"/>
    <col min="7" max="7" width="10.5546875" style="310" customWidth="1"/>
    <col min="8" max="8" width="9.3359375" style="310" customWidth="1"/>
    <col min="9" max="9" width="12.4453125" style="310" customWidth="1"/>
    <col min="10" max="10" width="0.78125" style="1010" customWidth="1"/>
    <col min="11" max="11" width="12.4453125" style="310" customWidth="1"/>
    <col min="12" max="12" width="0.78125" style="1010" customWidth="1"/>
    <col min="13" max="13" width="12.4453125" style="310" customWidth="1"/>
    <col min="14" max="14" width="0.78125" style="1010" customWidth="1"/>
    <col min="15" max="15" width="12.4453125" style="310" customWidth="1"/>
    <col min="16" max="16" width="0.78125" style="546" customWidth="1"/>
    <col min="17" max="17" width="5.21484375" style="546" customWidth="1"/>
    <col min="18" max="18" width="8.88671875" style="546" customWidth="1"/>
    <col min="19" max="19" width="8.3359375" style="546" customWidth="1"/>
    <col min="20" max="20" width="5.3359375" style="546" customWidth="1"/>
    <col min="21" max="21" width="11.4453125" style="310" customWidth="1"/>
    <col min="22" max="23" width="11.5546875" style="310" customWidth="1"/>
    <col min="24" max="24" width="12.88671875" style="310" customWidth="1"/>
    <col min="25" max="25" width="11.4453125" style="310" customWidth="1"/>
    <col min="26" max="26" width="11.3359375" style="310" customWidth="1"/>
    <col min="27" max="27" width="11.4453125" style="310" customWidth="1"/>
    <col min="28" max="16384" width="8.88671875" style="310" customWidth="1"/>
  </cols>
  <sheetData>
    <row r="1" spans="10:20" s="1" customFormat="1" ht="6" customHeight="1">
      <c r="J1" s="963"/>
      <c r="L1" s="963"/>
      <c r="N1" s="963"/>
      <c r="P1" s="529"/>
      <c r="Q1" s="529"/>
      <c r="R1" s="529"/>
      <c r="S1" s="529"/>
      <c r="T1" s="529"/>
    </row>
    <row r="2" spans="1:20" s="88" customFormat="1" ht="15.75">
      <c r="A2" s="87" t="s">
        <v>475</v>
      </c>
      <c r="B2" s="1116" t="s">
        <v>776</v>
      </c>
      <c r="C2" s="1116"/>
      <c r="D2" s="1116"/>
      <c r="E2" s="1116"/>
      <c r="F2" s="1116"/>
      <c r="G2" s="1116"/>
      <c r="H2" s="97"/>
      <c r="I2" s="97"/>
      <c r="J2" s="964"/>
      <c r="L2" s="167"/>
      <c r="N2" s="167"/>
      <c r="P2" s="128"/>
      <c r="Q2" s="128"/>
      <c r="R2" s="128"/>
      <c r="S2" s="128"/>
      <c r="T2" s="128"/>
    </row>
    <row r="3" spans="1:20" s="88" customFormat="1" ht="6" customHeight="1">
      <c r="A3" s="87"/>
      <c r="B3" s="97"/>
      <c r="C3" s="97"/>
      <c r="D3" s="97"/>
      <c r="E3" s="97"/>
      <c r="F3" s="97"/>
      <c r="G3" s="97"/>
      <c r="H3" s="97"/>
      <c r="I3" s="97"/>
      <c r="J3" s="964"/>
      <c r="L3" s="167"/>
      <c r="M3" s="90"/>
      <c r="N3" s="974"/>
      <c r="O3" s="90"/>
      <c r="P3" s="128"/>
      <c r="Q3" s="128"/>
      <c r="R3" s="128"/>
      <c r="S3" s="128"/>
      <c r="T3" s="128"/>
    </row>
    <row r="4" spans="1:20" s="88" customFormat="1" ht="15.75" customHeight="1">
      <c r="A4" s="87"/>
      <c r="B4" s="50" t="s">
        <v>282</v>
      </c>
      <c r="C4" s="49"/>
      <c r="D4" s="49"/>
      <c r="E4" s="49"/>
      <c r="F4" s="49"/>
      <c r="G4" s="49"/>
      <c r="H4" s="49"/>
      <c r="I4" s="49"/>
      <c r="J4" s="965"/>
      <c r="K4" s="49"/>
      <c r="L4" s="965"/>
      <c r="N4" s="167"/>
      <c r="P4" s="128"/>
      <c r="Q4" s="128"/>
      <c r="R4" s="128"/>
      <c r="S4" s="128"/>
      <c r="T4" s="128"/>
    </row>
    <row r="5" spans="2:20" s="88" customFormat="1" ht="9" customHeight="1">
      <c r="B5" s="49"/>
      <c r="C5" s="49"/>
      <c r="D5" s="49"/>
      <c r="E5" s="49"/>
      <c r="F5" s="49"/>
      <c r="G5" s="49"/>
      <c r="H5" s="49"/>
      <c r="I5" s="49"/>
      <c r="J5" s="965"/>
      <c r="K5" s="49"/>
      <c r="L5" s="965"/>
      <c r="N5" s="167"/>
      <c r="P5" s="128"/>
      <c r="Q5" s="128"/>
      <c r="R5" s="128"/>
      <c r="S5" s="128"/>
      <c r="T5" s="128"/>
    </row>
    <row r="6" spans="2:20" s="88" customFormat="1" ht="15.75">
      <c r="B6" s="46"/>
      <c r="C6" s="46"/>
      <c r="D6" s="46"/>
      <c r="E6" s="46"/>
      <c r="F6" s="46"/>
      <c r="G6" s="46"/>
      <c r="H6" s="46"/>
      <c r="I6" s="46"/>
      <c r="J6" s="966"/>
      <c r="K6" s="46"/>
      <c r="L6" s="966"/>
      <c r="M6" s="1182" t="s">
        <v>627</v>
      </c>
      <c r="N6" s="1182"/>
      <c r="O6" s="1182"/>
      <c r="P6" s="128"/>
      <c r="Q6" s="128"/>
      <c r="R6" s="128"/>
      <c r="S6" s="128"/>
      <c r="T6" s="128"/>
    </row>
    <row r="7" spans="2:20" s="88" customFormat="1" ht="15.75">
      <c r="B7" s="46"/>
      <c r="C7" s="46"/>
      <c r="D7" s="46"/>
      <c r="E7" s="46"/>
      <c r="F7" s="46"/>
      <c r="G7" s="46"/>
      <c r="H7" s="46"/>
      <c r="I7" s="46"/>
      <c r="J7" s="966"/>
      <c r="K7" s="46"/>
      <c r="L7" s="966"/>
      <c r="M7" s="89" t="s">
        <v>843</v>
      </c>
      <c r="N7" s="869"/>
      <c r="O7" s="89" t="s">
        <v>843</v>
      </c>
      <c r="P7" s="128"/>
      <c r="Q7" s="128"/>
      <c r="R7" s="128"/>
      <c r="S7" s="128"/>
      <c r="T7" s="128"/>
    </row>
    <row r="8" spans="10:20" s="88" customFormat="1" ht="15.75">
      <c r="J8" s="167"/>
      <c r="L8" s="167"/>
      <c r="M8" s="509">
        <f>+Notes1!$J$233</f>
        <v>38807</v>
      </c>
      <c r="N8" s="973"/>
      <c r="O8" s="89" t="str">
        <f>+Notes1!$K$233</f>
        <v>31/12/2005</v>
      </c>
      <c r="P8" s="128"/>
      <c r="Q8" s="128"/>
      <c r="R8" s="128"/>
      <c r="S8" s="128"/>
      <c r="T8" s="128"/>
    </row>
    <row r="9" spans="2:20" s="88" customFormat="1" ht="15.75">
      <c r="B9" s="110" t="s">
        <v>800</v>
      </c>
      <c r="J9" s="167"/>
      <c r="L9" s="167"/>
      <c r="M9" s="90" t="s">
        <v>819</v>
      </c>
      <c r="N9" s="974"/>
      <c r="O9" s="90" t="s">
        <v>819</v>
      </c>
      <c r="P9" s="128"/>
      <c r="Q9" s="128"/>
      <c r="R9" s="128"/>
      <c r="S9" s="128"/>
      <c r="T9" s="128"/>
    </row>
    <row r="10" spans="2:20" s="88" customFormat="1" ht="6" customHeight="1">
      <c r="B10" s="110"/>
      <c r="J10" s="167"/>
      <c r="L10" s="167"/>
      <c r="M10" s="90"/>
      <c r="N10" s="974"/>
      <c r="O10" s="90"/>
      <c r="P10" s="128"/>
      <c r="Q10" s="128"/>
      <c r="R10" s="128"/>
      <c r="S10" s="128"/>
      <c r="T10" s="128"/>
    </row>
    <row r="11" spans="2:20" s="88" customFormat="1" ht="15.75">
      <c r="B11" s="88" t="s">
        <v>777</v>
      </c>
      <c r="J11" s="167"/>
      <c r="L11" s="167"/>
      <c r="M11" s="578">
        <v>1477783</v>
      </c>
      <c r="N11" s="578"/>
      <c r="O11" s="95">
        <v>1477783</v>
      </c>
      <c r="P11" s="128"/>
      <c r="Q11" s="128"/>
      <c r="R11" s="128"/>
      <c r="S11" s="128"/>
      <c r="T11" s="128"/>
    </row>
    <row r="12" spans="2:20" s="88" customFormat="1" ht="15.75">
      <c r="B12" s="88" t="s">
        <v>610</v>
      </c>
      <c r="J12" s="167"/>
      <c r="L12" s="167"/>
      <c r="M12" s="578">
        <v>394407</v>
      </c>
      <c r="N12" s="578"/>
      <c r="O12" s="95">
        <v>394407</v>
      </c>
      <c r="P12" s="128"/>
      <c r="Q12" s="128"/>
      <c r="R12" s="128"/>
      <c r="S12" s="128"/>
      <c r="T12" s="128"/>
    </row>
    <row r="13" spans="2:20" s="88" customFormat="1" ht="15.75">
      <c r="B13" s="88" t="s">
        <v>702</v>
      </c>
      <c r="J13" s="167"/>
      <c r="L13" s="167"/>
      <c r="M13" s="578">
        <v>284045</v>
      </c>
      <c r="N13" s="578"/>
      <c r="O13" s="95">
        <v>284045</v>
      </c>
      <c r="P13" s="128"/>
      <c r="Q13" s="128"/>
      <c r="R13" s="128"/>
      <c r="S13" s="128"/>
      <c r="T13" s="128"/>
    </row>
    <row r="14" spans="2:20" s="88" customFormat="1" ht="15.75">
      <c r="B14" s="88" t="s">
        <v>758</v>
      </c>
      <c r="J14" s="167"/>
      <c r="L14" s="167"/>
      <c r="M14" s="578">
        <v>336310</v>
      </c>
      <c r="N14" s="578"/>
      <c r="O14" s="95">
        <v>336310</v>
      </c>
      <c r="P14" s="128"/>
      <c r="Q14" s="128"/>
      <c r="R14" s="128"/>
      <c r="S14" s="128"/>
      <c r="T14" s="128"/>
    </row>
    <row r="15" spans="2:20" s="88" customFormat="1" ht="15.75" hidden="1">
      <c r="B15" s="88" t="s">
        <v>754</v>
      </c>
      <c r="J15" s="167"/>
      <c r="L15" s="167"/>
      <c r="M15" s="578">
        <v>0</v>
      </c>
      <c r="N15" s="578"/>
      <c r="O15" s="135">
        <v>0</v>
      </c>
      <c r="P15" s="128"/>
      <c r="Q15" s="128"/>
      <c r="R15" s="128"/>
      <c r="S15" s="128"/>
      <c r="T15" s="128"/>
    </row>
    <row r="16" spans="10:20" s="88" customFormat="1" ht="7.5" customHeight="1">
      <c r="J16" s="167"/>
      <c r="L16" s="167"/>
      <c r="M16" s="579"/>
      <c r="N16" s="578"/>
      <c r="O16" s="183"/>
      <c r="P16" s="128"/>
      <c r="Q16" s="128"/>
      <c r="R16" s="128"/>
      <c r="S16" s="128"/>
      <c r="T16" s="128"/>
    </row>
    <row r="17" spans="10:20" s="88" customFormat="1" ht="15.75">
      <c r="J17" s="167"/>
      <c r="L17" s="167"/>
      <c r="M17" s="91">
        <f>SUM(M11:M15)</f>
        <v>2492545</v>
      </c>
      <c r="N17" s="93"/>
      <c r="O17" s="91">
        <f>SUM(O11:O15)</f>
        <v>2492545</v>
      </c>
      <c r="P17" s="128"/>
      <c r="Q17" s="128"/>
      <c r="R17" s="128"/>
      <c r="S17" s="128"/>
      <c r="T17" s="128"/>
    </row>
    <row r="18" spans="2:20" s="88" customFormat="1" ht="15.75">
      <c r="B18" s="113" t="s">
        <v>334</v>
      </c>
      <c r="D18" s="88" t="s">
        <v>848</v>
      </c>
      <c r="J18" s="167"/>
      <c r="L18" s="167"/>
      <c r="M18" s="91">
        <v>-137323</v>
      </c>
      <c r="N18" s="93"/>
      <c r="O18" s="91">
        <v>-137323</v>
      </c>
      <c r="P18" s="128"/>
      <c r="Q18" s="128"/>
      <c r="R18" s="128"/>
      <c r="S18" s="128"/>
      <c r="T18" s="128"/>
    </row>
    <row r="19" spans="2:20" s="88" customFormat="1" ht="15.75">
      <c r="B19" s="113"/>
      <c r="D19" s="88" t="s">
        <v>867</v>
      </c>
      <c r="J19" s="167"/>
      <c r="L19" s="167"/>
      <c r="M19" s="91">
        <v>-130039</v>
      </c>
      <c r="N19" s="93"/>
      <c r="O19" s="91">
        <v>-130039</v>
      </c>
      <c r="P19" s="128"/>
      <c r="Q19" s="128"/>
      <c r="R19" s="128"/>
      <c r="S19" s="128"/>
      <c r="T19" s="128"/>
    </row>
    <row r="20" spans="2:20" s="88" customFormat="1" ht="9" customHeight="1">
      <c r="B20" s="113"/>
      <c r="J20" s="167"/>
      <c r="L20" s="167"/>
      <c r="M20" s="91"/>
      <c r="N20" s="93"/>
      <c r="O20" s="91"/>
      <c r="P20" s="128"/>
      <c r="Q20" s="128"/>
      <c r="R20" s="128"/>
      <c r="S20" s="128"/>
      <c r="T20" s="128"/>
    </row>
    <row r="21" spans="2:20" s="98" customFormat="1" ht="15.75">
      <c r="B21" s="98" t="s">
        <v>778</v>
      </c>
      <c r="J21" s="176"/>
      <c r="L21" s="176"/>
      <c r="M21" s="111">
        <f>SUM(M17:M19)</f>
        <v>2225183</v>
      </c>
      <c r="N21" s="1015"/>
      <c r="O21" s="111">
        <f>SUM(O17:O19)</f>
        <v>2225183</v>
      </c>
      <c r="P21" s="144"/>
      <c r="Q21" s="144"/>
      <c r="R21" s="144"/>
      <c r="S21" s="144"/>
      <c r="T21" s="144"/>
    </row>
    <row r="22" spans="10:20" s="88" customFormat="1" ht="15.75">
      <c r="J22" s="167"/>
      <c r="L22" s="167"/>
      <c r="M22" s="91"/>
      <c r="N22" s="93"/>
      <c r="O22" s="91"/>
      <c r="P22" s="128"/>
      <c r="Q22" s="128"/>
      <c r="R22" s="128"/>
      <c r="S22" s="128"/>
      <c r="T22" s="128"/>
    </row>
    <row r="23" spans="2:20" s="88" customFormat="1" ht="15.75">
      <c r="B23" s="110" t="s">
        <v>801</v>
      </c>
      <c r="J23" s="167"/>
      <c r="L23" s="167"/>
      <c r="M23" s="91"/>
      <c r="N23" s="93"/>
      <c r="O23" s="116"/>
      <c r="P23" s="128"/>
      <c r="Q23" s="128"/>
      <c r="R23" s="128"/>
      <c r="S23" s="128"/>
      <c r="T23" s="128"/>
    </row>
    <row r="24" spans="2:20" s="88" customFormat="1" ht="6" customHeight="1">
      <c r="B24" s="110"/>
      <c r="J24" s="167"/>
      <c r="L24" s="167"/>
      <c r="M24" s="116"/>
      <c r="N24" s="168"/>
      <c r="O24" s="116"/>
      <c r="P24" s="128"/>
      <c r="Q24" s="128"/>
      <c r="R24" s="128"/>
      <c r="S24" s="128"/>
      <c r="T24" s="128"/>
    </row>
    <row r="25" spans="2:20" s="88" customFormat="1" ht="15.75">
      <c r="B25" s="88" t="s">
        <v>779</v>
      </c>
      <c r="J25" s="167"/>
      <c r="L25" s="167"/>
      <c r="M25" s="116">
        <v>500000</v>
      </c>
      <c r="N25" s="168"/>
      <c r="O25" s="116">
        <v>500000</v>
      </c>
      <c r="P25" s="128"/>
      <c r="Q25" s="128"/>
      <c r="R25" s="128"/>
      <c r="S25" s="128"/>
      <c r="T25" s="128"/>
    </row>
    <row r="26" spans="2:20" s="203" customFormat="1" ht="15.75">
      <c r="B26" s="82" t="s">
        <v>780</v>
      </c>
      <c r="C26" s="323"/>
      <c r="D26" s="323"/>
      <c r="E26" s="323"/>
      <c r="F26" s="323"/>
      <c r="G26" s="323"/>
      <c r="H26" s="323"/>
      <c r="I26" s="323"/>
      <c r="J26" s="967"/>
      <c r="K26" s="323"/>
      <c r="L26" s="967"/>
      <c r="M26" s="116">
        <v>325241</v>
      </c>
      <c r="N26" s="168"/>
      <c r="O26" s="116">
        <v>326622</v>
      </c>
      <c r="P26" s="438"/>
      <c r="Q26" s="438"/>
      <c r="R26" s="438"/>
      <c r="S26" s="438"/>
      <c r="T26" s="438"/>
    </row>
    <row r="27" spans="2:20" s="203" customFormat="1" ht="3.75" customHeight="1">
      <c r="B27" s="82"/>
      <c r="C27" s="323"/>
      <c r="D27" s="323"/>
      <c r="E27" s="323"/>
      <c r="F27" s="323"/>
      <c r="G27" s="323"/>
      <c r="H27" s="323"/>
      <c r="I27" s="323"/>
      <c r="J27" s="967"/>
      <c r="K27" s="323"/>
      <c r="L27" s="967"/>
      <c r="M27" s="116"/>
      <c r="N27" s="168"/>
      <c r="O27" s="597"/>
      <c r="P27" s="438"/>
      <c r="Q27" s="438"/>
      <c r="R27" s="438"/>
      <c r="S27" s="438"/>
      <c r="T27" s="438"/>
    </row>
    <row r="28" spans="2:20" s="98" customFormat="1" ht="15.75">
      <c r="B28" s="98" t="s">
        <v>781</v>
      </c>
      <c r="J28" s="176"/>
      <c r="L28" s="176"/>
      <c r="M28" s="598">
        <f>SUM(M25:M26)</f>
        <v>825241</v>
      </c>
      <c r="N28" s="1016"/>
      <c r="O28" s="598">
        <f>SUM(O25:O26)</f>
        <v>826622</v>
      </c>
      <c r="P28" s="144"/>
      <c r="Q28" s="144"/>
      <c r="R28" s="144"/>
      <c r="S28" s="144"/>
      <c r="T28" s="144"/>
    </row>
    <row r="29" spans="10:20" s="88" customFormat="1" ht="9" customHeight="1">
      <c r="J29" s="167"/>
      <c r="L29" s="167"/>
      <c r="M29" s="552"/>
      <c r="N29" s="552"/>
      <c r="O29" s="168"/>
      <c r="P29" s="128"/>
      <c r="Q29" s="128"/>
      <c r="R29" s="128"/>
      <c r="S29" s="128"/>
      <c r="T29" s="128"/>
    </row>
    <row r="30" spans="2:20" s="88" customFormat="1" ht="15.75">
      <c r="B30" s="88" t="s">
        <v>782</v>
      </c>
      <c r="J30" s="167"/>
      <c r="L30" s="167"/>
      <c r="M30" s="265">
        <f>+M21+M28</f>
        <v>3050424</v>
      </c>
      <c r="N30" s="1017"/>
      <c r="O30" s="265">
        <f>+O21+O28</f>
        <v>3051805</v>
      </c>
      <c r="P30" s="128"/>
      <c r="Q30" s="128"/>
      <c r="R30" s="128"/>
      <c r="S30" s="128"/>
      <c r="T30" s="128"/>
    </row>
    <row r="31" spans="2:20" s="88" customFormat="1" ht="19.5" customHeight="1">
      <c r="B31" s="113" t="s">
        <v>334</v>
      </c>
      <c r="D31" s="88" t="s">
        <v>649</v>
      </c>
      <c r="J31" s="167"/>
      <c r="L31" s="167"/>
      <c r="M31" s="873">
        <v>-40497</v>
      </c>
      <c r="N31" s="581"/>
      <c r="O31" s="874">
        <v>-39497</v>
      </c>
      <c r="P31" s="128"/>
      <c r="Q31" s="128"/>
      <c r="R31" s="128"/>
      <c r="S31" s="128"/>
      <c r="T31" s="128"/>
    </row>
    <row r="32" spans="2:20" s="88" customFormat="1" ht="6" customHeight="1">
      <c r="B32" s="113"/>
      <c r="J32" s="167"/>
      <c r="L32" s="167"/>
      <c r="M32" s="873"/>
      <c r="N32" s="581"/>
      <c r="O32" s="874"/>
      <c r="P32" s="128"/>
      <c r="Q32" s="128"/>
      <c r="R32" s="128"/>
      <c r="S32" s="128"/>
      <c r="T32" s="128"/>
    </row>
    <row r="33" spans="2:20" s="98" customFormat="1" ht="18.75" customHeight="1" thickBot="1">
      <c r="B33" s="98" t="s">
        <v>783</v>
      </c>
      <c r="J33" s="176"/>
      <c r="L33" s="176"/>
      <c r="M33" s="875">
        <f>SUM(M30:M31)</f>
        <v>3009927</v>
      </c>
      <c r="N33" s="1018"/>
      <c r="O33" s="875">
        <f>SUM(O30:O31)</f>
        <v>3012308</v>
      </c>
      <c r="P33" s="144"/>
      <c r="Q33" s="144"/>
      <c r="R33" s="144"/>
      <c r="S33" s="144"/>
      <c r="T33" s="144"/>
    </row>
    <row r="34" spans="10:20" s="88" customFormat="1" ht="12" customHeight="1" thickTop="1">
      <c r="J34" s="167"/>
      <c r="L34" s="167"/>
      <c r="M34" s="91"/>
      <c r="N34" s="93"/>
      <c r="O34" s="91"/>
      <c r="P34" s="128"/>
      <c r="Q34" s="128"/>
      <c r="R34" s="128"/>
      <c r="S34" s="128"/>
      <c r="T34" s="128"/>
    </row>
    <row r="35" spans="10:20" s="88" customFormat="1" ht="5.25" customHeight="1">
      <c r="J35" s="167"/>
      <c r="L35" s="167"/>
      <c r="M35" s="91"/>
      <c r="N35" s="93"/>
      <c r="O35" s="91"/>
      <c r="P35" s="128"/>
      <c r="Q35" s="128"/>
      <c r="R35" s="128"/>
      <c r="S35" s="128"/>
      <c r="T35" s="128"/>
    </row>
    <row r="36" spans="2:20" s="88" customFormat="1" ht="15.75" customHeight="1" hidden="1">
      <c r="B36" s="88" t="s">
        <v>799</v>
      </c>
      <c r="J36" s="167"/>
      <c r="L36" s="167"/>
      <c r="M36" s="91"/>
      <c r="N36" s="93"/>
      <c r="O36" s="91"/>
      <c r="P36" s="128"/>
      <c r="Q36" s="128"/>
      <c r="R36" s="128"/>
      <c r="S36" s="128"/>
      <c r="T36" s="128"/>
    </row>
    <row r="37" spans="10:20" s="88" customFormat="1" ht="6" customHeight="1" hidden="1">
      <c r="J37" s="167"/>
      <c r="L37" s="167"/>
      <c r="M37" s="91"/>
      <c r="N37" s="93"/>
      <c r="O37" s="91"/>
      <c r="P37" s="128"/>
      <c r="Q37" s="128"/>
      <c r="R37" s="128"/>
      <c r="S37" s="128"/>
      <c r="T37" s="128"/>
    </row>
    <row r="38" spans="4:20" s="88" customFormat="1" ht="15.75" customHeight="1" hidden="1">
      <c r="D38" s="119">
        <v>0</v>
      </c>
      <c r="J38" s="167"/>
      <c r="L38" s="167"/>
      <c r="M38" s="91">
        <v>0</v>
      </c>
      <c r="N38" s="93"/>
      <c r="O38" s="91" t="e">
        <v>#REF!</v>
      </c>
      <c r="P38" s="128"/>
      <c r="Q38" s="128"/>
      <c r="R38" s="128"/>
      <c r="S38" s="128"/>
      <c r="T38" s="128"/>
    </row>
    <row r="39" spans="4:20" s="88" customFormat="1" ht="15.75" customHeight="1" hidden="1">
      <c r="D39" s="119">
        <v>0.1</v>
      </c>
      <c r="J39" s="167"/>
      <c r="L39" s="167"/>
      <c r="M39" s="91">
        <v>38876.3</v>
      </c>
      <c r="N39" s="93"/>
      <c r="O39" s="91" t="e">
        <v>#REF!</v>
      </c>
      <c r="P39" s="128"/>
      <c r="Q39" s="128"/>
      <c r="R39" s="128"/>
      <c r="S39" s="128"/>
      <c r="T39" s="128"/>
    </row>
    <row r="40" spans="4:20" s="88" customFormat="1" ht="15.75" customHeight="1" hidden="1">
      <c r="D40" s="119">
        <v>0.2</v>
      </c>
      <c r="J40" s="167"/>
      <c r="L40" s="167"/>
      <c r="M40" s="91">
        <v>545919.2</v>
      </c>
      <c r="N40" s="93"/>
      <c r="O40" s="91" t="e">
        <v>#REF!</v>
      </c>
      <c r="P40" s="128"/>
      <c r="Q40" s="128"/>
      <c r="R40" s="128"/>
      <c r="S40" s="128"/>
      <c r="T40" s="128"/>
    </row>
    <row r="41" spans="4:20" s="88" customFormat="1" ht="15.75" customHeight="1" hidden="1">
      <c r="D41" s="119">
        <v>0.5</v>
      </c>
      <c r="J41" s="167"/>
      <c r="L41" s="167"/>
      <c r="M41" s="91">
        <v>1476489.5</v>
      </c>
      <c r="N41" s="93"/>
      <c r="O41" s="91" t="e">
        <v>#REF!</v>
      </c>
      <c r="P41" s="128"/>
      <c r="Q41" s="128"/>
      <c r="R41" s="128"/>
      <c r="S41" s="128"/>
      <c r="T41" s="128"/>
    </row>
    <row r="42" spans="4:20" s="88" customFormat="1" ht="15.75" customHeight="1" hidden="1">
      <c r="D42" s="119">
        <v>1</v>
      </c>
      <c r="J42" s="167"/>
      <c r="L42" s="167"/>
      <c r="M42" s="91">
        <v>18291614</v>
      </c>
      <c r="N42" s="93"/>
      <c r="O42" s="91" t="e">
        <v>#REF!</v>
      </c>
      <c r="P42" s="128"/>
      <c r="Q42" s="128"/>
      <c r="R42" s="128"/>
      <c r="S42" s="128"/>
      <c r="T42" s="128"/>
    </row>
    <row r="43" spans="1:20" s="88" customFormat="1" ht="16.5" customHeight="1" hidden="1" thickBot="1">
      <c r="A43" s="112"/>
      <c r="J43" s="167"/>
      <c r="L43" s="167"/>
      <c r="M43" s="94">
        <f>SUM(M38:M42)</f>
        <v>20352899</v>
      </c>
      <c r="N43" s="93"/>
      <c r="O43" s="94" t="e">
        <f>SUM(O38:O42)</f>
        <v>#REF!</v>
      </c>
      <c r="P43" s="128"/>
      <c r="Q43" s="128"/>
      <c r="R43" s="128"/>
      <c r="S43" s="128"/>
      <c r="T43" s="128"/>
    </row>
    <row r="44" spans="1:20" s="88" customFormat="1" ht="11.25" customHeight="1" hidden="1">
      <c r="A44" s="112"/>
      <c r="J44" s="167"/>
      <c r="L44" s="167"/>
      <c r="M44" s="93"/>
      <c r="N44" s="93"/>
      <c r="O44" s="93"/>
      <c r="P44" s="128"/>
      <c r="Q44" s="128"/>
      <c r="R44" s="128"/>
      <c r="S44" s="128"/>
      <c r="T44" s="128"/>
    </row>
    <row r="45" spans="1:20" s="88" customFormat="1" ht="15.75">
      <c r="A45" s="112"/>
      <c r="B45" s="92" t="s">
        <v>802</v>
      </c>
      <c r="J45" s="167"/>
      <c r="L45" s="167"/>
      <c r="M45" s="498"/>
      <c r="N45" s="498"/>
      <c r="O45" s="498"/>
      <c r="P45" s="128"/>
      <c r="Q45" s="128"/>
      <c r="R45" s="128"/>
      <c r="S45" s="128"/>
      <c r="T45" s="128"/>
    </row>
    <row r="46" spans="3:20" s="88" customFormat="1" ht="15.75">
      <c r="C46" s="88" t="s">
        <v>623</v>
      </c>
      <c r="J46" s="167"/>
      <c r="L46" s="167"/>
      <c r="M46" s="499">
        <v>0.10369999999999999</v>
      </c>
      <c r="N46" s="499"/>
      <c r="O46" s="499">
        <v>0.1058</v>
      </c>
      <c r="P46" s="128"/>
      <c r="Q46" s="128"/>
      <c r="R46" s="128"/>
      <c r="S46" s="128"/>
      <c r="T46" s="128"/>
    </row>
    <row r="47" spans="1:20" s="56" customFormat="1" ht="16.5" thickBot="1">
      <c r="A47" s="72"/>
      <c r="C47" s="88" t="s">
        <v>624</v>
      </c>
      <c r="D47" s="44"/>
      <c r="E47" s="44"/>
      <c r="F47" s="44"/>
      <c r="G47" s="44"/>
      <c r="H47" s="44"/>
      <c r="I47" s="44"/>
      <c r="J47" s="968"/>
      <c r="K47" s="88"/>
      <c r="L47" s="167"/>
      <c r="M47" s="500">
        <v>0.1402</v>
      </c>
      <c r="N47" s="499"/>
      <c r="O47" s="500">
        <v>0.1432</v>
      </c>
      <c r="P47" s="106"/>
      <c r="Q47" s="106"/>
      <c r="R47" s="251"/>
      <c r="S47" s="122"/>
      <c r="T47" s="122"/>
    </row>
    <row r="48" spans="1:20" s="56" customFormat="1" ht="7.5" customHeight="1" thickTop="1">
      <c r="A48" s="72"/>
      <c r="C48" s="44"/>
      <c r="D48" s="44"/>
      <c r="E48" s="44"/>
      <c r="F48" s="44"/>
      <c r="G48" s="44"/>
      <c r="H48" s="44"/>
      <c r="I48" s="44"/>
      <c r="J48" s="968"/>
      <c r="K48" s="44"/>
      <c r="L48" s="968"/>
      <c r="M48" s="501"/>
      <c r="N48" s="1019"/>
      <c r="O48" s="501"/>
      <c r="P48" s="106"/>
      <c r="Q48" s="251"/>
      <c r="R48" s="122"/>
      <c r="S48" s="122"/>
      <c r="T48" s="122"/>
    </row>
    <row r="49" spans="1:20" s="88" customFormat="1" ht="15.75">
      <c r="A49" s="112"/>
      <c r="B49" s="92" t="s">
        <v>803</v>
      </c>
      <c r="J49" s="167"/>
      <c r="L49" s="167"/>
      <c r="M49" s="498"/>
      <c r="N49" s="498"/>
      <c r="O49" s="498"/>
      <c r="P49" s="128"/>
      <c r="Q49" s="128"/>
      <c r="R49" s="128"/>
      <c r="S49" s="128"/>
      <c r="T49" s="128"/>
    </row>
    <row r="50" spans="3:20" s="88" customFormat="1" ht="15.75">
      <c r="C50" s="88" t="s">
        <v>623</v>
      </c>
      <c r="J50" s="167"/>
      <c r="L50" s="167"/>
      <c r="M50" s="502">
        <v>0.10220000000000001</v>
      </c>
      <c r="N50" s="499"/>
      <c r="O50" s="502">
        <v>0.1043</v>
      </c>
      <c r="P50" s="128"/>
      <c r="Q50" s="128"/>
      <c r="R50" s="128"/>
      <c r="S50" s="128"/>
      <c r="T50" s="128"/>
    </row>
    <row r="51" spans="1:20" s="56" customFormat="1" ht="16.5" thickBot="1">
      <c r="A51" s="72"/>
      <c r="C51" s="88" t="s">
        <v>624</v>
      </c>
      <c r="D51" s="88"/>
      <c r="E51" s="44"/>
      <c r="F51" s="44"/>
      <c r="G51" s="44"/>
      <c r="H51" s="44"/>
      <c r="I51" s="44"/>
      <c r="J51" s="968"/>
      <c r="K51" s="88"/>
      <c r="L51" s="167"/>
      <c r="M51" s="500">
        <v>0.1388</v>
      </c>
      <c r="N51" s="499"/>
      <c r="O51" s="500">
        <v>0.1418</v>
      </c>
      <c r="P51" s="106"/>
      <c r="Q51" s="106"/>
      <c r="R51" s="251"/>
      <c r="S51" s="122"/>
      <c r="T51" s="122"/>
    </row>
    <row r="52" spans="1:20" s="56" customFormat="1" ht="16.5" thickTop="1">
      <c r="A52" s="72"/>
      <c r="D52" s="88"/>
      <c r="E52" s="44"/>
      <c r="F52" s="44"/>
      <c r="G52" s="44"/>
      <c r="H52" s="44"/>
      <c r="I52" s="44"/>
      <c r="J52" s="968"/>
      <c r="K52" s="88"/>
      <c r="L52" s="167"/>
      <c r="M52" s="114"/>
      <c r="N52" s="118"/>
      <c r="O52" s="114"/>
      <c r="P52" s="106"/>
      <c r="Q52" s="106"/>
      <c r="R52" s="251"/>
      <c r="S52" s="122"/>
      <c r="T52" s="122"/>
    </row>
    <row r="53" spans="1:20" s="56" customFormat="1" ht="15.75">
      <c r="A53" s="72"/>
      <c r="D53" s="88"/>
      <c r="E53" s="44"/>
      <c r="F53" s="44"/>
      <c r="G53" s="44"/>
      <c r="H53" s="44"/>
      <c r="I53" s="44"/>
      <c r="J53" s="968"/>
      <c r="K53" s="88"/>
      <c r="L53" s="167"/>
      <c r="M53" s="114"/>
      <c r="N53" s="118"/>
      <c r="O53" s="114"/>
      <c r="P53" s="106"/>
      <c r="Q53" s="106"/>
      <c r="R53" s="251"/>
      <c r="S53" s="122"/>
      <c r="T53" s="122"/>
    </row>
    <row r="54" spans="1:20" s="56" customFormat="1" ht="15.75" customHeight="1">
      <c r="A54" s="72"/>
      <c r="B54" s="1177" t="s">
        <v>27</v>
      </c>
      <c r="C54" s="1177"/>
      <c r="D54" s="1177"/>
      <c r="E54" s="1177"/>
      <c r="F54" s="1177"/>
      <c r="G54" s="1177"/>
      <c r="H54" s="1177"/>
      <c r="I54" s="1177"/>
      <c r="J54" s="1177"/>
      <c r="K54" s="1177"/>
      <c r="L54" s="1177"/>
      <c r="M54" s="1177"/>
      <c r="N54" s="1177"/>
      <c r="O54" s="1177"/>
      <c r="P54" s="106"/>
      <c r="Q54" s="251"/>
      <c r="R54" s="122"/>
      <c r="S54" s="122"/>
      <c r="T54" s="122"/>
    </row>
    <row r="55" spans="1:20" s="56" customFormat="1" ht="19.5" customHeight="1">
      <c r="A55" s="72"/>
      <c r="B55" s="1177"/>
      <c r="C55" s="1177"/>
      <c r="D55" s="1177"/>
      <c r="E55" s="1177"/>
      <c r="F55" s="1177"/>
      <c r="G55" s="1177"/>
      <c r="H55" s="1177"/>
      <c r="I55" s="1177"/>
      <c r="J55" s="1177"/>
      <c r="K55" s="1177"/>
      <c r="L55" s="1177"/>
      <c r="M55" s="1177"/>
      <c r="N55" s="1177"/>
      <c r="O55" s="1177"/>
      <c r="P55" s="106"/>
      <c r="Q55" s="251"/>
      <c r="R55" s="122"/>
      <c r="S55" s="122"/>
      <c r="T55" s="122"/>
    </row>
    <row r="56" spans="1:20" s="56" customFormat="1" ht="15.75">
      <c r="A56" s="72"/>
      <c r="B56" s="127"/>
      <c r="C56" s="127"/>
      <c r="D56" s="127"/>
      <c r="E56" s="127"/>
      <c r="F56" s="127"/>
      <c r="G56" s="127"/>
      <c r="H56" s="127"/>
      <c r="I56" s="127"/>
      <c r="J56" s="969"/>
      <c r="K56" s="127"/>
      <c r="L56" s="969"/>
      <c r="M56" s="127"/>
      <c r="N56" s="969"/>
      <c r="O56" s="127"/>
      <c r="P56" s="106"/>
      <c r="Q56" s="251"/>
      <c r="R56" s="122"/>
      <c r="S56" s="122"/>
      <c r="T56" s="122"/>
    </row>
    <row r="57" spans="1:20" s="56" customFormat="1" ht="19.5" customHeight="1">
      <c r="A57" s="72"/>
      <c r="B57" s="1177" t="s">
        <v>513</v>
      </c>
      <c r="C57" s="1177"/>
      <c r="D57" s="1177"/>
      <c r="E57" s="1177"/>
      <c r="F57" s="1177"/>
      <c r="G57" s="1177"/>
      <c r="H57" s="1177"/>
      <c r="I57" s="1177"/>
      <c r="J57" s="1177"/>
      <c r="K57" s="1177"/>
      <c r="L57" s="1177"/>
      <c r="M57" s="1177"/>
      <c r="N57" s="1177"/>
      <c r="O57" s="1177"/>
      <c r="P57" s="106"/>
      <c r="Q57" s="251"/>
      <c r="R57" s="122"/>
      <c r="S57" s="122"/>
      <c r="T57" s="122"/>
    </row>
    <row r="58" spans="1:20" s="56" customFormat="1" ht="19.5" customHeight="1">
      <c r="A58" s="72"/>
      <c r="B58" s="1177"/>
      <c r="C58" s="1177"/>
      <c r="D58" s="1177"/>
      <c r="E58" s="1177"/>
      <c r="F58" s="1177"/>
      <c r="G58" s="1177"/>
      <c r="H58" s="1177"/>
      <c r="I58" s="1177"/>
      <c r="J58" s="1177"/>
      <c r="K58" s="1177"/>
      <c r="L58" s="1177"/>
      <c r="M58" s="1177"/>
      <c r="N58" s="1177"/>
      <c r="O58" s="1177"/>
      <c r="P58" s="106"/>
      <c r="Q58" s="251"/>
      <c r="R58" s="122"/>
      <c r="S58" s="122"/>
      <c r="T58" s="122"/>
    </row>
    <row r="59" spans="1:20" s="56" customFormat="1" ht="19.5" customHeight="1">
      <c r="A59" s="72"/>
      <c r="B59" s="127"/>
      <c r="C59" s="127"/>
      <c r="D59" s="127"/>
      <c r="E59" s="127"/>
      <c r="F59" s="127"/>
      <c r="G59" s="127"/>
      <c r="H59" s="127"/>
      <c r="I59" s="127"/>
      <c r="J59" s="127"/>
      <c r="K59" s="127"/>
      <c r="L59" s="127"/>
      <c r="M59" s="1182" t="s">
        <v>541</v>
      </c>
      <c r="N59" s="1182"/>
      <c r="O59" s="1182"/>
      <c r="P59" s="106"/>
      <c r="Q59" s="251"/>
      <c r="R59" s="122"/>
      <c r="S59" s="122"/>
      <c r="T59" s="122"/>
    </row>
    <row r="60" spans="1:20" s="56" customFormat="1" ht="15.75">
      <c r="A60" s="72"/>
      <c r="C60" s="127"/>
      <c r="D60" s="127"/>
      <c r="E60" s="127"/>
      <c r="F60" s="127"/>
      <c r="G60" s="127"/>
      <c r="H60" s="127"/>
      <c r="I60" s="127"/>
      <c r="J60" s="127"/>
      <c r="K60" s="127"/>
      <c r="L60" s="127"/>
      <c r="M60" s="322" t="s">
        <v>543</v>
      </c>
      <c r="N60" s="308"/>
      <c r="O60" s="308"/>
      <c r="P60" s="106"/>
      <c r="Q60" s="251"/>
      <c r="R60" s="122"/>
      <c r="S60" s="122"/>
      <c r="T60" s="122"/>
    </row>
    <row r="61" spans="1:20" s="56" customFormat="1" ht="15.75">
      <c r="A61" s="72"/>
      <c r="C61" s="127"/>
      <c r="D61" s="127"/>
      <c r="E61" s="127"/>
      <c r="F61" s="127"/>
      <c r="G61" s="127"/>
      <c r="H61" s="127"/>
      <c r="I61" s="127"/>
      <c r="J61" s="127"/>
      <c r="K61" s="127"/>
      <c r="L61" s="127"/>
      <c r="M61" s="1056" t="s">
        <v>544</v>
      </c>
      <c r="N61" s="1057"/>
      <c r="O61" s="1056" t="s">
        <v>542</v>
      </c>
      <c r="P61" s="106"/>
      <c r="Q61" s="251"/>
      <c r="R61" s="122"/>
      <c r="S61" s="122"/>
      <c r="T61" s="122"/>
    </row>
    <row r="62" spans="1:20" s="56" customFormat="1" ht="6.75" customHeight="1">
      <c r="A62" s="72"/>
      <c r="B62" s="127"/>
      <c r="C62" s="127"/>
      <c r="D62" s="127"/>
      <c r="E62" s="127"/>
      <c r="F62" s="127"/>
      <c r="G62" s="127"/>
      <c r="H62" s="127"/>
      <c r="I62" s="127"/>
      <c r="J62" s="127"/>
      <c r="K62" s="127"/>
      <c r="L62" s="127"/>
      <c r="P62" s="106"/>
      <c r="Q62" s="251"/>
      <c r="R62" s="122"/>
      <c r="S62" s="122"/>
      <c r="T62" s="122"/>
    </row>
    <row r="63" spans="1:20" s="88" customFormat="1" ht="15.75">
      <c r="A63" s="112"/>
      <c r="B63" s="92" t="s">
        <v>802</v>
      </c>
      <c r="J63" s="167"/>
      <c r="L63" s="167"/>
      <c r="P63" s="128"/>
      <c r="Q63" s="128"/>
      <c r="R63" s="128"/>
      <c r="S63" s="128"/>
      <c r="T63" s="128"/>
    </row>
    <row r="64" spans="3:20" s="88" customFormat="1" ht="15.75">
      <c r="C64" s="88" t="s">
        <v>623</v>
      </c>
      <c r="J64" s="167"/>
      <c r="L64" s="167"/>
      <c r="M64" s="499">
        <v>0.1151</v>
      </c>
      <c r="N64" s="499"/>
      <c r="O64" s="499">
        <f>+O46</f>
        <v>0.1058</v>
      </c>
      <c r="P64" s="128"/>
      <c r="Q64" s="128"/>
      <c r="R64" s="128"/>
      <c r="S64" s="128"/>
      <c r="T64" s="128"/>
    </row>
    <row r="65" spans="1:20" s="56" customFormat="1" ht="16.5" thickBot="1">
      <c r="A65" s="72"/>
      <c r="C65" s="88" t="s">
        <v>624</v>
      </c>
      <c r="D65" s="44"/>
      <c r="E65" s="44"/>
      <c r="F65" s="44"/>
      <c r="G65" s="44"/>
      <c r="H65" s="44"/>
      <c r="I65" s="44"/>
      <c r="J65" s="968"/>
      <c r="K65" s="88"/>
      <c r="L65" s="167"/>
      <c r="M65" s="500">
        <v>0.1558</v>
      </c>
      <c r="N65" s="499"/>
      <c r="O65" s="500">
        <f>+O47</f>
        <v>0.1432</v>
      </c>
      <c r="P65" s="106"/>
      <c r="Q65" s="106"/>
      <c r="R65" s="251"/>
      <c r="S65" s="122"/>
      <c r="T65" s="122"/>
    </row>
    <row r="66" spans="1:20" s="56" customFormat="1" ht="7.5" customHeight="1" thickTop="1">
      <c r="A66" s="72"/>
      <c r="C66" s="44"/>
      <c r="D66" s="44"/>
      <c r="E66" s="44"/>
      <c r="F66" s="44"/>
      <c r="G66" s="44"/>
      <c r="H66" s="44"/>
      <c r="I66" s="44"/>
      <c r="J66" s="968"/>
      <c r="K66" s="44"/>
      <c r="L66" s="968"/>
      <c r="M66" s="501"/>
      <c r="N66" s="1019"/>
      <c r="O66" s="501"/>
      <c r="P66" s="106"/>
      <c r="Q66" s="251"/>
      <c r="R66" s="122"/>
      <c r="S66" s="122"/>
      <c r="T66" s="122"/>
    </row>
    <row r="67" spans="1:20" s="88" customFormat="1" ht="15.75">
      <c r="A67" s="112"/>
      <c r="B67" s="92" t="s">
        <v>803</v>
      </c>
      <c r="J67" s="167"/>
      <c r="L67" s="167"/>
      <c r="M67" s="498"/>
      <c r="N67" s="498"/>
      <c r="O67" s="498"/>
      <c r="P67" s="128"/>
      <c r="Q67" s="128"/>
      <c r="R67" s="128"/>
      <c r="S67" s="128"/>
      <c r="T67" s="128"/>
    </row>
    <row r="68" spans="3:20" s="88" customFormat="1" ht="15.75">
      <c r="C68" s="88" t="s">
        <v>623</v>
      </c>
      <c r="J68" s="167"/>
      <c r="L68" s="167"/>
      <c r="M68" s="502">
        <v>0.1135</v>
      </c>
      <c r="N68" s="499"/>
      <c r="O68" s="502">
        <f>+O50</f>
        <v>0.1043</v>
      </c>
      <c r="P68" s="128"/>
      <c r="Q68" s="128"/>
      <c r="R68" s="128"/>
      <c r="S68" s="128"/>
      <c r="T68" s="128"/>
    </row>
    <row r="69" spans="1:20" s="56" customFormat="1" ht="16.5" thickBot="1">
      <c r="A69" s="72"/>
      <c r="C69" s="88" t="s">
        <v>624</v>
      </c>
      <c r="D69" s="88"/>
      <c r="E69" s="44"/>
      <c r="F69" s="44"/>
      <c r="G69" s="44"/>
      <c r="H69" s="44"/>
      <c r="I69" s="44"/>
      <c r="J69" s="968"/>
      <c r="K69" s="88"/>
      <c r="L69" s="167"/>
      <c r="M69" s="500">
        <v>0.1543</v>
      </c>
      <c r="N69" s="499"/>
      <c r="O69" s="500">
        <f>+O51</f>
        <v>0.1418</v>
      </c>
      <c r="P69" s="106"/>
      <c r="Q69" s="106"/>
      <c r="R69" s="251"/>
      <c r="S69" s="122"/>
      <c r="T69" s="122"/>
    </row>
    <row r="70" spans="1:20" s="56" customFormat="1" ht="16.5" thickTop="1">
      <c r="A70" s="72"/>
      <c r="D70" s="88"/>
      <c r="E70" s="44"/>
      <c r="F70" s="44"/>
      <c r="G70" s="44"/>
      <c r="H70" s="44"/>
      <c r="I70" s="44"/>
      <c r="J70" s="968"/>
      <c r="K70" s="88"/>
      <c r="L70" s="167"/>
      <c r="M70" s="114"/>
      <c r="N70" s="118"/>
      <c r="O70" s="114"/>
      <c r="P70" s="106"/>
      <c r="Q70" s="106"/>
      <c r="R70" s="251"/>
      <c r="S70" s="122"/>
      <c r="T70" s="122"/>
    </row>
    <row r="71" spans="1:20" s="56" customFormat="1" ht="15.75">
      <c r="A71" s="72"/>
      <c r="J71" s="905"/>
      <c r="L71" s="905"/>
      <c r="N71" s="905"/>
      <c r="P71" s="251"/>
      <c r="Q71" s="122"/>
      <c r="R71" s="122"/>
      <c r="S71" s="122"/>
      <c r="T71" s="122"/>
    </row>
    <row r="72" spans="1:20" s="905" customFormat="1" ht="12.75" customHeight="1">
      <c r="A72" s="75"/>
      <c r="P72" s="375"/>
      <c r="Q72" s="375"/>
      <c r="R72" s="375"/>
      <c r="S72" s="375"/>
      <c r="T72" s="375"/>
    </row>
    <row r="73" spans="1:20" s="56" customFormat="1" ht="15.75">
      <c r="A73" s="148" t="s">
        <v>838</v>
      </c>
      <c r="B73" s="120" t="s">
        <v>466</v>
      </c>
      <c r="J73" s="905"/>
      <c r="L73" s="905"/>
      <c r="N73" s="905"/>
      <c r="P73" s="122"/>
      <c r="Q73" s="251"/>
      <c r="R73" s="122"/>
      <c r="S73" s="122"/>
      <c r="T73" s="122"/>
    </row>
    <row r="74" spans="1:20" s="56" customFormat="1" ht="9" customHeight="1">
      <c r="A74" s="72"/>
      <c r="J74" s="905"/>
      <c r="L74" s="905"/>
      <c r="N74" s="905"/>
      <c r="P74" s="122"/>
      <c r="Q74" s="251"/>
      <c r="R74" s="122"/>
      <c r="S74" s="122"/>
      <c r="T74" s="122"/>
    </row>
    <row r="75" spans="1:20" s="88" customFormat="1" ht="15.75">
      <c r="A75" s="90" t="s">
        <v>585</v>
      </c>
      <c r="B75" s="305" t="s">
        <v>467</v>
      </c>
      <c r="J75" s="167"/>
      <c r="L75" s="167"/>
      <c r="M75" s="1160" t="s">
        <v>630</v>
      </c>
      <c r="N75" s="1160"/>
      <c r="O75" s="1160"/>
      <c r="P75" s="530"/>
      <c r="Q75" s="128"/>
      <c r="R75" s="128"/>
      <c r="S75" s="128"/>
      <c r="T75" s="128"/>
    </row>
    <row r="76" spans="10:20" s="88" customFormat="1" ht="48.75" customHeight="1">
      <c r="J76" s="167"/>
      <c r="L76" s="167"/>
      <c r="M76" s="175" t="s">
        <v>808</v>
      </c>
      <c r="N76" s="1020"/>
      <c r="O76" s="175" t="s">
        <v>647</v>
      </c>
      <c r="P76" s="128"/>
      <c r="Q76" s="128"/>
      <c r="R76" s="128"/>
      <c r="S76" s="128"/>
      <c r="T76" s="128"/>
    </row>
    <row r="77" spans="10:20" s="88" customFormat="1" ht="15.75">
      <c r="J77" s="167"/>
      <c r="L77" s="167"/>
      <c r="M77" s="509">
        <f>+'BS'!$H$9</f>
        <v>38807</v>
      </c>
      <c r="N77" s="973"/>
      <c r="O77" s="172" t="str">
        <f>+'BS'!$J$9</f>
        <v>31/12/2005</v>
      </c>
      <c r="P77" s="128"/>
      <c r="Q77" s="128"/>
      <c r="R77" s="128"/>
      <c r="S77" s="128"/>
      <c r="T77" s="128"/>
    </row>
    <row r="78" spans="2:20" s="88" customFormat="1" ht="15.75">
      <c r="B78" s="166" t="s">
        <v>440</v>
      </c>
      <c r="D78" s="164"/>
      <c r="E78" s="164"/>
      <c r="F78" s="164"/>
      <c r="J78" s="167"/>
      <c r="L78" s="167"/>
      <c r="M78" s="169" t="s">
        <v>595</v>
      </c>
      <c r="N78" s="1021"/>
      <c r="O78" s="169" t="s">
        <v>595</v>
      </c>
      <c r="P78" s="128"/>
      <c r="Q78" s="128"/>
      <c r="R78" s="128"/>
      <c r="S78" s="128"/>
      <c r="T78" s="128"/>
    </row>
    <row r="79" spans="2:20" s="88" customFormat="1" ht="9" customHeight="1">
      <c r="B79" s="166"/>
      <c r="D79" s="164"/>
      <c r="E79" s="164"/>
      <c r="F79" s="164"/>
      <c r="J79" s="167"/>
      <c r="L79" s="167"/>
      <c r="M79" s="169"/>
      <c r="N79" s="1021"/>
      <c r="O79" s="169"/>
      <c r="P79" s="128"/>
      <c r="Q79" s="128"/>
      <c r="R79" s="128"/>
      <c r="S79" s="128"/>
      <c r="T79" s="128"/>
    </row>
    <row r="80" spans="2:20" s="88" customFormat="1" ht="15.75">
      <c r="B80" s="165" t="s">
        <v>598</v>
      </c>
      <c r="J80" s="167"/>
      <c r="L80" s="167"/>
      <c r="M80" s="116">
        <v>1503491</v>
      </c>
      <c r="N80" s="168"/>
      <c r="O80" s="116">
        <v>1307396</v>
      </c>
      <c r="P80" s="128"/>
      <c r="Q80" s="128"/>
      <c r="R80" s="128"/>
      <c r="S80" s="128"/>
      <c r="T80" s="128"/>
    </row>
    <row r="81" spans="2:20" s="88" customFormat="1" ht="15.75">
      <c r="B81" s="165" t="s">
        <v>599</v>
      </c>
      <c r="C81" s="165"/>
      <c r="D81" s="165"/>
      <c r="E81" s="165"/>
      <c r="F81" s="165"/>
      <c r="J81" s="167"/>
      <c r="L81" s="167"/>
      <c r="M81" s="116">
        <v>0</v>
      </c>
      <c r="N81" s="168"/>
      <c r="O81" s="116">
        <v>140000</v>
      </c>
      <c r="P81" s="128"/>
      <c r="Q81" s="128"/>
      <c r="R81" s="128"/>
      <c r="S81" s="128"/>
      <c r="T81" s="128"/>
    </row>
    <row r="82" spans="2:20" s="88" customFormat="1" ht="15.75">
      <c r="B82" s="173" t="s">
        <v>906</v>
      </c>
      <c r="C82" s="165"/>
      <c r="D82" s="165"/>
      <c r="E82" s="165"/>
      <c r="F82" s="165"/>
      <c r="J82" s="167"/>
      <c r="L82" s="167"/>
      <c r="M82" s="116">
        <v>61367</v>
      </c>
      <c r="N82" s="168"/>
      <c r="O82" s="116">
        <v>61126</v>
      </c>
      <c r="P82" s="128"/>
      <c r="Q82" s="128"/>
      <c r="R82" s="128"/>
      <c r="S82" s="128"/>
      <c r="T82" s="128"/>
    </row>
    <row r="83" spans="2:20" s="88" customFormat="1" ht="15.75">
      <c r="B83" s="173" t="s">
        <v>252</v>
      </c>
      <c r="J83" s="167"/>
      <c r="L83" s="167"/>
      <c r="M83" s="116">
        <v>458246</v>
      </c>
      <c r="N83" s="168"/>
      <c r="O83" s="116">
        <v>534857</v>
      </c>
      <c r="P83" s="128"/>
      <c r="Q83" s="128"/>
      <c r="R83" s="128"/>
      <c r="S83" s="128"/>
      <c r="T83" s="128"/>
    </row>
    <row r="84" spans="2:20" s="88" customFormat="1" ht="15.75">
      <c r="B84" s="173" t="s">
        <v>251</v>
      </c>
      <c r="C84" s="165"/>
      <c r="D84" s="165"/>
      <c r="E84" s="165"/>
      <c r="F84" s="165"/>
      <c r="J84" s="167"/>
      <c r="L84" s="167"/>
      <c r="M84" s="116">
        <v>91685</v>
      </c>
      <c r="N84" s="168"/>
      <c r="O84" s="116">
        <v>92593</v>
      </c>
      <c r="P84" s="128"/>
      <c r="Q84" s="128"/>
      <c r="R84" s="128"/>
      <c r="S84" s="128"/>
      <c r="T84" s="128"/>
    </row>
    <row r="85" spans="2:20" s="88" customFormat="1" ht="15.75">
      <c r="B85" s="165" t="s">
        <v>441</v>
      </c>
      <c r="J85" s="167"/>
      <c r="L85" s="167"/>
      <c r="M85" s="116">
        <v>1480027</v>
      </c>
      <c r="N85" s="168"/>
      <c r="O85" s="116">
        <v>1503899</v>
      </c>
      <c r="P85" s="128"/>
      <c r="Q85" s="128"/>
      <c r="R85" s="128"/>
      <c r="S85" s="128"/>
      <c r="T85" s="128"/>
    </row>
    <row r="86" spans="2:20" s="88" customFormat="1" ht="15.75">
      <c r="B86" s="165" t="s">
        <v>442</v>
      </c>
      <c r="J86" s="167"/>
      <c r="L86" s="167"/>
      <c r="M86" s="116">
        <v>73000</v>
      </c>
      <c r="N86" s="168"/>
      <c r="O86" s="116">
        <v>75000</v>
      </c>
      <c r="P86" s="128"/>
      <c r="Q86" s="128"/>
      <c r="R86" s="128"/>
      <c r="S86" s="128"/>
      <c r="T86" s="128"/>
    </row>
    <row r="87" spans="2:20" s="88" customFormat="1" ht="15.75">
      <c r="B87" s="165" t="s">
        <v>601</v>
      </c>
      <c r="J87" s="167"/>
      <c r="L87" s="167"/>
      <c r="M87" s="116">
        <v>18880</v>
      </c>
      <c r="N87" s="168"/>
      <c r="O87" s="116">
        <v>16847</v>
      </c>
      <c r="P87" s="128"/>
      <c r="Q87" s="128"/>
      <c r="R87" s="128"/>
      <c r="S87" s="128"/>
      <c r="T87" s="128"/>
    </row>
    <row r="88" spans="2:20" s="88" customFormat="1" ht="15.75" hidden="1">
      <c r="B88" s="165" t="s">
        <v>657</v>
      </c>
      <c r="J88" s="167"/>
      <c r="L88" s="167"/>
      <c r="M88" s="116">
        <v>0</v>
      </c>
      <c r="N88" s="168"/>
      <c r="O88" s="116">
        <v>0</v>
      </c>
      <c r="P88" s="128"/>
      <c r="Q88" s="128"/>
      <c r="R88" s="128"/>
      <c r="S88" s="128"/>
      <c r="T88" s="128"/>
    </row>
    <row r="89" spans="2:20" s="88" customFormat="1" ht="15.75">
      <c r="B89" s="88" t="s">
        <v>648</v>
      </c>
      <c r="J89" s="167"/>
      <c r="L89" s="167"/>
      <c r="M89" s="116">
        <v>184</v>
      </c>
      <c r="N89" s="168"/>
      <c r="O89" s="116">
        <v>14</v>
      </c>
      <c r="P89" s="128"/>
      <c r="Q89" s="128"/>
      <c r="R89" s="128"/>
      <c r="S89" s="128"/>
      <c r="T89" s="128"/>
    </row>
    <row r="90" spans="10:20" s="88" customFormat="1" ht="4.5" customHeight="1">
      <c r="J90" s="167"/>
      <c r="L90" s="167"/>
      <c r="M90" s="116"/>
      <c r="N90" s="168"/>
      <c r="P90" s="128"/>
      <c r="Q90" s="128"/>
      <c r="R90" s="128"/>
      <c r="S90" s="128"/>
      <c r="T90" s="128"/>
    </row>
    <row r="91" spans="2:20" s="76" customFormat="1" ht="27.75" customHeight="1" thickBot="1">
      <c r="B91" s="180" t="s">
        <v>604</v>
      </c>
      <c r="J91" s="970"/>
      <c r="L91" s="970"/>
      <c r="M91" s="304">
        <f>SUM(M80:M90)</f>
        <v>3686880</v>
      </c>
      <c r="N91" s="1022"/>
      <c r="O91" s="304">
        <f>SUM(O80:O90)</f>
        <v>3731732</v>
      </c>
      <c r="P91" s="531"/>
      <c r="Q91" s="531"/>
      <c r="R91" s="531"/>
      <c r="S91" s="531"/>
      <c r="T91" s="531"/>
    </row>
    <row r="92" spans="10:20" s="88" customFormat="1" ht="16.5" thickTop="1">
      <c r="J92" s="167"/>
      <c r="L92" s="167"/>
      <c r="M92" s="116"/>
      <c r="N92" s="168"/>
      <c r="O92" s="116"/>
      <c r="P92" s="128"/>
      <c r="Q92" s="128"/>
      <c r="R92" s="128"/>
      <c r="S92" s="128"/>
      <c r="T92" s="128"/>
    </row>
    <row r="93" spans="2:20" s="88" customFormat="1" ht="15.75">
      <c r="B93" s="166" t="s">
        <v>228</v>
      </c>
      <c r="C93" s="98"/>
      <c r="D93" s="98"/>
      <c r="E93" s="98"/>
      <c r="F93" s="98"/>
      <c r="J93" s="167"/>
      <c r="L93" s="167"/>
      <c r="M93" s="116"/>
      <c r="N93" s="168"/>
      <c r="O93" s="116"/>
      <c r="P93" s="128"/>
      <c r="Q93" s="128"/>
      <c r="R93" s="128"/>
      <c r="S93" s="128"/>
      <c r="T93" s="128"/>
    </row>
    <row r="94" spans="2:20" s="88" customFormat="1" ht="9" customHeight="1">
      <c r="B94" s="166"/>
      <c r="C94" s="98"/>
      <c r="D94" s="98"/>
      <c r="E94" s="98"/>
      <c r="F94" s="98"/>
      <c r="J94" s="167"/>
      <c r="L94" s="167"/>
      <c r="M94" s="116"/>
      <c r="N94" s="168"/>
      <c r="O94" s="116"/>
      <c r="P94" s="128"/>
      <c r="Q94" s="128"/>
      <c r="R94" s="128"/>
      <c r="S94" s="128"/>
      <c r="T94" s="128"/>
    </row>
    <row r="95" spans="2:20" s="88" customFormat="1" ht="15.75">
      <c r="B95" s="165" t="s">
        <v>605</v>
      </c>
      <c r="J95" s="167"/>
      <c r="L95" s="167"/>
      <c r="M95" s="116">
        <v>2524242</v>
      </c>
      <c r="N95" s="168"/>
      <c r="O95" s="116">
        <v>2038344</v>
      </c>
      <c r="P95" s="128"/>
      <c r="Q95" s="128"/>
      <c r="R95" s="128"/>
      <c r="S95" s="128"/>
      <c r="T95" s="128"/>
    </row>
    <row r="96" spans="2:20" s="88" customFormat="1" ht="15.75">
      <c r="B96" s="165" t="s">
        <v>899</v>
      </c>
      <c r="J96" s="167"/>
      <c r="L96" s="167"/>
      <c r="M96" s="116">
        <v>135000</v>
      </c>
      <c r="N96" s="168"/>
      <c r="O96" s="116">
        <v>100600</v>
      </c>
      <c r="P96" s="128"/>
      <c r="Q96" s="128"/>
      <c r="R96" s="128"/>
      <c r="S96" s="128"/>
      <c r="T96" s="128"/>
    </row>
    <row r="97" spans="2:20" s="88" customFormat="1" ht="15.75">
      <c r="B97" s="165" t="s">
        <v>443</v>
      </c>
      <c r="J97" s="167"/>
      <c r="L97" s="167"/>
      <c r="M97" s="116">
        <v>29551</v>
      </c>
      <c r="N97" s="168"/>
      <c r="O97" s="116">
        <v>2014</v>
      </c>
      <c r="P97" s="128"/>
      <c r="Q97" s="128"/>
      <c r="R97" s="128"/>
      <c r="S97" s="128"/>
      <c r="T97" s="128"/>
    </row>
    <row r="98" spans="2:20" s="88" customFormat="1" ht="15.75">
      <c r="B98" s="165" t="s">
        <v>607</v>
      </c>
      <c r="J98" s="167"/>
      <c r="L98" s="167"/>
      <c r="M98" s="116">
        <f>580605+2360</f>
        <v>582965</v>
      </c>
      <c r="N98" s="168"/>
      <c r="O98" s="116">
        <v>1191490</v>
      </c>
      <c r="P98" s="128"/>
      <c r="Q98" s="128"/>
      <c r="R98" s="128"/>
      <c r="S98" s="128"/>
      <c r="T98" s="128"/>
    </row>
    <row r="99" spans="10:20" s="88" customFormat="1" ht="3.75" customHeight="1">
      <c r="J99" s="167"/>
      <c r="L99" s="167"/>
      <c r="M99" s="186"/>
      <c r="N99" s="168"/>
      <c r="O99" s="186"/>
      <c r="P99" s="128"/>
      <c r="Q99" s="128"/>
      <c r="R99" s="128"/>
      <c r="S99" s="128"/>
      <c r="T99" s="128"/>
    </row>
    <row r="100" spans="2:20" s="88" customFormat="1" ht="15.75">
      <c r="B100" s="166" t="s">
        <v>301</v>
      </c>
      <c r="J100" s="167"/>
      <c r="L100" s="167"/>
      <c r="M100" s="187">
        <f>SUM(M95:M99)</f>
        <v>3271758</v>
      </c>
      <c r="N100" s="1023"/>
      <c r="O100" s="187">
        <f>SUM(O95:O99)</f>
        <v>3332448</v>
      </c>
      <c r="P100" s="128"/>
      <c r="Q100" s="128"/>
      <c r="R100" s="128"/>
      <c r="S100" s="128"/>
      <c r="T100" s="128"/>
    </row>
    <row r="101" spans="2:20" s="88" customFormat="1" ht="15.75">
      <c r="B101" s="166"/>
      <c r="J101" s="167"/>
      <c r="L101" s="167"/>
      <c r="M101" s="116"/>
      <c r="N101" s="168"/>
      <c r="O101" s="116"/>
      <c r="P101" s="128"/>
      <c r="Q101" s="128"/>
      <c r="R101" s="128"/>
      <c r="S101" s="128"/>
      <c r="T101" s="128"/>
    </row>
    <row r="102" spans="2:20" s="88" customFormat="1" ht="15.75">
      <c r="B102" s="165" t="s">
        <v>400</v>
      </c>
      <c r="J102" s="167"/>
      <c r="L102" s="167"/>
      <c r="M102" s="116">
        <f>330550+84572</f>
        <v>415122</v>
      </c>
      <c r="N102" s="168"/>
      <c r="O102" s="116">
        <v>399284</v>
      </c>
      <c r="P102" s="128"/>
      <c r="Q102" s="128"/>
      <c r="R102" s="128"/>
      <c r="S102" s="128"/>
      <c r="T102" s="128"/>
    </row>
    <row r="103" spans="10:20" s="88" customFormat="1" ht="3.75" customHeight="1">
      <c r="J103" s="167"/>
      <c r="L103" s="167"/>
      <c r="M103" s="168"/>
      <c r="N103" s="168"/>
      <c r="O103" s="168"/>
      <c r="P103" s="128"/>
      <c r="Q103" s="128"/>
      <c r="R103" s="128"/>
      <c r="S103" s="128"/>
      <c r="T103" s="128"/>
    </row>
    <row r="104" spans="2:20" s="82" customFormat="1" ht="27.75" customHeight="1" thickBot="1">
      <c r="B104" s="180" t="s">
        <v>227</v>
      </c>
      <c r="J104" s="181"/>
      <c r="L104" s="181"/>
      <c r="M104" s="599">
        <f>SUM(M100:M102)</f>
        <v>3686880</v>
      </c>
      <c r="N104" s="1024"/>
      <c r="O104" s="599">
        <f>SUM(O100:O102)</f>
        <v>3731732</v>
      </c>
      <c r="P104" s="205"/>
      <c r="Q104" s="205"/>
      <c r="R104" s="205"/>
      <c r="S104" s="205"/>
      <c r="T104" s="205"/>
    </row>
    <row r="105" spans="2:20" s="88" customFormat="1" ht="6" customHeight="1" thickTop="1">
      <c r="B105" s="166"/>
      <c r="J105" s="167"/>
      <c r="L105" s="167"/>
      <c r="M105" s="116"/>
      <c r="N105" s="168"/>
      <c r="O105" s="116"/>
      <c r="P105" s="128"/>
      <c r="Q105" s="128"/>
      <c r="R105" s="128"/>
      <c r="S105" s="128"/>
      <c r="T105" s="128"/>
    </row>
    <row r="106" spans="2:20" s="88" customFormat="1" ht="12.75" customHeight="1">
      <c r="B106" s="166"/>
      <c r="J106" s="167"/>
      <c r="L106" s="167"/>
      <c r="M106" s="316">
        <f>+M104-M91</f>
        <v>0</v>
      </c>
      <c r="N106" s="1025"/>
      <c r="O106" s="316">
        <f>+O104-O91</f>
        <v>0</v>
      </c>
      <c r="P106" s="128"/>
      <c r="Q106" s="128"/>
      <c r="R106" s="128"/>
      <c r="S106" s="128"/>
      <c r="T106" s="128"/>
    </row>
    <row r="107" spans="2:20" s="88" customFormat="1" ht="16.5" thickBot="1">
      <c r="B107" s="98" t="s">
        <v>611</v>
      </c>
      <c r="J107" s="167"/>
      <c r="L107" s="167"/>
      <c r="M107" s="188">
        <v>5117633</v>
      </c>
      <c r="N107" s="1026"/>
      <c r="O107" s="188">
        <v>4966285</v>
      </c>
      <c r="P107" s="128"/>
      <c r="Q107" s="128"/>
      <c r="R107" s="128"/>
      <c r="S107" s="128"/>
      <c r="T107" s="128"/>
    </row>
    <row r="108" spans="1:20" s="56" customFormat="1" ht="12.75" customHeight="1">
      <c r="A108" s="72"/>
      <c r="J108" s="905"/>
      <c r="L108" s="905"/>
      <c r="N108" s="905"/>
      <c r="P108" s="122"/>
      <c r="Q108" s="122"/>
      <c r="R108" s="122"/>
      <c r="S108" s="122"/>
      <c r="T108" s="122"/>
    </row>
    <row r="109" spans="1:20" s="56" customFormat="1" ht="12.75" customHeight="1">
      <c r="A109" s="72"/>
      <c r="J109" s="905"/>
      <c r="L109" s="905"/>
      <c r="N109" s="905"/>
      <c r="P109" s="122"/>
      <c r="Q109" s="122"/>
      <c r="R109" s="122"/>
      <c r="S109" s="122"/>
      <c r="T109" s="122"/>
    </row>
    <row r="110" spans="1:20" s="102" customFormat="1" ht="15" customHeight="1">
      <c r="A110" s="148" t="str">
        <f>+$A$73</f>
        <v>A26.</v>
      </c>
      <c r="B110" s="120" t="s">
        <v>485</v>
      </c>
      <c r="J110" s="971"/>
      <c r="K110" s="116"/>
      <c r="L110" s="168"/>
      <c r="M110" s="116"/>
      <c r="N110" s="168"/>
      <c r="P110" s="532"/>
      <c r="Q110" s="532"/>
      <c r="R110" s="532"/>
      <c r="S110" s="532"/>
      <c r="T110" s="532"/>
    </row>
    <row r="111" spans="1:20" s="102" customFormat="1" ht="15" customHeight="1">
      <c r="A111" s="148"/>
      <c r="B111" s="120"/>
      <c r="J111" s="971"/>
      <c r="K111" s="1160" t="s">
        <v>630</v>
      </c>
      <c r="L111" s="1160"/>
      <c r="M111" s="1160"/>
      <c r="N111" s="1021"/>
      <c r="P111" s="532"/>
      <c r="Q111" s="532"/>
      <c r="R111" s="532"/>
      <c r="S111" s="532"/>
      <c r="T111" s="532"/>
    </row>
    <row r="112" spans="1:20" s="82" customFormat="1" ht="63" customHeight="1">
      <c r="A112" s="177" t="s">
        <v>586</v>
      </c>
      <c r="B112" s="362" t="s">
        <v>468</v>
      </c>
      <c r="C112" s="178"/>
      <c r="D112" s="178"/>
      <c r="E112" s="178"/>
      <c r="F112" s="178"/>
      <c r="G112" s="178"/>
      <c r="H112" s="178"/>
      <c r="I112" s="101" t="s">
        <v>652</v>
      </c>
      <c r="J112" s="972"/>
      <c r="K112" s="101" t="s">
        <v>625</v>
      </c>
      <c r="L112" s="972"/>
      <c r="M112" s="101" t="s">
        <v>617</v>
      </c>
      <c r="N112" s="972"/>
      <c r="O112" s="101" t="s">
        <v>696</v>
      </c>
      <c r="P112" s="533"/>
      <c r="Q112" s="533"/>
      <c r="R112" s="533"/>
      <c r="S112" s="205"/>
      <c r="T112" s="205"/>
    </row>
    <row r="113" spans="1:20" s="88" customFormat="1" ht="21" customHeight="1">
      <c r="A113" s="170"/>
      <c r="B113" s="171"/>
      <c r="C113" s="171"/>
      <c r="D113" s="171"/>
      <c r="E113" s="171"/>
      <c r="F113" s="171"/>
      <c r="G113" s="171"/>
      <c r="H113" s="171"/>
      <c r="I113" s="509">
        <f>+'PL(Grp)'!$G$8</f>
        <v>38807</v>
      </c>
      <c r="J113" s="973"/>
      <c r="K113" s="509">
        <f>+'PL(Grp)'!$I$8</f>
        <v>38442</v>
      </c>
      <c r="L113" s="973"/>
      <c r="M113" s="509">
        <f>+I113</f>
        <v>38807</v>
      </c>
      <c r="N113" s="973"/>
      <c r="O113" s="509">
        <f>+K113</f>
        <v>38442</v>
      </c>
      <c r="P113" s="534"/>
      <c r="Q113" s="534"/>
      <c r="R113" s="534"/>
      <c r="S113" s="128"/>
      <c r="T113" s="128"/>
    </row>
    <row r="114" spans="2:20" s="88" customFormat="1" ht="19.5" customHeight="1">
      <c r="B114" s="170"/>
      <c r="C114" s="171"/>
      <c r="D114" s="171"/>
      <c r="E114" s="171"/>
      <c r="F114" s="171"/>
      <c r="G114" s="171"/>
      <c r="H114" s="171"/>
      <c r="I114" s="90" t="s">
        <v>595</v>
      </c>
      <c r="J114" s="974"/>
      <c r="K114" s="90" t="s">
        <v>595</v>
      </c>
      <c r="L114" s="974"/>
      <c r="M114" s="90" t="s">
        <v>595</v>
      </c>
      <c r="N114" s="974"/>
      <c r="O114" s="90" t="s">
        <v>595</v>
      </c>
      <c r="P114" s="534"/>
      <c r="Q114" s="534"/>
      <c r="R114" s="534"/>
      <c r="S114" s="128"/>
      <c r="T114" s="128"/>
    </row>
    <row r="115" spans="2:20" s="82" customFormat="1" ht="33" customHeight="1">
      <c r="B115" s="1204" t="s">
        <v>444</v>
      </c>
      <c r="C115" s="1204"/>
      <c r="D115" s="1204"/>
      <c r="E115" s="1204"/>
      <c r="F115" s="1204"/>
      <c r="G115" s="1204"/>
      <c r="H115" s="1204"/>
      <c r="I115" s="232">
        <f>+M115</f>
        <v>33690</v>
      </c>
      <c r="J115" s="232"/>
      <c r="K115" s="232">
        <f>+O115</f>
        <v>55868</v>
      </c>
      <c r="L115" s="232"/>
      <c r="M115" s="232">
        <v>33690</v>
      </c>
      <c r="N115" s="232"/>
      <c r="O115" s="232">
        <v>55868</v>
      </c>
      <c r="P115" s="205"/>
      <c r="Q115" s="205"/>
      <c r="R115" s="205"/>
      <c r="S115" s="205"/>
      <c r="T115" s="205"/>
    </row>
    <row r="116" spans="2:20" s="82" customFormat="1" ht="15.75">
      <c r="B116" s="182" t="s">
        <v>445</v>
      </c>
      <c r="C116" s="306"/>
      <c r="D116" s="306"/>
      <c r="E116" s="306"/>
      <c r="F116" s="306"/>
      <c r="G116" s="306"/>
      <c r="H116" s="306"/>
      <c r="I116" s="232">
        <f>+M116</f>
        <v>-2297</v>
      </c>
      <c r="J116" s="232"/>
      <c r="K116" s="232">
        <f>+O116</f>
        <v>4702</v>
      </c>
      <c r="L116" s="232"/>
      <c r="M116" s="232">
        <v>-2297</v>
      </c>
      <c r="N116" s="232"/>
      <c r="O116" s="232">
        <v>4702</v>
      </c>
      <c r="P116" s="205"/>
      <c r="Q116" s="205"/>
      <c r="R116" s="205"/>
      <c r="S116" s="205"/>
      <c r="T116" s="205"/>
    </row>
    <row r="117" spans="2:20" s="82" customFormat="1" ht="15.75">
      <c r="B117" s="182" t="s">
        <v>774</v>
      </c>
      <c r="C117" s="306"/>
      <c r="D117" s="306"/>
      <c r="E117" s="306"/>
      <c r="F117" s="306"/>
      <c r="G117" s="306"/>
      <c r="H117" s="306"/>
      <c r="I117" s="361">
        <f>+M117</f>
        <v>5707</v>
      </c>
      <c r="J117" s="232"/>
      <c r="K117" s="361">
        <f>+O117</f>
        <v>-13535</v>
      </c>
      <c r="L117" s="232"/>
      <c r="M117" s="361">
        <v>5707</v>
      </c>
      <c r="N117" s="232"/>
      <c r="O117" s="361">
        <v>-13535</v>
      </c>
      <c r="P117" s="205"/>
      <c r="Q117" s="205"/>
      <c r="R117" s="205"/>
      <c r="S117" s="205"/>
      <c r="T117" s="205"/>
    </row>
    <row r="118" spans="2:20" s="82" customFormat="1" ht="15.75">
      <c r="B118" s="182"/>
      <c r="C118" s="182"/>
      <c r="D118" s="182"/>
      <c r="E118" s="182"/>
      <c r="F118" s="182"/>
      <c r="G118" s="182"/>
      <c r="H118" s="182"/>
      <c r="I118" s="232">
        <f>SUM(I115:I117)</f>
        <v>37100</v>
      </c>
      <c r="J118" s="232"/>
      <c r="K118" s="232">
        <f>SUM(K115:K117)</f>
        <v>47035</v>
      </c>
      <c r="L118" s="232"/>
      <c r="M118" s="232">
        <f>SUM(M115:M117)</f>
        <v>37100</v>
      </c>
      <c r="N118" s="232"/>
      <c r="O118" s="232">
        <f>SUM(O115:O117)</f>
        <v>47035</v>
      </c>
      <c r="P118" s="205"/>
      <c r="Q118" s="205"/>
      <c r="R118" s="205"/>
      <c r="S118" s="205"/>
      <c r="T118" s="205"/>
    </row>
    <row r="119" spans="2:20" s="82" customFormat="1" ht="15.75">
      <c r="B119" s="182" t="s">
        <v>446</v>
      </c>
      <c r="C119" s="182"/>
      <c r="D119" s="182"/>
      <c r="E119" s="182"/>
      <c r="F119" s="182"/>
      <c r="G119" s="182"/>
      <c r="H119" s="182"/>
      <c r="I119" s="361">
        <f>+M119</f>
        <v>-25549</v>
      </c>
      <c r="J119" s="232"/>
      <c r="K119" s="361">
        <f>+O119</f>
        <v>-23078</v>
      </c>
      <c r="L119" s="232"/>
      <c r="M119" s="361">
        <v>-25549</v>
      </c>
      <c r="N119" s="232"/>
      <c r="O119" s="361">
        <v>-23078</v>
      </c>
      <c r="P119" s="205"/>
      <c r="Q119" s="205"/>
      <c r="R119" s="205"/>
      <c r="S119" s="205"/>
      <c r="T119" s="205"/>
    </row>
    <row r="120" spans="2:20" s="82" customFormat="1" ht="15.75">
      <c r="B120" s="182" t="s">
        <v>447</v>
      </c>
      <c r="C120" s="182"/>
      <c r="D120" s="182"/>
      <c r="E120" s="182"/>
      <c r="F120" s="182"/>
      <c r="G120" s="182"/>
      <c r="H120" s="182"/>
      <c r="I120" s="232">
        <f>SUM(I118:I119)</f>
        <v>11551</v>
      </c>
      <c r="J120" s="232"/>
      <c r="K120" s="232">
        <f>SUM(K118:K119)</f>
        <v>23957</v>
      </c>
      <c r="L120" s="232"/>
      <c r="M120" s="232">
        <f>SUM(M118:M119)</f>
        <v>11551</v>
      </c>
      <c r="N120" s="232"/>
      <c r="O120" s="232">
        <f>SUM(O118:O119)</f>
        <v>23957</v>
      </c>
      <c r="P120" s="205"/>
      <c r="Q120" s="205"/>
      <c r="R120" s="205"/>
      <c r="S120" s="205"/>
      <c r="T120" s="205"/>
    </row>
    <row r="121" spans="2:20" s="355" customFormat="1" ht="34.5" customHeight="1">
      <c r="B121" s="1185" t="s">
        <v>158</v>
      </c>
      <c r="C121" s="1185"/>
      <c r="D121" s="1185"/>
      <c r="E121" s="1185"/>
      <c r="F121" s="1185"/>
      <c r="G121" s="1185"/>
      <c r="H121" s="1185"/>
      <c r="I121" s="872">
        <f>+M121</f>
        <v>5599</v>
      </c>
      <c r="J121" s="975"/>
      <c r="K121" s="872">
        <f>+O121</f>
        <v>5075</v>
      </c>
      <c r="L121" s="975"/>
      <c r="M121" s="872">
        <v>5599</v>
      </c>
      <c r="N121" s="975"/>
      <c r="O121" s="872">
        <v>5075</v>
      </c>
      <c r="P121" s="381"/>
      <c r="Q121" s="381"/>
      <c r="R121" s="381"/>
      <c r="S121" s="381"/>
      <c r="T121" s="381"/>
    </row>
    <row r="122" spans="2:20" s="82" customFormat="1" ht="15.75">
      <c r="B122" s="182"/>
      <c r="C122" s="306"/>
      <c r="D122" s="306"/>
      <c r="E122" s="306"/>
      <c r="F122" s="306"/>
      <c r="G122" s="306"/>
      <c r="H122" s="306"/>
      <c r="I122" s="232">
        <f>SUM(I120:I121)</f>
        <v>17150</v>
      </c>
      <c r="J122" s="232"/>
      <c r="K122" s="232">
        <f>SUM(K120:K121)</f>
        <v>29032</v>
      </c>
      <c r="L122" s="232"/>
      <c r="M122" s="232">
        <f>SUM(M120:M121)</f>
        <v>17150</v>
      </c>
      <c r="N122" s="232"/>
      <c r="O122" s="232">
        <f>SUM(O120:O121)</f>
        <v>29032</v>
      </c>
      <c r="P122" s="205"/>
      <c r="Q122" s="205"/>
      <c r="R122" s="205"/>
      <c r="S122" s="205"/>
      <c r="T122" s="205"/>
    </row>
    <row r="123" spans="2:20" s="82" customFormat="1" ht="16.5" customHeight="1">
      <c r="B123" s="182" t="s">
        <v>254</v>
      </c>
      <c r="C123" s="306"/>
      <c r="D123" s="306"/>
      <c r="E123" s="306"/>
      <c r="F123" s="306"/>
      <c r="G123" s="306"/>
      <c r="H123" s="306"/>
      <c r="I123" s="361">
        <f>+M123</f>
        <v>-1398</v>
      </c>
      <c r="J123" s="232"/>
      <c r="K123" s="361">
        <f>+O123</f>
        <v>-1086</v>
      </c>
      <c r="L123" s="232"/>
      <c r="M123" s="361">
        <v>-1398</v>
      </c>
      <c r="N123" s="232"/>
      <c r="O123" s="361">
        <v>-1086</v>
      </c>
      <c r="P123" s="205"/>
      <c r="Q123" s="205"/>
      <c r="R123" s="205"/>
      <c r="S123" s="205"/>
      <c r="T123" s="205"/>
    </row>
    <row r="124" spans="2:20" s="82" customFormat="1" ht="15.75">
      <c r="B124" s="182" t="s">
        <v>159</v>
      </c>
      <c r="C124" s="306"/>
      <c r="D124" s="306"/>
      <c r="E124" s="306"/>
      <c r="F124" s="306"/>
      <c r="G124" s="306"/>
      <c r="H124" s="306"/>
      <c r="I124" s="232">
        <f>SUM(I122:I123)</f>
        <v>15752</v>
      </c>
      <c r="J124" s="232"/>
      <c r="K124" s="232">
        <f>SUM(K122:K123)</f>
        <v>27946</v>
      </c>
      <c r="L124" s="232"/>
      <c r="M124" s="232">
        <f>SUM(M122:M123)</f>
        <v>15752</v>
      </c>
      <c r="N124" s="232"/>
      <c r="O124" s="232">
        <f>SUM(O122:O123)</f>
        <v>27946</v>
      </c>
      <c r="P124" s="205"/>
      <c r="Q124" s="205"/>
      <c r="R124" s="205"/>
      <c r="S124" s="205"/>
      <c r="T124" s="205"/>
    </row>
    <row r="125" spans="2:20" s="82" customFormat="1" ht="15.75">
      <c r="B125" s="182" t="s">
        <v>596</v>
      </c>
      <c r="C125" s="306"/>
      <c r="D125" s="306"/>
      <c r="E125" s="306"/>
      <c r="F125" s="306"/>
      <c r="G125" s="306"/>
      <c r="H125" s="306"/>
      <c r="I125" s="232">
        <f>+M125</f>
        <v>0</v>
      </c>
      <c r="J125" s="232"/>
      <c r="K125" s="232">
        <f>+O125</f>
        <v>-813</v>
      </c>
      <c r="L125" s="232"/>
      <c r="M125" s="232">
        <v>0</v>
      </c>
      <c r="N125" s="232"/>
      <c r="O125" s="232">
        <v>-813</v>
      </c>
      <c r="P125" s="205"/>
      <c r="Q125" s="205"/>
      <c r="R125" s="205"/>
      <c r="S125" s="205"/>
      <c r="T125" s="205"/>
    </row>
    <row r="126" spans="2:20" s="82" customFormat="1" ht="15.75">
      <c r="B126" s="182" t="s">
        <v>597</v>
      </c>
      <c r="C126" s="306"/>
      <c r="D126" s="306"/>
      <c r="E126" s="306"/>
      <c r="F126" s="306"/>
      <c r="G126" s="306"/>
      <c r="H126" s="306"/>
      <c r="I126" s="361">
        <f>+M126</f>
        <v>0</v>
      </c>
      <c r="J126" s="232"/>
      <c r="K126" s="361">
        <f>+O126</f>
        <v>-355</v>
      </c>
      <c r="L126" s="232"/>
      <c r="M126" s="361">
        <v>0</v>
      </c>
      <c r="N126" s="232"/>
      <c r="O126" s="361">
        <v>-355</v>
      </c>
      <c r="P126" s="205"/>
      <c r="Q126" s="205"/>
      <c r="R126" s="205"/>
      <c r="S126" s="205"/>
      <c r="T126" s="205"/>
    </row>
    <row r="127" spans="2:20" s="82" customFormat="1" ht="16.5" thickBot="1">
      <c r="B127" s="182" t="s">
        <v>841</v>
      </c>
      <c r="C127" s="306"/>
      <c r="D127" s="306"/>
      <c r="E127" s="306"/>
      <c r="F127" s="306"/>
      <c r="G127" s="306"/>
      <c r="H127" s="306"/>
      <c r="I127" s="363">
        <f>SUM(I124:I126)</f>
        <v>15752</v>
      </c>
      <c r="J127" s="232"/>
      <c r="K127" s="363">
        <f>SUM(K124:K126)</f>
        <v>26778</v>
      </c>
      <c r="L127" s="232"/>
      <c r="M127" s="363">
        <f>SUM(M124:M126)</f>
        <v>15752</v>
      </c>
      <c r="N127" s="232"/>
      <c r="O127" s="363">
        <f>SUM(O124:O126)</f>
        <v>26778</v>
      </c>
      <c r="P127" s="205"/>
      <c r="Q127" s="205"/>
      <c r="R127" s="205"/>
      <c r="S127" s="205"/>
      <c r="T127" s="205"/>
    </row>
    <row r="128" spans="2:20" s="88" customFormat="1" ht="11.25" customHeight="1" thickTop="1">
      <c r="B128" s="189"/>
      <c r="C128" s="167"/>
      <c r="D128" s="167"/>
      <c r="E128" s="167"/>
      <c r="F128" s="167"/>
      <c r="G128" s="167"/>
      <c r="H128" s="167"/>
      <c r="I128" s="243">
        <f>+'PL(Grp)'!G16-(I115+I119+I121)</f>
        <v>0</v>
      </c>
      <c r="J128" s="243"/>
      <c r="K128" s="243">
        <f>+'PL(Grp)'!I16-(K115+K119+K121)</f>
        <v>0</v>
      </c>
      <c r="L128" s="243"/>
      <c r="M128" s="243">
        <f>+'PL(Grp)'!K16-(M115+M119+M121)</f>
        <v>0</v>
      </c>
      <c r="N128" s="243"/>
      <c r="O128" s="243">
        <f>+'PL(Grp)'!M16-(O115+O119+O121)</f>
        <v>0</v>
      </c>
      <c r="P128" s="128"/>
      <c r="Q128" s="128"/>
      <c r="R128" s="128"/>
      <c r="S128" s="128"/>
      <c r="T128" s="128"/>
    </row>
    <row r="129" spans="1:20" s="56" customFormat="1" ht="9" customHeight="1">
      <c r="A129" s="72"/>
      <c r="J129" s="905"/>
      <c r="L129" s="905"/>
      <c r="N129" s="905"/>
      <c r="P129" s="122"/>
      <c r="Q129" s="122"/>
      <c r="R129" s="122"/>
      <c r="S129" s="122"/>
      <c r="T129" s="122"/>
    </row>
    <row r="130" spans="1:20" s="102" customFormat="1" ht="9" customHeight="1">
      <c r="A130" s="148"/>
      <c r="B130" s="120"/>
      <c r="J130" s="971"/>
      <c r="K130" s="116"/>
      <c r="L130" s="168"/>
      <c r="M130" s="116"/>
      <c r="N130" s="168"/>
      <c r="P130" s="532"/>
      <c r="Q130" s="532"/>
      <c r="R130" s="532"/>
      <c r="S130" s="532"/>
      <c r="T130" s="532"/>
    </row>
    <row r="131" spans="1:20" s="102" customFormat="1" ht="15.75">
      <c r="A131" s="311" t="s">
        <v>587</v>
      </c>
      <c r="B131" s="312" t="s">
        <v>231</v>
      </c>
      <c r="J131" s="971"/>
      <c r="L131" s="971"/>
      <c r="M131" s="1111" t="s">
        <v>627</v>
      </c>
      <c r="N131" s="1111"/>
      <c r="O131" s="1111"/>
      <c r="P131" s="532"/>
      <c r="Q131" s="532"/>
      <c r="R131" s="532"/>
      <c r="S131" s="532"/>
      <c r="T131" s="532"/>
    </row>
    <row r="132" spans="1:20" s="102" customFormat="1" ht="5.25" customHeight="1">
      <c r="A132" s="311"/>
      <c r="B132" s="103"/>
      <c r="J132" s="971"/>
      <c r="L132" s="971"/>
      <c r="N132" s="971"/>
      <c r="P132" s="532"/>
      <c r="Q132" s="532"/>
      <c r="R132" s="532"/>
      <c r="S132" s="532"/>
      <c r="T132" s="532"/>
    </row>
    <row r="133" spans="1:20" s="102" customFormat="1" ht="15.75">
      <c r="A133" s="190"/>
      <c r="J133" s="971"/>
      <c r="L133" s="971"/>
      <c r="M133" s="192" t="s">
        <v>843</v>
      </c>
      <c r="N133" s="1027"/>
      <c r="O133" s="192" t="s">
        <v>843</v>
      </c>
      <c r="P133" s="532"/>
      <c r="Q133" s="532"/>
      <c r="R133" s="532"/>
      <c r="S133" s="532"/>
      <c r="T133" s="532"/>
    </row>
    <row r="134" spans="2:20" s="102" customFormat="1" ht="15.75">
      <c r="B134" s="191" t="s">
        <v>303</v>
      </c>
      <c r="J134" s="971"/>
      <c r="L134" s="971"/>
      <c r="M134" s="509">
        <f>+'BS'!$H$9</f>
        <v>38807</v>
      </c>
      <c r="N134" s="973"/>
      <c r="O134" s="172" t="str">
        <f>+'BS'!$J$9</f>
        <v>31/12/2005</v>
      </c>
      <c r="P134" s="532"/>
      <c r="Q134" s="532"/>
      <c r="R134" s="532"/>
      <c r="S134" s="532"/>
      <c r="T134" s="532"/>
    </row>
    <row r="135" spans="10:20" s="102" customFormat="1" ht="15.75">
      <c r="J135" s="971"/>
      <c r="L135" s="971"/>
      <c r="M135" s="193" t="s">
        <v>819</v>
      </c>
      <c r="N135" s="1028"/>
      <c r="O135" s="193" t="s">
        <v>819</v>
      </c>
      <c r="P135" s="532"/>
      <c r="Q135" s="532"/>
      <c r="R135" s="532"/>
      <c r="S135" s="532"/>
      <c r="T135" s="532"/>
    </row>
    <row r="136" spans="10:20" s="102" customFormat="1" ht="6.75" customHeight="1">
      <c r="J136" s="971"/>
      <c r="L136" s="971"/>
      <c r="M136" s="193"/>
      <c r="N136" s="1028"/>
      <c r="O136" s="193"/>
      <c r="P136" s="532"/>
      <c r="Q136" s="532"/>
      <c r="R136" s="532"/>
      <c r="S136" s="532"/>
      <c r="T136" s="532"/>
    </row>
    <row r="137" spans="2:20" s="102" customFormat="1" ht="15.75">
      <c r="B137" s="102" t="s">
        <v>324</v>
      </c>
      <c r="J137" s="971"/>
      <c r="L137" s="971"/>
      <c r="M137" s="262">
        <v>56111</v>
      </c>
      <c r="N137" s="385"/>
      <c r="O137" s="353">
        <v>58229</v>
      </c>
      <c r="P137" s="532"/>
      <c r="Q137" s="532"/>
      <c r="R137" s="532"/>
      <c r="S137" s="532"/>
      <c r="T137" s="532"/>
    </row>
    <row r="138" spans="1:20" s="102" customFormat="1" ht="15.75">
      <c r="A138" s="313"/>
      <c r="B138" s="102" t="s">
        <v>401</v>
      </c>
      <c r="J138" s="971"/>
      <c r="L138" s="971"/>
      <c r="M138" s="262"/>
      <c r="N138" s="385"/>
      <c r="O138" s="353"/>
      <c r="P138" s="532"/>
      <c r="Q138" s="532"/>
      <c r="R138" s="532"/>
      <c r="S138" s="532"/>
      <c r="T138" s="532"/>
    </row>
    <row r="139" spans="1:20" s="102" customFormat="1" ht="15.75">
      <c r="A139" s="313"/>
      <c r="C139" s="102" t="s">
        <v>402</v>
      </c>
      <c r="J139" s="971"/>
      <c r="L139" s="971"/>
      <c r="M139" s="262">
        <f>1379554+9891</f>
        <v>1389445</v>
      </c>
      <c r="N139" s="385"/>
      <c r="O139" s="353">
        <v>1394578</v>
      </c>
      <c r="P139" s="532"/>
      <c r="Q139" s="532"/>
      <c r="R139" s="532"/>
      <c r="S139" s="532"/>
      <c r="T139" s="532"/>
    </row>
    <row r="140" spans="1:20" s="102" customFormat="1" ht="15.75">
      <c r="A140" s="313"/>
      <c r="C140" s="102" t="s">
        <v>327</v>
      </c>
      <c r="J140" s="971"/>
      <c r="L140" s="971"/>
      <c r="M140" s="262">
        <v>274677</v>
      </c>
      <c r="N140" s="385"/>
      <c r="O140" s="353">
        <v>268161</v>
      </c>
      <c r="P140" s="532"/>
      <c r="Q140" s="532"/>
      <c r="R140" s="532"/>
      <c r="S140" s="532"/>
      <c r="T140" s="532"/>
    </row>
    <row r="141" spans="1:20" s="102" customFormat="1" ht="15.75">
      <c r="A141" s="313"/>
      <c r="C141" s="102" t="s">
        <v>403</v>
      </c>
      <c r="J141" s="971"/>
      <c r="L141" s="971"/>
      <c r="M141" s="262">
        <v>530094</v>
      </c>
      <c r="N141" s="385"/>
      <c r="O141" s="353">
        <v>537724</v>
      </c>
      <c r="P141" s="532"/>
      <c r="Q141" s="532"/>
      <c r="R141" s="532"/>
      <c r="S141" s="532"/>
      <c r="T141" s="532"/>
    </row>
    <row r="142" spans="1:20" s="102" customFormat="1" ht="15.75">
      <c r="A142" s="313"/>
      <c r="B142" s="102" t="s">
        <v>405</v>
      </c>
      <c r="J142" s="971"/>
      <c r="L142" s="971"/>
      <c r="M142" s="262">
        <v>2068</v>
      </c>
      <c r="N142" s="385"/>
      <c r="O142" s="353">
        <v>5003</v>
      </c>
      <c r="P142" s="532"/>
      <c r="Q142" s="532"/>
      <c r="R142" s="532"/>
      <c r="S142" s="532"/>
      <c r="T142" s="532"/>
    </row>
    <row r="143" spans="1:20" s="102" customFormat="1" ht="15.75">
      <c r="A143" s="313"/>
      <c r="B143" s="102" t="s">
        <v>171</v>
      </c>
      <c r="J143" s="971"/>
      <c r="L143" s="971"/>
      <c r="M143" s="262">
        <v>59103</v>
      </c>
      <c r="N143" s="385"/>
      <c r="O143" s="353">
        <v>71824</v>
      </c>
      <c r="P143" s="532"/>
      <c r="Q143" s="532"/>
      <c r="R143" s="532"/>
      <c r="S143" s="532"/>
      <c r="T143" s="532"/>
    </row>
    <row r="144" spans="1:20" s="102" customFormat="1" ht="15.75">
      <c r="A144" s="313"/>
      <c r="B144" s="102" t="s">
        <v>406</v>
      </c>
      <c r="J144" s="971"/>
      <c r="L144" s="971"/>
      <c r="M144" s="262">
        <v>57903</v>
      </c>
      <c r="N144" s="385"/>
      <c r="O144" s="353">
        <v>52432</v>
      </c>
      <c r="P144" s="532"/>
      <c r="Q144" s="532"/>
      <c r="R144" s="532"/>
      <c r="S144" s="532"/>
      <c r="T144" s="532"/>
    </row>
    <row r="145" spans="1:20" s="102" customFormat="1" ht="15.75">
      <c r="A145" s="313"/>
      <c r="B145" s="102" t="s">
        <v>404</v>
      </c>
      <c r="J145" s="971"/>
      <c r="L145" s="971"/>
      <c r="M145" s="262">
        <v>11635</v>
      </c>
      <c r="N145" s="385"/>
      <c r="O145" s="353">
        <v>12081</v>
      </c>
      <c r="P145" s="532"/>
      <c r="Q145" s="532"/>
      <c r="R145" s="532"/>
      <c r="S145" s="532"/>
      <c r="T145" s="532"/>
    </row>
    <row r="146" spans="1:20" s="102" customFormat="1" ht="15.75">
      <c r="A146" s="313"/>
      <c r="B146" s="194" t="s">
        <v>333</v>
      </c>
      <c r="J146" s="971"/>
      <c r="L146" s="971"/>
      <c r="M146" s="385">
        <v>92116</v>
      </c>
      <c r="N146" s="385"/>
      <c r="O146" s="353">
        <v>95143</v>
      </c>
      <c r="P146" s="532"/>
      <c r="Q146" s="532"/>
      <c r="R146" s="532"/>
      <c r="S146" s="532"/>
      <c r="T146" s="532"/>
    </row>
    <row r="147" spans="1:20" s="102" customFormat="1" ht="3.75" customHeight="1">
      <c r="A147" s="313"/>
      <c r="B147" s="194"/>
      <c r="J147" s="971"/>
      <c r="L147" s="971"/>
      <c r="M147" s="349"/>
      <c r="N147" s="385"/>
      <c r="O147" s="349"/>
      <c r="P147" s="532"/>
      <c r="Q147" s="532"/>
      <c r="R147" s="532"/>
      <c r="S147" s="532"/>
      <c r="T147" s="532"/>
    </row>
    <row r="148" spans="1:20" s="102" customFormat="1" ht="15.75">
      <c r="A148" s="313"/>
      <c r="J148" s="971"/>
      <c r="L148" s="971"/>
      <c r="M148" s="262">
        <f>SUM(M137:M146)</f>
        <v>2473152</v>
      </c>
      <c r="N148" s="385"/>
      <c r="O148" s="262">
        <f>SUM(O137:O146)</f>
        <v>2495175</v>
      </c>
      <c r="P148" s="532"/>
      <c r="Q148" s="532"/>
      <c r="R148" s="532"/>
      <c r="S148" s="532"/>
      <c r="T148" s="532"/>
    </row>
    <row r="149" spans="1:20" s="102" customFormat="1" ht="3.75" customHeight="1">
      <c r="A149" s="313"/>
      <c r="J149" s="971"/>
      <c r="L149" s="971"/>
      <c r="M149" s="262"/>
      <c r="N149" s="385"/>
      <c r="O149" s="262"/>
      <c r="P149" s="532"/>
      <c r="Q149" s="532"/>
      <c r="R149" s="532"/>
      <c r="S149" s="532"/>
      <c r="T149" s="532"/>
    </row>
    <row r="150" spans="1:20" s="102" customFormat="1" ht="15.75">
      <c r="A150" s="313"/>
      <c r="B150" s="195" t="s">
        <v>334</v>
      </c>
      <c r="C150" s="102" t="s">
        <v>196</v>
      </c>
      <c r="J150" s="971"/>
      <c r="L150" s="971"/>
      <c r="M150" s="385">
        <v>-860012</v>
      </c>
      <c r="N150" s="385"/>
      <c r="O150" s="385">
        <v>-860412</v>
      </c>
      <c r="P150" s="532"/>
      <c r="Q150" s="532"/>
      <c r="R150" s="532"/>
      <c r="S150" s="532"/>
      <c r="T150" s="532"/>
    </row>
    <row r="151" spans="1:20" s="102" customFormat="1" ht="6" customHeight="1">
      <c r="A151" s="313"/>
      <c r="B151" s="195"/>
      <c r="J151" s="971"/>
      <c r="L151" s="971"/>
      <c r="M151" s="349"/>
      <c r="N151" s="385"/>
      <c r="O151" s="349"/>
      <c r="P151" s="532"/>
      <c r="Q151" s="532"/>
      <c r="R151" s="532"/>
      <c r="S151" s="532"/>
      <c r="T151" s="532"/>
    </row>
    <row r="152" spans="1:20" s="102" customFormat="1" ht="15.75">
      <c r="A152" s="313"/>
      <c r="J152" s="971"/>
      <c r="L152" s="971"/>
      <c r="M152" s="262">
        <f>SUM(M148:M150)</f>
        <v>1613140</v>
      </c>
      <c r="N152" s="385"/>
      <c r="O152" s="262">
        <f>SUM(O148:O150)</f>
        <v>1634763</v>
      </c>
      <c r="P152" s="532"/>
      <c r="Q152" s="532"/>
      <c r="R152" s="532"/>
      <c r="S152" s="532"/>
      <c r="T152" s="532"/>
    </row>
    <row r="153" spans="1:20" s="102" customFormat="1" ht="15.75">
      <c r="A153" s="313"/>
      <c r="B153" s="195" t="s">
        <v>334</v>
      </c>
      <c r="C153" s="102" t="s">
        <v>335</v>
      </c>
      <c r="J153" s="971"/>
      <c r="L153" s="971"/>
      <c r="M153" s="262"/>
      <c r="N153" s="385"/>
      <c r="O153" s="262"/>
      <c r="P153" s="532"/>
      <c r="Q153" s="532"/>
      <c r="R153" s="532"/>
      <c r="S153" s="532"/>
      <c r="T153" s="532"/>
    </row>
    <row r="154" spans="1:20" s="102" customFormat="1" ht="15.75">
      <c r="A154" s="313"/>
      <c r="C154" s="102" t="s">
        <v>197</v>
      </c>
      <c r="J154" s="971"/>
      <c r="L154" s="971"/>
      <c r="M154" s="262">
        <f>-M191</f>
        <v>-28717</v>
      </c>
      <c r="N154" s="385"/>
      <c r="O154" s="262">
        <v>-28717</v>
      </c>
      <c r="P154" s="532"/>
      <c r="Q154" s="532"/>
      <c r="R154" s="532"/>
      <c r="S154" s="532"/>
      <c r="T154" s="532"/>
    </row>
    <row r="155" spans="1:20" s="102" customFormat="1" ht="15.75">
      <c r="A155" s="313"/>
      <c r="C155" s="102" t="s">
        <v>198</v>
      </c>
      <c r="J155" s="971"/>
      <c r="L155" s="971"/>
      <c r="M155" s="262">
        <f>-M203</f>
        <v>-104396</v>
      </c>
      <c r="N155" s="385"/>
      <c r="O155" s="262">
        <v>-102147</v>
      </c>
      <c r="P155" s="532"/>
      <c r="Q155" s="532"/>
      <c r="R155" s="532"/>
      <c r="S155" s="532"/>
      <c r="T155" s="532"/>
    </row>
    <row r="156" spans="1:20" s="102" customFormat="1" ht="7.5" customHeight="1">
      <c r="A156" s="313"/>
      <c r="J156" s="971"/>
      <c r="L156" s="971"/>
      <c r="M156" s="262"/>
      <c r="N156" s="385"/>
      <c r="O156" s="262"/>
      <c r="P156" s="532"/>
      <c r="Q156" s="532"/>
      <c r="R156" s="532"/>
      <c r="S156" s="532"/>
      <c r="T156" s="532"/>
    </row>
    <row r="157" spans="1:20" s="103" customFormat="1" ht="16.5" thickBot="1">
      <c r="A157" s="313"/>
      <c r="B157" s="103" t="s">
        <v>232</v>
      </c>
      <c r="J157" s="976"/>
      <c r="L157" s="976"/>
      <c r="M157" s="352">
        <f>SUM(M152:M155)</f>
        <v>1480027</v>
      </c>
      <c r="N157" s="350"/>
      <c r="O157" s="352">
        <f>SUM(O152:O155)</f>
        <v>1503899</v>
      </c>
      <c r="P157" s="532"/>
      <c r="Q157" s="535"/>
      <c r="R157" s="535"/>
      <c r="S157" s="535"/>
      <c r="T157" s="535"/>
    </row>
    <row r="158" spans="10:20" s="102" customFormat="1" ht="8.25" customHeight="1" thickTop="1">
      <c r="J158" s="971"/>
      <c r="L158" s="971"/>
      <c r="M158" s="243">
        <f>+M157-M85</f>
        <v>0</v>
      </c>
      <c r="N158" s="243"/>
      <c r="O158" s="243">
        <f>+O157-O85</f>
        <v>0</v>
      </c>
      <c r="P158" s="532"/>
      <c r="Q158" s="532"/>
      <c r="R158" s="532"/>
      <c r="S158" s="532"/>
      <c r="T158" s="532"/>
    </row>
    <row r="159" spans="10:20" s="102" customFormat="1" ht="9.75" customHeight="1">
      <c r="J159" s="971"/>
      <c r="L159" s="971"/>
      <c r="M159" s="116"/>
      <c r="N159" s="168"/>
      <c r="O159" s="116"/>
      <c r="P159" s="532"/>
      <c r="Q159" s="532"/>
      <c r="R159" s="532"/>
      <c r="S159" s="532"/>
      <c r="T159" s="532"/>
    </row>
    <row r="160" spans="10:20" s="102" customFormat="1" ht="15.75">
      <c r="J160" s="971"/>
      <c r="L160" s="971"/>
      <c r="M160" s="116"/>
      <c r="N160" s="168"/>
      <c r="O160" s="116"/>
      <c r="P160" s="532"/>
      <c r="Q160" s="532"/>
      <c r="R160" s="532"/>
      <c r="S160" s="532"/>
      <c r="T160" s="532"/>
    </row>
    <row r="161" spans="1:20" s="102" customFormat="1" ht="15" customHeight="1">
      <c r="A161" s="148" t="str">
        <f>+A110</f>
        <v>A26.</v>
      </c>
      <c r="B161" s="120" t="s">
        <v>485</v>
      </c>
      <c r="J161" s="971"/>
      <c r="L161" s="971"/>
      <c r="M161" s="116"/>
      <c r="N161" s="168"/>
      <c r="O161" s="116"/>
      <c r="P161" s="532"/>
      <c r="Q161" s="532"/>
      <c r="R161" s="532"/>
      <c r="S161" s="532"/>
      <c r="T161" s="532"/>
    </row>
    <row r="162" spans="1:20" s="102" customFormat="1" ht="15" customHeight="1">
      <c r="A162" s="148"/>
      <c r="B162" s="120"/>
      <c r="J162" s="971"/>
      <c r="L162" s="971"/>
      <c r="M162" s="116"/>
      <c r="N162" s="168"/>
      <c r="O162" s="116"/>
      <c r="P162" s="532"/>
      <c r="Q162" s="532"/>
      <c r="R162" s="532"/>
      <c r="S162" s="532"/>
      <c r="T162" s="532"/>
    </row>
    <row r="163" spans="1:20" s="102" customFormat="1" ht="15.75">
      <c r="A163" s="311" t="s">
        <v>263</v>
      </c>
      <c r="B163" s="103" t="s">
        <v>469</v>
      </c>
      <c r="J163" s="971"/>
      <c r="L163" s="971"/>
      <c r="M163" s="116"/>
      <c r="N163" s="168"/>
      <c r="O163" s="116"/>
      <c r="P163" s="532"/>
      <c r="Q163" s="532"/>
      <c r="R163" s="532"/>
      <c r="S163" s="532"/>
      <c r="T163" s="532"/>
    </row>
    <row r="164" spans="1:20" s="102" customFormat="1" ht="6" customHeight="1">
      <c r="A164" s="311"/>
      <c r="B164" s="103"/>
      <c r="J164" s="971"/>
      <c r="L164" s="971"/>
      <c r="M164" s="116"/>
      <c r="N164" s="168"/>
      <c r="O164" s="116"/>
      <c r="P164" s="532"/>
      <c r="Q164" s="532"/>
      <c r="R164" s="532"/>
      <c r="S164" s="532"/>
      <c r="T164" s="532"/>
    </row>
    <row r="165" spans="2:20" s="102" customFormat="1" ht="15.75">
      <c r="B165" s="191" t="s">
        <v>233</v>
      </c>
      <c r="J165" s="971"/>
      <c r="L165" s="971"/>
      <c r="M165" s="1160" t="s">
        <v>630</v>
      </c>
      <c r="N165" s="1160"/>
      <c r="O165" s="1160"/>
      <c r="P165" s="532"/>
      <c r="Q165" s="532"/>
      <c r="R165" s="532"/>
      <c r="S165" s="532"/>
      <c r="T165" s="532"/>
    </row>
    <row r="166" spans="10:20" s="102" customFormat="1" ht="15.75">
      <c r="J166" s="971"/>
      <c r="L166" s="971"/>
      <c r="M166" s="196" t="str">
        <f>+M133</f>
        <v>As at</v>
      </c>
      <c r="N166" s="1029"/>
      <c r="O166" s="196" t="str">
        <f>+O133</f>
        <v>As at</v>
      </c>
      <c r="P166" s="532"/>
      <c r="Q166" s="532"/>
      <c r="R166" s="532"/>
      <c r="S166" s="532"/>
      <c r="T166" s="532"/>
    </row>
    <row r="167" spans="10:20" s="102" customFormat="1" ht="15.75">
      <c r="J167" s="971"/>
      <c r="L167" s="971"/>
      <c r="M167" s="509">
        <f>+'BS'!$H$9</f>
        <v>38807</v>
      </c>
      <c r="N167" s="973"/>
      <c r="O167" s="172" t="str">
        <f>+'BS'!$J$9</f>
        <v>31/12/2005</v>
      </c>
      <c r="P167" s="532"/>
      <c r="Q167" s="532"/>
      <c r="R167" s="532"/>
      <c r="S167" s="532"/>
      <c r="T167" s="532"/>
    </row>
    <row r="168" spans="10:20" s="102" customFormat="1" ht="15.75">
      <c r="J168" s="971"/>
      <c r="L168" s="971"/>
      <c r="M168" s="198" t="s">
        <v>819</v>
      </c>
      <c r="N168" s="1030"/>
      <c r="O168" s="198" t="s">
        <v>819</v>
      </c>
      <c r="P168" s="532"/>
      <c r="Q168" s="532"/>
      <c r="R168" s="532"/>
      <c r="S168" s="532"/>
      <c r="T168" s="532"/>
    </row>
    <row r="169" spans="2:20" s="102" customFormat="1" ht="18.75" customHeight="1">
      <c r="B169" s="102" t="s">
        <v>417</v>
      </c>
      <c r="J169" s="971"/>
      <c r="K169" s="528">
        <f>+O176-M169</f>
        <v>0</v>
      </c>
      <c r="L169" s="1011"/>
      <c r="M169" s="262">
        <f>+O176</f>
        <v>481426</v>
      </c>
      <c r="N169" s="385"/>
      <c r="O169" s="262">
        <v>535782</v>
      </c>
      <c r="P169" s="532"/>
      <c r="Q169" s="532"/>
      <c r="R169" s="532"/>
      <c r="S169" s="532"/>
      <c r="T169" s="532"/>
    </row>
    <row r="170" spans="2:20" s="102" customFormat="1" ht="15.75">
      <c r="B170" s="102" t="s">
        <v>418</v>
      </c>
      <c r="J170" s="971"/>
      <c r="L170" s="971"/>
      <c r="M170" s="262">
        <v>12598</v>
      </c>
      <c r="N170" s="385"/>
      <c r="O170" s="262">
        <v>150332</v>
      </c>
      <c r="P170" s="532"/>
      <c r="Q170" s="532"/>
      <c r="R170" s="532"/>
      <c r="S170" s="532"/>
      <c r="T170" s="532"/>
    </row>
    <row r="171" spans="2:20" s="102" customFormat="1" ht="15.75">
      <c r="B171" s="102" t="s">
        <v>427</v>
      </c>
      <c r="J171" s="971"/>
      <c r="L171" s="971"/>
      <c r="M171" s="262">
        <v>-14002</v>
      </c>
      <c r="N171" s="385"/>
      <c r="O171" s="262">
        <v>-73810</v>
      </c>
      <c r="P171" s="532"/>
      <c r="Q171" s="532"/>
      <c r="R171" s="532"/>
      <c r="S171" s="532"/>
      <c r="T171" s="532"/>
    </row>
    <row r="172" spans="2:20" s="102" customFormat="1" ht="15.75">
      <c r="B172" s="102" t="s">
        <v>234</v>
      </c>
      <c r="J172" s="971"/>
      <c r="L172" s="971"/>
      <c r="M172" s="262">
        <v>0</v>
      </c>
      <c r="N172" s="385"/>
      <c r="O172" s="262">
        <v>-59999</v>
      </c>
      <c r="P172" s="532"/>
      <c r="Q172" s="532"/>
      <c r="R172" s="532"/>
      <c r="S172" s="532"/>
      <c r="T172" s="532"/>
    </row>
    <row r="173" spans="2:20" s="102" customFormat="1" ht="15.75">
      <c r="B173" s="102" t="s">
        <v>590</v>
      </c>
      <c r="J173" s="971"/>
      <c r="L173" s="971"/>
      <c r="M173" s="262">
        <v>-688</v>
      </c>
      <c r="N173" s="385"/>
      <c r="O173" s="262">
        <v>-2619</v>
      </c>
      <c r="P173" s="532"/>
      <c r="Q173" s="532"/>
      <c r="R173" s="532"/>
      <c r="S173" s="532"/>
      <c r="T173" s="532"/>
    </row>
    <row r="174" spans="2:20" s="102" customFormat="1" ht="15.75">
      <c r="B174" s="102" t="s">
        <v>602</v>
      </c>
      <c r="J174" s="971"/>
      <c r="L174" s="971"/>
      <c r="M174" s="262">
        <v>-3313</v>
      </c>
      <c r="N174" s="385"/>
      <c r="O174" s="262">
        <v>-68260</v>
      </c>
      <c r="P174" s="532"/>
      <c r="Q174" s="532"/>
      <c r="R174" s="532"/>
      <c r="S174" s="532"/>
      <c r="T174" s="532"/>
    </row>
    <row r="175" spans="10:20" s="102" customFormat="1" ht="6.75" customHeight="1">
      <c r="J175" s="971"/>
      <c r="L175" s="971"/>
      <c r="M175" s="349"/>
      <c r="N175" s="385"/>
      <c r="O175" s="349"/>
      <c r="P175" s="532"/>
      <c r="Q175" s="532"/>
      <c r="R175" s="532"/>
      <c r="S175" s="532"/>
      <c r="T175" s="532"/>
    </row>
    <row r="176" spans="2:20" s="103" customFormat="1" ht="15.75">
      <c r="B176" s="103" t="s">
        <v>420</v>
      </c>
      <c r="J176" s="976"/>
      <c r="L176" s="976"/>
      <c r="M176" s="350">
        <f>SUM(M169:M174)</f>
        <v>476021</v>
      </c>
      <c r="N176" s="350"/>
      <c r="O176" s="350">
        <f>SUM(O169:O174)</f>
        <v>481426</v>
      </c>
      <c r="P176" s="535"/>
      <c r="Q176" s="535"/>
      <c r="R176" s="535"/>
      <c r="S176" s="535"/>
      <c r="T176" s="535"/>
    </row>
    <row r="177" spans="10:20" s="103" customFormat="1" ht="3.75" customHeight="1">
      <c r="J177" s="976"/>
      <c r="L177" s="976"/>
      <c r="M177" s="350"/>
      <c r="N177" s="350"/>
      <c r="O177" s="350"/>
      <c r="P177" s="535"/>
      <c r="Q177" s="535"/>
      <c r="R177" s="535"/>
      <c r="S177" s="535"/>
      <c r="T177" s="535"/>
    </row>
    <row r="178" spans="2:20" s="199" customFormat="1" ht="18.75" customHeight="1">
      <c r="B178" s="200" t="s">
        <v>334</v>
      </c>
      <c r="D178" s="104" t="s">
        <v>109</v>
      </c>
      <c r="J178" s="977"/>
      <c r="L178" s="977"/>
      <c r="M178" s="351">
        <f>-M203</f>
        <v>-104396</v>
      </c>
      <c r="N178" s="1031"/>
      <c r="O178" s="351">
        <f>-O203</f>
        <v>-102147</v>
      </c>
      <c r="P178" s="437"/>
      <c r="Q178" s="437"/>
      <c r="R178" s="437"/>
      <c r="S178" s="437"/>
      <c r="T178" s="437"/>
    </row>
    <row r="179" spans="2:20" s="199" customFormat="1" ht="3.75" customHeight="1">
      <c r="B179" s="200"/>
      <c r="D179" s="104"/>
      <c r="J179" s="977"/>
      <c r="L179" s="977"/>
      <c r="M179" s="351"/>
      <c r="N179" s="1031"/>
      <c r="O179" s="351"/>
      <c r="P179" s="437"/>
      <c r="Q179" s="437"/>
      <c r="R179" s="437"/>
      <c r="S179" s="437"/>
      <c r="T179" s="437"/>
    </row>
    <row r="180" spans="2:20" s="103" customFormat="1" ht="16.5" thickBot="1">
      <c r="B180" s="103" t="s">
        <v>337</v>
      </c>
      <c r="J180" s="976"/>
      <c r="L180" s="976"/>
      <c r="M180" s="352">
        <f>SUM(M176:M178)</f>
        <v>371625</v>
      </c>
      <c r="N180" s="350"/>
      <c r="O180" s="352">
        <f>SUM(O176:O178)</f>
        <v>379279</v>
      </c>
      <c r="P180" s="535"/>
      <c r="Q180" s="535"/>
      <c r="R180" s="535"/>
      <c r="S180" s="535"/>
      <c r="T180" s="535"/>
    </row>
    <row r="181" spans="10:20" s="102" customFormat="1" ht="10.5" customHeight="1" thickTop="1">
      <c r="J181" s="971"/>
      <c r="L181" s="971"/>
      <c r="N181" s="971"/>
      <c r="O181" s="116"/>
      <c r="P181" s="202"/>
      <c r="Q181" s="532"/>
      <c r="R181" s="532"/>
      <c r="S181" s="532"/>
      <c r="T181" s="532"/>
    </row>
    <row r="182" spans="2:20" s="325" customFormat="1" ht="18.75" customHeight="1" thickBot="1">
      <c r="B182" s="1184" t="s">
        <v>449</v>
      </c>
      <c r="C182" s="1184"/>
      <c r="D182" s="1184"/>
      <c r="E182" s="1184"/>
      <c r="F182" s="1184"/>
      <c r="G182" s="1184"/>
      <c r="H182" s="1184"/>
      <c r="I182" s="1184"/>
      <c r="J182" s="978"/>
      <c r="K182" s="503"/>
      <c r="L182" s="978"/>
      <c r="M182" s="396">
        <f>+M180/(M152-M203)</f>
        <v>0.2463141526991988</v>
      </c>
      <c r="N182" s="1032"/>
      <c r="O182" s="396">
        <f>+O180/(O152-O203)</f>
        <v>0.2474716432557144</v>
      </c>
      <c r="P182" s="536"/>
      <c r="Q182" s="536"/>
      <c r="R182" s="536"/>
      <c r="S182" s="536"/>
      <c r="T182" s="536"/>
    </row>
    <row r="183" spans="10:20" s="102" customFormat="1" ht="16.5" thickTop="1">
      <c r="J183" s="971"/>
      <c r="L183" s="971"/>
      <c r="M183" s="116"/>
      <c r="N183" s="168"/>
      <c r="O183" s="116"/>
      <c r="P183" s="532"/>
      <c r="Q183" s="532"/>
      <c r="R183" s="532"/>
      <c r="S183" s="532"/>
      <c r="T183" s="532"/>
    </row>
    <row r="184" spans="1:20" s="102" customFormat="1" ht="15.75">
      <c r="A184" s="190"/>
      <c r="B184" s="191" t="s">
        <v>338</v>
      </c>
      <c r="J184" s="971"/>
      <c r="L184" s="971"/>
      <c r="M184" s="116"/>
      <c r="N184" s="168"/>
      <c r="O184" s="116"/>
      <c r="P184" s="532"/>
      <c r="Q184" s="532"/>
      <c r="R184" s="532"/>
      <c r="S184" s="532"/>
      <c r="T184" s="532"/>
    </row>
    <row r="185" spans="10:20" s="102" customFormat="1" ht="6.75" customHeight="1">
      <c r="J185" s="971"/>
      <c r="L185" s="971"/>
      <c r="M185" s="197"/>
      <c r="N185" s="1033"/>
      <c r="O185" s="197"/>
      <c r="P185" s="532"/>
      <c r="Q185" s="532"/>
      <c r="R185" s="532"/>
      <c r="S185" s="532"/>
      <c r="T185" s="532"/>
    </row>
    <row r="186" spans="2:20" s="102" customFormat="1" ht="15.75">
      <c r="B186" s="103" t="s">
        <v>108</v>
      </c>
      <c r="J186" s="971"/>
      <c r="L186" s="971"/>
      <c r="M186" s="198"/>
      <c r="N186" s="1030"/>
      <c r="O186" s="198"/>
      <c r="P186" s="532"/>
      <c r="Q186" s="532"/>
      <c r="R186" s="532"/>
      <c r="S186" s="532"/>
      <c r="T186" s="532"/>
    </row>
    <row r="187" spans="2:20" s="102" customFormat="1" ht="18.75" customHeight="1">
      <c r="B187" s="102" t="s">
        <v>417</v>
      </c>
      <c r="J187" s="971"/>
      <c r="L187" s="971"/>
      <c r="M187" s="262">
        <f>+O191</f>
        <v>28717</v>
      </c>
      <c r="N187" s="385"/>
      <c r="O187" s="262">
        <v>28555</v>
      </c>
      <c r="P187" s="532"/>
      <c r="Q187" s="532"/>
      <c r="R187" s="532"/>
      <c r="S187" s="532"/>
      <c r="T187" s="532"/>
    </row>
    <row r="188" spans="2:20" s="102" customFormat="1" ht="15.75">
      <c r="B188" s="102" t="s">
        <v>428</v>
      </c>
      <c r="J188" s="971"/>
      <c r="L188" s="971"/>
      <c r="M188" s="262">
        <v>0</v>
      </c>
      <c r="N188" s="385"/>
      <c r="O188" s="262">
        <v>283</v>
      </c>
      <c r="P188" s="532"/>
      <c r="Q188" s="532"/>
      <c r="R188" s="532"/>
      <c r="S188" s="532"/>
      <c r="T188" s="532"/>
    </row>
    <row r="189" spans="2:20" s="102" customFormat="1" ht="15.75" customHeight="1">
      <c r="B189" s="102" t="s">
        <v>422</v>
      </c>
      <c r="J189" s="971"/>
      <c r="L189" s="971"/>
      <c r="M189" s="262">
        <v>0</v>
      </c>
      <c r="N189" s="385"/>
      <c r="O189" s="262">
        <v>-121</v>
      </c>
      <c r="P189" s="532"/>
      <c r="Q189" s="532"/>
      <c r="R189" s="532"/>
      <c r="S189" s="532"/>
      <c r="T189" s="532"/>
    </row>
    <row r="190" spans="10:20" s="102" customFormat="1" ht="5.25" customHeight="1">
      <c r="J190" s="971"/>
      <c r="L190" s="971"/>
      <c r="M190" s="262"/>
      <c r="N190" s="385"/>
      <c r="O190" s="262"/>
      <c r="P190" s="532"/>
      <c r="Q190" s="532"/>
      <c r="R190" s="532"/>
      <c r="S190" s="532"/>
      <c r="T190" s="532"/>
    </row>
    <row r="191" spans="2:20" s="103" customFormat="1" ht="15.75">
      <c r="B191" s="102" t="s">
        <v>420</v>
      </c>
      <c r="J191" s="976"/>
      <c r="L191" s="976"/>
      <c r="M191" s="345">
        <f>SUM(M187:M189)</f>
        <v>28717</v>
      </c>
      <c r="N191" s="385"/>
      <c r="O191" s="345">
        <f>SUM(O187:O189)</f>
        <v>28717</v>
      </c>
      <c r="P191" s="532"/>
      <c r="Q191" s="535"/>
      <c r="R191" s="535"/>
      <c r="S191" s="535"/>
      <c r="T191" s="535"/>
    </row>
    <row r="192" spans="10:20" s="102" customFormat="1" ht="6" customHeight="1">
      <c r="J192" s="971"/>
      <c r="L192" s="971"/>
      <c r="M192" s="116"/>
      <c r="N192" s="168"/>
      <c r="O192" s="116"/>
      <c r="P192" s="532"/>
      <c r="Q192" s="532"/>
      <c r="R192" s="532"/>
      <c r="S192" s="532"/>
      <c r="T192" s="532"/>
    </row>
    <row r="193" spans="2:20" s="102" customFormat="1" ht="15.75">
      <c r="B193" s="102" t="s">
        <v>339</v>
      </c>
      <c r="J193" s="971"/>
      <c r="L193" s="971"/>
      <c r="N193" s="971"/>
      <c r="O193" s="116"/>
      <c r="P193" s="532"/>
      <c r="Q193" s="532"/>
      <c r="R193" s="532"/>
      <c r="S193" s="532"/>
      <c r="T193" s="532"/>
    </row>
    <row r="194" spans="2:20" s="102" customFormat="1" ht="16.5" thickBot="1">
      <c r="B194" s="102" t="s">
        <v>341</v>
      </c>
      <c r="J194" s="971"/>
      <c r="L194" s="971"/>
      <c r="M194" s="371">
        <f>+M191/(M152-M203)</f>
        <v>0.01903371281012551</v>
      </c>
      <c r="N194" s="1034"/>
      <c r="O194" s="371">
        <f>+O191/(O152-O203)</f>
        <v>0.018737244032425604</v>
      </c>
      <c r="P194" s="532"/>
      <c r="Q194" s="532"/>
      <c r="R194" s="532"/>
      <c r="S194" s="532"/>
      <c r="T194" s="532"/>
    </row>
    <row r="195" spans="10:20" s="102" customFormat="1" ht="13.5" customHeight="1" thickTop="1">
      <c r="J195" s="971"/>
      <c r="L195" s="971"/>
      <c r="M195" s="116"/>
      <c r="N195" s="168"/>
      <c r="O195" s="116"/>
      <c r="P195" s="532"/>
      <c r="Q195" s="532"/>
      <c r="R195" s="532"/>
      <c r="S195" s="532"/>
      <c r="T195" s="532"/>
    </row>
    <row r="196" spans="10:20" s="102" customFormat="1" ht="7.5" customHeight="1">
      <c r="J196" s="971"/>
      <c r="L196" s="971"/>
      <c r="M196" s="116"/>
      <c r="N196" s="168"/>
      <c r="O196" s="116"/>
      <c r="P196" s="532"/>
      <c r="Q196" s="532"/>
      <c r="R196" s="532"/>
      <c r="S196" s="532"/>
      <c r="T196" s="532"/>
    </row>
    <row r="197" spans="2:20" s="102" customFormat="1" ht="15.75">
      <c r="B197" s="103" t="s">
        <v>109</v>
      </c>
      <c r="J197" s="971"/>
      <c r="L197" s="971"/>
      <c r="M197" s="265"/>
      <c r="N197" s="1017"/>
      <c r="O197" s="265"/>
      <c r="P197" s="532"/>
      <c r="Q197" s="532"/>
      <c r="R197" s="532"/>
      <c r="S197" s="532"/>
      <c r="T197" s="532"/>
    </row>
    <row r="198" spans="2:20" s="102" customFormat="1" ht="18.75" customHeight="1">
      <c r="B198" s="102" t="s">
        <v>417</v>
      </c>
      <c r="J198" s="971"/>
      <c r="L198" s="971"/>
      <c r="M198" s="262">
        <f>+O203</f>
        <v>102147</v>
      </c>
      <c r="N198" s="385"/>
      <c r="O198" s="262">
        <v>67304</v>
      </c>
      <c r="P198" s="532"/>
      <c r="Q198" s="532"/>
      <c r="R198" s="532"/>
      <c r="S198" s="532"/>
      <c r="T198" s="532"/>
    </row>
    <row r="199" spans="2:20" s="102" customFormat="1" ht="15.75">
      <c r="B199" s="102" t="s">
        <v>428</v>
      </c>
      <c r="J199" s="971"/>
      <c r="L199" s="971"/>
      <c r="M199" s="262">
        <v>2617</v>
      </c>
      <c r="N199" s="385"/>
      <c r="O199" s="262">
        <v>52011</v>
      </c>
      <c r="P199" s="532"/>
      <c r="Q199" s="532"/>
      <c r="R199" s="532"/>
      <c r="S199" s="532"/>
      <c r="T199" s="532"/>
    </row>
    <row r="200" spans="2:20" s="102" customFormat="1" ht="15.75">
      <c r="B200" s="102" t="s">
        <v>407</v>
      </c>
      <c r="J200" s="971"/>
      <c r="L200" s="971"/>
      <c r="M200" s="262">
        <v>-165</v>
      </c>
      <c r="N200" s="385"/>
      <c r="O200" s="262">
        <v>-1397</v>
      </c>
      <c r="P200" s="532"/>
      <c r="Q200" s="537"/>
      <c r="R200" s="532"/>
      <c r="S200" s="532"/>
      <c r="T200" s="532"/>
    </row>
    <row r="201" spans="2:20" s="102" customFormat="1" ht="15.75">
      <c r="B201" s="102" t="s">
        <v>602</v>
      </c>
      <c r="J201" s="971"/>
      <c r="L201" s="971"/>
      <c r="M201" s="262">
        <v>-203</v>
      </c>
      <c r="N201" s="385"/>
      <c r="O201" s="385">
        <v>-15771</v>
      </c>
      <c r="P201" s="532"/>
      <c r="Q201" s="532"/>
      <c r="R201" s="532"/>
      <c r="S201" s="532"/>
      <c r="T201" s="532"/>
    </row>
    <row r="202" spans="10:20" s="102" customFormat="1" ht="5.25" customHeight="1">
      <c r="J202" s="971"/>
      <c r="L202" s="971"/>
      <c r="M202" s="262"/>
      <c r="N202" s="385"/>
      <c r="O202" s="262"/>
      <c r="P202" s="532"/>
      <c r="Q202" s="532"/>
      <c r="R202" s="532"/>
      <c r="S202" s="532"/>
      <c r="T202" s="532"/>
    </row>
    <row r="203" spans="2:20" s="102" customFormat="1" ht="15.75">
      <c r="B203" s="102" t="s">
        <v>420</v>
      </c>
      <c r="J203" s="971"/>
      <c r="L203" s="971"/>
      <c r="M203" s="345">
        <f>SUM(M198:M201)</f>
        <v>104396</v>
      </c>
      <c r="N203" s="385"/>
      <c r="O203" s="345">
        <f>SUM(O198:O201)</f>
        <v>102147</v>
      </c>
      <c r="P203" s="532"/>
      <c r="Q203" s="532"/>
      <c r="R203" s="532"/>
      <c r="S203" s="532"/>
      <c r="T203" s="532"/>
    </row>
    <row r="204" spans="10:20" s="102" customFormat="1" ht="7.5" customHeight="1">
      <c r="J204" s="971"/>
      <c r="L204" s="971"/>
      <c r="M204" s="116"/>
      <c r="N204" s="168"/>
      <c r="O204" s="116"/>
      <c r="P204" s="532"/>
      <c r="Q204" s="532"/>
      <c r="R204" s="532"/>
      <c r="S204" s="532"/>
      <c r="T204" s="532"/>
    </row>
    <row r="205" spans="10:20" s="102" customFormat="1" ht="15.75">
      <c r="J205" s="971"/>
      <c r="L205" s="971"/>
      <c r="M205" s="116"/>
      <c r="N205" s="168"/>
      <c r="O205" s="116"/>
      <c r="P205" s="532"/>
      <c r="Q205" s="532"/>
      <c r="R205" s="532"/>
      <c r="S205" s="532"/>
      <c r="T205" s="532"/>
    </row>
    <row r="206" spans="1:20" s="102" customFormat="1" ht="15.75">
      <c r="A206" s="311" t="s">
        <v>470</v>
      </c>
      <c r="B206" s="103" t="s">
        <v>605</v>
      </c>
      <c r="J206" s="971"/>
      <c r="L206" s="971"/>
      <c r="M206" s="1160" t="s">
        <v>630</v>
      </c>
      <c r="N206" s="1160"/>
      <c r="O206" s="1160"/>
      <c r="P206" s="532"/>
      <c r="Q206" s="532"/>
      <c r="R206" s="532"/>
      <c r="S206" s="532"/>
      <c r="T206" s="532"/>
    </row>
    <row r="207" spans="1:20" s="102" customFormat="1" ht="15.75">
      <c r="A207" s="190"/>
      <c r="J207" s="971"/>
      <c r="L207" s="971"/>
      <c r="M207" s="196" t="s">
        <v>843</v>
      </c>
      <c r="N207" s="1029"/>
      <c r="O207" s="196" t="s">
        <v>843</v>
      </c>
      <c r="P207" s="532"/>
      <c r="Q207" s="532"/>
      <c r="R207" s="532"/>
      <c r="S207" s="532"/>
      <c r="T207" s="532"/>
    </row>
    <row r="208" spans="10:20" s="102" customFormat="1" ht="15.75">
      <c r="J208" s="971"/>
      <c r="L208" s="971"/>
      <c r="M208" s="509">
        <f>+'BS'!$H$9</f>
        <v>38807</v>
      </c>
      <c r="N208" s="973"/>
      <c r="O208" s="172" t="str">
        <f>+'BS'!$J$9</f>
        <v>31/12/2005</v>
      </c>
      <c r="P208" s="532"/>
      <c r="Q208" s="532"/>
      <c r="R208" s="532"/>
      <c r="S208" s="532"/>
      <c r="T208" s="532"/>
    </row>
    <row r="209" spans="2:20" s="102" customFormat="1" ht="15.75">
      <c r="B209" s="191" t="s">
        <v>342</v>
      </c>
      <c r="J209" s="971"/>
      <c r="L209" s="971"/>
      <c r="M209" s="198" t="s">
        <v>819</v>
      </c>
      <c r="N209" s="1030"/>
      <c r="O209" s="198" t="s">
        <v>819</v>
      </c>
      <c r="P209" s="532"/>
      <c r="Q209" s="532"/>
      <c r="R209" s="532"/>
      <c r="S209" s="532"/>
      <c r="T209" s="532"/>
    </row>
    <row r="210" spans="10:20" s="102" customFormat="1" ht="6" customHeight="1">
      <c r="J210" s="971"/>
      <c r="L210" s="971"/>
      <c r="M210" s="198"/>
      <c r="N210" s="1030"/>
      <c r="O210" s="198"/>
      <c r="P210" s="532"/>
      <c r="Q210" s="532"/>
      <c r="R210" s="532"/>
      <c r="S210" s="532"/>
      <c r="T210" s="532"/>
    </row>
    <row r="211" spans="2:20" s="102" customFormat="1" ht="15.75">
      <c r="B211" s="103" t="s">
        <v>242</v>
      </c>
      <c r="J211" s="971"/>
      <c r="L211" s="971"/>
      <c r="M211" s="116"/>
      <c r="N211" s="168"/>
      <c r="O211" s="116"/>
      <c r="P211" s="532"/>
      <c r="Q211" s="532"/>
      <c r="R211" s="532"/>
      <c r="S211" s="532"/>
      <c r="T211" s="532"/>
    </row>
    <row r="212" spans="2:20" s="102" customFormat="1" ht="18.75" customHeight="1">
      <c r="B212" s="102" t="s">
        <v>343</v>
      </c>
      <c r="J212" s="971"/>
      <c r="L212" s="971"/>
      <c r="M212" s="116">
        <v>1228243</v>
      </c>
      <c r="N212" s="168"/>
      <c r="O212" s="116">
        <v>1191600</v>
      </c>
      <c r="P212" s="532"/>
      <c r="Q212" s="532"/>
      <c r="R212" s="532"/>
      <c r="S212" s="532"/>
      <c r="T212" s="532"/>
    </row>
    <row r="213" spans="2:20" s="102" customFormat="1" ht="15.75">
      <c r="B213" s="102" t="s">
        <v>344</v>
      </c>
      <c r="J213" s="971"/>
      <c r="L213" s="971"/>
      <c r="M213" s="116">
        <v>144761</v>
      </c>
      <c r="N213" s="168"/>
      <c r="O213" s="116">
        <v>153543</v>
      </c>
      <c r="P213" s="532"/>
      <c r="Q213" s="532"/>
      <c r="R213" s="532"/>
      <c r="S213" s="532"/>
      <c r="T213" s="532"/>
    </row>
    <row r="214" spans="2:20" s="102" customFormat="1" ht="15.75">
      <c r="B214" s="102" t="s">
        <v>160</v>
      </c>
      <c r="J214" s="971"/>
      <c r="L214" s="971"/>
      <c r="M214" s="168">
        <v>681958</v>
      </c>
      <c r="N214" s="168"/>
      <c r="O214" s="116">
        <v>157342</v>
      </c>
      <c r="P214" s="532"/>
      <c r="Q214" s="532"/>
      <c r="R214" s="532"/>
      <c r="S214" s="532"/>
      <c r="T214" s="532"/>
    </row>
    <row r="215" spans="10:20" s="102" customFormat="1" ht="6" customHeight="1">
      <c r="J215" s="971"/>
      <c r="L215" s="971"/>
      <c r="M215" s="186"/>
      <c r="N215" s="168"/>
      <c r="O215" s="186"/>
      <c r="P215" s="532"/>
      <c r="Q215" s="532"/>
      <c r="R215" s="532"/>
      <c r="S215" s="532"/>
      <c r="T215" s="532"/>
    </row>
    <row r="216" spans="10:20" s="102" customFormat="1" ht="15.75">
      <c r="J216" s="971"/>
      <c r="L216" s="971"/>
      <c r="M216" s="116">
        <f>SUM(M211:M214)</f>
        <v>2054962</v>
      </c>
      <c r="N216" s="168"/>
      <c r="O216" s="116">
        <f>SUM(O211:O214)</f>
        <v>1502485</v>
      </c>
      <c r="P216" s="532"/>
      <c r="Q216" s="532"/>
      <c r="R216" s="532"/>
      <c r="S216" s="532"/>
      <c r="T216" s="532"/>
    </row>
    <row r="217" spans="2:20" s="102" customFormat="1" ht="15.75">
      <c r="B217" s="103" t="s">
        <v>243</v>
      </c>
      <c r="J217" s="971"/>
      <c r="L217" s="971"/>
      <c r="M217" s="116"/>
      <c r="N217" s="168"/>
      <c r="O217" s="116"/>
      <c r="P217" s="532"/>
      <c r="Q217" s="532"/>
      <c r="R217" s="532"/>
      <c r="S217" s="532"/>
      <c r="T217" s="532"/>
    </row>
    <row r="218" spans="2:20" s="102" customFormat="1" ht="18.75" customHeight="1" hidden="1">
      <c r="B218" s="102" t="s">
        <v>343</v>
      </c>
      <c r="J218" s="971"/>
      <c r="L218" s="971"/>
      <c r="M218" s="168">
        <v>0</v>
      </c>
      <c r="N218" s="168"/>
      <c r="O218" s="116">
        <v>0</v>
      </c>
      <c r="P218" s="532"/>
      <c r="Q218" s="532"/>
      <c r="R218" s="532"/>
      <c r="S218" s="532"/>
      <c r="T218" s="532"/>
    </row>
    <row r="219" spans="2:20" s="102" customFormat="1" ht="15.75">
      <c r="B219" s="102" t="s">
        <v>344</v>
      </c>
      <c r="J219" s="971"/>
      <c r="L219" s="971"/>
      <c r="M219" s="168">
        <v>5573</v>
      </c>
      <c r="N219" s="168"/>
      <c r="O219" s="116">
        <v>6194</v>
      </c>
      <c r="P219" s="532"/>
      <c r="Q219" s="532"/>
      <c r="R219" s="532"/>
      <c r="S219" s="532"/>
      <c r="T219" s="532"/>
    </row>
    <row r="220" spans="2:20" s="102" customFormat="1" ht="15.75">
      <c r="B220" s="102" t="s">
        <v>346</v>
      </c>
      <c r="J220" s="971"/>
      <c r="L220" s="971"/>
      <c r="M220" s="168">
        <v>463707</v>
      </c>
      <c r="N220" s="168"/>
      <c r="O220" s="168">
        <v>529665</v>
      </c>
      <c r="P220" s="532"/>
      <c r="Q220" s="532"/>
      <c r="R220" s="532"/>
      <c r="S220" s="532"/>
      <c r="T220" s="532"/>
    </row>
    <row r="221" spans="10:20" s="102" customFormat="1" ht="6" customHeight="1">
      <c r="J221" s="971"/>
      <c r="L221" s="971"/>
      <c r="M221" s="186"/>
      <c r="N221" s="168"/>
      <c r="O221" s="186"/>
      <c r="P221" s="532"/>
      <c r="Q221" s="532"/>
      <c r="R221" s="532"/>
      <c r="S221" s="532"/>
      <c r="T221" s="532"/>
    </row>
    <row r="222" spans="10:20" s="102" customFormat="1" ht="15.75">
      <c r="J222" s="971"/>
      <c r="L222" s="971"/>
      <c r="M222" s="116">
        <f>SUM(M218:M220)</f>
        <v>469280</v>
      </c>
      <c r="N222" s="168"/>
      <c r="O222" s="116">
        <f>SUM(O218:O220)</f>
        <v>535859</v>
      </c>
      <c r="P222" s="532"/>
      <c r="Q222" s="532"/>
      <c r="R222" s="532"/>
      <c r="S222" s="532"/>
      <c r="T222" s="532"/>
    </row>
    <row r="223" spans="10:20" s="102" customFormat="1" ht="9" customHeight="1">
      <c r="J223" s="971"/>
      <c r="L223" s="971"/>
      <c r="M223" s="116"/>
      <c r="N223" s="168"/>
      <c r="O223" s="116"/>
      <c r="P223" s="532"/>
      <c r="Q223" s="532"/>
      <c r="R223" s="532"/>
      <c r="S223" s="532"/>
      <c r="T223" s="532"/>
    </row>
    <row r="224" spans="10:20" s="102" customFormat="1" ht="16.5" thickBot="1">
      <c r="J224" s="971"/>
      <c r="L224" s="971"/>
      <c r="M224" s="201">
        <f>+M222+M216</f>
        <v>2524242</v>
      </c>
      <c r="N224" s="168"/>
      <c r="O224" s="201">
        <f>+O222+O216</f>
        <v>2038344</v>
      </c>
      <c r="P224" s="532"/>
      <c r="Q224" s="532"/>
      <c r="R224" s="532"/>
      <c r="S224" s="532"/>
      <c r="T224" s="532"/>
    </row>
    <row r="225" spans="10:20" s="102" customFormat="1" ht="7.5" customHeight="1" thickTop="1">
      <c r="J225" s="971"/>
      <c r="L225" s="971"/>
      <c r="M225" s="243">
        <f>+M95-M224</f>
        <v>0</v>
      </c>
      <c r="N225" s="243"/>
      <c r="O225" s="243">
        <f>+O95-O224</f>
        <v>0</v>
      </c>
      <c r="P225" s="532"/>
      <c r="Q225" s="532"/>
      <c r="R225" s="532"/>
      <c r="S225" s="532"/>
      <c r="T225" s="532"/>
    </row>
    <row r="226" spans="1:20" s="56" customFormat="1" ht="9.75" customHeight="1">
      <c r="A226" s="72"/>
      <c r="B226" s="51"/>
      <c r="C226" s="51"/>
      <c r="D226" s="51"/>
      <c r="E226" s="51"/>
      <c r="F226" s="51"/>
      <c r="G226" s="51"/>
      <c r="H226" s="51"/>
      <c r="I226" s="51"/>
      <c r="J226" s="979"/>
      <c r="K226" s="51"/>
      <c r="L226" s="979"/>
      <c r="M226" s="51"/>
      <c r="N226" s="979"/>
      <c r="O226" s="51"/>
      <c r="P226" s="106"/>
      <c r="Q226" s="251"/>
      <c r="R226" s="122"/>
      <c r="S226" s="122"/>
      <c r="T226" s="122"/>
    </row>
    <row r="227" spans="1:20" s="56" customFormat="1" ht="18.75" customHeight="1">
      <c r="A227" s="547" t="s">
        <v>92</v>
      </c>
      <c r="B227" s="520"/>
      <c r="C227" s="520"/>
      <c r="D227" s="547" t="s">
        <v>490</v>
      </c>
      <c r="E227" s="520"/>
      <c r="F227" s="520"/>
      <c r="G227" s="520"/>
      <c r="H227" s="520"/>
      <c r="I227" s="520"/>
      <c r="J227" s="980"/>
      <c r="K227" s="520"/>
      <c r="L227" s="980"/>
      <c r="M227" s="520"/>
      <c r="N227" s="980"/>
      <c r="O227" s="520"/>
      <c r="P227" s="106"/>
      <c r="Q227" s="251"/>
      <c r="R227" s="122"/>
      <c r="S227" s="122"/>
      <c r="T227" s="122"/>
    </row>
    <row r="228" spans="1:20" s="56" customFormat="1" ht="18.75" customHeight="1">
      <c r="A228" s="520"/>
      <c r="B228" s="520"/>
      <c r="C228" s="520"/>
      <c r="D228" s="547" t="s">
        <v>491</v>
      </c>
      <c r="E228" s="520"/>
      <c r="F228" s="520"/>
      <c r="G228" s="520"/>
      <c r="H228" s="520"/>
      <c r="I228" s="520"/>
      <c r="J228" s="980"/>
      <c r="K228" s="520"/>
      <c r="L228" s="980"/>
      <c r="M228" s="520"/>
      <c r="N228" s="980"/>
      <c r="O228" s="520"/>
      <c r="P228" s="106"/>
      <c r="Q228" s="251"/>
      <c r="R228" s="122"/>
      <c r="S228" s="122"/>
      <c r="T228" s="122"/>
    </row>
    <row r="229" spans="1:20" s="56" customFormat="1" ht="14.25" customHeight="1">
      <c r="A229" s="72"/>
      <c r="B229" s="44"/>
      <c r="C229" s="44"/>
      <c r="D229" s="44"/>
      <c r="E229" s="44"/>
      <c r="F229" s="44"/>
      <c r="G229" s="44"/>
      <c r="H229" s="44"/>
      <c r="I229" s="44"/>
      <c r="J229" s="968"/>
      <c r="K229" s="44"/>
      <c r="L229" s="968"/>
      <c r="M229" s="44"/>
      <c r="N229" s="968"/>
      <c r="O229" s="44"/>
      <c r="P229" s="251"/>
      <c r="Q229" s="122"/>
      <c r="R229" s="122"/>
      <c r="S229" s="122"/>
      <c r="T229" s="122"/>
    </row>
    <row r="230" spans="1:20" s="261" customFormat="1" ht="15.75">
      <c r="A230" s="148" t="s">
        <v>285</v>
      </c>
      <c r="B230" s="120" t="s">
        <v>871</v>
      </c>
      <c r="C230" s="121"/>
      <c r="D230" s="121"/>
      <c r="E230" s="121"/>
      <c r="F230" s="121"/>
      <c r="G230" s="121"/>
      <c r="H230" s="121"/>
      <c r="I230" s="121"/>
      <c r="J230" s="250"/>
      <c r="K230" s="121"/>
      <c r="L230" s="250"/>
      <c r="M230" s="121"/>
      <c r="N230" s="250"/>
      <c r="O230" s="121"/>
      <c r="P230" s="251"/>
      <c r="Q230" s="122"/>
      <c r="R230" s="122"/>
      <c r="S230" s="122"/>
      <c r="T230" s="122"/>
    </row>
    <row r="231" spans="1:20" s="261" customFormat="1" ht="15.75">
      <c r="A231" s="123"/>
      <c r="B231" s="121"/>
      <c r="C231" s="121"/>
      <c r="D231" s="121"/>
      <c r="E231" s="121"/>
      <c r="F231" s="121"/>
      <c r="G231" s="121"/>
      <c r="H231" s="121"/>
      <c r="I231" s="121"/>
      <c r="J231" s="250"/>
      <c r="K231" s="121"/>
      <c r="L231" s="250"/>
      <c r="M231" s="121"/>
      <c r="N231" s="250"/>
      <c r="O231" s="121"/>
      <c r="P231" s="251"/>
      <c r="Q231" s="122"/>
      <c r="R231" s="122"/>
      <c r="S231" s="122"/>
      <c r="T231" s="122"/>
    </row>
    <row r="232" spans="1:20" s="261" customFormat="1" ht="15.75" customHeight="1">
      <c r="A232" s="123"/>
      <c r="B232" s="1183" t="s">
        <v>164</v>
      </c>
      <c r="C232" s="1183"/>
      <c r="D232" s="1183"/>
      <c r="E232" s="1183"/>
      <c r="F232" s="1183"/>
      <c r="G232" s="1183"/>
      <c r="H232" s="1183"/>
      <c r="I232" s="1183"/>
      <c r="J232" s="1183"/>
      <c r="K232" s="1183"/>
      <c r="L232" s="1183"/>
      <c r="M232" s="1183"/>
      <c r="N232" s="1183"/>
      <c r="O232" s="1183"/>
      <c r="P232" s="125"/>
      <c r="Q232" s="125"/>
      <c r="R232" s="122"/>
      <c r="S232" s="122"/>
      <c r="T232" s="122"/>
    </row>
    <row r="233" spans="1:20" s="261" customFormat="1" ht="15.75">
      <c r="A233" s="123"/>
      <c r="B233" s="1183"/>
      <c r="C233" s="1183"/>
      <c r="D233" s="1183"/>
      <c r="E233" s="1183"/>
      <c r="F233" s="1183"/>
      <c r="G233" s="1183"/>
      <c r="H233" s="1183"/>
      <c r="I233" s="1183"/>
      <c r="J233" s="1183"/>
      <c r="K233" s="1183"/>
      <c r="L233" s="1183"/>
      <c r="M233" s="1183"/>
      <c r="N233" s="1183"/>
      <c r="O233" s="1183"/>
      <c r="P233" s="125"/>
      <c r="Q233" s="125"/>
      <c r="R233" s="122"/>
      <c r="S233" s="122"/>
      <c r="T233" s="122"/>
    </row>
    <row r="234" spans="1:20" s="261" customFormat="1" ht="15.75">
      <c r="A234" s="123"/>
      <c r="B234" s="1183"/>
      <c r="C234" s="1183"/>
      <c r="D234" s="1183"/>
      <c r="E234" s="1183"/>
      <c r="F234" s="1183"/>
      <c r="G234" s="1183"/>
      <c r="H234" s="1183"/>
      <c r="I234" s="1183"/>
      <c r="J234" s="1183"/>
      <c r="K234" s="1183"/>
      <c r="L234" s="1183"/>
      <c r="M234" s="1183"/>
      <c r="N234" s="1183"/>
      <c r="O234" s="1183"/>
      <c r="P234" s="125"/>
      <c r="Q234" s="125"/>
      <c r="R234" s="122"/>
      <c r="S234" s="122"/>
      <c r="T234" s="122"/>
    </row>
    <row r="235" spans="1:20" s="261" customFormat="1" ht="15.75">
      <c r="A235" s="123"/>
      <c r="B235" s="1183"/>
      <c r="C235" s="1183"/>
      <c r="D235" s="1183"/>
      <c r="E235" s="1183"/>
      <c r="F235" s="1183"/>
      <c r="G235" s="1183"/>
      <c r="H235" s="1183"/>
      <c r="I235" s="1183"/>
      <c r="J235" s="1183"/>
      <c r="K235" s="1183"/>
      <c r="L235" s="1183"/>
      <c r="M235" s="1183"/>
      <c r="N235" s="1183"/>
      <c r="O235" s="1183"/>
      <c r="P235" s="125"/>
      <c r="Q235" s="125"/>
      <c r="R235" s="122"/>
      <c r="S235" s="122"/>
      <c r="T235" s="122"/>
    </row>
    <row r="236" spans="1:20" s="261" customFormat="1" ht="9.75" customHeight="1">
      <c r="A236" s="123"/>
      <c r="B236" s="1183"/>
      <c r="C236" s="1183"/>
      <c r="D236" s="1183"/>
      <c r="E236" s="1183"/>
      <c r="F236" s="1183"/>
      <c r="G236" s="1183"/>
      <c r="H236" s="1183"/>
      <c r="I236" s="1183"/>
      <c r="J236" s="1183"/>
      <c r="K236" s="1183"/>
      <c r="L236" s="1183"/>
      <c r="M236" s="1183"/>
      <c r="N236" s="1183"/>
      <c r="O236" s="1183"/>
      <c r="P236" s="106"/>
      <c r="Q236" s="125"/>
      <c r="R236" s="122"/>
      <c r="S236" s="122"/>
      <c r="T236" s="122"/>
    </row>
    <row r="237" spans="1:20" s="261" customFormat="1" ht="11.25" customHeight="1">
      <c r="A237" s="123"/>
      <c r="B237" s="481"/>
      <c r="C237" s="481"/>
      <c r="D237" s="481"/>
      <c r="E237" s="481"/>
      <c r="F237" s="481"/>
      <c r="G237" s="481"/>
      <c r="H237" s="481"/>
      <c r="I237" s="481"/>
      <c r="J237" s="981"/>
      <c r="K237" s="481"/>
      <c r="L237" s="981"/>
      <c r="M237" s="481"/>
      <c r="N237" s="981"/>
      <c r="O237" s="481"/>
      <c r="P237" s="106"/>
      <c r="Q237" s="125"/>
      <c r="R237" s="122"/>
      <c r="S237" s="122"/>
      <c r="T237" s="122"/>
    </row>
    <row r="238" spans="1:17" s="122" customFormat="1" ht="15.75" customHeight="1">
      <c r="A238" s="123"/>
      <c r="B238" s="1183" t="s">
        <v>166</v>
      </c>
      <c r="C238" s="1183"/>
      <c r="D238" s="1183"/>
      <c r="E238" s="1183"/>
      <c r="F238" s="1183"/>
      <c r="G238" s="1183"/>
      <c r="H238" s="1183"/>
      <c r="I238" s="1183"/>
      <c r="J238" s="1183"/>
      <c r="K238" s="1183"/>
      <c r="L238" s="1183"/>
      <c r="M238" s="1183"/>
      <c r="N238" s="1183"/>
      <c r="O238" s="1183"/>
      <c r="P238" s="125"/>
      <c r="Q238" s="125"/>
    </row>
    <row r="239" spans="1:17" s="122" customFormat="1" ht="15.75" customHeight="1">
      <c r="A239" s="123"/>
      <c r="B239" s="1183"/>
      <c r="C239" s="1183"/>
      <c r="D239" s="1183"/>
      <c r="E239" s="1183"/>
      <c r="F239" s="1183"/>
      <c r="G239" s="1183"/>
      <c r="H239" s="1183"/>
      <c r="I239" s="1183"/>
      <c r="J239" s="1183"/>
      <c r="K239" s="1183"/>
      <c r="L239" s="1183"/>
      <c r="M239" s="1183"/>
      <c r="N239" s="1183"/>
      <c r="O239" s="1183"/>
      <c r="P239" s="125"/>
      <c r="Q239" s="125"/>
    </row>
    <row r="240" spans="1:17" s="122" customFormat="1" ht="15.75" customHeight="1">
      <c r="A240" s="123"/>
      <c r="B240" s="1183"/>
      <c r="C240" s="1183"/>
      <c r="D240" s="1183"/>
      <c r="E240" s="1183"/>
      <c r="F240" s="1183"/>
      <c r="G240" s="1183"/>
      <c r="H240" s="1183"/>
      <c r="I240" s="1183"/>
      <c r="J240" s="1183"/>
      <c r="K240" s="1183"/>
      <c r="L240" s="1183"/>
      <c r="M240" s="1183"/>
      <c r="N240" s="1183"/>
      <c r="O240" s="1183"/>
      <c r="P240" s="125"/>
      <c r="Q240" s="125"/>
    </row>
    <row r="241" spans="1:17" s="122" customFormat="1" ht="15.75" customHeight="1">
      <c r="A241" s="123"/>
      <c r="B241" s="1183"/>
      <c r="C241" s="1183"/>
      <c r="D241" s="1183"/>
      <c r="E241" s="1183"/>
      <c r="F241" s="1183"/>
      <c r="G241" s="1183"/>
      <c r="H241" s="1183"/>
      <c r="I241" s="1183"/>
      <c r="J241" s="1183"/>
      <c r="K241" s="1183"/>
      <c r="L241" s="1183"/>
      <c r="M241" s="1183"/>
      <c r="N241" s="1183"/>
      <c r="O241" s="1183"/>
      <c r="P241" s="125"/>
      <c r="Q241" s="125"/>
    </row>
    <row r="242" spans="1:17" s="122" customFormat="1" ht="15.75" customHeight="1">
      <c r="A242" s="123"/>
      <c r="B242" s="1183"/>
      <c r="C242" s="1183"/>
      <c r="D242" s="1183"/>
      <c r="E242" s="1183"/>
      <c r="F242" s="1183"/>
      <c r="G242" s="1183"/>
      <c r="H242" s="1183"/>
      <c r="I242" s="1183"/>
      <c r="J242" s="1183"/>
      <c r="K242" s="1183"/>
      <c r="L242" s="1183"/>
      <c r="M242" s="1183"/>
      <c r="N242" s="1183"/>
      <c r="O242" s="1183"/>
      <c r="P242" s="125"/>
      <c r="Q242" s="125"/>
    </row>
    <row r="243" spans="1:17" s="122" customFormat="1" ht="15.75" customHeight="1">
      <c r="A243" s="123"/>
      <c r="B243" s="1183"/>
      <c r="C243" s="1183"/>
      <c r="D243" s="1183"/>
      <c r="E243" s="1183"/>
      <c r="F243" s="1183"/>
      <c r="G243" s="1183"/>
      <c r="H243" s="1183"/>
      <c r="I243" s="1183"/>
      <c r="J243" s="1183"/>
      <c r="K243" s="1183"/>
      <c r="L243" s="1183"/>
      <c r="M243" s="1183"/>
      <c r="N243" s="1183"/>
      <c r="O243" s="1183"/>
      <c r="P243" s="125"/>
      <c r="Q243" s="125"/>
    </row>
    <row r="244" spans="1:17" s="122" customFormat="1" ht="15.75" customHeight="1">
      <c r="A244" s="123"/>
      <c r="B244" s="1183"/>
      <c r="C244" s="1183"/>
      <c r="D244" s="1183"/>
      <c r="E244" s="1183"/>
      <c r="F244" s="1183"/>
      <c r="G244" s="1183"/>
      <c r="H244" s="1183"/>
      <c r="I244" s="1183"/>
      <c r="J244" s="1183"/>
      <c r="K244" s="1183"/>
      <c r="L244" s="1183"/>
      <c r="M244" s="1183"/>
      <c r="N244" s="1183"/>
      <c r="O244" s="1183"/>
      <c r="P244" s="125"/>
      <c r="Q244" s="125"/>
    </row>
    <row r="245" spans="1:17" s="122" customFormat="1" ht="15.75">
      <c r="A245" s="123"/>
      <c r="B245" s="1183"/>
      <c r="C245" s="1183"/>
      <c r="D245" s="1183"/>
      <c r="E245" s="1183"/>
      <c r="F245" s="1183"/>
      <c r="G245" s="1183"/>
      <c r="H245" s="1183"/>
      <c r="I245" s="1183"/>
      <c r="J245" s="1183"/>
      <c r="K245" s="1183"/>
      <c r="L245" s="1183"/>
      <c r="M245" s="1183"/>
      <c r="N245" s="1183"/>
      <c r="O245" s="1183"/>
      <c r="P245" s="125"/>
      <c r="Q245" s="125"/>
    </row>
    <row r="246" spans="1:79" s="261" customFormat="1" ht="15.75" customHeight="1">
      <c r="A246" s="123"/>
      <c r="B246" s="1189" t="s">
        <v>74</v>
      </c>
      <c r="C246" s="1189"/>
      <c r="D246" s="1189"/>
      <c r="E246" s="1189"/>
      <c r="F246" s="1189"/>
      <c r="G246" s="1189"/>
      <c r="H246" s="1189"/>
      <c r="I246" s="1189"/>
      <c r="J246" s="1189"/>
      <c r="K246" s="1189"/>
      <c r="L246" s="1189"/>
      <c r="M246" s="1189"/>
      <c r="N246" s="1189"/>
      <c r="O246" s="1189"/>
      <c r="P246" s="125"/>
      <c r="Q246" s="125"/>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row>
    <row r="247" spans="1:79" s="261" customFormat="1" ht="15.75">
      <c r="A247" s="123"/>
      <c r="B247" s="1189"/>
      <c r="C247" s="1189"/>
      <c r="D247" s="1189"/>
      <c r="E247" s="1189"/>
      <c r="F247" s="1189"/>
      <c r="G247" s="1189"/>
      <c r="H247" s="1189"/>
      <c r="I247" s="1189"/>
      <c r="J247" s="1189"/>
      <c r="K247" s="1189"/>
      <c r="L247" s="1189"/>
      <c r="M247" s="1189"/>
      <c r="N247" s="1189"/>
      <c r="O247" s="1189"/>
      <c r="P247" s="125"/>
      <c r="Q247" s="125"/>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row>
    <row r="248" spans="1:79" s="261" customFormat="1" ht="15.75">
      <c r="A248" s="123"/>
      <c r="B248" s="1189"/>
      <c r="C248" s="1189"/>
      <c r="D248" s="1189"/>
      <c r="E248" s="1189"/>
      <c r="F248" s="1189"/>
      <c r="G248" s="1189"/>
      <c r="H248" s="1189"/>
      <c r="I248" s="1189"/>
      <c r="J248" s="1189"/>
      <c r="K248" s="1189"/>
      <c r="L248" s="1189"/>
      <c r="M248" s="1189"/>
      <c r="N248" s="1189"/>
      <c r="O248" s="1189"/>
      <c r="P248" s="125"/>
      <c r="Q248" s="125"/>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row>
    <row r="249" spans="1:79" s="261" customFormat="1" ht="15.75">
      <c r="A249" s="123"/>
      <c r="B249" s="1189"/>
      <c r="C249" s="1189"/>
      <c r="D249" s="1189"/>
      <c r="E249" s="1189"/>
      <c r="F249" s="1189"/>
      <c r="G249" s="1189"/>
      <c r="H249" s="1189"/>
      <c r="I249" s="1189"/>
      <c r="J249" s="1189"/>
      <c r="K249" s="1189"/>
      <c r="L249" s="1189"/>
      <c r="M249" s="1189"/>
      <c r="N249" s="1189"/>
      <c r="O249" s="1189"/>
      <c r="P249" s="125"/>
      <c r="Q249" s="125"/>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row>
    <row r="250" spans="1:79" s="261" customFormat="1" ht="15.75">
      <c r="A250" s="123"/>
      <c r="B250" s="1189"/>
      <c r="C250" s="1189"/>
      <c r="D250" s="1189"/>
      <c r="E250" s="1189"/>
      <c r="F250" s="1189"/>
      <c r="G250" s="1189"/>
      <c r="H250" s="1189"/>
      <c r="I250" s="1189"/>
      <c r="J250" s="1189"/>
      <c r="K250" s="1189"/>
      <c r="L250" s="1189"/>
      <c r="M250" s="1189"/>
      <c r="N250" s="1189"/>
      <c r="O250" s="1189"/>
      <c r="P250" s="125"/>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row>
    <row r="251" spans="1:17" s="122" customFormat="1" ht="6" customHeight="1">
      <c r="A251" s="123"/>
      <c r="B251" s="481"/>
      <c r="C251" s="481"/>
      <c r="D251" s="481"/>
      <c r="E251" s="481"/>
      <c r="F251" s="481"/>
      <c r="G251" s="481"/>
      <c r="H251" s="481"/>
      <c r="I251" s="481"/>
      <c r="J251" s="981"/>
      <c r="K251" s="481"/>
      <c r="L251" s="981"/>
      <c r="M251" s="481"/>
      <c r="N251" s="981"/>
      <c r="O251" s="481"/>
      <c r="P251" s="125"/>
      <c r="Q251" s="125"/>
    </row>
    <row r="252" spans="1:17" s="122" customFormat="1" ht="15.75" customHeight="1">
      <c r="A252" s="123"/>
      <c r="B252" s="1189" t="s">
        <v>206</v>
      </c>
      <c r="C252" s="1189"/>
      <c r="D252" s="1189"/>
      <c r="E252" s="1189"/>
      <c r="F252" s="1189"/>
      <c r="G252" s="1189"/>
      <c r="H252" s="1189"/>
      <c r="I252" s="1189"/>
      <c r="J252" s="1189"/>
      <c r="K252" s="1189"/>
      <c r="L252" s="1189"/>
      <c r="M252" s="1189"/>
      <c r="N252" s="1189"/>
      <c r="O252" s="1189"/>
      <c r="P252" s="125"/>
      <c r="Q252" s="125"/>
    </row>
    <row r="253" spans="1:17" s="122" customFormat="1" ht="15.75" customHeight="1">
      <c r="A253" s="123"/>
      <c r="B253" s="1189"/>
      <c r="C253" s="1189"/>
      <c r="D253" s="1189"/>
      <c r="E253" s="1189"/>
      <c r="F253" s="1189"/>
      <c r="G253" s="1189"/>
      <c r="H253" s="1189"/>
      <c r="I253" s="1189"/>
      <c r="J253" s="1189"/>
      <c r="K253" s="1189"/>
      <c r="L253" s="1189"/>
      <c r="M253" s="1189"/>
      <c r="N253" s="1189"/>
      <c r="O253" s="1189"/>
      <c r="P253" s="125"/>
      <c r="Q253" s="125"/>
    </row>
    <row r="254" spans="1:17" s="122" customFormat="1" ht="15.75" customHeight="1">
      <c r="A254" s="123"/>
      <c r="B254" s="1189"/>
      <c r="C254" s="1189"/>
      <c r="D254" s="1189"/>
      <c r="E254" s="1189"/>
      <c r="F254" s="1189"/>
      <c r="G254" s="1189"/>
      <c r="H254" s="1189"/>
      <c r="I254" s="1189"/>
      <c r="J254" s="1189"/>
      <c r="K254" s="1189"/>
      <c r="L254" s="1189"/>
      <c r="M254" s="1189"/>
      <c r="N254" s="1189"/>
      <c r="O254" s="1189"/>
      <c r="P254" s="125"/>
      <c r="Q254" s="125"/>
    </row>
    <row r="255" spans="1:17" s="122" customFormat="1" ht="15.75" customHeight="1">
      <c r="A255" s="123"/>
      <c r="B255" s="1189"/>
      <c r="C255" s="1189"/>
      <c r="D255" s="1189"/>
      <c r="E255" s="1189"/>
      <c r="F255" s="1189"/>
      <c r="G255" s="1189"/>
      <c r="H255" s="1189"/>
      <c r="I255" s="1189"/>
      <c r="J255" s="1189"/>
      <c r="K255" s="1189"/>
      <c r="L255" s="1189"/>
      <c r="M255" s="1189"/>
      <c r="N255" s="1189"/>
      <c r="O255" s="1189"/>
      <c r="P255" s="125"/>
      <c r="Q255" s="125"/>
    </row>
    <row r="256" spans="1:17" s="122" customFormat="1" ht="15.75" customHeight="1">
      <c r="A256" s="123"/>
      <c r="B256" s="1189"/>
      <c r="C256" s="1189"/>
      <c r="D256" s="1189"/>
      <c r="E256" s="1189"/>
      <c r="F256" s="1189"/>
      <c r="G256" s="1189"/>
      <c r="H256" s="1189"/>
      <c r="I256" s="1189"/>
      <c r="J256" s="1189"/>
      <c r="K256" s="1189"/>
      <c r="L256" s="1189"/>
      <c r="M256" s="1189"/>
      <c r="N256" s="1189"/>
      <c r="O256" s="1189"/>
      <c r="P256" s="125"/>
      <c r="Q256" s="125"/>
    </row>
    <row r="257" spans="1:17" s="122" customFormat="1" ht="15.75" customHeight="1">
      <c r="A257" s="123"/>
      <c r="B257" s="1189"/>
      <c r="C257" s="1189"/>
      <c r="D257" s="1189"/>
      <c r="E257" s="1189"/>
      <c r="F257" s="1189"/>
      <c r="G257" s="1189"/>
      <c r="H257" s="1189"/>
      <c r="I257" s="1189"/>
      <c r="J257" s="1189"/>
      <c r="K257" s="1189"/>
      <c r="L257" s="1189"/>
      <c r="M257" s="1189"/>
      <c r="N257" s="1189"/>
      <c r="O257" s="1189"/>
      <c r="P257" s="125"/>
      <c r="Q257" s="125"/>
    </row>
    <row r="258" spans="1:17" s="122" customFormat="1" ht="13.5" customHeight="1">
      <c r="A258" s="123"/>
      <c r="B258" s="1189"/>
      <c r="C258" s="1189"/>
      <c r="D258" s="1189"/>
      <c r="E258" s="1189"/>
      <c r="F258" s="1189"/>
      <c r="G258" s="1189"/>
      <c r="H258" s="1189"/>
      <c r="I258" s="1189"/>
      <c r="J258" s="1189"/>
      <c r="K258" s="1189"/>
      <c r="L258" s="1189"/>
      <c r="M258" s="1189"/>
      <c r="N258" s="1189"/>
      <c r="O258" s="1189"/>
      <c r="P258" s="125"/>
      <c r="Q258" s="125"/>
    </row>
    <row r="259" spans="1:16" s="122" customFormat="1" ht="9" customHeight="1">
      <c r="A259" s="123"/>
      <c r="B259" s="481"/>
      <c r="C259" s="481"/>
      <c r="D259" s="481"/>
      <c r="E259" s="481"/>
      <c r="F259" s="481"/>
      <c r="G259" s="481"/>
      <c r="H259" s="481"/>
      <c r="I259" s="481"/>
      <c r="J259" s="481"/>
      <c r="K259" s="481"/>
      <c r="L259" s="481"/>
      <c r="M259" s="481"/>
      <c r="N259" s="481"/>
      <c r="O259" s="481"/>
      <c r="P259" s="309"/>
    </row>
    <row r="260" spans="1:17" s="122" customFormat="1" ht="15.75" customHeight="1">
      <c r="A260" s="123"/>
      <c r="B260" s="1189" t="s">
        <v>75</v>
      </c>
      <c r="C260" s="1189"/>
      <c r="D260" s="1189"/>
      <c r="E260" s="1189"/>
      <c r="F260" s="1189"/>
      <c r="G260" s="1189"/>
      <c r="H260" s="1189"/>
      <c r="I260" s="1189"/>
      <c r="J260" s="1189"/>
      <c r="K260" s="1189"/>
      <c r="L260" s="1189"/>
      <c r="M260" s="1189"/>
      <c r="N260" s="1189"/>
      <c r="O260" s="1189"/>
      <c r="P260" s="125"/>
      <c r="Q260" s="125"/>
    </row>
    <row r="261" spans="1:17" s="122" customFormat="1" ht="15.75" customHeight="1">
      <c r="A261" s="123"/>
      <c r="B261" s="1189"/>
      <c r="C261" s="1189"/>
      <c r="D261" s="1189"/>
      <c r="E261" s="1189"/>
      <c r="F261" s="1189"/>
      <c r="G261" s="1189"/>
      <c r="H261" s="1189"/>
      <c r="I261" s="1189"/>
      <c r="J261" s="1189"/>
      <c r="K261" s="1189"/>
      <c r="L261" s="1189"/>
      <c r="M261" s="1189"/>
      <c r="N261" s="1189"/>
      <c r="O261" s="1189"/>
      <c r="P261" s="125"/>
      <c r="Q261" s="125"/>
    </row>
    <row r="262" spans="1:17" s="122" customFormat="1" ht="15.75" customHeight="1">
      <c r="A262" s="123"/>
      <c r="B262" s="1189"/>
      <c r="C262" s="1189"/>
      <c r="D262" s="1189"/>
      <c r="E262" s="1189"/>
      <c r="F262" s="1189"/>
      <c r="G262" s="1189"/>
      <c r="H262" s="1189"/>
      <c r="I262" s="1189"/>
      <c r="J262" s="1189"/>
      <c r="K262" s="1189"/>
      <c r="L262" s="1189"/>
      <c r="M262" s="1189"/>
      <c r="N262" s="1189"/>
      <c r="O262" s="1189"/>
      <c r="P262" s="125"/>
      <c r="Q262" s="125"/>
    </row>
    <row r="263" spans="1:17" s="122" customFormat="1" ht="15.75" customHeight="1">
      <c r="A263" s="123"/>
      <c r="B263" s="1189"/>
      <c r="C263" s="1189"/>
      <c r="D263" s="1189"/>
      <c r="E263" s="1189"/>
      <c r="F263" s="1189"/>
      <c r="G263" s="1189"/>
      <c r="H263" s="1189"/>
      <c r="I263" s="1189"/>
      <c r="J263" s="1189"/>
      <c r="K263" s="1189"/>
      <c r="L263" s="1189"/>
      <c r="M263" s="1189"/>
      <c r="N263" s="1189"/>
      <c r="O263" s="1189"/>
      <c r="P263" s="125"/>
      <c r="Q263" s="125"/>
    </row>
    <row r="264" spans="1:17" s="122" customFormat="1" ht="15.75" customHeight="1">
      <c r="A264" s="123"/>
      <c r="B264" s="1189"/>
      <c r="C264" s="1189"/>
      <c r="D264" s="1189"/>
      <c r="E264" s="1189"/>
      <c r="F264" s="1189"/>
      <c r="G264" s="1189"/>
      <c r="H264" s="1189"/>
      <c r="I264" s="1189"/>
      <c r="J264" s="1189"/>
      <c r="K264" s="1189"/>
      <c r="L264" s="1189"/>
      <c r="M264" s="1189"/>
      <c r="N264" s="1189"/>
      <c r="O264" s="1189"/>
      <c r="P264" s="125"/>
      <c r="Q264" s="125"/>
    </row>
    <row r="265" spans="1:17" s="122" customFormat="1" ht="7.5" customHeight="1">
      <c r="A265" s="123"/>
      <c r="B265" s="1189"/>
      <c r="C265" s="1189"/>
      <c r="D265" s="1189"/>
      <c r="E265" s="1189"/>
      <c r="F265" s="1189"/>
      <c r="G265" s="1189"/>
      <c r="H265" s="1189"/>
      <c r="I265" s="1189"/>
      <c r="J265" s="1189"/>
      <c r="K265" s="1189"/>
      <c r="L265" s="1189"/>
      <c r="M265" s="1189"/>
      <c r="N265" s="1189"/>
      <c r="O265" s="1189"/>
      <c r="P265" s="125"/>
      <c r="Q265" s="125"/>
    </row>
    <row r="266" spans="1:17" s="122" customFormat="1" ht="12.75" customHeight="1">
      <c r="A266" s="123"/>
      <c r="B266" s="481"/>
      <c r="C266" s="481"/>
      <c r="D266" s="481"/>
      <c r="E266" s="481"/>
      <c r="F266" s="481"/>
      <c r="G266" s="481"/>
      <c r="H266" s="481"/>
      <c r="I266" s="481"/>
      <c r="J266" s="981"/>
      <c r="K266" s="481"/>
      <c r="L266" s="981"/>
      <c r="M266" s="481"/>
      <c r="N266" s="981"/>
      <c r="O266" s="481"/>
      <c r="P266" s="125"/>
      <c r="Q266" s="125"/>
    </row>
    <row r="267" spans="1:17" s="122" customFormat="1" ht="15.75" customHeight="1">
      <c r="A267" s="123"/>
      <c r="B267" s="1189" t="s">
        <v>709</v>
      </c>
      <c r="C267" s="1189"/>
      <c r="D267" s="1189"/>
      <c r="E267" s="1189"/>
      <c r="F267" s="1189"/>
      <c r="G267" s="1189"/>
      <c r="H267" s="1189"/>
      <c r="I267" s="1189"/>
      <c r="J267" s="1189"/>
      <c r="K267" s="1189"/>
      <c r="L267" s="1189"/>
      <c r="M267" s="1189"/>
      <c r="N267" s="1189"/>
      <c r="O267" s="1189"/>
      <c r="P267" s="125"/>
      <c r="Q267" s="125"/>
    </row>
    <row r="268" spans="1:17" s="122" customFormat="1" ht="15.75" customHeight="1">
      <c r="A268" s="123"/>
      <c r="B268" s="1189"/>
      <c r="C268" s="1189"/>
      <c r="D268" s="1189"/>
      <c r="E268" s="1189"/>
      <c r="F268" s="1189"/>
      <c r="G268" s="1189"/>
      <c r="H268" s="1189"/>
      <c r="I268" s="1189"/>
      <c r="J268" s="1189"/>
      <c r="K268" s="1189"/>
      <c r="L268" s="1189"/>
      <c r="M268" s="1189"/>
      <c r="N268" s="1189"/>
      <c r="O268" s="1189"/>
      <c r="P268" s="125"/>
      <c r="Q268" s="125"/>
    </row>
    <row r="269" spans="1:17" s="122" customFormat="1" ht="15.75" customHeight="1">
      <c r="A269" s="123"/>
      <c r="B269" s="1189"/>
      <c r="C269" s="1189"/>
      <c r="D269" s="1189"/>
      <c r="E269" s="1189"/>
      <c r="F269" s="1189"/>
      <c r="G269" s="1189"/>
      <c r="H269" s="1189"/>
      <c r="I269" s="1189"/>
      <c r="J269" s="1189"/>
      <c r="K269" s="1189"/>
      <c r="L269" s="1189"/>
      <c r="M269" s="1189"/>
      <c r="N269" s="1189"/>
      <c r="O269" s="1189"/>
      <c r="P269" s="125"/>
      <c r="Q269" s="125"/>
    </row>
    <row r="270" spans="1:17" s="122" customFormat="1" ht="18" customHeight="1">
      <c r="A270" s="123"/>
      <c r="B270" s="1189"/>
      <c r="C270" s="1189"/>
      <c r="D270" s="1189"/>
      <c r="E270" s="1189"/>
      <c r="F270" s="1189"/>
      <c r="G270" s="1189"/>
      <c r="H270" s="1189"/>
      <c r="I270" s="1189"/>
      <c r="J270" s="1189"/>
      <c r="K270" s="1189"/>
      <c r="L270" s="1189"/>
      <c r="M270" s="1189"/>
      <c r="N270" s="1189"/>
      <c r="O270" s="1189"/>
      <c r="P270" s="125"/>
      <c r="Q270" s="125"/>
    </row>
    <row r="271" spans="1:17" s="122" customFormat="1" ht="15.75" customHeight="1">
      <c r="A271" s="123"/>
      <c r="B271" s="1189" t="s">
        <v>518</v>
      </c>
      <c r="C271" s="1189"/>
      <c r="D271" s="1189"/>
      <c r="E271" s="1189"/>
      <c r="F271" s="1189"/>
      <c r="G271" s="1189"/>
      <c r="H271" s="1189"/>
      <c r="I271" s="1189"/>
      <c r="J271" s="1189"/>
      <c r="K271" s="1189"/>
      <c r="L271" s="1189"/>
      <c r="M271" s="1189"/>
      <c r="N271" s="1189"/>
      <c r="O271" s="1189"/>
      <c r="P271" s="125"/>
      <c r="Q271" s="267"/>
    </row>
    <row r="272" spans="1:17" s="122" customFormat="1" ht="15.75" customHeight="1">
      <c r="A272" s="123"/>
      <c r="B272" s="1189"/>
      <c r="C272" s="1189"/>
      <c r="D272" s="1189"/>
      <c r="E272" s="1189"/>
      <c r="F272" s="1189"/>
      <c r="G272" s="1189"/>
      <c r="H272" s="1189"/>
      <c r="I272" s="1189"/>
      <c r="J272" s="1189"/>
      <c r="K272" s="1189"/>
      <c r="L272" s="1189"/>
      <c r="M272" s="1189"/>
      <c r="N272" s="1189"/>
      <c r="O272" s="1189"/>
      <c r="P272" s="125"/>
      <c r="Q272" s="267"/>
    </row>
    <row r="273" spans="1:17" s="122" customFormat="1" ht="15.75" customHeight="1">
      <c r="A273" s="123"/>
      <c r="B273" s="1189"/>
      <c r="C273" s="1189"/>
      <c r="D273" s="1189"/>
      <c r="E273" s="1189"/>
      <c r="F273" s="1189"/>
      <c r="G273" s="1189"/>
      <c r="H273" s="1189"/>
      <c r="I273" s="1189"/>
      <c r="J273" s="1189"/>
      <c r="K273" s="1189"/>
      <c r="L273" s="1189"/>
      <c r="M273" s="1189"/>
      <c r="N273" s="1189"/>
      <c r="O273" s="1189"/>
      <c r="P273" s="125"/>
      <c r="Q273" s="267"/>
    </row>
    <row r="274" spans="1:17" s="122" customFormat="1" ht="18" customHeight="1">
      <c r="A274" s="123"/>
      <c r="B274" s="1189"/>
      <c r="C274" s="1189"/>
      <c r="D274" s="1189"/>
      <c r="E274" s="1189"/>
      <c r="F274" s="1189"/>
      <c r="G274" s="1189"/>
      <c r="H274" s="1189"/>
      <c r="I274" s="1189"/>
      <c r="J274" s="1189"/>
      <c r="K274" s="1189"/>
      <c r="L274" s="1189"/>
      <c r="M274" s="1189"/>
      <c r="N274" s="1189"/>
      <c r="O274" s="1189"/>
      <c r="P274" s="125"/>
      <c r="Q274" s="267"/>
    </row>
    <row r="275" spans="1:17" s="122" customFormat="1" ht="15.75" customHeight="1">
      <c r="A275" s="123"/>
      <c r="B275" s="1189" t="s">
        <v>522</v>
      </c>
      <c r="C275" s="1189"/>
      <c r="D275" s="1189"/>
      <c r="E275" s="1189"/>
      <c r="F275" s="1189"/>
      <c r="G275" s="1189"/>
      <c r="H275" s="1189"/>
      <c r="I275" s="1189"/>
      <c r="J275" s="1189"/>
      <c r="K275" s="1189"/>
      <c r="L275" s="1189"/>
      <c r="M275" s="1189"/>
      <c r="N275" s="1189"/>
      <c r="O275" s="1189"/>
      <c r="P275" s="125"/>
      <c r="Q275" s="125"/>
    </row>
    <row r="276" spans="1:17" s="122" customFormat="1" ht="15.75" customHeight="1">
      <c r="A276" s="123"/>
      <c r="B276" s="1189"/>
      <c r="C276" s="1189"/>
      <c r="D276" s="1189"/>
      <c r="E276" s="1189"/>
      <c r="F276" s="1189"/>
      <c r="G276" s="1189"/>
      <c r="H276" s="1189"/>
      <c r="I276" s="1189"/>
      <c r="J276" s="1189"/>
      <c r="K276" s="1189"/>
      <c r="L276" s="1189"/>
      <c r="M276" s="1189"/>
      <c r="N276" s="1189"/>
      <c r="O276" s="1189"/>
      <c r="P276" s="125"/>
      <c r="Q276" s="125"/>
    </row>
    <row r="277" spans="1:17" s="122" customFormat="1" ht="15.75" customHeight="1">
      <c r="A277" s="123"/>
      <c r="B277" s="1189"/>
      <c r="C277" s="1189"/>
      <c r="D277" s="1189"/>
      <c r="E277" s="1189"/>
      <c r="F277" s="1189"/>
      <c r="G277" s="1189"/>
      <c r="H277" s="1189"/>
      <c r="I277" s="1189"/>
      <c r="J277" s="1189"/>
      <c r="K277" s="1189"/>
      <c r="L277" s="1189"/>
      <c r="M277" s="1189"/>
      <c r="N277" s="1189"/>
      <c r="O277" s="1189"/>
      <c r="P277" s="125"/>
      <c r="Q277" s="125"/>
    </row>
    <row r="278" spans="1:17" s="122" customFormat="1" ht="15.75">
      <c r="A278" s="123"/>
      <c r="B278" s="1189"/>
      <c r="C278" s="1189"/>
      <c r="D278" s="1189"/>
      <c r="E278" s="1189"/>
      <c r="F278" s="1189"/>
      <c r="G278" s="1189"/>
      <c r="H278" s="1189"/>
      <c r="I278" s="1189"/>
      <c r="J278" s="1189"/>
      <c r="K278" s="1189"/>
      <c r="L278" s="1189"/>
      <c r="M278" s="1189"/>
      <c r="N278" s="1189"/>
      <c r="O278" s="1189"/>
      <c r="P278" s="125"/>
      <c r="Q278" s="125"/>
    </row>
    <row r="279" spans="1:17" s="122" customFormat="1" ht="19.5" customHeight="1">
      <c r="A279" s="123"/>
      <c r="B279" s="1189"/>
      <c r="C279" s="1189"/>
      <c r="D279" s="1189"/>
      <c r="E279" s="1189"/>
      <c r="F279" s="1189"/>
      <c r="G279" s="1189"/>
      <c r="H279" s="1189"/>
      <c r="I279" s="1189"/>
      <c r="J279" s="1189"/>
      <c r="K279" s="1189"/>
      <c r="L279" s="1189"/>
      <c r="M279" s="1189"/>
      <c r="N279" s="1189"/>
      <c r="O279" s="1189"/>
      <c r="P279" s="125"/>
      <c r="Q279" s="125"/>
    </row>
    <row r="280" spans="1:17" s="122" customFormat="1" ht="10.5" customHeight="1">
      <c r="A280" s="123"/>
      <c r="B280" s="481"/>
      <c r="C280" s="481"/>
      <c r="D280" s="481"/>
      <c r="E280" s="481"/>
      <c r="F280" s="481"/>
      <c r="G280" s="481"/>
      <c r="H280" s="481"/>
      <c r="I280" s="481"/>
      <c r="J280" s="981"/>
      <c r="K280" s="481"/>
      <c r="L280" s="981"/>
      <c r="M280" s="481"/>
      <c r="N280" s="981"/>
      <c r="O280" s="481"/>
      <c r="P280" s="125"/>
      <c r="Q280" s="125"/>
    </row>
    <row r="281" spans="1:16" s="122" customFormat="1" ht="15.75">
      <c r="A281" s="123"/>
      <c r="B281" s="268"/>
      <c r="C281" s="268"/>
      <c r="D281" s="268"/>
      <c r="E281" s="268"/>
      <c r="F281" s="268"/>
      <c r="G281" s="268"/>
      <c r="H281" s="268"/>
      <c r="I281" s="268"/>
      <c r="J281" s="982"/>
      <c r="K281" s="268"/>
      <c r="L281" s="982"/>
      <c r="M281" s="268"/>
      <c r="N281" s="982"/>
      <c r="O281" s="268"/>
      <c r="P281" s="269"/>
    </row>
    <row r="282" spans="1:16" s="122" customFormat="1" ht="15.75" customHeight="1">
      <c r="A282" s="148" t="s">
        <v>286</v>
      </c>
      <c r="B282" s="1074" t="s">
        <v>241</v>
      </c>
      <c r="C282" s="1074"/>
      <c r="D282" s="1074"/>
      <c r="E282" s="1074"/>
      <c r="F282" s="1074"/>
      <c r="G282" s="1074"/>
      <c r="H282" s="1074"/>
      <c r="I282" s="1074"/>
      <c r="J282" s="1074"/>
      <c r="K282" s="1074"/>
      <c r="L282" s="1074"/>
      <c r="M282" s="1074"/>
      <c r="N282" s="1074"/>
      <c r="O282" s="1074"/>
      <c r="P282" s="269"/>
    </row>
    <row r="283" spans="1:16" s="122" customFormat="1" ht="15.75" customHeight="1">
      <c r="A283" s="148"/>
      <c r="B283" s="1074"/>
      <c r="C283" s="1074"/>
      <c r="D283" s="1074"/>
      <c r="E283" s="1074"/>
      <c r="F283" s="1074"/>
      <c r="G283" s="1074"/>
      <c r="H283" s="1074"/>
      <c r="I283" s="1074"/>
      <c r="J283" s="1074"/>
      <c r="K283" s="1074"/>
      <c r="L283" s="1074"/>
      <c r="M283" s="1074"/>
      <c r="N283" s="1074"/>
      <c r="O283" s="1074"/>
      <c r="P283" s="269"/>
    </row>
    <row r="284" spans="1:16" s="122" customFormat="1" ht="9" customHeight="1">
      <c r="A284" s="148"/>
      <c r="B284" s="115"/>
      <c r="C284" s="115"/>
      <c r="D284" s="115"/>
      <c r="E284" s="115"/>
      <c r="F284" s="115"/>
      <c r="G284" s="115"/>
      <c r="H284" s="115"/>
      <c r="I284" s="115"/>
      <c r="J284" s="983"/>
      <c r="K284" s="115"/>
      <c r="L284" s="983"/>
      <c r="M284" s="115"/>
      <c r="N284" s="983"/>
      <c r="O284" s="115"/>
      <c r="P284" s="269"/>
    </row>
    <row r="285" spans="1:17" s="122" customFormat="1" ht="15.75">
      <c r="A285" s="123"/>
      <c r="B285" s="1174" t="s">
        <v>165</v>
      </c>
      <c r="C285" s="1174"/>
      <c r="D285" s="1174"/>
      <c r="E285" s="1174"/>
      <c r="F285" s="1174"/>
      <c r="G285" s="1174"/>
      <c r="H285" s="1174"/>
      <c r="I285" s="1174"/>
      <c r="J285" s="1174"/>
      <c r="K285" s="1174"/>
      <c r="L285" s="1174"/>
      <c r="M285" s="1174"/>
      <c r="N285" s="1174"/>
      <c r="O285" s="1174"/>
      <c r="P285" s="125"/>
      <c r="Q285" s="125"/>
    </row>
    <row r="286" spans="1:17" s="122" customFormat="1" ht="15.75">
      <c r="A286" s="123"/>
      <c r="B286" s="1174"/>
      <c r="C286" s="1174"/>
      <c r="D286" s="1174"/>
      <c r="E286" s="1174"/>
      <c r="F286" s="1174"/>
      <c r="G286" s="1174"/>
      <c r="H286" s="1174"/>
      <c r="I286" s="1174"/>
      <c r="J286" s="1174"/>
      <c r="K286" s="1174"/>
      <c r="L286" s="1174"/>
      <c r="M286" s="1174"/>
      <c r="N286" s="1174"/>
      <c r="O286" s="1174"/>
      <c r="P286" s="125"/>
      <c r="Q286" s="125"/>
    </row>
    <row r="287" spans="1:17" s="122" customFormat="1" ht="15.75">
      <c r="A287" s="123"/>
      <c r="B287" s="1174"/>
      <c r="C287" s="1174"/>
      <c r="D287" s="1174"/>
      <c r="E287" s="1174"/>
      <c r="F287" s="1174"/>
      <c r="G287" s="1174"/>
      <c r="H287" s="1174"/>
      <c r="I287" s="1174"/>
      <c r="J287" s="1174"/>
      <c r="K287" s="1174"/>
      <c r="L287" s="1174"/>
      <c r="M287" s="1174"/>
      <c r="N287" s="1174"/>
      <c r="O287" s="1174"/>
      <c r="P287" s="125"/>
      <c r="Q287" s="125"/>
    </row>
    <row r="288" spans="1:17" s="122" customFormat="1" ht="15.75">
      <c r="A288" s="123"/>
      <c r="B288" s="1174"/>
      <c r="C288" s="1174"/>
      <c r="D288" s="1174"/>
      <c r="E288" s="1174"/>
      <c r="F288" s="1174"/>
      <c r="G288" s="1174"/>
      <c r="H288" s="1174"/>
      <c r="I288" s="1174"/>
      <c r="J288" s="1174"/>
      <c r="K288" s="1174"/>
      <c r="L288" s="1174"/>
      <c r="M288" s="1174"/>
      <c r="N288" s="1174"/>
      <c r="O288" s="1174"/>
      <c r="P288" s="125"/>
      <c r="Q288" s="125"/>
    </row>
    <row r="289" spans="1:17" s="122" customFormat="1" ht="21.75" customHeight="1">
      <c r="A289" s="123"/>
      <c r="B289" s="1174"/>
      <c r="C289" s="1174"/>
      <c r="D289" s="1174"/>
      <c r="E289" s="1174"/>
      <c r="F289" s="1174"/>
      <c r="G289" s="1174"/>
      <c r="H289" s="1174"/>
      <c r="I289" s="1174"/>
      <c r="J289" s="1174"/>
      <c r="K289" s="1174"/>
      <c r="L289" s="1174"/>
      <c r="M289" s="1174"/>
      <c r="N289" s="1174"/>
      <c r="O289" s="1174"/>
      <c r="P289" s="125"/>
      <c r="Q289" s="125"/>
    </row>
    <row r="290" spans="1:17" s="122" customFormat="1" ht="15.75">
      <c r="A290" s="123"/>
      <c r="B290" s="106"/>
      <c r="C290" s="106"/>
      <c r="D290" s="106"/>
      <c r="E290" s="106"/>
      <c r="F290" s="106"/>
      <c r="G290" s="106"/>
      <c r="H290" s="106"/>
      <c r="I290" s="106"/>
      <c r="J290" s="984"/>
      <c r="K290" s="106"/>
      <c r="L290" s="984"/>
      <c r="M290" s="106"/>
      <c r="N290" s="984"/>
      <c r="O290" s="106"/>
      <c r="P290" s="125"/>
      <c r="Q290" s="125"/>
    </row>
    <row r="291" spans="1:17" s="122" customFormat="1" ht="14.25" customHeight="1">
      <c r="A291" s="123"/>
      <c r="B291" s="125"/>
      <c r="C291" s="125"/>
      <c r="D291" s="125"/>
      <c r="E291" s="125"/>
      <c r="F291" s="125"/>
      <c r="G291" s="125"/>
      <c r="H291" s="125"/>
      <c r="I291" s="125"/>
      <c r="J291" s="985"/>
      <c r="K291" s="125"/>
      <c r="L291" s="985"/>
      <c r="M291" s="125"/>
      <c r="N291" s="985"/>
      <c r="O291" s="125"/>
      <c r="P291" s="125"/>
      <c r="Q291" s="125"/>
    </row>
    <row r="292" spans="1:20" s="56" customFormat="1" ht="15.75">
      <c r="A292" s="148" t="s">
        <v>287</v>
      </c>
      <c r="B292" s="120" t="s">
        <v>872</v>
      </c>
      <c r="C292" s="121"/>
      <c r="D292" s="121"/>
      <c r="E292" s="121"/>
      <c r="F292" s="121"/>
      <c r="G292" s="121"/>
      <c r="H292" s="121"/>
      <c r="I292" s="121"/>
      <c r="J292" s="250"/>
      <c r="K292" s="121"/>
      <c r="L292" s="250"/>
      <c r="M292" s="121"/>
      <c r="N292" s="250"/>
      <c r="O292" s="121"/>
      <c r="P292" s="251"/>
      <c r="Q292" s="122"/>
      <c r="R292" s="122"/>
      <c r="S292" s="122"/>
      <c r="T292" s="122"/>
    </row>
    <row r="293" spans="1:20" s="56" customFormat="1" ht="5.25" customHeight="1">
      <c r="A293" s="123"/>
      <c r="B293" s="121"/>
      <c r="C293" s="121"/>
      <c r="D293" s="121"/>
      <c r="E293" s="121"/>
      <c r="F293" s="121"/>
      <c r="G293" s="121"/>
      <c r="H293" s="121"/>
      <c r="I293" s="121"/>
      <c r="J293" s="250"/>
      <c r="K293" s="121"/>
      <c r="L293" s="250"/>
      <c r="M293" s="121"/>
      <c r="N293" s="250"/>
      <c r="O293" s="121"/>
      <c r="P293" s="251"/>
      <c r="Q293" s="122"/>
      <c r="R293" s="122"/>
      <c r="S293" s="122"/>
      <c r="T293" s="122"/>
    </row>
    <row r="294" spans="1:20" s="56" customFormat="1" ht="15.75" customHeight="1">
      <c r="A294" s="123"/>
      <c r="B294" s="1179" t="s">
        <v>438</v>
      </c>
      <c r="C294" s="1179"/>
      <c r="D294" s="1179"/>
      <c r="E294" s="1179"/>
      <c r="F294" s="1179"/>
      <c r="G294" s="1179"/>
      <c r="H294" s="1179"/>
      <c r="I294" s="1179"/>
      <c r="J294" s="1179"/>
      <c r="K294" s="1179"/>
      <c r="L294" s="1179"/>
      <c r="M294" s="1179"/>
      <c r="N294" s="1179"/>
      <c r="O294" s="1179"/>
      <c r="P294" s="251"/>
      <c r="Q294" s="122"/>
      <c r="R294" s="122"/>
      <c r="S294" s="122"/>
      <c r="T294" s="122"/>
    </row>
    <row r="295" spans="1:20" s="56" customFormat="1" ht="15.75">
      <c r="A295" s="123"/>
      <c r="B295" s="1179"/>
      <c r="C295" s="1179"/>
      <c r="D295" s="1179"/>
      <c r="E295" s="1179"/>
      <c r="F295" s="1179"/>
      <c r="G295" s="1179"/>
      <c r="H295" s="1179"/>
      <c r="I295" s="1179"/>
      <c r="J295" s="1179"/>
      <c r="K295" s="1179"/>
      <c r="L295" s="1179"/>
      <c r="M295" s="1179"/>
      <c r="N295" s="1179"/>
      <c r="O295" s="1179"/>
      <c r="P295" s="251"/>
      <c r="Q295" s="122"/>
      <c r="R295" s="122"/>
      <c r="S295" s="122"/>
      <c r="T295" s="122"/>
    </row>
    <row r="296" spans="1:20" s="56" customFormat="1" ht="14.25" customHeight="1">
      <c r="A296" s="123"/>
      <c r="B296" s="121"/>
      <c r="C296" s="121"/>
      <c r="D296" s="121"/>
      <c r="E296" s="121"/>
      <c r="F296" s="121"/>
      <c r="G296" s="121"/>
      <c r="H296" s="121"/>
      <c r="I296" s="121"/>
      <c r="J296" s="250"/>
      <c r="K296" s="121"/>
      <c r="L296" s="250"/>
      <c r="M296" s="121"/>
      <c r="N296" s="250"/>
      <c r="O296" s="121"/>
      <c r="P296" s="251"/>
      <c r="Q296" s="122"/>
      <c r="R296" s="122"/>
      <c r="S296" s="122"/>
      <c r="T296" s="122"/>
    </row>
    <row r="297" spans="1:20" s="56" customFormat="1" ht="15.75">
      <c r="A297" s="87" t="s">
        <v>288</v>
      </c>
      <c r="B297" s="47" t="s">
        <v>873</v>
      </c>
      <c r="C297" s="50"/>
      <c r="D297" s="50"/>
      <c r="E297" s="50"/>
      <c r="F297" s="50"/>
      <c r="G297" s="50"/>
      <c r="H297" s="50"/>
      <c r="I297" s="50"/>
      <c r="J297" s="62"/>
      <c r="K297" s="50"/>
      <c r="L297" s="62"/>
      <c r="M297" s="50"/>
      <c r="N297" s="62"/>
      <c r="O297" s="50"/>
      <c r="P297" s="251"/>
      <c r="Q297" s="122"/>
      <c r="R297" s="122"/>
      <c r="S297" s="122"/>
      <c r="T297" s="122"/>
    </row>
    <row r="298" spans="1:20" s="56" customFormat="1" ht="7.5" customHeight="1">
      <c r="A298" s="72"/>
      <c r="B298" s="50"/>
      <c r="C298" s="50"/>
      <c r="D298" s="50"/>
      <c r="E298" s="50"/>
      <c r="F298" s="50"/>
      <c r="G298" s="50"/>
      <c r="H298" s="50"/>
      <c r="I298" s="50"/>
      <c r="J298" s="62"/>
      <c r="K298" s="50"/>
      <c r="L298" s="62"/>
      <c r="M298" s="50"/>
      <c r="N298" s="62"/>
      <c r="O298" s="50"/>
      <c r="P298" s="251"/>
      <c r="Q298" s="122"/>
      <c r="R298" s="122"/>
      <c r="S298" s="122"/>
      <c r="T298" s="122"/>
    </row>
    <row r="299" spans="1:20" s="56" customFormat="1" ht="15.75">
      <c r="A299" s="72"/>
      <c r="B299" s="1109" t="s">
        <v>76</v>
      </c>
      <c r="C299" s="1109"/>
      <c r="D299" s="1109"/>
      <c r="E299" s="1109"/>
      <c r="F299" s="1109"/>
      <c r="G299" s="1109"/>
      <c r="H299" s="1109"/>
      <c r="I299" s="1109"/>
      <c r="J299" s="1109"/>
      <c r="K299" s="1109"/>
      <c r="L299" s="1109"/>
      <c r="M299" s="1109"/>
      <c r="N299" s="1109"/>
      <c r="O299" s="1109"/>
      <c r="P299" s="251"/>
      <c r="Q299" s="122"/>
      <c r="R299" s="122"/>
      <c r="S299" s="122"/>
      <c r="T299" s="122"/>
    </row>
    <row r="300" spans="1:20" s="56" customFormat="1" ht="15.75">
      <c r="A300" s="72"/>
      <c r="B300" s="1109"/>
      <c r="C300" s="1109"/>
      <c r="D300" s="1109"/>
      <c r="E300" s="1109"/>
      <c r="F300" s="1109"/>
      <c r="G300" s="1109"/>
      <c r="H300" s="1109"/>
      <c r="I300" s="1109"/>
      <c r="J300" s="1109"/>
      <c r="K300" s="1109"/>
      <c r="L300" s="1109"/>
      <c r="M300" s="1109"/>
      <c r="N300" s="1109"/>
      <c r="O300" s="1109"/>
      <c r="P300" s="251"/>
      <c r="Q300" s="122"/>
      <c r="R300" s="122"/>
      <c r="S300" s="122"/>
      <c r="T300" s="122"/>
    </row>
    <row r="301" spans="1:20" s="56" customFormat="1" ht="15.75">
      <c r="A301" s="72"/>
      <c r="B301" s="50"/>
      <c r="C301" s="50"/>
      <c r="D301" s="50"/>
      <c r="E301" s="50"/>
      <c r="F301" s="50"/>
      <c r="G301" s="50"/>
      <c r="H301" s="50"/>
      <c r="I301" s="50"/>
      <c r="J301" s="62"/>
      <c r="K301" s="50"/>
      <c r="L301" s="62"/>
      <c r="M301" s="50"/>
      <c r="N301" s="62"/>
      <c r="O301" s="50"/>
      <c r="P301" s="251"/>
      <c r="Q301" s="122"/>
      <c r="R301" s="122"/>
      <c r="S301" s="122"/>
      <c r="T301" s="122"/>
    </row>
    <row r="302" spans="1:20" s="56" customFormat="1" ht="15.75">
      <c r="A302" s="87" t="s">
        <v>289</v>
      </c>
      <c r="B302" s="47" t="s">
        <v>874</v>
      </c>
      <c r="C302" s="50"/>
      <c r="D302" s="50"/>
      <c r="E302" s="50"/>
      <c r="F302" s="50"/>
      <c r="G302" s="50"/>
      <c r="H302" s="50"/>
      <c r="I302" s="1093" t="s">
        <v>627</v>
      </c>
      <c r="J302" s="1093"/>
      <c r="K302" s="1093"/>
      <c r="L302" s="1093"/>
      <c r="M302" s="1093"/>
      <c r="N302" s="1093"/>
      <c r="O302" s="1093"/>
      <c r="P302" s="122"/>
      <c r="Q302" s="122"/>
      <c r="R302" s="122"/>
      <c r="S302" s="122"/>
      <c r="T302" s="122"/>
    </row>
    <row r="303" spans="3:20" s="77" customFormat="1" ht="56.25" customHeight="1">
      <c r="C303" s="67"/>
      <c r="D303" s="67"/>
      <c r="E303" s="67"/>
      <c r="F303" s="67"/>
      <c r="G303" s="67"/>
      <c r="H303" s="67"/>
      <c r="I303" s="67" t="s">
        <v>382</v>
      </c>
      <c r="J303" s="986"/>
      <c r="K303" s="67" t="s">
        <v>584</v>
      </c>
      <c r="L303" s="986"/>
      <c r="M303" s="67" t="s">
        <v>617</v>
      </c>
      <c r="N303" s="986"/>
      <c r="O303" s="67" t="s">
        <v>223</v>
      </c>
      <c r="P303" s="538"/>
      <c r="Q303" s="539"/>
      <c r="R303" s="539"/>
      <c r="S303" s="539"/>
      <c r="T303" s="539"/>
    </row>
    <row r="304" spans="1:20" s="79" customFormat="1" ht="15.75">
      <c r="A304" s="78"/>
      <c r="B304" s="65"/>
      <c r="C304" s="65"/>
      <c r="D304" s="65"/>
      <c r="E304" s="65"/>
      <c r="F304" s="65"/>
      <c r="G304" s="65"/>
      <c r="H304" s="65"/>
      <c r="I304" s="553">
        <f>+Notes1!H150</f>
        <v>38807</v>
      </c>
      <c r="J304" s="987"/>
      <c r="K304" s="553">
        <f>+Notes1!J150</f>
        <v>38442</v>
      </c>
      <c r="L304" s="987"/>
      <c r="M304" s="553">
        <f>+I304</f>
        <v>38807</v>
      </c>
      <c r="N304" s="987"/>
      <c r="O304" s="553">
        <f>+K304</f>
        <v>38442</v>
      </c>
      <c r="P304" s="540"/>
      <c r="Q304" s="541"/>
      <c r="R304" s="541"/>
      <c r="S304" s="541"/>
      <c r="T304" s="541"/>
    </row>
    <row r="305" spans="1:20" s="79" customFormat="1" ht="15.75">
      <c r="A305" s="78"/>
      <c r="B305" s="65"/>
      <c r="C305" s="65"/>
      <c r="E305" s="65"/>
      <c r="F305" s="65"/>
      <c r="G305" s="65"/>
      <c r="H305" s="65"/>
      <c r="I305" s="68" t="s">
        <v>819</v>
      </c>
      <c r="J305" s="988"/>
      <c r="K305" s="68" t="s">
        <v>819</v>
      </c>
      <c r="L305" s="988"/>
      <c r="M305" s="68" t="s">
        <v>819</v>
      </c>
      <c r="N305" s="988"/>
      <c r="O305" s="68" t="s">
        <v>819</v>
      </c>
      <c r="P305" s="540"/>
      <c r="Q305" s="541"/>
      <c r="R305" s="541"/>
      <c r="S305" s="541"/>
      <c r="T305" s="541"/>
    </row>
    <row r="306" spans="1:20" s="290" customFormat="1" ht="15" customHeight="1">
      <c r="A306" s="286"/>
      <c r="B306" s="289" t="s">
        <v>633</v>
      </c>
      <c r="C306" s="287"/>
      <c r="E306" s="287"/>
      <c r="F306" s="287"/>
      <c r="G306" s="287"/>
      <c r="H306" s="287"/>
      <c r="I306" s="288"/>
      <c r="J306" s="989"/>
      <c r="K306" s="288"/>
      <c r="L306" s="989"/>
      <c r="M306" s="288"/>
      <c r="N306" s="989"/>
      <c r="O306" s="288"/>
      <c r="P306" s="542"/>
      <c r="Q306" s="543"/>
      <c r="R306" s="543"/>
      <c r="S306" s="543"/>
      <c r="T306" s="543"/>
    </row>
    <row r="307" spans="1:20" s="290" customFormat="1" ht="15.75">
      <c r="A307" s="286"/>
      <c r="B307" s="288" t="s">
        <v>820</v>
      </c>
      <c r="C307" s="1180" t="s">
        <v>634</v>
      </c>
      <c r="D307" s="1180"/>
      <c r="E307" s="1180"/>
      <c r="F307" s="1180"/>
      <c r="G307" s="1180"/>
      <c r="H307" s="1180"/>
      <c r="I307" s="338">
        <f>+M307</f>
        <v>2067</v>
      </c>
      <c r="J307" s="339"/>
      <c r="K307" s="338">
        <f>+O307</f>
        <v>8679</v>
      </c>
      <c r="L307" s="339"/>
      <c r="M307" s="338">
        <v>2067</v>
      </c>
      <c r="N307" s="339"/>
      <c r="O307" s="338">
        <v>8679</v>
      </c>
      <c r="P307" s="542"/>
      <c r="Q307" s="543"/>
      <c r="R307" s="543"/>
      <c r="S307" s="543"/>
      <c r="T307" s="543"/>
    </row>
    <row r="308" spans="1:20" s="387" customFormat="1" ht="19.5" customHeight="1">
      <c r="A308" s="386"/>
      <c r="B308" s="1186" t="s">
        <v>515</v>
      </c>
      <c r="C308" s="1186"/>
      <c r="D308" s="1186"/>
      <c r="E308" s="1186"/>
      <c r="F308" s="1186"/>
      <c r="G308" s="1186"/>
      <c r="H308" s="1186"/>
      <c r="I308" s="580"/>
      <c r="J308" s="990"/>
      <c r="K308" s="580"/>
      <c r="L308" s="990"/>
      <c r="M308" s="338"/>
      <c r="N308" s="339"/>
      <c r="O308" s="338"/>
      <c r="P308" s="544"/>
      <c r="Q308" s="545"/>
      <c r="R308" s="545"/>
      <c r="S308" s="545"/>
      <c r="T308" s="545"/>
    </row>
    <row r="309" spans="1:20" s="387" customFormat="1" ht="19.5" customHeight="1">
      <c r="A309" s="386"/>
      <c r="B309" s="1059" t="s">
        <v>516</v>
      </c>
      <c r="C309" s="1044"/>
      <c r="D309" s="1044"/>
      <c r="E309" s="1044"/>
      <c r="F309" s="1044"/>
      <c r="G309" s="1044"/>
      <c r="H309" s="1044"/>
      <c r="I309" s="1150">
        <f>+M309</f>
        <v>19325</v>
      </c>
      <c r="J309" s="990"/>
      <c r="K309" s="338">
        <f>+O309</f>
        <v>32934</v>
      </c>
      <c r="L309" s="990"/>
      <c r="M309" s="1150">
        <v>19325</v>
      </c>
      <c r="N309" s="339"/>
      <c r="O309" s="338">
        <v>32934</v>
      </c>
      <c r="P309" s="544"/>
      <c r="Q309" s="545"/>
      <c r="R309" s="545"/>
      <c r="S309" s="545"/>
      <c r="T309" s="545"/>
    </row>
    <row r="310" spans="1:20" s="387" customFormat="1" ht="19.5" customHeight="1">
      <c r="A310" s="386"/>
      <c r="B310" s="1186" t="s">
        <v>517</v>
      </c>
      <c r="C310" s="1186"/>
      <c r="D310" s="1186"/>
      <c r="E310" s="1186"/>
      <c r="F310" s="1186"/>
      <c r="G310" s="1186"/>
      <c r="H310" s="1186"/>
      <c r="I310" s="1060"/>
      <c r="J310" s="1061"/>
      <c r="K310" s="1060"/>
      <c r="L310" s="1061"/>
      <c r="M310" s="1060"/>
      <c r="N310" s="1061"/>
      <c r="O310" s="1060"/>
      <c r="P310" s="544"/>
      <c r="Q310" s="545"/>
      <c r="R310" s="545"/>
      <c r="S310" s="545"/>
      <c r="T310" s="545"/>
    </row>
    <row r="311" spans="1:20" s="387" customFormat="1" ht="19.5" customHeight="1">
      <c r="A311" s="386"/>
      <c r="B311" s="288" t="s">
        <v>820</v>
      </c>
      <c r="C311" s="1180" t="s">
        <v>514</v>
      </c>
      <c r="D311" s="1180"/>
      <c r="E311" s="1180"/>
      <c r="F311" s="1180"/>
      <c r="G311" s="1180"/>
      <c r="H311" s="1180"/>
      <c r="I311" s="338">
        <f>+M311</f>
        <v>-4603</v>
      </c>
      <c r="J311" s="1061"/>
      <c r="K311" s="338">
        <f>+O311</f>
        <v>0</v>
      </c>
      <c r="L311" s="1061"/>
      <c r="M311" s="1060">
        <v>-4603</v>
      </c>
      <c r="N311" s="1061"/>
      <c r="O311" s="1060">
        <v>0</v>
      </c>
      <c r="P311" s="544"/>
      <c r="Q311" s="545"/>
      <c r="R311" s="545"/>
      <c r="S311" s="545"/>
      <c r="T311" s="545"/>
    </row>
    <row r="312" spans="1:20" s="79" customFormat="1" ht="15.75" customHeight="1">
      <c r="A312" s="78"/>
      <c r="B312" s="288" t="s">
        <v>820</v>
      </c>
      <c r="C312" s="1180" t="s">
        <v>523</v>
      </c>
      <c r="D312" s="1180"/>
      <c r="E312" s="1180"/>
      <c r="F312" s="1180"/>
      <c r="G312" s="1180"/>
      <c r="H312" s="1180"/>
      <c r="I312" s="338">
        <f>+M312</f>
        <v>2040</v>
      </c>
      <c r="J312" s="339"/>
      <c r="K312" s="338">
        <f>+O312</f>
        <v>0</v>
      </c>
      <c r="L312" s="339"/>
      <c r="M312" s="338">
        <v>2040</v>
      </c>
      <c r="N312" s="339"/>
      <c r="O312" s="338">
        <v>0</v>
      </c>
      <c r="P312" s="540"/>
      <c r="Q312" s="541"/>
      <c r="R312" s="541"/>
      <c r="S312" s="541"/>
      <c r="T312" s="541"/>
    </row>
    <row r="313" spans="1:20" s="290" customFormat="1" ht="6.75" customHeight="1">
      <c r="A313" s="286"/>
      <c r="B313" s="296"/>
      <c r="C313" s="296"/>
      <c r="D313" s="296"/>
      <c r="E313" s="296"/>
      <c r="F313" s="296"/>
      <c r="G313" s="296"/>
      <c r="H313" s="296"/>
      <c r="I313" s="339"/>
      <c r="J313" s="339"/>
      <c r="K313" s="339"/>
      <c r="L313" s="339"/>
      <c r="M313" s="339"/>
      <c r="N313" s="339"/>
      <c r="O313" s="339"/>
      <c r="P313" s="542"/>
      <c r="Q313" s="543"/>
      <c r="R313" s="543"/>
      <c r="S313" s="543"/>
      <c r="T313" s="543"/>
    </row>
    <row r="314" spans="1:20" s="290" customFormat="1" ht="16.5" thickBot="1">
      <c r="A314" s="286"/>
      <c r="B314" s="289"/>
      <c r="C314" s="289"/>
      <c r="E314" s="287"/>
      <c r="F314" s="287"/>
      <c r="G314" s="287"/>
      <c r="H314" s="287"/>
      <c r="I314" s="1151">
        <f>SUM(I306:I312)</f>
        <v>18829</v>
      </c>
      <c r="J314" s="991"/>
      <c r="K314" s="340">
        <f>SUM(K306:K312)</f>
        <v>41613</v>
      </c>
      <c r="L314" s="991"/>
      <c r="M314" s="1151">
        <f>SUM(M306:M312)</f>
        <v>18829</v>
      </c>
      <c r="N314" s="991"/>
      <c r="O314" s="340">
        <f>SUM(O306:O312)</f>
        <v>41613</v>
      </c>
      <c r="P314" s="542"/>
      <c r="Q314" s="543"/>
      <c r="R314" s="543"/>
      <c r="S314" s="543"/>
      <c r="T314" s="543"/>
    </row>
    <row r="315" spans="1:20" s="79" customFormat="1" ht="15.75">
      <c r="A315" s="78"/>
      <c r="B315" s="66"/>
      <c r="C315" s="66"/>
      <c r="E315" s="65"/>
      <c r="F315" s="65"/>
      <c r="G315" s="65"/>
      <c r="H315" s="65"/>
      <c r="I315" s="317">
        <f>I314+'PL(Grp)'!G29</f>
        <v>0</v>
      </c>
      <c r="J315" s="992"/>
      <c r="K315" s="256">
        <f>+K314+'PL(Grp)'!I29</f>
        <v>0</v>
      </c>
      <c r="L315" s="1012"/>
      <c r="M315" s="256">
        <f>+M314+'PL(Grp)'!K29</f>
        <v>0</v>
      </c>
      <c r="N315" s="1012"/>
      <c r="O315" s="256">
        <f>+O314+'PL(Grp)'!M29</f>
        <v>0</v>
      </c>
      <c r="P315" s="540"/>
      <c r="Q315" s="541"/>
      <c r="R315" s="541"/>
      <c r="S315" s="541"/>
      <c r="T315" s="541"/>
    </row>
    <row r="316" spans="1:20" s="56" customFormat="1" ht="15.75" customHeight="1">
      <c r="A316" s="72"/>
      <c r="B316" s="1117" t="s">
        <v>545</v>
      </c>
      <c r="C316" s="1117"/>
      <c r="D316" s="1117"/>
      <c r="E316" s="1117"/>
      <c r="F316" s="1117"/>
      <c r="G316" s="1117"/>
      <c r="H316" s="1117"/>
      <c r="I316" s="1117"/>
      <c r="J316" s="1117"/>
      <c r="K316" s="1117"/>
      <c r="L316" s="1117"/>
      <c r="M316" s="1117"/>
      <c r="N316" s="1117"/>
      <c r="O316" s="1117"/>
      <c r="P316" s="125"/>
      <c r="Q316" s="125"/>
      <c r="R316" s="122"/>
      <c r="S316" s="122"/>
      <c r="T316" s="122"/>
    </row>
    <row r="317" spans="1:20" s="56" customFormat="1" ht="24.75" customHeight="1">
      <c r="A317" s="72"/>
      <c r="B317" s="1117"/>
      <c r="C317" s="1117"/>
      <c r="D317" s="1117"/>
      <c r="E317" s="1117"/>
      <c r="F317" s="1117"/>
      <c r="G317" s="1117"/>
      <c r="H317" s="1117"/>
      <c r="I317" s="1117"/>
      <c r="J317" s="1117"/>
      <c r="K317" s="1117"/>
      <c r="L317" s="1117"/>
      <c r="M317" s="1117"/>
      <c r="N317" s="1117"/>
      <c r="O317" s="1117"/>
      <c r="P317" s="125"/>
      <c r="Q317" s="125"/>
      <c r="R317" s="122"/>
      <c r="S317" s="122"/>
      <c r="T317" s="122"/>
    </row>
    <row r="318" spans="1:20" s="56" customFormat="1" ht="15.75" customHeight="1">
      <c r="A318" s="72"/>
      <c r="B318" s="106"/>
      <c r="C318" s="106"/>
      <c r="D318" s="106"/>
      <c r="E318" s="106"/>
      <c r="F318" s="106"/>
      <c r="G318" s="106"/>
      <c r="H318" s="106"/>
      <c r="I318" s="106"/>
      <c r="J318" s="984"/>
      <c r="K318" s="106"/>
      <c r="L318" s="984"/>
      <c r="M318" s="106"/>
      <c r="N318" s="984"/>
      <c r="O318" s="106"/>
      <c r="P318" s="125"/>
      <c r="Q318" s="125"/>
      <c r="R318" s="122"/>
      <c r="S318" s="122"/>
      <c r="T318" s="122"/>
    </row>
    <row r="319" spans="1:20" s="56" customFormat="1" ht="15.75">
      <c r="A319" s="72"/>
      <c r="B319" s="50"/>
      <c r="C319" s="50"/>
      <c r="D319" s="50"/>
      <c r="E319" s="50"/>
      <c r="F319" s="50"/>
      <c r="G319" s="50"/>
      <c r="H319" s="50"/>
      <c r="I319" s="50"/>
      <c r="J319" s="62"/>
      <c r="K319" s="50"/>
      <c r="L319" s="62"/>
      <c r="M319" s="50"/>
      <c r="N319" s="62"/>
      <c r="O319" s="50"/>
      <c r="P319" s="251"/>
      <c r="Q319" s="122"/>
      <c r="R319" s="122"/>
      <c r="S319" s="122"/>
      <c r="T319" s="122"/>
    </row>
    <row r="320" spans="1:20" s="56" customFormat="1" ht="15.75">
      <c r="A320" s="87" t="s">
        <v>290</v>
      </c>
      <c r="B320" s="47" t="s">
        <v>210</v>
      </c>
      <c r="C320" s="50"/>
      <c r="D320" s="50"/>
      <c r="E320" s="50"/>
      <c r="F320" s="50"/>
      <c r="G320" s="50"/>
      <c r="H320" s="50"/>
      <c r="I320" s="50"/>
      <c r="J320" s="62"/>
      <c r="K320" s="50"/>
      <c r="L320" s="62"/>
      <c r="M320" s="50"/>
      <c r="N320" s="62"/>
      <c r="O320" s="50"/>
      <c r="P320" s="251"/>
      <c r="Q320" s="122"/>
      <c r="R320" s="122"/>
      <c r="S320" s="122"/>
      <c r="T320" s="122"/>
    </row>
    <row r="321" spans="1:20" s="56" customFormat="1" ht="9" customHeight="1">
      <c r="A321" s="72"/>
      <c r="B321" s="50"/>
      <c r="C321" s="50"/>
      <c r="D321" s="50"/>
      <c r="E321" s="50"/>
      <c r="F321" s="50"/>
      <c r="G321" s="50"/>
      <c r="H321" s="50"/>
      <c r="I321" s="50"/>
      <c r="J321" s="62"/>
      <c r="K321" s="50"/>
      <c r="L321" s="62"/>
      <c r="M321" s="50"/>
      <c r="N321" s="62"/>
      <c r="O321" s="50"/>
      <c r="P321" s="251"/>
      <c r="Q321" s="122"/>
      <c r="R321" s="122"/>
      <c r="S321" s="122"/>
      <c r="T321" s="122"/>
    </row>
    <row r="322" spans="1:20" s="56" customFormat="1" ht="15.75" customHeight="1">
      <c r="A322" s="72"/>
      <c r="B322" s="1109" t="s">
        <v>291</v>
      </c>
      <c r="C322" s="1109"/>
      <c r="D322" s="1109"/>
      <c r="E322" s="1109"/>
      <c r="F322" s="1109"/>
      <c r="G322" s="1109"/>
      <c r="H322" s="1109"/>
      <c r="I322" s="1109"/>
      <c r="J322" s="1109"/>
      <c r="K322" s="1109"/>
      <c r="L322" s="1109"/>
      <c r="M322" s="1109"/>
      <c r="N322" s="1109"/>
      <c r="O322" s="1109"/>
      <c r="P322" s="125"/>
      <c r="Q322" s="125"/>
      <c r="R322" s="122"/>
      <c r="S322" s="122"/>
      <c r="T322" s="122"/>
    </row>
    <row r="323" spans="1:20" s="56" customFormat="1" ht="15.75">
      <c r="A323" s="72"/>
      <c r="B323" s="1109"/>
      <c r="C323" s="1109"/>
      <c r="D323" s="1109"/>
      <c r="E323" s="1109"/>
      <c r="F323" s="1109"/>
      <c r="G323" s="1109"/>
      <c r="H323" s="1109"/>
      <c r="I323" s="1109"/>
      <c r="J323" s="1109"/>
      <c r="K323" s="1109"/>
      <c r="L323" s="1109"/>
      <c r="M323" s="1109"/>
      <c r="N323" s="1109"/>
      <c r="O323" s="1109"/>
      <c r="P323" s="125"/>
      <c r="Q323" s="125"/>
      <c r="R323" s="122"/>
      <c r="S323" s="122"/>
      <c r="T323" s="122"/>
    </row>
    <row r="324" spans="1:20" s="56" customFormat="1" ht="15.75">
      <c r="A324" s="72"/>
      <c r="B324" s="44"/>
      <c r="C324" s="44"/>
      <c r="D324" s="44"/>
      <c r="E324" s="44"/>
      <c r="F324" s="44"/>
      <c r="G324" s="44"/>
      <c r="H324" s="44"/>
      <c r="I324" s="44"/>
      <c r="J324" s="968"/>
      <c r="K324" s="44"/>
      <c r="L324" s="968"/>
      <c r="M324" s="44"/>
      <c r="N324" s="968"/>
      <c r="O324" s="44"/>
      <c r="P324" s="125"/>
      <c r="Q324" s="125"/>
      <c r="R324" s="122"/>
      <c r="S324" s="122"/>
      <c r="T324" s="122"/>
    </row>
    <row r="325" spans="1:20" s="56" customFormat="1" ht="13.5" customHeight="1">
      <c r="A325" s="72"/>
      <c r="B325" s="50"/>
      <c r="C325" s="50"/>
      <c r="D325" s="50"/>
      <c r="E325" s="50"/>
      <c r="F325" s="50"/>
      <c r="G325" s="50"/>
      <c r="H325" s="50"/>
      <c r="I325" s="50"/>
      <c r="J325" s="62"/>
      <c r="K325" s="50"/>
      <c r="L325" s="62"/>
      <c r="M325" s="50"/>
      <c r="N325" s="62"/>
      <c r="O325" s="50"/>
      <c r="P325" s="251"/>
      <c r="Q325" s="122"/>
      <c r="R325" s="122"/>
      <c r="S325" s="122"/>
      <c r="T325" s="122"/>
    </row>
    <row r="326" spans="1:20" s="56" customFormat="1" ht="15.75">
      <c r="A326" s="87" t="s">
        <v>462</v>
      </c>
      <c r="B326" s="47" t="s">
        <v>211</v>
      </c>
      <c r="C326" s="50"/>
      <c r="D326" s="50"/>
      <c r="E326" s="50"/>
      <c r="F326" s="50"/>
      <c r="G326" s="50"/>
      <c r="H326" s="50"/>
      <c r="I326" s="50"/>
      <c r="J326" s="62"/>
      <c r="K326" s="50"/>
      <c r="L326" s="62"/>
      <c r="M326" s="50"/>
      <c r="N326" s="62"/>
      <c r="O326" s="50"/>
      <c r="P326" s="251"/>
      <c r="Q326" s="122"/>
      <c r="R326" s="122"/>
      <c r="S326" s="122"/>
      <c r="T326" s="122"/>
    </row>
    <row r="327" spans="1:20" s="56" customFormat="1" ht="6" customHeight="1">
      <c r="A327" s="72"/>
      <c r="B327" s="50"/>
      <c r="C327" s="50"/>
      <c r="D327" s="50"/>
      <c r="E327" s="50"/>
      <c r="F327" s="50"/>
      <c r="G327" s="50"/>
      <c r="H327" s="50"/>
      <c r="I327" s="50"/>
      <c r="J327" s="62"/>
      <c r="K327" s="50"/>
      <c r="L327" s="62"/>
      <c r="M327" s="50"/>
      <c r="N327" s="62"/>
      <c r="O327" s="50"/>
      <c r="P327" s="251"/>
      <c r="Q327" s="122"/>
      <c r="R327" s="122"/>
      <c r="S327" s="122"/>
      <c r="T327" s="122"/>
    </row>
    <row r="328" spans="1:20" s="56" customFormat="1" ht="15.75" customHeight="1">
      <c r="A328" s="72"/>
      <c r="B328" s="1109" t="s">
        <v>292</v>
      </c>
      <c r="C328" s="1109"/>
      <c r="D328" s="1109"/>
      <c r="E328" s="1109"/>
      <c r="F328" s="1109"/>
      <c r="G328" s="1109"/>
      <c r="H328" s="1109"/>
      <c r="I328" s="1109"/>
      <c r="J328" s="1109"/>
      <c r="K328" s="1109"/>
      <c r="L328" s="1109"/>
      <c r="M328" s="1109"/>
      <c r="N328" s="1109"/>
      <c r="O328" s="1109"/>
      <c r="P328" s="125"/>
      <c r="Q328" s="125"/>
      <c r="R328" s="122"/>
      <c r="S328" s="122"/>
      <c r="T328" s="122"/>
    </row>
    <row r="329" spans="1:20" s="56" customFormat="1" ht="15.75">
      <c r="A329" s="72"/>
      <c r="B329" s="1109"/>
      <c r="C329" s="1109"/>
      <c r="D329" s="1109"/>
      <c r="E329" s="1109"/>
      <c r="F329" s="1109"/>
      <c r="G329" s="1109"/>
      <c r="H329" s="1109"/>
      <c r="I329" s="1109"/>
      <c r="J329" s="1109"/>
      <c r="K329" s="1109"/>
      <c r="L329" s="1109"/>
      <c r="M329" s="1109"/>
      <c r="N329" s="1109"/>
      <c r="O329" s="1109"/>
      <c r="P329" s="125"/>
      <c r="Q329" s="125"/>
      <c r="R329" s="122"/>
      <c r="S329" s="122"/>
      <c r="T329" s="122"/>
    </row>
    <row r="330" spans="1:20" s="56" customFormat="1" ht="15.75">
      <c r="A330" s="72"/>
      <c r="B330" s="1109"/>
      <c r="C330" s="1109"/>
      <c r="D330" s="1109"/>
      <c r="E330" s="1109"/>
      <c r="F330" s="1109"/>
      <c r="G330" s="1109"/>
      <c r="H330" s="1109"/>
      <c r="I330" s="1109"/>
      <c r="J330" s="1109"/>
      <c r="K330" s="1109"/>
      <c r="L330" s="1109"/>
      <c r="M330" s="1109"/>
      <c r="N330" s="1109"/>
      <c r="O330" s="1109"/>
      <c r="P330" s="125"/>
      <c r="Q330" s="125"/>
      <c r="R330" s="122"/>
      <c r="S330" s="122"/>
      <c r="T330" s="122"/>
    </row>
    <row r="331" spans="1:20" s="56" customFormat="1" ht="13.5" customHeight="1">
      <c r="A331" s="72"/>
      <c r="B331" s="47"/>
      <c r="C331" s="50"/>
      <c r="D331" s="50"/>
      <c r="E331" s="50"/>
      <c r="F331" s="50"/>
      <c r="G331" s="50"/>
      <c r="H331" s="50"/>
      <c r="I331" s="50"/>
      <c r="J331" s="62"/>
      <c r="K331" s="50"/>
      <c r="L331" s="62"/>
      <c r="M331" s="50"/>
      <c r="N331" s="62"/>
      <c r="O331" s="50"/>
      <c r="P331" s="251"/>
      <c r="Q331" s="122"/>
      <c r="R331" s="122"/>
      <c r="S331" s="122"/>
      <c r="T331" s="122"/>
    </row>
    <row r="332" spans="1:79" s="546" customFormat="1" ht="15.75">
      <c r="A332" s="148" t="s">
        <v>463</v>
      </c>
      <c r="B332" s="120" t="s">
        <v>875</v>
      </c>
      <c r="C332" s="121"/>
      <c r="D332" s="121"/>
      <c r="E332" s="121"/>
      <c r="F332" s="121"/>
      <c r="G332" s="121"/>
      <c r="H332" s="121"/>
      <c r="I332" s="121"/>
      <c r="J332" s="250"/>
      <c r="K332" s="121"/>
      <c r="L332" s="250"/>
      <c r="M332" s="121"/>
      <c r="N332" s="250"/>
      <c r="O332" s="121"/>
      <c r="U332" s="310"/>
      <c r="V332" s="310"/>
      <c r="W332" s="310"/>
      <c r="X332" s="310"/>
      <c r="Y332" s="310"/>
      <c r="Z332" s="310"/>
      <c r="AA332" s="310"/>
      <c r="AB332" s="310"/>
      <c r="AC332" s="310"/>
      <c r="AD332" s="310"/>
      <c r="AE332" s="310"/>
      <c r="AF332" s="310"/>
      <c r="AG332" s="310"/>
      <c r="AH332" s="310"/>
      <c r="AI332" s="310"/>
      <c r="AJ332" s="310"/>
      <c r="AK332" s="310"/>
      <c r="AL332" s="310"/>
      <c r="AM332" s="310"/>
      <c r="AN332" s="310"/>
      <c r="AO332" s="310"/>
      <c r="AP332" s="310"/>
      <c r="AQ332" s="310"/>
      <c r="AR332" s="310"/>
      <c r="AS332" s="310"/>
      <c r="AT332" s="310"/>
      <c r="AU332" s="310"/>
      <c r="AV332" s="310"/>
      <c r="AW332" s="310"/>
      <c r="AX332" s="310"/>
      <c r="AY332" s="310"/>
      <c r="AZ332" s="310"/>
      <c r="BA332" s="310"/>
      <c r="BB332" s="310"/>
      <c r="BC332" s="310"/>
      <c r="BD332" s="310"/>
      <c r="BE332" s="310"/>
      <c r="BF332" s="310"/>
      <c r="BG332" s="310"/>
      <c r="BH332" s="310"/>
      <c r="BI332" s="310"/>
      <c r="BJ332" s="310"/>
      <c r="BK332" s="310"/>
      <c r="BL332" s="310"/>
      <c r="BM332" s="310"/>
      <c r="BN332" s="310"/>
      <c r="BO332" s="310"/>
      <c r="BP332" s="310"/>
      <c r="BQ332" s="310"/>
      <c r="BR332" s="310"/>
      <c r="BS332" s="310"/>
      <c r="BT332" s="310"/>
      <c r="BU332" s="310"/>
      <c r="BV332" s="310"/>
      <c r="BW332" s="310"/>
      <c r="BX332" s="310"/>
      <c r="BY332" s="310"/>
      <c r="BZ332" s="310"/>
      <c r="CA332" s="310"/>
    </row>
    <row r="333" spans="1:15" ht="15.75">
      <c r="A333" s="87"/>
      <c r="B333" s="47"/>
      <c r="C333" s="50"/>
      <c r="D333" s="50"/>
      <c r="E333" s="50"/>
      <c r="F333" s="50"/>
      <c r="G333" s="50"/>
      <c r="H333" s="50"/>
      <c r="I333" s="50"/>
      <c r="J333" s="62"/>
      <c r="K333" s="50"/>
      <c r="L333" s="62"/>
      <c r="M333" s="50"/>
      <c r="N333" s="62"/>
      <c r="O333" s="50"/>
    </row>
    <row r="334" spans="1:79" s="546" customFormat="1" ht="18.75" customHeight="1">
      <c r="A334" s="123"/>
      <c r="B334" s="1050" t="s">
        <v>293</v>
      </c>
      <c r="C334" s="379" t="s">
        <v>592</v>
      </c>
      <c r="D334" s="120"/>
      <c r="E334" s="120"/>
      <c r="F334" s="120"/>
      <c r="G334" s="120"/>
      <c r="H334" s="120"/>
      <c r="I334" s="120"/>
      <c r="J334" s="1051"/>
      <c r="K334" s="120"/>
      <c r="L334" s="1051"/>
      <c r="M334" s="120"/>
      <c r="N334" s="1051"/>
      <c r="O334" s="120"/>
      <c r="U334" s="310"/>
      <c r="V334" s="310"/>
      <c r="W334" s="310"/>
      <c r="X334" s="310"/>
      <c r="Y334" s="310"/>
      <c r="Z334" s="310"/>
      <c r="AA334" s="310"/>
      <c r="AB334" s="310"/>
      <c r="AC334" s="310"/>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0"/>
      <c r="AY334" s="310"/>
      <c r="AZ334" s="310"/>
      <c r="BA334" s="310"/>
      <c r="BB334" s="310"/>
      <c r="BC334" s="310"/>
      <c r="BD334" s="310"/>
      <c r="BE334" s="310"/>
      <c r="BF334" s="310"/>
      <c r="BG334" s="310"/>
      <c r="BH334" s="310"/>
      <c r="BI334" s="310"/>
      <c r="BJ334" s="310"/>
      <c r="BK334" s="310"/>
      <c r="BL334" s="310"/>
      <c r="BM334" s="310"/>
      <c r="BN334" s="310"/>
      <c r="BO334" s="310"/>
      <c r="BP334" s="310"/>
      <c r="BQ334" s="310"/>
      <c r="BR334" s="310"/>
      <c r="BS334" s="310"/>
      <c r="BT334" s="310"/>
      <c r="BU334" s="310"/>
      <c r="BV334" s="310"/>
      <c r="BW334" s="310"/>
      <c r="BX334" s="310"/>
      <c r="BY334" s="310"/>
      <c r="BZ334" s="310"/>
      <c r="CA334" s="310"/>
    </row>
    <row r="335" spans="1:15" ht="9" customHeight="1">
      <c r="A335" s="72"/>
      <c r="B335" s="291"/>
      <c r="C335" s="291"/>
      <c r="D335" s="291"/>
      <c r="E335" s="291"/>
      <c r="F335" s="291"/>
      <c r="G335" s="291"/>
      <c r="H335" s="291"/>
      <c r="I335" s="291"/>
      <c r="J335" s="993"/>
      <c r="K335" s="291"/>
      <c r="L335" s="993"/>
      <c r="M335" s="291"/>
      <c r="N335" s="993"/>
      <c r="O335" s="291"/>
    </row>
    <row r="336" spans="1:15" ht="15.75">
      <c r="A336" s="72"/>
      <c r="B336" s="44"/>
      <c r="C336" s="1109" t="s">
        <v>564</v>
      </c>
      <c r="D336" s="1109"/>
      <c r="E336" s="1109"/>
      <c r="F336" s="1109"/>
      <c r="G336" s="1109"/>
      <c r="H336" s="1109"/>
      <c r="I336" s="1109"/>
      <c r="J336" s="1109"/>
      <c r="K336" s="1109"/>
      <c r="L336" s="1109"/>
      <c r="M336" s="1109"/>
      <c r="N336" s="1109"/>
      <c r="O336" s="1109"/>
    </row>
    <row r="337" spans="1:15" ht="18.75" customHeight="1">
      <c r="A337" s="72"/>
      <c r="B337" s="44"/>
      <c r="C337" s="1109"/>
      <c r="D337" s="1109"/>
      <c r="E337" s="1109"/>
      <c r="F337" s="1109"/>
      <c r="G337" s="1109"/>
      <c r="H337" s="1109"/>
      <c r="I337" s="1109"/>
      <c r="J337" s="1109"/>
      <c r="K337" s="1109"/>
      <c r="L337" s="1109"/>
      <c r="M337" s="1109"/>
      <c r="N337" s="1109"/>
      <c r="O337" s="1109"/>
    </row>
    <row r="338" spans="1:15" ht="15.75">
      <c r="A338" s="72"/>
      <c r="B338" s="44"/>
      <c r="C338" s="1109"/>
      <c r="D338" s="1109"/>
      <c r="E338" s="1109"/>
      <c r="F338" s="1109"/>
      <c r="G338" s="1109"/>
      <c r="H338" s="1109"/>
      <c r="I338" s="1109"/>
      <c r="J338" s="1109"/>
      <c r="K338" s="1109"/>
      <c r="L338" s="1109"/>
      <c r="M338" s="1109"/>
      <c r="N338" s="1109"/>
      <c r="O338" s="1109"/>
    </row>
    <row r="339" spans="1:15" ht="15.75">
      <c r="A339" s="72"/>
      <c r="B339" s="44"/>
      <c r="C339" s="1109"/>
      <c r="D339" s="1109"/>
      <c r="E339" s="1109"/>
      <c r="F339" s="1109"/>
      <c r="G339" s="1109"/>
      <c r="H339" s="1109"/>
      <c r="I339" s="1109"/>
      <c r="J339" s="1109"/>
      <c r="K339" s="1109"/>
      <c r="L339" s="1109"/>
      <c r="M339" s="1109"/>
      <c r="N339" s="1109"/>
      <c r="O339" s="1109"/>
    </row>
    <row r="340" spans="1:15" ht="15.75">
      <c r="A340" s="72"/>
      <c r="B340" s="44"/>
      <c r="C340" s="1109"/>
      <c r="D340" s="1109"/>
      <c r="E340" s="1109"/>
      <c r="F340" s="1109"/>
      <c r="G340" s="1109"/>
      <c r="H340" s="1109"/>
      <c r="I340" s="1109"/>
      <c r="J340" s="1109"/>
      <c r="K340" s="1109"/>
      <c r="L340" s="1109"/>
      <c r="M340" s="1109"/>
      <c r="N340" s="1109"/>
      <c r="O340" s="1109"/>
    </row>
    <row r="341" spans="1:15" ht="15.75">
      <c r="A341" s="72"/>
      <c r="B341" s="44"/>
      <c r="C341" s="1109"/>
      <c r="D341" s="1109"/>
      <c r="E341" s="1109"/>
      <c r="F341" s="1109"/>
      <c r="G341" s="1109"/>
      <c r="H341" s="1109"/>
      <c r="I341" s="1109"/>
      <c r="J341" s="1109"/>
      <c r="K341" s="1109"/>
      <c r="L341" s="1109"/>
      <c r="M341" s="1109"/>
      <c r="N341" s="1109"/>
      <c r="O341" s="1109"/>
    </row>
    <row r="342" spans="1:15" ht="15.75">
      <c r="A342" s="72"/>
      <c r="B342" s="44"/>
      <c r="C342" s="1109"/>
      <c r="D342" s="1109"/>
      <c r="E342" s="1109"/>
      <c r="F342" s="1109"/>
      <c r="G342" s="1109"/>
      <c r="H342" s="1109"/>
      <c r="I342" s="1109"/>
      <c r="J342" s="1109"/>
      <c r="K342" s="1109"/>
      <c r="L342" s="1109"/>
      <c r="M342" s="1109"/>
      <c r="N342" s="1109"/>
      <c r="O342" s="1109"/>
    </row>
    <row r="343" spans="1:15" ht="6" customHeight="1">
      <c r="A343" s="72"/>
      <c r="B343" s="44"/>
      <c r="C343" s="44"/>
      <c r="D343" s="44"/>
      <c r="E343" s="44"/>
      <c r="F343" s="44"/>
      <c r="G343" s="44"/>
      <c r="H343" s="44"/>
      <c r="I343" s="44"/>
      <c r="J343" s="968"/>
      <c r="K343" s="44"/>
      <c r="L343" s="968"/>
      <c r="M343" s="44"/>
      <c r="N343" s="968"/>
      <c r="O343" s="44"/>
    </row>
    <row r="344" spans="1:15" ht="15" customHeight="1">
      <c r="A344" s="72"/>
      <c r="B344" s="50"/>
      <c r="D344" s="1072" t="s">
        <v>594</v>
      </c>
      <c r="E344" s="1072"/>
      <c r="F344" s="1072"/>
      <c r="G344" s="1072"/>
      <c r="H344" s="1072"/>
      <c r="I344" s="1072"/>
      <c r="J344" s="1072"/>
      <c r="K344" s="1072"/>
      <c r="L344" s="1072"/>
      <c r="M344" s="1072"/>
      <c r="N344" s="1072"/>
      <c r="O344" s="1072"/>
    </row>
    <row r="345" spans="1:15" ht="4.5" customHeight="1">
      <c r="A345" s="72"/>
      <c r="B345" s="50"/>
      <c r="D345" s="49"/>
      <c r="E345" s="49"/>
      <c r="F345" s="49"/>
      <c r="G345" s="49"/>
      <c r="H345" s="49"/>
      <c r="I345" s="49"/>
      <c r="J345" s="965"/>
      <c r="K345" s="49"/>
      <c r="L345" s="965"/>
      <c r="M345" s="49"/>
      <c r="N345" s="965"/>
      <c r="O345" s="49"/>
    </row>
    <row r="346" spans="1:15" ht="15.75">
      <c r="A346" s="72"/>
      <c r="B346" s="50"/>
      <c r="D346" s="50" t="s">
        <v>99</v>
      </c>
      <c r="E346" s="354"/>
      <c r="F346" s="354"/>
      <c r="G346" s="354"/>
      <c r="H346" s="354"/>
      <c r="I346" s="354"/>
      <c r="J346" s="994"/>
      <c r="K346" s="354"/>
      <c r="L346" s="994"/>
      <c r="M346" s="354"/>
      <c r="N346" s="994"/>
      <c r="O346" s="354"/>
    </row>
    <row r="347" spans="1:15" ht="15.75">
      <c r="A347" s="72"/>
      <c r="B347" s="44"/>
      <c r="D347" s="355" t="s">
        <v>100</v>
      </c>
      <c r="E347" s="354"/>
      <c r="F347" s="354"/>
      <c r="G347" s="354"/>
      <c r="H347" s="354"/>
      <c r="I347" s="354"/>
      <c r="J347" s="994"/>
      <c r="K347" s="354"/>
      <c r="L347" s="994"/>
      <c r="M347" s="354"/>
      <c r="N347" s="994"/>
      <c r="O347" s="354"/>
    </row>
    <row r="348" spans="1:15" ht="11.25" customHeight="1">
      <c r="A348" s="72"/>
      <c r="B348" s="50"/>
      <c r="C348" s="44"/>
      <c r="D348" s="44"/>
      <c r="E348" s="44"/>
      <c r="F348" s="44"/>
      <c r="G348" s="44"/>
      <c r="H348" s="44"/>
      <c r="I348" s="44"/>
      <c r="J348" s="968"/>
      <c r="K348" s="44"/>
      <c r="L348" s="968"/>
      <c r="M348" s="44"/>
      <c r="N348" s="968"/>
      <c r="O348" s="44"/>
    </row>
    <row r="349" spans="1:15" ht="15.75" customHeight="1" hidden="1">
      <c r="A349" s="72"/>
      <c r="B349" s="44"/>
      <c r="C349" s="1109" t="s">
        <v>284</v>
      </c>
      <c r="D349" s="1109"/>
      <c r="E349" s="1109"/>
      <c r="F349" s="1109"/>
      <c r="G349" s="1109"/>
      <c r="H349" s="1109"/>
      <c r="I349" s="1109"/>
      <c r="J349" s="1109"/>
      <c r="K349" s="1109"/>
      <c r="L349" s="1109"/>
      <c r="M349" s="1109"/>
      <c r="N349" s="1109"/>
      <c r="O349" s="1109"/>
    </row>
    <row r="350" spans="1:15" ht="15.75" hidden="1">
      <c r="A350" s="72"/>
      <c r="B350" s="44"/>
      <c r="C350" s="1109"/>
      <c r="D350" s="1109"/>
      <c r="E350" s="1109"/>
      <c r="F350" s="1109"/>
      <c r="G350" s="1109"/>
      <c r="H350" s="1109"/>
      <c r="I350" s="1109"/>
      <c r="J350" s="1109"/>
      <c r="K350" s="1109"/>
      <c r="L350" s="1109"/>
      <c r="M350" s="1109"/>
      <c r="N350" s="1109"/>
      <c r="O350" s="1109"/>
    </row>
    <row r="351" spans="1:15" ht="9" customHeight="1" hidden="1">
      <c r="A351" s="72"/>
      <c r="B351" s="44"/>
      <c r="C351" s="49"/>
      <c r="D351" s="49"/>
      <c r="E351" s="49"/>
      <c r="F351" s="49"/>
      <c r="G351" s="49"/>
      <c r="H351" s="49"/>
      <c r="I351" s="49"/>
      <c r="J351" s="965"/>
      <c r="K351" s="49"/>
      <c r="L351" s="965"/>
      <c r="M351" s="49"/>
      <c r="N351" s="965"/>
      <c r="O351" s="49"/>
    </row>
    <row r="352" spans="1:16" ht="15.75" customHeight="1" hidden="1">
      <c r="A352" s="72"/>
      <c r="B352" s="44"/>
      <c r="C352" s="1109" t="s">
        <v>593</v>
      </c>
      <c r="D352" s="1109"/>
      <c r="E352" s="1109"/>
      <c r="F352" s="1109"/>
      <c r="G352" s="1109"/>
      <c r="H352" s="1109"/>
      <c r="I352" s="1109"/>
      <c r="J352" s="1109"/>
      <c r="K352" s="1109"/>
      <c r="L352" s="1109"/>
      <c r="M352" s="1109"/>
      <c r="N352" s="1109"/>
      <c r="O352" s="1109"/>
      <c r="P352" s="125"/>
    </row>
    <row r="353" spans="1:16" ht="15.75" customHeight="1" hidden="1">
      <c r="A353" s="72"/>
      <c r="B353" s="44"/>
      <c r="C353" s="1109"/>
      <c r="D353" s="1109"/>
      <c r="E353" s="1109"/>
      <c r="F353" s="1109"/>
      <c r="G353" s="1109"/>
      <c r="H353" s="1109"/>
      <c r="I353" s="1109"/>
      <c r="J353" s="1109"/>
      <c r="K353" s="1109"/>
      <c r="L353" s="1109"/>
      <c r="M353" s="1109"/>
      <c r="N353" s="1109"/>
      <c r="O353" s="1109"/>
      <c r="P353" s="125"/>
    </row>
    <row r="354" spans="1:16" ht="15.75" hidden="1">
      <c r="A354" s="72"/>
      <c r="B354" s="44"/>
      <c r="C354" s="1109"/>
      <c r="D354" s="1109"/>
      <c r="E354" s="1109"/>
      <c r="F354" s="1109"/>
      <c r="G354" s="1109"/>
      <c r="H354" s="1109"/>
      <c r="I354" s="1109"/>
      <c r="J354" s="1109"/>
      <c r="K354" s="1109"/>
      <c r="L354" s="1109"/>
      <c r="M354" s="1109"/>
      <c r="N354" s="1109"/>
      <c r="O354" s="1109"/>
      <c r="P354" s="125"/>
    </row>
    <row r="355" spans="1:16" ht="15.75">
      <c r="A355" s="72"/>
      <c r="B355" s="44"/>
      <c r="C355" s="1109" t="s">
        <v>173</v>
      </c>
      <c r="D355" s="1109"/>
      <c r="E355" s="1109"/>
      <c r="F355" s="1109"/>
      <c r="G355" s="1109"/>
      <c r="H355" s="1109"/>
      <c r="I355" s="1109"/>
      <c r="J355" s="1109"/>
      <c r="K355" s="1109"/>
      <c r="L355" s="1109"/>
      <c r="M355" s="1109"/>
      <c r="N355" s="1109"/>
      <c r="O355" s="1109"/>
      <c r="P355" s="125"/>
    </row>
    <row r="356" spans="1:16" ht="15.75">
      <c r="A356" s="72"/>
      <c r="B356" s="44"/>
      <c r="C356" s="1109"/>
      <c r="D356" s="1109"/>
      <c r="E356" s="1109"/>
      <c r="F356" s="1109"/>
      <c r="G356" s="1109"/>
      <c r="H356" s="1109"/>
      <c r="I356" s="1109"/>
      <c r="J356" s="1109"/>
      <c r="K356" s="1109"/>
      <c r="L356" s="1109"/>
      <c r="M356" s="1109"/>
      <c r="N356" s="1109"/>
      <c r="O356" s="1109"/>
      <c r="P356" s="125"/>
    </row>
    <row r="357" spans="1:16" ht="7.5" customHeight="1">
      <c r="A357" s="72"/>
      <c r="B357" s="44"/>
      <c r="C357" s="1109"/>
      <c r="D357" s="1109"/>
      <c r="E357" s="1109"/>
      <c r="F357" s="1109"/>
      <c r="G357" s="1109"/>
      <c r="H357" s="1109"/>
      <c r="I357" s="1109"/>
      <c r="J357" s="1109"/>
      <c r="K357" s="1109"/>
      <c r="L357" s="1109"/>
      <c r="M357" s="1109"/>
      <c r="N357" s="1109"/>
      <c r="O357" s="1109"/>
      <c r="P357" s="125"/>
    </row>
    <row r="358" spans="1:16" ht="7.5" customHeight="1">
      <c r="A358" s="72"/>
      <c r="B358" s="44"/>
      <c r="C358" s="44"/>
      <c r="D358" s="44"/>
      <c r="E358" s="44"/>
      <c r="F358" s="44"/>
      <c r="G358" s="44"/>
      <c r="H358" s="44"/>
      <c r="I358" s="44"/>
      <c r="J358" s="44"/>
      <c r="K358" s="44"/>
      <c r="L358" s="44"/>
      <c r="M358" s="44"/>
      <c r="N358" s="44"/>
      <c r="O358" s="44"/>
      <c r="P358" s="125"/>
    </row>
    <row r="359" spans="1:16" ht="15.75">
      <c r="A359" s="72"/>
      <c r="B359" s="44"/>
      <c r="C359" s="1174" t="s">
        <v>167</v>
      </c>
      <c r="D359" s="1174"/>
      <c r="E359" s="1174"/>
      <c r="F359" s="1174"/>
      <c r="G359" s="1174"/>
      <c r="H359" s="1174"/>
      <c r="I359" s="1174"/>
      <c r="J359" s="1174"/>
      <c r="K359" s="1174"/>
      <c r="L359" s="1174"/>
      <c r="M359" s="1174"/>
      <c r="N359" s="1174"/>
      <c r="O359" s="1174"/>
      <c r="P359" s="125"/>
    </row>
    <row r="360" spans="1:16" ht="15.75">
      <c r="A360" s="72"/>
      <c r="B360" s="44"/>
      <c r="C360" s="1174"/>
      <c r="D360" s="1174"/>
      <c r="E360" s="1174"/>
      <c r="F360" s="1174"/>
      <c r="G360" s="1174"/>
      <c r="H360" s="1174"/>
      <c r="I360" s="1174"/>
      <c r="J360" s="1174"/>
      <c r="K360" s="1174"/>
      <c r="L360" s="1174"/>
      <c r="M360" s="1174"/>
      <c r="N360" s="1174"/>
      <c r="O360" s="1174"/>
      <c r="P360" s="125"/>
    </row>
    <row r="361" spans="1:16" ht="19.5" customHeight="1">
      <c r="A361" s="72"/>
      <c r="B361" s="44"/>
      <c r="C361" s="1174"/>
      <c r="D361" s="1174"/>
      <c r="E361" s="1174"/>
      <c r="F361" s="1174"/>
      <c r="G361" s="1174"/>
      <c r="H361" s="1174"/>
      <c r="I361" s="1174"/>
      <c r="J361" s="1174"/>
      <c r="K361" s="1174"/>
      <c r="L361" s="1174"/>
      <c r="M361" s="1174"/>
      <c r="N361" s="1174"/>
      <c r="O361" s="1174"/>
      <c r="P361" s="125"/>
    </row>
    <row r="362" spans="1:15" ht="15.75">
      <c r="A362" s="72"/>
      <c r="B362" s="44"/>
      <c r="C362" s="49"/>
      <c r="D362" s="49"/>
      <c r="E362" s="49"/>
      <c r="F362" s="49"/>
      <c r="G362" s="49"/>
      <c r="H362" s="49"/>
      <c r="I362" s="49"/>
      <c r="J362" s="965"/>
      <c r="K362" s="49"/>
      <c r="L362" s="965"/>
      <c r="M362" s="49"/>
      <c r="N362" s="965"/>
      <c r="O362" s="49"/>
    </row>
    <row r="363" spans="1:15" ht="15.75">
      <c r="A363" s="72"/>
      <c r="B363" s="50" t="s">
        <v>349</v>
      </c>
      <c r="C363" s="1187" t="s">
        <v>555</v>
      </c>
      <c r="D363" s="1188"/>
      <c r="E363" s="1188"/>
      <c r="F363" s="1188"/>
      <c r="G363" s="1188"/>
      <c r="H363" s="1188"/>
      <c r="I363" s="1188"/>
      <c r="J363" s="1188"/>
      <c r="K363" s="1188"/>
      <c r="L363" s="1188"/>
      <c r="M363" s="1188"/>
      <c r="N363" s="1188"/>
      <c r="O363" s="1188"/>
    </row>
    <row r="364" spans="1:15" ht="9" customHeight="1">
      <c r="A364" s="72"/>
      <c r="B364" s="50"/>
      <c r="C364" s="50"/>
      <c r="D364" s="50"/>
      <c r="E364" s="50"/>
      <c r="F364" s="50"/>
      <c r="G364" s="50"/>
      <c r="H364" s="50"/>
      <c r="I364" s="50"/>
      <c r="J364" s="62"/>
      <c r="K364" s="50"/>
      <c r="L364" s="62"/>
      <c r="M364" s="50"/>
      <c r="N364" s="62"/>
      <c r="O364" s="50"/>
    </row>
    <row r="365" spans="1:15" ht="15.75">
      <c r="A365" s="72"/>
      <c r="B365" s="44"/>
      <c r="C365" s="1109" t="s">
        <v>77</v>
      </c>
      <c r="D365" s="1109"/>
      <c r="E365" s="1109"/>
      <c r="F365" s="1109"/>
      <c r="G365" s="1109"/>
      <c r="H365" s="1109"/>
      <c r="I365" s="1109"/>
      <c r="J365" s="1109"/>
      <c r="K365" s="1109"/>
      <c r="L365" s="1109"/>
      <c r="M365" s="1109"/>
      <c r="N365" s="1109"/>
      <c r="O365" s="1109"/>
    </row>
    <row r="366" spans="1:15" ht="15.75">
      <c r="A366" s="72"/>
      <c r="B366" s="44"/>
      <c r="C366" s="1109"/>
      <c r="D366" s="1109"/>
      <c r="E366" s="1109"/>
      <c r="F366" s="1109"/>
      <c r="G366" s="1109"/>
      <c r="H366" s="1109"/>
      <c r="I366" s="1109"/>
      <c r="J366" s="1109"/>
      <c r="K366" s="1109"/>
      <c r="L366" s="1109"/>
      <c r="M366" s="1109"/>
      <c r="N366" s="1109"/>
      <c r="O366" s="1109"/>
    </row>
    <row r="367" spans="1:15" ht="15.75">
      <c r="A367" s="72"/>
      <c r="B367" s="44"/>
      <c r="C367" s="1109"/>
      <c r="D367" s="1109"/>
      <c r="E367" s="1109"/>
      <c r="F367" s="1109"/>
      <c r="G367" s="1109"/>
      <c r="H367" s="1109"/>
      <c r="I367" s="1109"/>
      <c r="J367" s="1109"/>
      <c r="K367" s="1109"/>
      <c r="L367" s="1109"/>
      <c r="M367" s="1109"/>
      <c r="N367" s="1109"/>
      <c r="O367" s="1109"/>
    </row>
    <row r="368" spans="1:15" ht="15.75">
      <c r="A368" s="72"/>
      <c r="B368" s="44"/>
      <c r="C368" s="1109"/>
      <c r="D368" s="1109"/>
      <c r="E368" s="1109"/>
      <c r="F368" s="1109"/>
      <c r="G368" s="1109"/>
      <c r="H368" s="1109"/>
      <c r="I368" s="1109"/>
      <c r="J368" s="1109"/>
      <c r="K368" s="1109"/>
      <c r="L368" s="1109"/>
      <c r="M368" s="1109"/>
      <c r="N368" s="1109"/>
      <c r="O368" s="1109"/>
    </row>
    <row r="369" spans="1:15" ht="15.75">
      <c r="A369" s="72"/>
      <c r="B369" s="44"/>
      <c r="C369" s="1109"/>
      <c r="D369" s="1109"/>
      <c r="E369" s="1109"/>
      <c r="F369" s="1109"/>
      <c r="G369" s="1109"/>
      <c r="H369" s="1109"/>
      <c r="I369" s="1109"/>
      <c r="J369" s="1109"/>
      <c r="K369" s="1109"/>
      <c r="L369" s="1109"/>
      <c r="M369" s="1109"/>
      <c r="N369" s="1109"/>
      <c r="O369" s="1109"/>
    </row>
    <row r="370" spans="1:15" ht="7.5" customHeight="1">
      <c r="A370" s="72"/>
      <c r="B370" s="44"/>
      <c r="C370" s="44"/>
      <c r="D370" s="44"/>
      <c r="E370" s="44"/>
      <c r="F370" s="44"/>
      <c r="G370" s="44"/>
      <c r="H370" s="44"/>
      <c r="I370" s="44"/>
      <c r="J370" s="968"/>
      <c r="K370" s="44"/>
      <c r="L370" s="968"/>
      <c r="M370" s="44"/>
      <c r="N370" s="968"/>
      <c r="O370" s="44"/>
    </row>
    <row r="371" spans="1:15" ht="15.75">
      <c r="A371" s="72"/>
      <c r="B371" s="44"/>
      <c r="C371" s="1109" t="s">
        <v>78</v>
      </c>
      <c r="D371" s="1109"/>
      <c r="E371" s="1109"/>
      <c r="F371" s="1109"/>
      <c r="G371" s="1109"/>
      <c r="H371" s="1109"/>
      <c r="I371" s="1109"/>
      <c r="J371" s="1109"/>
      <c r="K371" s="1109"/>
      <c r="L371" s="1109"/>
      <c r="M371" s="1109"/>
      <c r="N371" s="1109"/>
      <c r="O371" s="1109"/>
    </row>
    <row r="372" spans="1:15" ht="15.75">
      <c r="A372" s="72"/>
      <c r="B372" s="44"/>
      <c r="C372" s="1109"/>
      <c r="D372" s="1109"/>
      <c r="E372" s="1109"/>
      <c r="F372" s="1109"/>
      <c r="G372" s="1109"/>
      <c r="H372" s="1109"/>
      <c r="I372" s="1109"/>
      <c r="J372" s="1109"/>
      <c r="K372" s="1109"/>
      <c r="L372" s="1109"/>
      <c r="M372" s="1109"/>
      <c r="N372" s="1109"/>
      <c r="O372" s="1109"/>
    </row>
    <row r="373" spans="1:15" ht="15.75">
      <c r="A373" s="72"/>
      <c r="B373" s="44"/>
      <c r="C373" s="1088"/>
      <c r="D373" s="1088"/>
      <c r="E373" s="1088"/>
      <c r="F373" s="1088"/>
      <c r="G373" s="1088"/>
      <c r="H373" s="1088"/>
      <c r="I373" s="1088"/>
      <c r="J373" s="1088"/>
      <c r="K373" s="1088"/>
      <c r="L373" s="1088"/>
      <c r="M373" s="1088"/>
      <c r="N373" s="1088"/>
      <c r="O373" s="1088"/>
    </row>
    <row r="374" spans="1:15" ht="10.5" customHeight="1">
      <c r="A374" s="72"/>
      <c r="B374" s="44"/>
      <c r="C374" s="507"/>
      <c r="D374" s="507"/>
      <c r="E374" s="507"/>
      <c r="F374" s="507"/>
      <c r="G374" s="507"/>
      <c r="H374" s="507"/>
      <c r="I374" s="507"/>
      <c r="J374" s="507"/>
      <c r="K374" s="507"/>
      <c r="L374" s="507"/>
      <c r="M374" s="507"/>
      <c r="N374" s="507"/>
      <c r="O374" s="507"/>
    </row>
    <row r="375" spans="1:15" ht="15.75">
      <c r="A375" s="72"/>
      <c r="B375" s="44"/>
      <c r="C375" s="1109" t="s">
        <v>79</v>
      </c>
      <c r="D375" s="1109"/>
      <c r="E375" s="1109"/>
      <c r="F375" s="1109"/>
      <c r="G375" s="1109"/>
      <c r="H375" s="1109"/>
      <c r="I375" s="1109"/>
      <c r="J375" s="1109"/>
      <c r="K375" s="1109"/>
      <c r="L375" s="1109"/>
      <c r="M375" s="1109"/>
      <c r="N375" s="1109"/>
      <c r="O375" s="1109"/>
    </row>
    <row r="376" spans="1:15" ht="15.75">
      <c r="A376" s="72"/>
      <c r="B376" s="44"/>
      <c r="C376" s="1109"/>
      <c r="D376" s="1109"/>
      <c r="E376" s="1109"/>
      <c r="F376" s="1109"/>
      <c r="G376" s="1109"/>
      <c r="H376" s="1109"/>
      <c r="I376" s="1109"/>
      <c r="J376" s="1109"/>
      <c r="K376" s="1109"/>
      <c r="L376" s="1109"/>
      <c r="M376" s="1109"/>
      <c r="N376" s="1109"/>
      <c r="O376" s="1109"/>
    </row>
    <row r="377" spans="1:15" ht="15.75">
      <c r="A377" s="72"/>
      <c r="B377" s="44"/>
      <c r="C377" s="1109"/>
      <c r="D377" s="1109"/>
      <c r="E377" s="1109"/>
      <c r="F377" s="1109"/>
      <c r="G377" s="1109"/>
      <c r="H377" s="1109"/>
      <c r="I377" s="1109"/>
      <c r="J377" s="1109"/>
      <c r="K377" s="1109"/>
      <c r="L377" s="1109"/>
      <c r="M377" s="1109"/>
      <c r="N377" s="1109"/>
      <c r="O377" s="1109"/>
    </row>
    <row r="378" spans="1:15" ht="15.75">
      <c r="A378" s="72"/>
      <c r="B378" s="44"/>
      <c r="C378" s="1109"/>
      <c r="D378" s="1109"/>
      <c r="E378" s="1109"/>
      <c r="F378" s="1109"/>
      <c r="G378" s="1109"/>
      <c r="H378" s="1109"/>
      <c r="I378" s="1109"/>
      <c r="J378" s="1109"/>
      <c r="K378" s="1109"/>
      <c r="L378" s="1109"/>
      <c r="M378" s="1109"/>
      <c r="N378" s="1109"/>
      <c r="O378" s="1109"/>
    </row>
    <row r="379" spans="1:15" ht="15.75">
      <c r="A379" s="72"/>
      <c r="B379" s="44"/>
      <c r="C379" s="1088"/>
      <c r="D379" s="1088"/>
      <c r="E379" s="1088"/>
      <c r="F379" s="1088"/>
      <c r="G379" s="1088"/>
      <c r="H379" s="1088"/>
      <c r="I379" s="1088"/>
      <c r="J379" s="1088"/>
      <c r="K379" s="1088"/>
      <c r="L379" s="1088"/>
      <c r="M379" s="1088"/>
      <c r="N379" s="1088"/>
      <c r="O379" s="1088"/>
    </row>
    <row r="380" spans="1:15" ht="8.25" customHeight="1">
      <c r="A380" s="72"/>
      <c r="B380" s="44"/>
      <c r="C380" s="44"/>
      <c r="D380" s="44"/>
      <c r="E380" s="44"/>
      <c r="F380" s="44"/>
      <c r="G380" s="44"/>
      <c r="H380" s="44"/>
      <c r="I380" s="44"/>
      <c r="J380" s="968"/>
      <c r="K380" s="44"/>
      <c r="L380" s="968"/>
      <c r="M380" s="44"/>
      <c r="N380" s="968"/>
      <c r="O380" s="44"/>
    </row>
    <row r="381" spans="1:15" ht="67.5" customHeight="1">
      <c r="A381" s="72"/>
      <c r="B381" s="44"/>
      <c r="C381" s="1109" t="s">
        <v>520</v>
      </c>
      <c r="D381" s="1109"/>
      <c r="E381" s="1109"/>
      <c r="F381" s="1109"/>
      <c r="G381" s="1109"/>
      <c r="H381" s="1109"/>
      <c r="I381" s="1109"/>
      <c r="J381" s="1109"/>
      <c r="K381" s="1109"/>
      <c r="L381" s="1109"/>
      <c r="M381" s="1109"/>
      <c r="N381" s="1109"/>
      <c r="O381" s="1109"/>
    </row>
    <row r="382" spans="1:15" ht="8.25" customHeight="1">
      <c r="A382" s="72"/>
      <c r="B382" s="44"/>
      <c r="C382" s="44"/>
      <c r="D382" s="44"/>
      <c r="E382" s="44"/>
      <c r="F382" s="44"/>
      <c r="G382" s="44"/>
      <c r="H382" s="44"/>
      <c r="I382" s="44"/>
      <c r="J382" s="968"/>
      <c r="K382" s="44"/>
      <c r="L382" s="968"/>
      <c r="M382" s="44"/>
      <c r="N382" s="968"/>
      <c r="O382" s="44"/>
    </row>
    <row r="383" spans="1:15" ht="36.75" customHeight="1">
      <c r="A383" s="72"/>
      <c r="B383" s="44"/>
      <c r="C383" s="1109" t="s">
        <v>551</v>
      </c>
      <c r="D383" s="1109"/>
      <c r="E383" s="1109"/>
      <c r="F383" s="1109"/>
      <c r="G383" s="1109"/>
      <c r="H383" s="1109"/>
      <c r="I383" s="1109"/>
      <c r="J383" s="1109"/>
      <c r="K383" s="1109"/>
      <c r="L383" s="1109"/>
      <c r="M383" s="1109"/>
      <c r="N383" s="1109"/>
      <c r="O383" s="1109"/>
    </row>
    <row r="384" spans="1:15" ht="8.25" customHeight="1">
      <c r="A384" s="72"/>
      <c r="B384" s="44"/>
      <c r="C384" s="44"/>
      <c r="D384" s="44"/>
      <c r="E384" s="44"/>
      <c r="F384" s="44"/>
      <c r="G384" s="44"/>
      <c r="H384" s="44"/>
      <c r="I384" s="44"/>
      <c r="J384" s="968"/>
      <c r="K384" s="44"/>
      <c r="L384" s="968"/>
      <c r="M384" s="44"/>
      <c r="N384" s="968"/>
      <c r="O384" s="44"/>
    </row>
    <row r="385" spans="1:15" ht="13.5" customHeight="1">
      <c r="A385" s="72"/>
      <c r="B385" s="44"/>
      <c r="C385" s="44"/>
      <c r="D385" s="44"/>
      <c r="E385" s="44"/>
      <c r="F385" s="44"/>
      <c r="G385" s="44"/>
      <c r="H385" s="44"/>
      <c r="I385" s="44"/>
      <c r="J385" s="968"/>
      <c r="K385" s="44"/>
      <c r="L385" s="968"/>
      <c r="M385" s="44"/>
      <c r="N385" s="968"/>
      <c r="O385" s="44"/>
    </row>
    <row r="386" spans="1:15" ht="13.5" customHeight="1">
      <c r="A386" s="72"/>
      <c r="B386" s="44"/>
      <c r="C386" s="44"/>
      <c r="D386" s="44"/>
      <c r="E386" s="44"/>
      <c r="F386" s="44"/>
      <c r="G386" s="44"/>
      <c r="H386" s="44"/>
      <c r="I386" s="44"/>
      <c r="J386" s="968"/>
      <c r="K386" s="44"/>
      <c r="L386" s="968"/>
      <c r="M386" s="44"/>
      <c r="N386" s="968"/>
      <c r="O386" s="44"/>
    </row>
    <row r="387" spans="1:15" ht="15.75">
      <c r="A387" s="87" t="str">
        <f>+A332</f>
        <v>B8.</v>
      </c>
      <c r="B387" s="47" t="s">
        <v>101</v>
      </c>
      <c r="C387" s="50"/>
      <c r="D387" s="50"/>
      <c r="E387" s="50"/>
      <c r="F387" s="50"/>
      <c r="G387" s="50"/>
      <c r="H387" s="50"/>
      <c r="I387" s="50"/>
      <c r="J387" s="62"/>
      <c r="K387" s="50"/>
      <c r="L387" s="62"/>
      <c r="M387" s="50"/>
      <c r="N387" s="62"/>
      <c r="O387" s="50"/>
    </row>
    <row r="388" spans="1:15" ht="15.75">
      <c r="A388" s="87"/>
      <c r="B388" s="47"/>
      <c r="C388" s="50"/>
      <c r="D388" s="50"/>
      <c r="E388" s="50"/>
      <c r="F388" s="50"/>
      <c r="G388" s="50"/>
      <c r="H388" s="50"/>
      <c r="I388" s="50"/>
      <c r="J388" s="62"/>
      <c r="K388" s="50"/>
      <c r="L388" s="62"/>
      <c r="M388" s="50"/>
      <c r="N388" s="62"/>
      <c r="O388" s="50"/>
    </row>
    <row r="389" spans="1:15" ht="23.25" customHeight="1">
      <c r="A389" s="72"/>
      <c r="B389" s="50" t="s">
        <v>591</v>
      </c>
      <c r="C389" s="1176" t="s">
        <v>350</v>
      </c>
      <c r="D389" s="1176"/>
      <c r="E389" s="1176"/>
      <c r="F389" s="1176"/>
      <c r="G389" s="1176"/>
      <c r="H389" s="1176"/>
      <c r="I389" s="1176"/>
      <c r="J389" s="1176"/>
      <c r="K389" s="1176"/>
      <c r="L389" s="1176"/>
      <c r="M389" s="1176"/>
      <c r="N389" s="1176"/>
      <c r="O389" s="1176"/>
    </row>
    <row r="390" spans="1:15" ht="9" customHeight="1">
      <c r="A390" s="72"/>
      <c r="B390" s="50"/>
      <c r="C390" s="50"/>
      <c r="D390" s="50"/>
      <c r="E390" s="50"/>
      <c r="F390" s="50"/>
      <c r="G390" s="50"/>
      <c r="H390" s="50"/>
      <c r="I390" s="50"/>
      <c r="J390" s="62"/>
      <c r="K390" s="50"/>
      <c r="L390" s="62"/>
      <c r="M390" s="50"/>
      <c r="N390" s="62"/>
      <c r="O390" s="50"/>
    </row>
    <row r="391" spans="1:15" ht="18.75" customHeight="1">
      <c r="A391" s="72"/>
      <c r="B391" s="44"/>
      <c r="C391" s="1109" t="s">
        <v>888</v>
      </c>
      <c r="D391" s="1109"/>
      <c r="E391" s="1109"/>
      <c r="F391" s="1109"/>
      <c r="G391" s="1109"/>
      <c r="H391" s="1109"/>
      <c r="I391" s="1109"/>
      <c r="J391" s="1109"/>
      <c r="K391" s="1109"/>
      <c r="L391" s="1109"/>
      <c r="M391" s="1109"/>
      <c r="N391" s="1109"/>
      <c r="O391" s="1109"/>
    </row>
    <row r="392" spans="1:15" ht="15.75">
      <c r="A392" s="72"/>
      <c r="B392" s="44"/>
      <c r="C392" s="1109"/>
      <c r="D392" s="1109"/>
      <c r="E392" s="1109"/>
      <c r="F392" s="1109"/>
      <c r="G392" s="1109"/>
      <c r="H392" s="1109"/>
      <c r="I392" s="1109"/>
      <c r="J392" s="1109"/>
      <c r="K392" s="1109"/>
      <c r="L392" s="1109"/>
      <c r="M392" s="1109"/>
      <c r="N392" s="1109"/>
      <c r="O392" s="1109"/>
    </row>
    <row r="393" spans="1:15" ht="15.75">
      <c r="A393" s="72"/>
      <c r="B393" s="44"/>
      <c r="C393" s="1109"/>
      <c r="D393" s="1109"/>
      <c r="E393" s="1109"/>
      <c r="F393" s="1109"/>
      <c r="G393" s="1109"/>
      <c r="H393" s="1109"/>
      <c r="I393" s="1109"/>
      <c r="J393" s="1109"/>
      <c r="K393" s="1109"/>
      <c r="L393" s="1109"/>
      <c r="M393" s="1109"/>
      <c r="N393" s="1109"/>
      <c r="O393" s="1109"/>
    </row>
    <row r="394" spans="1:15" ht="10.5" customHeight="1">
      <c r="A394" s="72"/>
      <c r="B394" s="44"/>
      <c r="C394" s="44"/>
      <c r="D394" s="44"/>
      <c r="E394" s="44"/>
      <c r="F394" s="44"/>
      <c r="G394" s="44"/>
      <c r="H394" s="44"/>
      <c r="I394" s="44"/>
      <c r="J394" s="968"/>
      <c r="K394" s="44"/>
      <c r="L394" s="968"/>
      <c r="M394" s="44"/>
      <c r="N394" s="968"/>
      <c r="O394" s="44"/>
    </row>
    <row r="395" spans="1:15" ht="19.5" customHeight="1">
      <c r="A395" s="72"/>
      <c r="B395" s="44"/>
      <c r="C395" s="1109" t="s">
        <v>487</v>
      </c>
      <c r="D395" s="1109"/>
      <c r="E395" s="1109"/>
      <c r="F395" s="1109"/>
      <c r="G395" s="1109"/>
      <c r="H395" s="1109"/>
      <c r="I395" s="1109"/>
      <c r="J395" s="1109"/>
      <c r="K395" s="1109"/>
      <c r="L395" s="1109"/>
      <c r="M395" s="1109"/>
      <c r="N395" s="1109"/>
      <c r="O395" s="1109"/>
    </row>
    <row r="396" spans="1:15" ht="15.75">
      <c r="A396" s="72"/>
      <c r="B396" s="44"/>
      <c r="C396" s="1109"/>
      <c r="D396" s="1109"/>
      <c r="E396" s="1109"/>
      <c r="F396" s="1109"/>
      <c r="G396" s="1109"/>
      <c r="H396" s="1109"/>
      <c r="I396" s="1109"/>
      <c r="J396" s="1109"/>
      <c r="K396" s="1109"/>
      <c r="L396" s="1109"/>
      <c r="M396" s="1109"/>
      <c r="N396" s="1109"/>
      <c r="O396" s="1109"/>
    </row>
    <row r="397" spans="1:15" ht="15.75">
      <c r="A397" s="72"/>
      <c r="B397" s="44"/>
      <c r="C397" s="1109"/>
      <c r="D397" s="1109"/>
      <c r="E397" s="1109"/>
      <c r="F397" s="1109"/>
      <c r="G397" s="1109"/>
      <c r="H397" s="1109"/>
      <c r="I397" s="1109"/>
      <c r="J397" s="1109"/>
      <c r="K397" s="1109"/>
      <c r="L397" s="1109"/>
      <c r="M397" s="1109"/>
      <c r="N397" s="1109"/>
      <c r="O397" s="1109"/>
    </row>
    <row r="398" spans="1:15" ht="10.5" customHeight="1">
      <c r="A398" s="72"/>
      <c r="B398" s="44"/>
      <c r="C398" s="44"/>
      <c r="D398" s="44"/>
      <c r="E398" s="44"/>
      <c r="F398" s="44"/>
      <c r="G398" s="44"/>
      <c r="H398" s="44"/>
      <c r="I398" s="44"/>
      <c r="J398" s="968"/>
      <c r="K398" s="44"/>
      <c r="L398" s="968"/>
      <c r="M398" s="44"/>
      <c r="N398" s="968"/>
      <c r="O398" s="44"/>
    </row>
    <row r="399" spans="1:15" ht="19.5" customHeight="1">
      <c r="A399" s="72"/>
      <c r="B399" s="44"/>
      <c r="C399" s="1109" t="s">
        <v>168</v>
      </c>
      <c r="D399" s="1109"/>
      <c r="E399" s="1109"/>
      <c r="F399" s="1109"/>
      <c r="G399" s="1109"/>
      <c r="H399" s="1109"/>
      <c r="I399" s="1109"/>
      <c r="J399" s="1109"/>
      <c r="K399" s="1109"/>
      <c r="L399" s="1109"/>
      <c r="M399" s="1109"/>
      <c r="N399" s="1109"/>
      <c r="O399" s="1109"/>
    </row>
    <row r="400" spans="1:15" ht="19.5" customHeight="1">
      <c r="A400" s="72"/>
      <c r="B400" s="44"/>
      <c r="C400" s="1109"/>
      <c r="D400" s="1109"/>
      <c r="E400" s="1109"/>
      <c r="F400" s="1109"/>
      <c r="G400" s="1109"/>
      <c r="H400" s="1109"/>
      <c r="I400" s="1109"/>
      <c r="J400" s="1109"/>
      <c r="K400" s="1109"/>
      <c r="L400" s="1109"/>
      <c r="M400" s="1109"/>
      <c r="N400" s="1109"/>
      <c r="O400" s="1109"/>
    </row>
    <row r="401" spans="1:15" ht="15.75" customHeight="1">
      <c r="A401" s="72"/>
      <c r="B401" s="44"/>
      <c r="C401" s="1109"/>
      <c r="D401" s="1109"/>
      <c r="E401" s="1109"/>
      <c r="F401" s="1109"/>
      <c r="G401" s="1109"/>
      <c r="H401" s="1109"/>
      <c r="I401" s="1109"/>
      <c r="J401" s="1109"/>
      <c r="K401" s="1109"/>
      <c r="L401" s="1109"/>
      <c r="M401" s="1109"/>
      <c r="N401" s="1109"/>
      <c r="O401" s="1109"/>
    </row>
    <row r="402" spans="1:15" ht="15.75">
      <c r="A402" s="72"/>
      <c r="B402" s="44"/>
      <c r="C402" s="1109"/>
      <c r="D402" s="1109"/>
      <c r="E402" s="1109"/>
      <c r="F402" s="1109"/>
      <c r="G402" s="1109"/>
      <c r="H402" s="1109"/>
      <c r="I402" s="1109"/>
      <c r="J402" s="1109"/>
      <c r="K402" s="1109"/>
      <c r="L402" s="1109"/>
      <c r="M402" s="1109"/>
      <c r="N402" s="1109"/>
      <c r="O402" s="1109"/>
    </row>
    <row r="403" spans="1:16" ht="6.75" customHeight="1">
      <c r="A403" s="72"/>
      <c r="B403" s="44"/>
      <c r="C403" s="1109"/>
      <c r="D403" s="1109"/>
      <c r="E403" s="1109"/>
      <c r="F403" s="1109"/>
      <c r="G403" s="1109"/>
      <c r="H403" s="1109"/>
      <c r="I403" s="1109"/>
      <c r="J403" s="1109"/>
      <c r="K403" s="1109"/>
      <c r="L403" s="1109"/>
      <c r="M403" s="1109"/>
      <c r="N403" s="1109"/>
      <c r="O403" s="1109"/>
      <c r="P403" s="309"/>
    </row>
    <row r="404" spans="1:16" ht="21" customHeight="1">
      <c r="A404" s="72"/>
      <c r="B404" s="44"/>
      <c r="C404" s="1109" t="s">
        <v>116</v>
      </c>
      <c r="D404" s="1109"/>
      <c r="E404" s="1109"/>
      <c r="F404" s="1109"/>
      <c r="G404" s="1109"/>
      <c r="H404" s="1109"/>
      <c r="I404" s="1109"/>
      <c r="J404" s="1109"/>
      <c r="K404" s="1109"/>
      <c r="L404" s="1109"/>
      <c r="M404" s="1109"/>
      <c r="N404" s="1109"/>
      <c r="O404" s="1109"/>
      <c r="P404" s="309"/>
    </row>
    <row r="405" spans="1:16" ht="15" customHeight="1">
      <c r="A405" s="72"/>
      <c r="B405" s="44"/>
      <c r="C405" s="1109"/>
      <c r="D405" s="1109"/>
      <c r="E405" s="1109"/>
      <c r="F405" s="1109"/>
      <c r="G405" s="1109"/>
      <c r="H405" s="1109"/>
      <c r="I405" s="1109"/>
      <c r="J405" s="1109"/>
      <c r="K405" s="1109"/>
      <c r="L405" s="1109"/>
      <c r="M405" s="1109"/>
      <c r="N405" s="1109"/>
      <c r="O405" s="1109"/>
      <c r="P405" s="309"/>
    </row>
    <row r="406" spans="1:16" ht="6.75" customHeight="1">
      <c r="A406" s="72"/>
      <c r="B406" s="44"/>
      <c r="C406" s="44"/>
      <c r="D406" s="46"/>
      <c r="E406" s="46"/>
      <c r="F406" s="46"/>
      <c r="G406" s="46"/>
      <c r="H406" s="46"/>
      <c r="I406" s="46"/>
      <c r="J406" s="966"/>
      <c r="K406" s="46"/>
      <c r="L406" s="966"/>
      <c r="M406" s="46"/>
      <c r="N406" s="966"/>
      <c r="O406" s="46"/>
      <c r="P406" s="309"/>
    </row>
    <row r="407" spans="1:16" ht="18.75" customHeight="1">
      <c r="A407" s="72"/>
      <c r="B407" s="44"/>
      <c r="D407" s="1109" t="s">
        <v>117</v>
      </c>
      <c r="E407" s="1109"/>
      <c r="F407" s="1109"/>
      <c r="G407" s="1109"/>
      <c r="H407" s="1109"/>
      <c r="I407" s="1109"/>
      <c r="J407" s="1109"/>
      <c r="K407" s="1109"/>
      <c r="L407" s="1109"/>
      <c r="M407" s="1109"/>
      <c r="N407" s="1109"/>
      <c r="O407" s="1109"/>
      <c r="P407" s="125"/>
    </row>
    <row r="408" spans="1:16" ht="15.75" customHeight="1">
      <c r="A408" s="72"/>
      <c r="B408" s="44"/>
      <c r="D408" s="1109" t="s">
        <v>119</v>
      </c>
      <c r="E408" s="1109"/>
      <c r="F408" s="1109"/>
      <c r="G408" s="1109"/>
      <c r="H408" s="1109"/>
      <c r="I408" s="1109"/>
      <c r="J408" s="1109"/>
      <c r="K408" s="1109"/>
      <c r="L408" s="1109"/>
      <c r="M408" s="1109"/>
      <c r="N408" s="1109"/>
      <c r="O408" s="1109"/>
      <c r="P408" s="125"/>
    </row>
    <row r="409" spans="1:16" ht="15.75">
      <c r="A409" s="72"/>
      <c r="B409" s="44"/>
      <c r="C409" s="44"/>
      <c r="D409" s="1097" t="s">
        <v>120</v>
      </c>
      <c r="E409" s="1097"/>
      <c r="F409" s="1097"/>
      <c r="G409" s="1097"/>
      <c r="H409" s="1097"/>
      <c r="I409" s="1097"/>
      <c r="J409" s="1097"/>
      <c r="K409" s="1097"/>
      <c r="L409" s="1097"/>
      <c r="M409" s="1097"/>
      <c r="N409" s="1097"/>
      <c r="O409" s="1097"/>
      <c r="P409" s="125"/>
    </row>
    <row r="410" spans="1:16" ht="8.25" customHeight="1">
      <c r="A410" s="72"/>
      <c r="B410" s="44"/>
      <c r="C410" s="44"/>
      <c r="D410" s="46"/>
      <c r="E410" s="46"/>
      <c r="F410" s="46"/>
      <c r="G410" s="46"/>
      <c r="H410" s="46"/>
      <c r="I410" s="46"/>
      <c r="J410" s="966"/>
      <c r="K410" s="46"/>
      <c r="L410" s="966"/>
      <c r="M410" s="46"/>
      <c r="N410" s="966"/>
      <c r="O410" s="46"/>
      <c r="P410" s="125"/>
    </row>
    <row r="411" spans="1:16" ht="15.75">
      <c r="A411" s="72"/>
      <c r="B411" s="44"/>
      <c r="C411" s="1109" t="s">
        <v>118</v>
      </c>
      <c r="D411" s="1109"/>
      <c r="E411" s="1109"/>
      <c r="F411" s="1109"/>
      <c r="G411" s="1109"/>
      <c r="H411" s="1109"/>
      <c r="I411" s="1109"/>
      <c r="J411" s="1109"/>
      <c r="K411" s="1109"/>
      <c r="L411" s="1109"/>
      <c r="M411" s="1109"/>
      <c r="N411" s="1109"/>
      <c r="O411" s="1109"/>
      <c r="P411" s="125"/>
    </row>
    <row r="412" spans="1:16" ht="15.75">
      <c r="A412" s="72"/>
      <c r="B412" s="44"/>
      <c r="C412" s="1109"/>
      <c r="D412" s="1109"/>
      <c r="E412" s="1109"/>
      <c r="F412" s="1109"/>
      <c r="G412" s="1109"/>
      <c r="H412" s="1109"/>
      <c r="I412" s="1109"/>
      <c r="J412" s="1109"/>
      <c r="K412" s="1109"/>
      <c r="L412" s="1109"/>
      <c r="M412" s="1109"/>
      <c r="N412" s="1109"/>
      <c r="O412" s="1109"/>
      <c r="P412" s="125"/>
    </row>
    <row r="413" spans="1:16" ht="10.5" customHeight="1">
      <c r="A413" s="72"/>
      <c r="B413" s="44"/>
      <c r="C413" s="44"/>
      <c r="D413" s="46"/>
      <c r="E413" s="46"/>
      <c r="F413" s="46"/>
      <c r="G413" s="46"/>
      <c r="H413" s="46"/>
      <c r="I413" s="46"/>
      <c r="J413" s="966"/>
      <c r="K413" s="46"/>
      <c r="L413" s="966"/>
      <c r="M413" s="46"/>
      <c r="N413" s="966"/>
      <c r="O413" s="46"/>
      <c r="P413" s="125"/>
    </row>
    <row r="414" spans="1:16" ht="15.75" customHeight="1">
      <c r="A414" s="72"/>
      <c r="B414" s="44"/>
      <c r="C414" s="1109" t="s">
        <v>526</v>
      </c>
      <c r="D414" s="1109"/>
      <c r="E414" s="1109"/>
      <c r="F414" s="1109"/>
      <c r="G414" s="1109"/>
      <c r="H414" s="1109"/>
      <c r="I414" s="1109"/>
      <c r="J414" s="1109"/>
      <c r="K414" s="1109"/>
      <c r="L414" s="1109"/>
      <c r="M414" s="1109"/>
      <c r="N414" s="1109"/>
      <c r="O414" s="1109"/>
      <c r="P414" s="125"/>
    </row>
    <row r="415" spans="1:16" ht="15.75">
      <c r="A415" s="72"/>
      <c r="B415" s="44"/>
      <c r="C415" s="1109"/>
      <c r="D415" s="1109"/>
      <c r="E415" s="1109"/>
      <c r="F415" s="1109"/>
      <c r="G415" s="1109"/>
      <c r="H415" s="1109"/>
      <c r="I415" s="1109"/>
      <c r="J415" s="1109"/>
      <c r="K415" s="1109"/>
      <c r="L415" s="1109"/>
      <c r="M415" s="1109"/>
      <c r="N415" s="1109"/>
      <c r="O415" s="1109"/>
      <c r="P415" s="125"/>
    </row>
    <row r="416" spans="1:16" ht="15.75">
      <c r="A416" s="72"/>
      <c r="B416" s="44"/>
      <c r="C416" s="1109"/>
      <c r="D416" s="1109"/>
      <c r="E416" s="1109"/>
      <c r="F416" s="1109"/>
      <c r="G416" s="1109"/>
      <c r="H416" s="1109"/>
      <c r="I416" s="1109"/>
      <c r="J416" s="1109"/>
      <c r="K416" s="1109"/>
      <c r="L416" s="1109"/>
      <c r="M416" s="1109"/>
      <c r="N416" s="1109"/>
      <c r="O416" s="1109"/>
      <c r="P416" s="125"/>
    </row>
    <row r="417" spans="1:15" ht="15.75">
      <c r="A417" s="72"/>
      <c r="B417" s="44"/>
      <c r="C417" s="1109"/>
      <c r="D417" s="1109"/>
      <c r="E417" s="1109"/>
      <c r="F417" s="1109"/>
      <c r="G417" s="1109"/>
      <c r="H417" s="1109"/>
      <c r="I417" s="1109"/>
      <c r="J417" s="1109"/>
      <c r="K417" s="1109"/>
      <c r="L417" s="1109"/>
      <c r="M417" s="1109"/>
      <c r="N417" s="1109"/>
      <c r="O417" s="1109"/>
    </row>
    <row r="418" spans="1:15" ht="14.25" customHeight="1">
      <c r="A418" s="72"/>
      <c r="B418" s="44"/>
      <c r="C418" s="44"/>
      <c r="E418" s="49"/>
      <c r="F418" s="49"/>
      <c r="G418" s="49"/>
      <c r="H418" s="49"/>
      <c r="I418" s="49"/>
      <c r="J418" s="965"/>
      <c r="K418" s="49"/>
      <c r="L418" s="965"/>
      <c r="M418" s="49"/>
      <c r="N418" s="965"/>
      <c r="O418" s="49"/>
    </row>
    <row r="419" spans="1:15" ht="18" customHeight="1">
      <c r="A419" s="72"/>
      <c r="B419" s="44"/>
      <c r="C419" s="1109" t="s">
        <v>620</v>
      </c>
      <c r="D419" s="1178"/>
      <c r="E419" s="1178"/>
      <c r="F419" s="1178"/>
      <c r="G419" s="1178"/>
      <c r="H419" s="1178"/>
      <c r="I419" s="1178"/>
      <c r="J419" s="1178"/>
      <c r="K419" s="1178"/>
      <c r="L419" s="1178"/>
      <c r="M419" s="1178"/>
      <c r="N419" s="1178"/>
      <c r="O419" s="1178"/>
    </row>
    <row r="420" spans="1:15" ht="21.75" customHeight="1">
      <c r="A420" s="72"/>
      <c r="B420" s="44"/>
      <c r="C420" s="1178"/>
      <c r="D420" s="1178"/>
      <c r="E420" s="1178"/>
      <c r="F420" s="1178"/>
      <c r="G420" s="1178"/>
      <c r="H420" s="1178"/>
      <c r="I420" s="1178"/>
      <c r="J420" s="1178"/>
      <c r="K420" s="1178"/>
      <c r="L420" s="1178"/>
      <c r="M420" s="1178"/>
      <c r="N420" s="1178"/>
      <c r="O420" s="1178"/>
    </row>
    <row r="421" spans="1:15" ht="27.75" customHeight="1">
      <c r="A421" s="72"/>
      <c r="B421" s="44"/>
      <c r="C421" s="1178"/>
      <c r="D421" s="1178"/>
      <c r="E421" s="1178"/>
      <c r="F421" s="1178"/>
      <c r="G421" s="1178"/>
      <c r="H421" s="1178"/>
      <c r="I421" s="1178"/>
      <c r="J421" s="1178"/>
      <c r="K421" s="1178"/>
      <c r="L421" s="1178"/>
      <c r="M421" s="1178"/>
      <c r="N421" s="1178"/>
      <c r="O421" s="1178"/>
    </row>
    <row r="422" spans="1:15" ht="12" customHeight="1">
      <c r="A422" s="72"/>
      <c r="B422" s="44"/>
      <c r="C422" s="1066"/>
      <c r="D422" s="1066"/>
      <c r="E422" s="1066"/>
      <c r="F422" s="1066"/>
      <c r="G422" s="1066"/>
      <c r="H422" s="1066"/>
      <c r="I422" s="1066"/>
      <c r="J422" s="1066"/>
      <c r="K422" s="1066"/>
      <c r="L422" s="1066"/>
      <c r="M422" s="1066"/>
      <c r="N422" s="1066"/>
      <c r="O422" s="1066"/>
    </row>
    <row r="423" spans="1:15" ht="15.75">
      <c r="A423" s="72"/>
      <c r="B423" s="44"/>
      <c r="C423" s="1174" t="s">
        <v>622</v>
      </c>
      <c r="D423" s="1175"/>
      <c r="E423" s="1175"/>
      <c r="F423" s="1175"/>
      <c r="G423" s="1175"/>
      <c r="H423" s="1175"/>
      <c r="I423" s="1175"/>
      <c r="J423" s="1175"/>
      <c r="K423" s="1175"/>
      <c r="L423" s="1175"/>
      <c r="M423" s="1175"/>
      <c r="N423" s="1175"/>
      <c r="O423" s="1175"/>
    </row>
    <row r="424" spans="1:15" ht="15.75">
      <c r="A424" s="72"/>
      <c r="B424" s="44"/>
      <c r="C424" s="1174"/>
      <c r="D424" s="1175"/>
      <c r="E424" s="1175"/>
      <c r="F424" s="1175"/>
      <c r="G424" s="1175"/>
      <c r="H424" s="1175"/>
      <c r="I424" s="1175"/>
      <c r="J424" s="1175"/>
      <c r="K424" s="1175"/>
      <c r="L424" s="1175"/>
      <c r="M424" s="1175"/>
      <c r="N424" s="1175"/>
      <c r="O424" s="1175"/>
    </row>
    <row r="425" spans="1:15" ht="15.75">
      <c r="A425" s="72"/>
      <c r="B425" s="44"/>
      <c r="C425" s="1174"/>
      <c r="D425" s="1175"/>
      <c r="E425" s="1175"/>
      <c r="F425" s="1175"/>
      <c r="G425" s="1175"/>
      <c r="H425" s="1175"/>
      <c r="I425" s="1175"/>
      <c r="J425" s="1175"/>
      <c r="K425" s="1175"/>
      <c r="L425" s="1175"/>
      <c r="M425" s="1175"/>
      <c r="N425" s="1175"/>
      <c r="O425" s="1175"/>
    </row>
    <row r="426" spans="1:15" ht="15.75">
      <c r="A426" s="72"/>
      <c r="B426" s="44"/>
      <c r="C426" s="1174"/>
      <c r="D426" s="1175"/>
      <c r="E426" s="1175"/>
      <c r="F426" s="1175"/>
      <c r="G426" s="1175"/>
      <c r="H426" s="1175"/>
      <c r="I426" s="1175"/>
      <c r="J426" s="1175"/>
      <c r="K426" s="1175"/>
      <c r="L426" s="1175"/>
      <c r="M426" s="1175"/>
      <c r="N426" s="1175"/>
      <c r="O426" s="1175"/>
    </row>
    <row r="427" spans="1:15" ht="15.75">
      <c r="A427" s="72"/>
      <c r="B427" s="44"/>
      <c r="C427" s="1175"/>
      <c r="D427" s="1175"/>
      <c r="E427" s="1175"/>
      <c r="F427" s="1175"/>
      <c r="G427" s="1175"/>
      <c r="H427" s="1175"/>
      <c r="I427" s="1175"/>
      <c r="J427" s="1175"/>
      <c r="K427" s="1175"/>
      <c r="L427" s="1175"/>
      <c r="M427" s="1175"/>
      <c r="N427" s="1175"/>
      <c r="O427" s="1175"/>
    </row>
    <row r="428" spans="1:15" ht="15.75">
      <c r="A428" s="72"/>
      <c r="B428" s="44"/>
      <c r="C428" s="1175"/>
      <c r="D428" s="1175"/>
      <c r="E428" s="1175"/>
      <c r="F428" s="1175"/>
      <c r="G428" s="1175"/>
      <c r="H428" s="1175"/>
      <c r="I428" s="1175"/>
      <c r="J428" s="1175"/>
      <c r="K428" s="1175"/>
      <c r="L428" s="1175"/>
      <c r="M428" s="1175"/>
      <c r="N428" s="1175"/>
      <c r="O428" s="1175"/>
    </row>
    <row r="429" spans="1:15" ht="15.75">
      <c r="A429" s="72"/>
      <c r="B429" s="44"/>
      <c r="C429" s="1067"/>
      <c r="D429" s="1067"/>
      <c r="E429" s="1067"/>
      <c r="F429" s="1067"/>
      <c r="G429" s="1067"/>
      <c r="H429" s="1067"/>
      <c r="I429" s="1067"/>
      <c r="J429" s="1067"/>
      <c r="K429" s="1067"/>
      <c r="L429" s="1067"/>
      <c r="M429" s="1067"/>
      <c r="N429" s="1067"/>
      <c r="O429" s="1066"/>
    </row>
    <row r="430" spans="1:15" ht="15.75">
      <c r="A430" s="72"/>
      <c r="B430" s="44"/>
      <c r="C430" s="355" t="s">
        <v>621</v>
      </c>
      <c r="D430" s="1067"/>
      <c r="E430" s="1067"/>
      <c r="F430" s="1067"/>
      <c r="G430" s="1067"/>
      <c r="H430" s="1067"/>
      <c r="I430" s="1067"/>
      <c r="J430" s="1067"/>
      <c r="K430" s="1067"/>
      <c r="L430" s="1067"/>
      <c r="M430" s="1067"/>
      <c r="N430" s="1067"/>
      <c r="O430" s="1066"/>
    </row>
    <row r="431" spans="1:15" ht="6.75" customHeight="1">
      <c r="A431" s="72"/>
      <c r="B431" s="44"/>
      <c r="C431" s="88"/>
      <c r="D431" s="44"/>
      <c r="E431" s="44"/>
      <c r="F431" s="44"/>
      <c r="G431" s="44"/>
      <c r="H431" s="44"/>
      <c r="I431" s="44"/>
      <c r="J431" s="968"/>
      <c r="K431" s="44"/>
      <c r="L431" s="968"/>
      <c r="M431" s="44"/>
      <c r="N431" s="968"/>
      <c r="O431" s="44"/>
    </row>
    <row r="432" spans="1:20" ht="18" customHeight="1">
      <c r="A432" s="72"/>
      <c r="B432" s="44"/>
      <c r="C432" s="1117" t="s">
        <v>528</v>
      </c>
      <c r="D432" s="1117"/>
      <c r="E432" s="1117"/>
      <c r="F432" s="1117"/>
      <c r="G432" s="1117"/>
      <c r="H432" s="1117"/>
      <c r="I432" s="1117"/>
      <c r="J432" s="1117"/>
      <c r="K432" s="1117"/>
      <c r="L432" s="1117"/>
      <c r="M432" s="1117"/>
      <c r="N432" s="1117"/>
      <c r="O432" s="125"/>
      <c r="T432" s="310"/>
    </row>
    <row r="433" spans="1:20" ht="18" customHeight="1">
      <c r="A433" s="72"/>
      <c r="B433" s="44"/>
      <c r="C433" s="1117" t="s">
        <v>529</v>
      </c>
      <c r="D433" s="1117"/>
      <c r="E433" s="1117"/>
      <c r="F433" s="1117"/>
      <c r="G433" s="1117"/>
      <c r="H433" s="1117"/>
      <c r="I433" s="1117"/>
      <c r="J433" s="1117"/>
      <c r="K433" s="1117"/>
      <c r="L433" s="1117"/>
      <c r="M433" s="1117"/>
      <c r="N433" s="1117"/>
      <c r="O433" s="125"/>
      <c r="T433" s="310"/>
    </row>
    <row r="434" spans="1:20" ht="18" customHeight="1">
      <c r="A434" s="72"/>
      <c r="B434" s="44"/>
      <c r="C434" s="1117" t="s">
        <v>527</v>
      </c>
      <c r="D434" s="1117"/>
      <c r="E434" s="1117"/>
      <c r="F434" s="1117"/>
      <c r="G434" s="1117"/>
      <c r="H434" s="1117"/>
      <c r="I434" s="1117"/>
      <c r="J434" s="1117"/>
      <c r="K434" s="1117"/>
      <c r="L434" s="1117"/>
      <c r="M434" s="1117"/>
      <c r="N434" s="1117"/>
      <c r="O434" s="125"/>
      <c r="T434" s="310"/>
    </row>
    <row r="435" spans="1:20" ht="18" customHeight="1">
      <c r="A435" s="72"/>
      <c r="B435" s="44"/>
      <c r="C435" s="1117" t="s">
        <v>530</v>
      </c>
      <c r="D435" s="1117"/>
      <c r="E435" s="1117"/>
      <c r="F435" s="1117"/>
      <c r="G435" s="1117"/>
      <c r="H435" s="1117"/>
      <c r="I435" s="1117"/>
      <c r="J435" s="1117"/>
      <c r="K435" s="1117"/>
      <c r="L435" s="1117"/>
      <c r="M435" s="1117"/>
      <c r="N435" s="1117"/>
      <c r="O435" s="125"/>
      <c r="T435" s="310"/>
    </row>
    <row r="436" spans="1:20" ht="18" customHeight="1">
      <c r="A436" s="72"/>
      <c r="B436" s="44"/>
      <c r="C436" s="1117" t="s">
        <v>531</v>
      </c>
      <c r="D436" s="1117"/>
      <c r="E436" s="1117"/>
      <c r="F436" s="1117"/>
      <c r="G436" s="1117"/>
      <c r="H436" s="1117"/>
      <c r="I436" s="1117"/>
      <c r="J436" s="1117"/>
      <c r="K436" s="1117"/>
      <c r="L436" s="1117"/>
      <c r="M436" s="1117"/>
      <c r="N436" s="1117"/>
      <c r="O436" s="125"/>
      <c r="T436" s="310"/>
    </row>
    <row r="437" spans="1:20" ht="18" customHeight="1">
      <c r="A437" s="72"/>
      <c r="B437" s="44"/>
      <c r="C437" s="1179" t="s">
        <v>532</v>
      </c>
      <c r="D437" s="1179"/>
      <c r="E437" s="1179"/>
      <c r="F437" s="1179"/>
      <c r="G437" s="1179"/>
      <c r="H437" s="1179"/>
      <c r="I437" s="1179"/>
      <c r="J437" s="1179"/>
      <c r="K437" s="1179"/>
      <c r="L437" s="1179"/>
      <c r="M437" s="1179"/>
      <c r="N437" s="1179"/>
      <c r="O437" s="1179"/>
      <c r="T437" s="310"/>
    </row>
    <row r="438" spans="1:20" ht="18" customHeight="1">
      <c r="A438" s="72"/>
      <c r="B438" s="44"/>
      <c r="C438" s="1117" t="s">
        <v>533</v>
      </c>
      <c r="D438" s="1117"/>
      <c r="E438" s="1117"/>
      <c r="F438" s="1117"/>
      <c r="G438" s="1117"/>
      <c r="H438" s="1117"/>
      <c r="I438" s="1117"/>
      <c r="J438" s="1117"/>
      <c r="K438" s="1117"/>
      <c r="L438" s="1117"/>
      <c r="M438" s="1117"/>
      <c r="N438" s="1117"/>
      <c r="O438" s="125"/>
      <c r="T438" s="310"/>
    </row>
    <row r="439" spans="1:20" ht="12" customHeight="1">
      <c r="A439" s="72"/>
      <c r="B439" s="44"/>
      <c r="C439" s="106"/>
      <c r="D439" s="106"/>
      <c r="E439" s="106"/>
      <c r="F439" s="106"/>
      <c r="G439" s="106"/>
      <c r="H439" s="106"/>
      <c r="I439" s="106"/>
      <c r="J439" s="106"/>
      <c r="K439" s="106"/>
      <c r="L439" s="106"/>
      <c r="M439" s="106"/>
      <c r="N439" s="106"/>
      <c r="O439" s="125"/>
      <c r="T439" s="310"/>
    </row>
    <row r="440" spans="1:20" ht="18" customHeight="1">
      <c r="A440" s="72"/>
      <c r="B440" s="44"/>
      <c r="C440" s="1109" t="s">
        <v>534</v>
      </c>
      <c r="D440" s="1178"/>
      <c r="E440" s="1178"/>
      <c r="F440" s="1178"/>
      <c r="G440" s="1178"/>
      <c r="H440" s="1178"/>
      <c r="I440" s="1178"/>
      <c r="J440" s="1178"/>
      <c r="K440" s="1178"/>
      <c r="L440" s="1178"/>
      <c r="M440" s="1178"/>
      <c r="N440" s="1178"/>
      <c r="O440" s="1178"/>
      <c r="T440" s="310"/>
    </row>
    <row r="441" spans="1:20" ht="18" customHeight="1">
      <c r="A441" s="72"/>
      <c r="B441" s="44"/>
      <c r="C441" s="1178"/>
      <c r="D441" s="1178"/>
      <c r="E441" s="1178"/>
      <c r="F441" s="1178"/>
      <c r="G441" s="1178"/>
      <c r="H441" s="1178"/>
      <c r="I441" s="1178"/>
      <c r="J441" s="1178"/>
      <c r="K441" s="1178"/>
      <c r="L441" s="1178"/>
      <c r="M441" s="1178"/>
      <c r="N441" s="1178"/>
      <c r="O441" s="1178"/>
      <c r="T441" s="310"/>
    </row>
    <row r="442" spans="1:20" ht="18" customHeight="1">
      <c r="A442" s="72"/>
      <c r="B442" s="44"/>
      <c r="C442" s="1178"/>
      <c r="D442" s="1178"/>
      <c r="E442" s="1178"/>
      <c r="F442" s="1178"/>
      <c r="G442" s="1178"/>
      <c r="H442" s="1178"/>
      <c r="I442" s="1178"/>
      <c r="J442" s="1178"/>
      <c r="K442" s="1178"/>
      <c r="L442" s="1178"/>
      <c r="M442" s="1178"/>
      <c r="N442" s="1178"/>
      <c r="O442" s="1178"/>
      <c r="T442" s="310"/>
    </row>
    <row r="443" spans="1:20" ht="18" customHeight="1">
      <c r="A443" s="72"/>
      <c r="B443" s="44"/>
      <c r="C443" s="106"/>
      <c r="D443" s="106"/>
      <c r="E443" s="106"/>
      <c r="F443" s="106"/>
      <c r="G443" s="106"/>
      <c r="H443" s="106"/>
      <c r="I443" s="106"/>
      <c r="J443" s="106"/>
      <c r="K443" s="106"/>
      <c r="L443" s="106"/>
      <c r="M443" s="106"/>
      <c r="N443" s="106"/>
      <c r="O443" s="125"/>
      <c r="T443" s="310"/>
    </row>
    <row r="444" spans="1:15" ht="9" customHeight="1">
      <c r="A444" s="72"/>
      <c r="B444" s="44"/>
      <c r="C444" s="44"/>
      <c r="D444" s="44"/>
      <c r="E444" s="44"/>
      <c r="F444" s="44"/>
      <c r="G444" s="44"/>
      <c r="H444" s="44"/>
      <c r="I444" s="44"/>
      <c r="J444" s="968"/>
      <c r="K444" s="44"/>
      <c r="L444" s="968"/>
      <c r="M444" s="44"/>
      <c r="N444" s="968"/>
      <c r="O444" s="44"/>
    </row>
    <row r="445" spans="1:15" ht="12" customHeight="1">
      <c r="A445" s="72"/>
      <c r="B445" s="44"/>
      <c r="C445" s="44"/>
      <c r="D445" s="44"/>
      <c r="E445" s="44"/>
      <c r="F445" s="44"/>
      <c r="G445" s="44"/>
      <c r="H445" s="44"/>
      <c r="I445" s="44"/>
      <c r="J445" s="968"/>
      <c r="K445" s="44"/>
      <c r="L445" s="968"/>
      <c r="M445" s="44"/>
      <c r="N445" s="968"/>
      <c r="O445" s="44"/>
    </row>
    <row r="446" spans="1:15" ht="15.75">
      <c r="A446" s="87" t="str">
        <f>+A387</f>
        <v>B8.</v>
      </c>
      <c r="B446" s="47" t="s">
        <v>101</v>
      </c>
      <c r="C446" s="50"/>
      <c r="D446" s="50"/>
      <c r="E446" s="50"/>
      <c r="F446" s="50"/>
      <c r="G446" s="50"/>
      <c r="H446" s="50"/>
      <c r="I446" s="50"/>
      <c r="J446" s="62"/>
      <c r="K446" s="50"/>
      <c r="L446" s="62"/>
      <c r="M446" s="50"/>
      <c r="N446" s="62"/>
      <c r="O446" s="50"/>
    </row>
    <row r="447" spans="1:15" ht="12.75" customHeight="1">
      <c r="A447" s="87"/>
      <c r="B447" s="47"/>
      <c r="C447" s="50"/>
      <c r="D447" s="50"/>
      <c r="E447" s="50"/>
      <c r="F447" s="50"/>
      <c r="G447" s="50"/>
      <c r="H447" s="50"/>
      <c r="I447" s="50"/>
      <c r="J447" s="62"/>
      <c r="K447" s="50"/>
      <c r="L447" s="62"/>
      <c r="M447" s="50"/>
      <c r="N447" s="62"/>
      <c r="O447" s="50"/>
    </row>
    <row r="448" spans="1:15" ht="15.75" customHeight="1">
      <c r="A448" s="72"/>
      <c r="B448" s="44" t="s">
        <v>352</v>
      </c>
      <c r="C448" s="1176" t="s">
        <v>488</v>
      </c>
      <c r="D448" s="1176"/>
      <c r="E448" s="1176"/>
      <c r="F448" s="1176"/>
      <c r="G448" s="1176"/>
      <c r="H448" s="1176"/>
      <c r="I448" s="1176"/>
      <c r="J448" s="1176"/>
      <c r="K448" s="1176"/>
      <c r="L448" s="1176"/>
      <c r="M448" s="1176"/>
      <c r="N448" s="1176"/>
      <c r="O448" s="1176"/>
    </row>
    <row r="449" spans="1:15" ht="15.75">
      <c r="A449" s="72"/>
      <c r="B449" s="44"/>
      <c r="C449" s="1176"/>
      <c r="D449" s="1176"/>
      <c r="E449" s="1176"/>
      <c r="F449" s="1176"/>
      <c r="G449" s="1176"/>
      <c r="H449" s="1176"/>
      <c r="I449" s="1176"/>
      <c r="J449" s="1176"/>
      <c r="K449" s="1176"/>
      <c r="L449" s="1176"/>
      <c r="M449" s="1176"/>
      <c r="N449" s="1176"/>
      <c r="O449" s="1176"/>
    </row>
    <row r="450" spans="1:15" ht="15.75">
      <c r="A450" s="72"/>
      <c r="B450" s="44"/>
      <c r="C450" s="1176"/>
      <c r="D450" s="1176"/>
      <c r="E450" s="1176"/>
      <c r="F450" s="1176"/>
      <c r="G450" s="1176"/>
      <c r="H450" s="1176"/>
      <c r="I450" s="1176"/>
      <c r="J450" s="1176"/>
      <c r="K450" s="1176"/>
      <c r="L450" s="1176"/>
      <c r="M450" s="1176"/>
      <c r="N450" s="1176"/>
      <c r="O450" s="1176"/>
    </row>
    <row r="451" spans="1:15" ht="12.75" customHeight="1">
      <c r="A451" s="72"/>
      <c r="B451" s="44"/>
      <c r="C451" s="1176"/>
      <c r="D451" s="1176"/>
      <c r="E451" s="1176"/>
      <c r="F451" s="1176"/>
      <c r="G451" s="1176"/>
      <c r="H451" s="1176"/>
      <c r="I451" s="1176"/>
      <c r="J451" s="1176"/>
      <c r="K451" s="1176"/>
      <c r="L451" s="1176"/>
      <c r="M451" s="1176"/>
      <c r="N451" s="1176"/>
      <c r="O451" s="1176"/>
    </row>
    <row r="452" spans="1:15" ht="15.75">
      <c r="A452" s="72"/>
      <c r="B452" s="44"/>
      <c r="C452" s="1117" t="s">
        <v>565</v>
      </c>
      <c r="D452" s="1117"/>
      <c r="E452" s="1117"/>
      <c r="F452" s="1117"/>
      <c r="G452" s="1117"/>
      <c r="H452" s="1117"/>
      <c r="I452" s="1117"/>
      <c r="J452" s="1117"/>
      <c r="K452" s="1117"/>
      <c r="L452" s="1117"/>
      <c r="M452" s="1117"/>
      <c r="N452" s="1117"/>
      <c r="O452" s="1117"/>
    </row>
    <row r="453" spans="1:15" ht="15.75">
      <c r="A453" s="72"/>
      <c r="B453" s="44"/>
      <c r="C453" s="1117"/>
      <c r="D453" s="1117"/>
      <c r="E453" s="1117"/>
      <c r="F453" s="1117"/>
      <c r="G453" s="1117"/>
      <c r="H453" s="1117"/>
      <c r="I453" s="1117"/>
      <c r="J453" s="1117"/>
      <c r="K453" s="1117"/>
      <c r="L453" s="1117"/>
      <c r="M453" s="1117"/>
      <c r="N453" s="1117"/>
      <c r="O453" s="1117"/>
    </row>
    <row r="454" spans="1:15" ht="15.75">
      <c r="A454" s="72"/>
      <c r="B454" s="44"/>
      <c r="C454" s="1117"/>
      <c r="D454" s="1117"/>
      <c r="E454" s="1117"/>
      <c r="F454" s="1117"/>
      <c r="G454" s="1117"/>
      <c r="H454" s="1117"/>
      <c r="I454" s="1117"/>
      <c r="J454" s="1117"/>
      <c r="K454" s="1117"/>
      <c r="L454" s="1117"/>
      <c r="M454" s="1117"/>
      <c r="N454" s="1117"/>
      <c r="O454" s="1117"/>
    </row>
    <row r="455" spans="1:15" ht="15.75">
      <c r="A455" s="72"/>
      <c r="B455" s="44"/>
      <c r="C455" s="1117"/>
      <c r="D455" s="1117"/>
      <c r="E455" s="1117"/>
      <c r="F455" s="1117"/>
      <c r="G455" s="1117"/>
      <c r="H455" s="1117"/>
      <c r="I455" s="1117"/>
      <c r="J455" s="1117"/>
      <c r="K455" s="1117"/>
      <c r="L455" s="1117"/>
      <c r="M455" s="1117"/>
      <c r="N455" s="1117"/>
      <c r="O455" s="1117"/>
    </row>
    <row r="456" spans="1:15" ht="9.75" customHeight="1">
      <c r="A456" s="72"/>
      <c r="B456" s="44"/>
      <c r="C456" s="1117"/>
      <c r="D456" s="1117"/>
      <c r="E456" s="1117"/>
      <c r="F456" s="1117"/>
      <c r="G456" s="1117"/>
      <c r="H456" s="1117"/>
      <c r="I456" s="1117"/>
      <c r="J456" s="1117"/>
      <c r="K456" s="1117"/>
      <c r="L456" s="1117"/>
      <c r="M456" s="1117"/>
      <c r="N456" s="1117"/>
      <c r="O456" s="1117"/>
    </row>
    <row r="457" spans="1:15" ht="18.75" customHeight="1">
      <c r="A457" s="72"/>
      <c r="B457" s="44"/>
      <c r="C457" s="1117" t="s">
        <v>489</v>
      </c>
      <c r="D457" s="1117"/>
      <c r="E457" s="1117"/>
      <c r="F457" s="1117"/>
      <c r="G457" s="1117"/>
      <c r="H457" s="1117"/>
      <c r="I457" s="1117"/>
      <c r="J457" s="1117"/>
      <c r="K457" s="1117"/>
      <c r="L457" s="1117"/>
      <c r="M457" s="1117"/>
      <c r="N457" s="1117"/>
      <c r="O457" s="1117"/>
    </row>
    <row r="458" spans="1:15" ht="14.25" customHeight="1">
      <c r="A458" s="72"/>
      <c r="B458" s="44"/>
      <c r="C458" s="1117"/>
      <c r="D458" s="1117"/>
      <c r="E458" s="1117"/>
      <c r="F458" s="1117"/>
      <c r="G458" s="1117"/>
      <c r="H458" s="1117"/>
      <c r="I458" s="1117"/>
      <c r="J458" s="1117"/>
      <c r="K458" s="1117"/>
      <c r="L458" s="1117"/>
      <c r="M458" s="1117"/>
      <c r="N458" s="1117"/>
      <c r="O458" s="1117"/>
    </row>
    <row r="459" spans="1:15" ht="9.75" customHeight="1">
      <c r="A459" s="72"/>
      <c r="B459" s="44"/>
      <c r="C459" s="106"/>
      <c r="D459" s="106"/>
      <c r="E459" s="106"/>
      <c r="F459" s="106"/>
      <c r="G459" s="106"/>
      <c r="H459" s="106"/>
      <c r="I459" s="106"/>
      <c r="J459" s="984"/>
      <c r="K459" s="106"/>
      <c r="L459" s="984"/>
      <c r="M459" s="106"/>
      <c r="N459" s="984"/>
      <c r="O459" s="106"/>
    </row>
    <row r="460" spans="1:15" ht="14.25" customHeight="1">
      <c r="A460" s="72"/>
      <c r="B460" s="44"/>
      <c r="C460" s="1117" t="s">
        <v>394</v>
      </c>
      <c r="D460" s="1117"/>
      <c r="E460" s="1117"/>
      <c r="F460" s="1117"/>
      <c r="G460" s="1117"/>
      <c r="H460" s="1117"/>
      <c r="I460" s="1117"/>
      <c r="J460" s="1117"/>
      <c r="K460" s="1117"/>
      <c r="L460" s="1117"/>
      <c r="M460" s="1117"/>
      <c r="N460" s="1117"/>
      <c r="O460" s="1117"/>
    </row>
    <row r="461" spans="1:15" ht="12.75" customHeight="1">
      <c r="A461" s="72"/>
      <c r="B461" s="44"/>
      <c r="C461" s="1117"/>
      <c r="D461" s="1117"/>
      <c r="E461" s="1117"/>
      <c r="F461" s="1117"/>
      <c r="G461" s="1117"/>
      <c r="H461" s="1117"/>
      <c r="I461" s="1117"/>
      <c r="J461" s="1117"/>
      <c r="K461" s="1117"/>
      <c r="L461" s="1117"/>
      <c r="M461" s="1117"/>
      <c r="N461" s="1117"/>
      <c r="O461" s="1117"/>
    </row>
    <row r="462" spans="1:15" ht="12.75" customHeight="1">
      <c r="A462" s="72"/>
      <c r="B462" s="44"/>
      <c r="C462" s="106"/>
      <c r="D462" s="106"/>
      <c r="E462" s="106"/>
      <c r="F462" s="106"/>
      <c r="G462" s="106"/>
      <c r="H462" s="106"/>
      <c r="I462" s="106"/>
      <c r="J462" s="106"/>
      <c r="K462" s="106"/>
      <c r="L462" s="106"/>
      <c r="M462" s="106"/>
      <c r="N462" s="106"/>
      <c r="O462" s="106"/>
    </row>
    <row r="463" spans="1:20" s="1053" customFormat="1" ht="15.75">
      <c r="A463" s="56"/>
      <c r="B463" s="50" t="s">
        <v>524</v>
      </c>
      <c r="C463" s="379" t="s">
        <v>535</v>
      </c>
      <c r="D463" s="121"/>
      <c r="E463" s="121"/>
      <c r="F463" s="121"/>
      <c r="G463" s="121"/>
      <c r="H463" s="121"/>
      <c r="I463" s="121"/>
      <c r="J463" s="121"/>
      <c r="K463" s="121"/>
      <c r="L463" s="121"/>
      <c r="M463" s="121"/>
      <c r="N463" s="121"/>
      <c r="O463" s="121"/>
      <c r="P463" s="1052"/>
      <c r="Q463" s="1052"/>
      <c r="R463" s="1052"/>
      <c r="S463" s="1052"/>
      <c r="T463" s="1052"/>
    </row>
    <row r="464" spans="1:15" ht="9.75" customHeight="1">
      <c r="A464" s="72"/>
      <c r="B464" s="44"/>
      <c r="C464" s="106"/>
      <c r="D464" s="106"/>
      <c r="E464" s="106"/>
      <c r="F464" s="106"/>
      <c r="G464" s="106"/>
      <c r="H464" s="106"/>
      <c r="I464" s="106"/>
      <c r="J464" s="106"/>
      <c r="K464" s="106"/>
      <c r="L464" s="106"/>
      <c r="M464" s="106"/>
      <c r="N464" s="106"/>
      <c r="O464" s="106"/>
    </row>
    <row r="465" spans="1:15" ht="15.75">
      <c r="A465" s="72"/>
      <c r="B465" s="44"/>
      <c r="C465" s="1117" t="s">
        <v>539</v>
      </c>
      <c r="D465" s="1117"/>
      <c r="E465" s="1117"/>
      <c r="F465" s="1117"/>
      <c r="G465" s="1117"/>
      <c r="H465" s="1117"/>
      <c r="I465" s="1117"/>
      <c r="J465" s="1117"/>
      <c r="K465" s="1117"/>
      <c r="L465" s="1117"/>
      <c r="M465" s="1117"/>
      <c r="N465" s="1117"/>
      <c r="O465" s="1117"/>
    </row>
    <row r="466" spans="1:15" ht="15.75">
      <c r="A466" s="72"/>
      <c r="B466" s="44"/>
      <c r="C466" s="1117"/>
      <c r="D466" s="1117"/>
      <c r="E466" s="1117"/>
      <c r="F466" s="1117"/>
      <c r="G466" s="1117"/>
      <c r="H466" s="1117"/>
      <c r="I466" s="1117"/>
      <c r="J466" s="1117"/>
      <c r="K466" s="1117"/>
      <c r="L466" s="1117"/>
      <c r="M466" s="1117"/>
      <c r="N466" s="1117"/>
      <c r="O466" s="1117"/>
    </row>
    <row r="467" spans="1:15" ht="15.75">
      <c r="A467" s="72"/>
      <c r="B467" s="44"/>
      <c r="C467" s="1117"/>
      <c r="D467" s="1117"/>
      <c r="E467" s="1117"/>
      <c r="F467" s="1117"/>
      <c r="G467" s="1117"/>
      <c r="H467" s="1117"/>
      <c r="I467" s="1117"/>
      <c r="J467" s="1117"/>
      <c r="K467" s="1117"/>
      <c r="L467" s="1117"/>
      <c r="M467" s="1117"/>
      <c r="N467" s="1117"/>
      <c r="O467" s="1117"/>
    </row>
    <row r="468" spans="1:15" ht="15.75">
      <c r="A468" s="72"/>
      <c r="B468" s="44"/>
      <c r="C468" s="1117"/>
      <c r="D468" s="1117"/>
      <c r="E468" s="1117"/>
      <c r="F468" s="1117"/>
      <c r="G468" s="1117"/>
      <c r="H468" s="1117"/>
      <c r="I468" s="1117"/>
      <c r="J468" s="1117"/>
      <c r="K468" s="1117"/>
      <c r="L468" s="1117"/>
      <c r="M468" s="1117"/>
      <c r="N468" s="1117"/>
      <c r="O468" s="1117"/>
    </row>
    <row r="469" spans="1:15" ht="10.5" customHeight="1">
      <c r="A469" s="72"/>
      <c r="B469" s="44"/>
      <c r="C469" s="106"/>
      <c r="D469" s="106"/>
      <c r="E469" s="106"/>
      <c r="F469" s="106"/>
      <c r="G469" s="106"/>
      <c r="H469" s="106"/>
      <c r="I469" s="106"/>
      <c r="J469" s="106"/>
      <c r="K469" s="106"/>
      <c r="L469" s="106"/>
      <c r="M469" s="106"/>
      <c r="N469" s="106"/>
      <c r="O469" s="106"/>
    </row>
    <row r="470" spans="1:15" ht="15.75">
      <c r="A470" s="72"/>
      <c r="B470" s="44"/>
      <c r="C470" s="1117" t="s">
        <v>536</v>
      </c>
      <c r="D470" s="1117"/>
      <c r="E470" s="1117"/>
      <c r="F470" s="1117"/>
      <c r="G470" s="1117"/>
      <c r="H470" s="1117"/>
      <c r="I470" s="1117"/>
      <c r="J470" s="1117"/>
      <c r="K470" s="1117"/>
      <c r="L470" s="1117"/>
      <c r="M470" s="1117"/>
      <c r="N470" s="1117"/>
      <c r="O470" s="1117"/>
    </row>
    <row r="471" spans="1:15" ht="15.75">
      <c r="A471" s="72"/>
      <c r="B471" s="44"/>
      <c r="C471" s="1117"/>
      <c r="D471" s="1117"/>
      <c r="E471" s="1117"/>
      <c r="F471" s="1117"/>
      <c r="G471" s="1117"/>
      <c r="H471" s="1117"/>
      <c r="I471" s="1117"/>
      <c r="J471" s="1117"/>
      <c r="K471" s="1117"/>
      <c r="L471" s="1117"/>
      <c r="M471" s="1117"/>
      <c r="N471" s="1117"/>
      <c r="O471" s="1117"/>
    </row>
    <row r="472" spans="1:15" ht="10.5" customHeight="1">
      <c r="A472" s="72"/>
      <c r="B472" s="44"/>
      <c r="C472" s="106"/>
      <c r="D472" s="106"/>
      <c r="E472" s="106"/>
      <c r="F472" s="106"/>
      <c r="G472" s="106"/>
      <c r="H472" s="106"/>
      <c r="I472" s="106"/>
      <c r="J472" s="106"/>
      <c r="K472" s="106"/>
      <c r="L472" s="106"/>
      <c r="M472" s="106"/>
      <c r="N472" s="106"/>
      <c r="O472" s="106"/>
    </row>
    <row r="473" spans="1:15" ht="15.75">
      <c r="A473" s="72"/>
      <c r="B473" s="44"/>
      <c r="C473" s="1117" t="s">
        <v>537</v>
      </c>
      <c r="D473" s="1117"/>
      <c r="E473" s="1117"/>
      <c r="F473" s="1117"/>
      <c r="G473" s="1117"/>
      <c r="H473" s="1117"/>
      <c r="I473" s="1117"/>
      <c r="J473" s="1117"/>
      <c r="K473" s="1117"/>
      <c r="L473" s="1117"/>
      <c r="M473" s="1117"/>
      <c r="N473" s="1117"/>
      <c r="O473" s="1117"/>
    </row>
    <row r="474" spans="1:15" ht="15.75">
      <c r="A474" s="72"/>
      <c r="B474" s="44"/>
      <c r="C474" s="1117"/>
      <c r="D474" s="1117"/>
      <c r="E474" s="1117"/>
      <c r="F474" s="1117"/>
      <c r="G474" s="1117"/>
      <c r="H474" s="1117"/>
      <c r="I474" s="1117"/>
      <c r="J474" s="1117"/>
      <c r="K474" s="1117"/>
      <c r="L474" s="1117"/>
      <c r="M474" s="1117"/>
      <c r="N474" s="1117"/>
      <c r="O474" s="1117"/>
    </row>
    <row r="475" spans="1:15" ht="10.5" customHeight="1">
      <c r="A475" s="72"/>
      <c r="B475" s="44"/>
      <c r="C475" s="106"/>
      <c r="D475" s="106"/>
      <c r="E475" s="106"/>
      <c r="F475" s="106"/>
      <c r="G475" s="106"/>
      <c r="H475" s="106"/>
      <c r="I475" s="106"/>
      <c r="J475" s="106"/>
      <c r="K475" s="106"/>
      <c r="L475" s="106"/>
      <c r="M475" s="106"/>
      <c r="N475" s="106"/>
      <c r="O475" s="106"/>
    </row>
    <row r="476" spans="1:15" ht="15.75">
      <c r="A476" s="72"/>
      <c r="B476" s="44"/>
      <c r="C476" s="1117" t="s">
        <v>538</v>
      </c>
      <c r="D476" s="1117"/>
      <c r="E476" s="1117"/>
      <c r="F476" s="1117"/>
      <c r="G476" s="1117"/>
      <c r="H476" s="1117"/>
      <c r="I476" s="1117"/>
      <c r="J476" s="1117"/>
      <c r="K476" s="1117"/>
      <c r="L476" s="1117"/>
      <c r="M476" s="1117"/>
      <c r="N476" s="1117"/>
      <c r="O476" s="1117"/>
    </row>
    <row r="477" spans="1:15" ht="15.75">
      <c r="A477" s="72"/>
      <c r="B477" s="44"/>
      <c r="C477" s="1117"/>
      <c r="D477" s="1117"/>
      <c r="E477" s="1117"/>
      <c r="F477" s="1117"/>
      <c r="G477" s="1117"/>
      <c r="H477" s="1117"/>
      <c r="I477" s="1117"/>
      <c r="J477" s="1117"/>
      <c r="K477" s="1117"/>
      <c r="L477" s="1117"/>
      <c r="M477" s="1117"/>
      <c r="N477" s="1117"/>
      <c r="O477" s="1117"/>
    </row>
    <row r="478" spans="1:15" ht="12" customHeight="1">
      <c r="A478" s="72"/>
      <c r="B478" s="44"/>
      <c r="C478" s="106"/>
      <c r="D478" s="106"/>
      <c r="E478" s="106"/>
      <c r="F478" s="106"/>
      <c r="G478" s="106"/>
      <c r="H478" s="106"/>
      <c r="I478" s="106"/>
      <c r="J478" s="106"/>
      <c r="K478" s="106"/>
      <c r="L478" s="106"/>
      <c r="M478" s="106"/>
      <c r="N478" s="106"/>
      <c r="O478" s="106"/>
    </row>
    <row r="479" spans="1:15" ht="12" customHeight="1">
      <c r="A479" s="72"/>
      <c r="B479" s="44"/>
      <c r="C479" s="106"/>
      <c r="D479" s="106"/>
      <c r="E479" s="106"/>
      <c r="F479" s="106"/>
      <c r="G479" s="106"/>
      <c r="H479" s="106"/>
      <c r="I479" s="106"/>
      <c r="J479" s="106"/>
      <c r="K479" s="106"/>
      <c r="L479" s="106"/>
      <c r="M479" s="106"/>
      <c r="N479" s="106"/>
      <c r="O479" s="106"/>
    </row>
    <row r="480" spans="1:15" ht="15.75">
      <c r="A480" s="72"/>
      <c r="B480" s="50" t="s">
        <v>525</v>
      </c>
      <c r="C480" s="379" t="s">
        <v>80</v>
      </c>
      <c r="D480" s="121"/>
      <c r="E480" s="106"/>
      <c r="F480" s="106"/>
      <c r="G480" s="106"/>
      <c r="H480" s="106"/>
      <c r="I480" s="106"/>
      <c r="J480" s="106"/>
      <c r="K480" s="106"/>
      <c r="L480" s="106"/>
      <c r="M480" s="106"/>
      <c r="N480" s="106"/>
      <c r="O480" s="106"/>
    </row>
    <row r="481" spans="1:15" ht="15.75">
      <c r="A481" s="72"/>
      <c r="B481" s="50"/>
      <c r="C481" s="379" t="s">
        <v>81</v>
      </c>
      <c r="D481" s="121"/>
      <c r="E481" s="106"/>
      <c r="F481" s="106"/>
      <c r="G481" s="106"/>
      <c r="H481" s="106"/>
      <c r="I481" s="106"/>
      <c r="J481" s="106"/>
      <c r="K481" s="106"/>
      <c r="L481" s="106"/>
      <c r="M481" s="106"/>
      <c r="N481" s="106"/>
      <c r="O481" s="106"/>
    </row>
    <row r="482" spans="1:15" ht="9.75" customHeight="1">
      <c r="A482" s="72"/>
      <c r="B482" s="44"/>
      <c r="C482" s="106"/>
      <c r="D482" s="106"/>
      <c r="E482" s="106"/>
      <c r="F482" s="106"/>
      <c r="G482" s="106"/>
      <c r="H482" s="106"/>
      <c r="I482" s="106"/>
      <c r="J482" s="106"/>
      <c r="K482" s="106"/>
      <c r="L482" s="106"/>
      <c r="M482" s="106"/>
      <c r="N482" s="106"/>
      <c r="O482" s="106"/>
    </row>
    <row r="483" spans="1:15" ht="15.75">
      <c r="A483" s="72"/>
      <c r="B483" s="44"/>
      <c r="C483" s="1117" t="s">
        <v>83</v>
      </c>
      <c r="D483" s="1117"/>
      <c r="E483" s="1117"/>
      <c r="F483" s="1117"/>
      <c r="G483" s="1117"/>
      <c r="H483" s="1117"/>
      <c r="I483" s="1117"/>
      <c r="J483" s="1117"/>
      <c r="K483" s="1117"/>
      <c r="L483" s="1117"/>
      <c r="M483" s="1117"/>
      <c r="N483" s="1117"/>
      <c r="O483" s="1117"/>
    </row>
    <row r="484" spans="1:15" ht="15.75">
      <c r="A484" s="72"/>
      <c r="B484" s="44"/>
      <c r="C484" s="1117"/>
      <c r="D484" s="1117"/>
      <c r="E484" s="1117"/>
      <c r="F484" s="1117"/>
      <c r="G484" s="1117"/>
      <c r="H484" s="1117"/>
      <c r="I484" s="1117"/>
      <c r="J484" s="1117"/>
      <c r="K484" s="1117"/>
      <c r="L484" s="1117"/>
      <c r="M484" s="1117"/>
      <c r="N484" s="1117"/>
      <c r="O484" s="1117"/>
    </row>
    <row r="485" spans="1:15" ht="15.75">
      <c r="A485" s="72"/>
      <c r="B485" s="44"/>
      <c r="C485" s="1117"/>
      <c r="D485" s="1117"/>
      <c r="E485" s="1117"/>
      <c r="F485" s="1117"/>
      <c r="G485" s="1117"/>
      <c r="H485" s="1117"/>
      <c r="I485" s="1117"/>
      <c r="J485" s="1117"/>
      <c r="K485" s="1117"/>
      <c r="L485" s="1117"/>
      <c r="M485" s="1117"/>
      <c r="N485" s="1117"/>
      <c r="O485" s="1117"/>
    </row>
    <row r="486" spans="1:15" ht="15.75">
      <c r="A486" s="72"/>
      <c r="B486" s="44"/>
      <c r="C486" s="1117"/>
      <c r="D486" s="1117"/>
      <c r="E486" s="1117"/>
      <c r="F486" s="1117"/>
      <c r="G486" s="1117"/>
      <c r="H486" s="1117"/>
      <c r="I486" s="1117"/>
      <c r="J486" s="1117"/>
      <c r="K486" s="1117"/>
      <c r="L486" s="1117"/>
      <c r="M486" s="1117"/>
      <c r="N486" s="1117"/>
      <c r="O486" s="1117"/>
    </row>
    <row r="487" spans="1:15" ht="15.75">
      <c r="A487" s="72"/>
      <c r="B487" s="44"/>
      <c r="C487" s="1117"/>
      <c r="D487" s="1117"/>
      <c r="E487" s="1117"/>
      <c r="F487" s="1117"/>
      <c r="G487" s="1117"/>
      <c r="H487" s="1117"/>
      <c r="I487" s="1117"/>
      <c r="J487" s="1117"/>
      <c r="K487" s="1117"/>
      <c r="L487" s="1117"/>
      <c r="M487" s="1117"/>
      <c r="N487" s="1117"/>
      <c r="O487" s="1117"/>
    </row>
    <row r="488" spans="1:15" ht="15.75">
      <c r="A488" s="72"/>
      <c r="B488" s="44"/>
      <c r="C488" s="1117"/>
      <c r="D488" s="1117"/>
      <c r="E488" s="1117"/>
      <c r="F488" s="1117"/>
      <c r="G488" s="1117"/>
      <c r="H488" s="1117"/>
      <c r="I488" s="1117"/>
      <c r="J488" s="1117"/>
      <c r="K488" s="1117"/>
      <c r="L488" s="1117"/>
      <c r="M488" s="1117"/>
      <c r="N488" s="1117"/>
      <c r="O488" s="1117"/>
    </row>
    <row r="489" spans="1:15" ht="15.75">
      <c r="A489" s="72"/>
      <c r="B489" s="44"/>
      <c r="C489" s="1117" t="s">
        <v>521</v>
      </c>
      <c r="D489" s="1117"/>
      <c r="E489" s="1117"/>
      <c r="F489" s="1117"/>
      <c r="G489" s="1117"/>
      <c r="H489" s="1117"/>
      <c r="I489" s="1117"/>
      <c r="J489" s="1117"/>
      <c r="K489" s="1117"/>
      <c r="L489" s="1117"/>
      <c r="M489" s="1117"/>
      <c r="N489" s="1117"/>
      <c r="O489" s="1117"/>
    </row>
    <row r="490" spans="1:15" ht="15.75">
      <c r="A490" s="72"/>
      <c r="B490" s="44"/>
      <c r="C490" s="1117"/>
      <c r="D490" s="1117"/>
      <c r="E490" s="1117"/>
      <c r="F490" s="1117"/>
      <c r="G490" s="1117"/>
      <c r="H490" s="1117"/>
      <c r="I490" s="1117"/>
      <c r="J490" s="1117"/>
      <c r="K490" s="1117"/>
      <c r="L490" s="1117"/>
      <c r="M490" s="1117"/>
      <c r="N490" s="1117"/>
      <c r="O490" s="1117"/>
    </row>
    <row r="491" spans="1:15" ht="15.75">
      <c r="A491" s="72"/>
      <c r="B491" s="44"/>
      <c r="C491" s="1117"/>
      <c r="D491" s="1117"/>
      <c r="E491" s="1117"/>
      <c r="F491" s="1117"/>
      <c r="G491" s="1117"/>
      <c r="H491" s="1117"/>
      <c r="I491" s="1117"/>
      <c r="J491" s="1117"/>
      <c r="K491" s="1117"/>
      <c r="L491" s="1117"/>
      <c r="M491" s="1117"/>
      <c r="N491" s="1117"/>
      <c r="O491" s="1117"/>
    </row>
    <row r="492" spans="1:15" ht="12" customHeight="1">
      <c r="A492" s="72"/>
      <c r="B492" s="44"/>
      <c r="C492" s="106"/>
      <c r="D492" s="106"/>
      <c r="E492" s="106"/>
      <c r="F492" s="106"/>
      <c r="G492" s="106"/>
      <c r="H492" s="106"/>
      <c r="I492" s="106"/>
      <c r="J492" s="106"/>
      <c r="K492" s="106"/>
      <c r="L492" s="106"/>
      <c r="M492" s="106"/>
      <c r="N492" s="106"/>
      <c r="O492" s="106"/>
    </row>
    <row r="493" spans="1:15" ht="12" customHeight="1">
      <c r="A493" s="72"/>
      <c r="B493" s="44"/>
      <c r="C493" s="49"/>
      <c r="D493" s="49"/>
      <c r="E493" s="49"/>
      <c r="F493" s="49"/>
      <c r="G493" s="49"/>
      <c r="H493" s="49"/>
      <c r="I493" s="49"/>
      <c r="J493" s="965"/>
      <c r="K493" s="49"/>
      <c r="L493" s="965"/>
      <c r="M493" s="49"/>
      <c r="N493" s="965"/>
      <c r="O493" s="49"/>
    </row>
    <row r="494" spans="1:20" s="51" customFormat="1" ht="18.75" customHeight="1">
      <c r="A494" s="107" t="s">
        <v>476</v>
      </c>
      <c r="B494" s="1095" t="s">
        <v>480</v>
      </c>
      <c r="C494" s="1095"/>
      <c r="D494" s="1095"/>
      <c r="E494" s="1095"/>
      <c r="F494" s="1095"/>
      <c r="G494" s="1095"/>
      <c r="H494" s="1095"/>
      <c r="I494" s="1095"/>
      <c r="J494" s="1095"/>
      <c r="K494" s="1095"/>
      <c r="L494" s="1095"/>
      <c r="M494" s="1095"/>
      <c r="N494" s="1095"/>
      <c r="O494" s="1095"/>
      <c r="P494" s="126"/>
      <c r="Q494" s="127"/>
      <c r="R494" s="127"/>
      <c r="S494" s="127"/>
      <c r="T494" s="127"/>
    </row>
    <row r="495" spans="1:20" s="51" customFormat="1" ht="6" customHeight="1">
      <c r="A495" s="69"/>
      <c r="B495" s="44"/>
      <c r="C495" s="44"/>
      <c r="D495" s="44"/>
      <c r="E495" s="44"/>
      <c r="F495" s="44"/>
      <c r="G495" s="44"/>
      <c r="H495" s="44"/>
      <c r="I495" s="44"/>
      <c r="J495" s="968"/>
      <c r="K495" s="44"/>
      <c r="L495" s="968"/>
      <c r="M495" s="44"/>
      <c r="N495" s="968"/>
      <c r="O495" s="44"/>
      <c r="P495" s="126"/>
      <c r="Q495" s="127"/>
      <c r="R495" s="127"/>
      <c r="S495" s="127"/>
      <c r="T495" s="127"/>
    </row>
    <row r="496" spans="1:15" s="122" customFormat="1" ht="7.5" customHeight="1">
      <c r="A496" s="302"/>
      <c r="B496" s="121"/>
      <c r="C496" s="121"/>
      <c r="D496" s="121"/>
      <c r="E496" s="121"/>
      <c r="F496" s="121"/>
      <c r="G496" s="121"/>
      <c r="H496" s="121"/>
      <c r="I496" s="121"/>
      <c r="J496" s="250"/>
      <c r="K496" s="121"/>
      <c r="L496" s="250"/>
      <c r="M496" s="121"/>
      <c r="N496" s="250"/>
      <c r="O496" s="121"/>
    </row>
    <row r="497" spans="1:17" s="127" customFormat="1" ht="15.75" customHeight="1">
      <c r="A497" s="322" t="s">
        <v>585</v>
      </c>
      <c r="B497" s="1176" t="s">
        <v>477</v>
      </c>
      <c r="C497" s="1176"/>
      <c r="D497" s="1176"/>
      <c r="E497" s="1176"/>
      <c r="F497" s="1176"/>
      <c r="G497" s="1176"/>
      <c r="H497" s="115"/>
      <c r="I497" s="115"/>
      <c r="J497" s="983"/>
      <c r="K497" s="125"/>
      <c r="L497" s="985"/>
      <c r="M497" s="1111" t="s">
        <v>627</v>
      </c>
      <c r="N497" s="1111"/>
      <c r="O497" s="1111"/>
      <c r="P497" s="125"/>
      <c r="Q497" s="126"/>
    </row>
    <row r="498" spans="10:15" s="128" customFormat="1" ht="15.75">
      <c r="J498" s="139"/>
      <c r="L498" s="139"/>
      <c r="M498" s="236" t="s">
        <v>843</v>
      </c>
      <c r="N498" s="1035"/>
      <c r="O498" s="236" t="s">
        <v>843</v>
      </c>
    </row>
    <row r="499" spans="2:16" s="128" customFormat="1" ht="15.75">
      <c r="B499" s="129"/>
      <c r="C499" s="130"/>
      <c r="D499" s="130"/>
      <c r="E499" s="130"/>
      <c r="F499" s="130"/>
      <c r="G499" s="130"/>
      <c r="H499" s="130"/>
      <c r="I499" s="130"/>
      <c r="J499" s="995"/>
      <c r="K499" s="130"/>
      <c r="L499" s="995"/>
      <c r="M499" s="506">
        <f>+'BS'!$H$9</f>
        <v>38807</v>
      </c>
      <c r="N499" s="1036"/>
      <c r="O499" s="506" t="str">
        <f>+'BS'!$J$9</f>
        <v>31/12/2005</v>
      </c>
      <c r="P499" s="131"/>
    </row>
    <row r="500" spans="2:16" s="128" customFormat="1" ht="14.25" customHeight="1">
      <c r="B500" s="134" t="s">
        <v>478</v>
      </c>
      <c r="J500" s="139"/>
      <c r="L500" s="139"/>
      <c r="M500" s="132" t="s">
        <v>819</v>
      </c>
      <c r="N500" s="1037"/>
      <c r="O500" s="132" t="s">
        <v>819</v>
      </c>
      <c r="P500" s="131"/>
    </row>
    <row r="501" spans="3:15" s="128" customFormat="1" ht="15.75">
      <c r="C501" s="128" t="s">
        <v>213</v>
      </c>
      <c r="J501" s="139"/>
      <c r="L501" s="139"/>
      <c r="M501" s="135">
        <v>3022848</v>
      </c>
      <c r="N501" s="135"/>
      <c r="O501" s="135">
        <v>3206455</v>
      </c>
    </row>
    <row r="502" spans="3:15" s="128" customFormat="1" ht="15.75">
      <c r="C502" s="128" t="s">
        <v>214</v>
      </c>
      <c r="J502" s="139"/>
      <c r="L502" s="139"/>
      <c r="M502" s="135">
        <v>996570</v>
      </c>
      <c r="N502" s="135"/>
      <c r="O502" s="135">
        <v>1086355</v>
      </c>
    </row>
    <row r="503" spans="2:15" s="128" customFormat="1" ht="15.75">
      <c r="B503" s="137"/>
      <c r="C503" s="128" t="s">
        <v>770</v>
      </c>
      <c r="J503" s="139"/>
      <c r="L503" s="139"/>
      <c r="M503" s="135">
        <v>15940270</v>
      </c>
      <c r="N503" s="135"/>
      <c r="O503" s="135">
        <v>14632992</v>
      </c>
    </row>
    <row r="504" spans="2:15" s="128" customFormat="1" ht="15.75">
      <c r="B504" s="137"/>
      <c r="C504" s="128" t="s">
        <v>409</v>
      </c>
      <c r="J504" s="139"/>
      <c r="L504" s="139"/>
      <c r="M504" s="135">
        <v>3179808</v>
      </c>
      <c r="N504" s="135"/>
      <c r="O504" s="135">
        <v>2538742</v>
      </c>
    </row>
    <row r="505" spans="3:15" s="128" customFormat="1" ht="15.75" hidden="1">
      <c r="C505" s="128" t="s">
        <v>824</v>
      </c>
      <c r="J505" s="139"/>
      <c r="L505" s="139"/>
      <c r="M505" s="135">
        <v>0</v>
      </c>
      <c r="N505" s="135"/>
      <c r="O505" s="135" t="s">
        <v>635</v>
      </c>
    </row>
    <row r="506" spans="10:15" s="128" customFormat="1" ht="16.5" thickBot="1">
      <c r="J506" s="139"/>
      <c r="L506" s="139"/>
      <c r="M506" s="138">
        <f>SUM(M501:M505)</f>
        <v>23139496</v>
      </c>
      <c r="N506" s="135"/>
      <c r="O506" s="138">
        <f>SUM(O501:O505)</f>
        <v>21464544</v>
      </c>
    </row>
    <row r="507" spans="10:15" s="215" customFormat="1" ht="11.25" customHeight="1" thickTop="1">
      <c r="J507" s="996"/>
      <c r="L507" s="996"/>
      <c r="M507" s="314">
        <f>+M506-'BS'!H37</f>
        <v>0</v>
      </c>
      <c r="N507" s="314"/>
      <c r="O507" s="314">
        <f>+O506-'BS'!J37</f>
        <v>0</v>
      </c>
    </row>
    <row r="508" spans="10:15" s="128" customFormat="1" ht="10.5" customHeight="1">
      <c r="J508" s="139"/>
      <c r="L508" s="139"/>
      <c r="M508" s="136"/>
      <c r="N508" s="135"/>
      <c r="O508" s="136"/>
    </row>
    <row r="509" spans="1:20" s="51" customFormat="1" ht="15.75">
      <c r="A509" s="107" t="str">
        <f>+A494</f>
        <v>B9.</v>
      </c>
      <c r="B509" s="1095" t="s">
        <v>102</v>
      </c>
      <c r="C509" s="1095"/>
      <c r="D509" s="1095"/>
      <c r="E509" s="1095"/>
      <c r="F509" s="1095"/>
      <c r="G509" s="1095"/>
      <c r="H509" s="1095"/>
      <c r="I509" s="1095"/>
      <c r="J509" s="1095"/>
      <c r="K509" s="1095"/>
      <c r="L509" s="1095"/>
      <c r="M509" s="1095"/>
      <c r="N509" s="1095"/>
      <c r="O509" s="1095"/>
      <c r="P509" s="126"/>
      <c r="Q509" s="127"/>
      <c r="R509" s="127"/>
      <c r="S509" s="127"/>
      <c r="T509" s="127"/>
    </row>
    <row r="510" spans="1:20" s="51" customFormat="1" ht="7.5" customHeight="1">
      <c r="A510" s="69"/>
      <c r="B510" s="44"/>
      <c r="C510" s="44"/>
      <c r="D510" s="44"/>
      <c r="E510" s="44"/>
      <c r="F510" s="44"/>
      <c r="G510" s="44"/>
      <c r="H510" s="44"/>
      <c r="I510" s="44"/>
      <c r="J510" s="968"/>
      <c r="K510" s="44"/>
      <c r="L510" s="968"/>
      <c r="M510" s="44"/>
      <c r="N510" s="968"/>
      <c r="O510" s="44"/>
      <c r="P510" s="126"/>
      <c r="Q510" s="127"/>
      <c r="R510" s="127"/>
      <c r="S510" s="127"/>
      <c r="T510" s="127"/>
    </row>
    <row r="511" spans="1:15" s="128" customFormat="1" ht="15.75">
      <c r="A511" s="322" t="s">
        <v>585</v>
      </c>
      <c r="B511" s="1176" t="s">
        <v>510</v>
      </c>
      <c r="C511" s="1176"/>
      <c r="D511" s="1176"/>
      <c r="E511" s="1176"/>
      <c r="F511" s="1176"/>
      <c r="G511" s="1176"/>
      <c r="J511" s="139"/>
      <c r="L511" s="139"/>
      <c r="M511" s="1111" t="s">
        <v>627</v>
      </c>
      <c r="N511" s="1111"/>
      <c r="O511" s="1111"/>
    </row>
    <row r="512" spans="1:15" s="128" customFormat="1" ht="15.75">
      <c r="A512" s="132"/>
      <c r="B512" s="295"/>
      <c r="J512" s="139"/>
      <c r="L512" s="139"/>
      <c r="M512" s="236" t="s">
        <v>843</v>
      </c>
      <c r="N512" s="1035"/>
      <c r="O512" s="236" t="s">
        <v>843</v>
      </c>
    </row>
    <row r="513" spans="1:15" s="128" customFormat="1" ht="15.75">
      <c r="A513" s="132"/>
      <c r="B513" s="295"/>
      <c r="J513" s="139"/>
      <c r="L513" s="139"/>
      <c r="M513" s="506">
        <f>+'BS'!$H$9</f>
        <v>38807</v>
      </c>
      <c r="N513" s="1036"/>
      <c r="O513" s="506" t="str">
        <f>+'BS'!$J$9</f>
        <v>31/12/2005</v>
      </c>
    </row>
    <row r="514" spans="1:15" s="128" customFormat="1" ht="15.75">
      <c r="A514" s="132"/>
      <c r="B514" s="295"/>
      <c r="J514" s="139"/>
      <c r="L514" s="139"/>
      <c r="M514" s="132" t="s">
        <v>819</v>
      </c>
      <c r="N514" s="1037"/>
      <c r="O514" s="132" t="s">
        <v>819</v>
      </c>
    </row>
    <row r="515" spans="1:14" s="140" customFormat="1" ht="15.75">
      <c r="A515" s="133"/>
      <c r="B515" s="128" t="s">
        <v>408</v>
      </c>
      <c r="C515" s="128"/>
      <c r="D515" s="128"/>
      <c r="J515" s="997"/>
      <c r="L515" s="997"/>
      <c r="N515" s="997"/>
    </row>
    <row r="516" spans="3:15" s="140" customFormat="1" ht="15.75">
      <c r="C516" s="128" t="s">
        <v>378</v>
      </c>
      <c r="D516" s="128"/>
      <c r="J516" s="997"/>
      <c r="L516" s="997"/>
      <c r="M516" s="329">
        <v>16332214</v>
      </c>
      <c r="N516" s="1038"/>
      <c r="O516" s="587">
        <v>14887109</v>
      </c>
    </row>
    <row r="517" spans="3:15" s="140" customFormat="1" ht="15.75">
      <c r="C517" s="128" t="s">
        <v>379</v>
      </c>
      <c r="D517" s="128"/>
      <c r="J517" s="997"/>
      <c r="L517" s="997"/>
      <c r="M517" s="329">
        <v>2469722</v>
      </c>
      <c r="N517" s="1038"/>
      <c r="O517" s="587">
        <v>1726243</v>
      </c>
    </row>
    <row r="518" spans="3:15" s="140" customFormat="1" ht="15.75">
      <c r="C518" s="128" t="s">
        <v>380</v>
      </c>
      <c r="D518" s="128"/>
      <c r="J518" s="997"/>
      <c r="L518" s="997"/>
      <c r="M518" s="329">
        <v>315052</v>
      </c>
      <c r="N518" s="1038"/>
      <c r="O518" s="587">
        <v>555591</v>
      </c>
    </row>
    <row r="519" spans="3:15" s="140" customFormat="1" ht="15.75">
      <c r="C519" s="128" t="s">
        <v>381</v>
      </c>
      <c r="D519" s="128"/>
      <c r="J519" s="997"/>
      <c r="L519" s="997"/>
      <c r="M519" s="329">
        <v>3090</v>
      </c>
      <c r="N519" s="1038"/>
      <c r="O519" s="915">
        <v>2791</v>
      </c>
    </row>
    <row r="520" spans="2:18" s="140" customFormat="1" ht="16.5" thickBot="1">
      <c r="B520" s="128"/>
      <c r="C520" s="128"/>
      <c r="D520" s="128"/>
      <c r="J520" s="997"/>
      <c r="L520" s="997"/>
      <c r="M520" s="138">
        <f>SUM(M516:M519)</f>
        <v>19120078</v>
      </c>
      <c r="N520" s="135"/>
      <c r="O520" s="138">
        <f>SUM(O516:O519)</f>
        <v>17171734</v>
      </c>
      <c r="Q520" s="1065"/>
      <c r="R520" s="1065"/>
    </row>
    <row r="521" spans="10:15" s="140" customFormat="1" ht="8.25" customHeight="1" thickTop="1">
      <c r="J521" s="997"/>
      <c r="L521" s="997"/>
      <c r="M521" s="328">
        <f>+M520-M504-M503</f>
        <v>0</v>
      </c>
      <c r="N521" s="328"/>
      <c r="O521" s="328">
        <f>+O520-O504-O503</f>
        <v>0</v>
      </c>
    </row>
    <row r="522" spans="1:15" s="128" customFormat="1" ht="15.75">
      <c r="A522" s="133"/>
      <c r="B522" s="134" t="s">
        <v>479</v>
      </c>
      <c r="J522" s="139"/>
      <c r="L522" s="139"/>
      <c r="M522" s="236"/>
      <c r="N522" s="1035"/>
      <c r="O522" s="236"/>
    </row>
    <row r="523" spans="3:15" s="128" customFormat="1" ht="15.75">
      <c r="C523" s="128" t="s">
        <v>215</v>
      </c>
      <c r="J523" s="139"/>
      <c r="L523" s="139"/>
      <c r="M523" s="179">
        <v>3884064</v>
      </c>
      <c r="N523" s="179"/>
      <c r="O523" s="179">
        <v>3614972</v>
      </c>
    </row>
    <row r="524" spans="3:15" s="128" customFormat="1" ht="15.75">
      <c r="C524" s="128" t="s">
        <v>216</v>
      </c>
      <c r="J524" s="139"/>
      <c r="L524" s="139"/>
      <c r="M524" s="179">
        <v>7029906</v>
      </c>
      <c r="N524" s="179"/>
      <c r="O524" s="179">
        <v>7527096</v>
      </c>
    </row>
    <row r="525" spans="3:16" s="128" customFormat="1" ht="15.75">
      <c r="C525" s="128" t="s">
        <v>217</v>
      </c>
      <c r="J525" s="139"/>
      <c r="L525" s="139"/>
      <c r="M525" s="179">
        <v>4078116</v>
      </c>
      <c r="N525" s="179"/>
      <c r="O525" s="179">
        <v>4310609</v>
      </c>
      <c r="P525" s="140"/>
    </row>
    <row r="526" spans="3:15" s="128" customFormat="1" ht="15.75">
      <c r="C526" s="128" t="s">
        <v>824</v>
      </c>
      <c r="J526" s="139"/>
      <c r="L526" s="139"/>
      <c r="M526" s="179">
        <v>8147410</v>
      </c>
      <c r="N526" s="179"/>
      <c r="O526" s="179">
        <v>6011867</v>
      </c>
    </row>
    <row r="527" spans="10:15" s="128" customFormat="1" ht="16.5" thickBot="1">
      <c r="J527" s="139"/>
      <c r="L527" s="139"/>
      <c r="M527" s="138">
        <f>SUM(M523:M526)</f>
        <v>23139496</v>
      </c>
      <c r="N527" s="135"/>
      <c r="O527" s="138">
        <f>SUM(O523:O526)</f>
        <v>21464544</v>
      </c>
    </row>
    <row r="528" spans="10:15" s="128" customFormat="1" ht="8.25" customHeight="1" thickTop="1">
      <c r="J528" s="139"/>
      <c r="L528" s="139"/>
      <c r="M528" s="315">
        <f>+M527-M506</f>
        <v>0</v>
      </c>
      <c r="N528" s="315"/>
      <c r="O528" s="315">
        <f>+O527-O506</f>
        <v>0</v>
      </c>
    </row>
    <row r="529" spans="1:15" s="128" customFormat="1" ht="15.75">
      <c r="A529" s="132" t="s">
        <v>586</v>
      </c>
      <c r="B529" s="295" t="s">
        <v>481</v>
      </c>
      <c r="J529" s="139"/>
      <c r="L529" s="139"/>
      <c r="M529" s="315"/>
      <c r="N529" s="315"/>
      <c r="O529" s="315"/>
    </row>
    <row r="530" spans="10:15" s="128" customFormat="1" ht="4.5" customHeight="1">
      <c r="J530" s="139"/>
      <c r="L530" s="139"/>
      <c r="M530" s="315"/>
      <c r="N530" s="315"/>
      <c r="O530" s="315"/>
    </row>
    <row r="531" spans="2:16" s="128" customFormat="1" ht="15.75">
      <c r="B531" s="134" t="s">
        <v>769</v>
      </c>
      <c r="J531" s="139"/>
      <c r="L531" s="139"/>
      <c r="N531" s="139"/>
      <c r="P531" s="131"/>
    </row>
    <row r="532" spans="3:15" s="128" customFormat="1" ht="18.75" customHeight="1">
      <c r="C532" s="128" t="s">
        <v>218</v>
      </c>
      <c r="J532" s="139"/>
      <c r="L532" s="139"/>
      <c r="M532" s="146">
        <v>425006</v>
      </c>
      <c r="N532" s="578"/>
      <c r="O532" s="146">
        <v>742298</v>
      </c>
    </row>
    <row r="533" spans="3:15" s="128" customFormat="1" ht="15.75">
      <c r="C533" s="128" t="s">
        <v>219</v>
      </c>
      <c r="J533" s="139"/>
      <c r="L533" s="139"/>
      <c r="M533" s="146">
        <v>50000</v>
      </c>
      <c r="N533" s="578"/>
      <c r="O533" s="146">
        <v>55975</v>
      </c>
    </row>
    <row r="534" spans="3:15" s="128" customFormat="1" ht="15.75">
      <c r="C534" s="128" t="s">
        <v>220</v>
      </c>
      <c r="J534" s="139"/>
      <c r="L534" s="139"/>
      <c r="M534" s="146">
        <v>35251</v>
      </c>
      <c r="N534" s="578"/>
      <c r="O534" s="146">
        <v>46880</v>
      </c>
    </row>
    <row r="535" spans="3:15" s="128" customFormat="1" ht="15.75">
      <c r="C535" s="128" t="s">
        <v>221</v>
      </c>
      <c r="J535" s="139"/>
      <c r="L535" s="139"/>
      <c r="M535" s="146">
        <v>0</v>
      </c>
      <c r="N535" s="578"/>
      <c r="O535" s="146">
        <v>107814</v>
      </c>
    </row>
    <row r="536" spans="3:15" s="128" customFormat="1" ht="15.75">
      <c r="C536" s="128" t="s">
        <v>222</v>
      </c>
      <c r="J536" s="139"/>
      <c r="L536" s="139"/>
      <c r="M536" s="146">
        <v>279558</v>
      </c>
      <c r="N536" s="578"/>
      <c r="O536" s="146">
        <v>221303</v>
      </c>
    </row>
    <row r="537" spans="10:15" s="128" customFormat="1" ht="16.5" thickBot="1">
      <c r="J537" s="139"/>
      <c r="L537" s="139"/>
      <c r="M537" s="138">
        <f>SUM(M532:M536)</f>
        <v>789815</v>
      </c>
      <c r="N537" s="135"/>
      <c r="O537" s="138">
        <f>SUM(O532:O536)</f>
        <v>1174270</v>
      </c>
    </row>
    <row r="538" spans="2:15" s="128" customFormat="1" ht="16.5" thickTop="1">
      <c r="B538" s="134" t="s">
        <v>377</v>
      </c>
      <c r="J538" s="139"/>
      <c r="L538" s="139"/>
      <c r="M538" s="318"/>
      <c r="N538" s="1039"/>
      <c r="O538" s="318"/>
    </row>
    <row r="539" spans="2:15" s="128" customFormat="1" ht="15.75">
      <c r="B539" s="140"/>
      <c r="C539" s="128" t="s">
        <v>378</v>
      </c>
      <c r="J539" s="139"/>
      <c r="L539" s="139"/>
      <c r="M539" s="330">
        <v>789815</v>
      </c>
      <c r="N539" s="587"/>
      <c r="O539" s="330">
        <v>1174270</v>
      </c>
    </row>
    <row r="540" spans="2:15" s="128" customFormat="1" ht="15.75" hidden="1">
      <c r="B540" s="140"/>
      <c r="C540" s="128" t="s">
        <v>379</v>
      </c>
      <c r="J540" s="139"/>
      <c r="L540" s="139"/>
      <c r="M540" s="330">
        <v>0</v>
      </c>
      <c r="N540" s="587"/>
      <c r="O540" s="330">
        <v>0</v>
      </c>
    </row>
    <row r="541" spans="2:15" s="128" customFormat="1" ht="15.75" hidden="1">
      <c r="B541" s="140"/>
      <c r="C541" s="128" t="s">
        <v>380</v>
      </c>
      <c r="J541" s="139"/>
      <c r="L541" s="139"/>
      <c r="M541" s="330">
        <v>0</v>
      </c>
      <c r="N541" s="587"/>
      <c r="O541" s="330">
        <v>0</v>
      </c>
    </row>
    <row r="542" spans="10:15" s="128" customFormat="1" ht="6.75" customHeight="1" hidden="1">
      <c r="J542" s="139"/>
      <c r="L542" s="139"/>
      <c r="M542" s="202"/>
      <c r="N542" s="179"/>
      <c r="O542" s="202"/>
    </row>
    <row r="543" spans="10:15" s="128" customFormat="1" ht="15.75" hidden="1">
      <c r="J543" s="139"/>
      <c r="L543" s="139"/>
      <c r="M543" s="892">
        <f>SUM(M539:M542)</f>
        <v>789815</v>
      </c>
      <c r="N543" s="135"/>
      <c r="O543" s="892">
        <f>SUM(O539:O542)</f>
        <v>1174270</v>
      </c>
    </row>
    <row r="544" spans="10:15" s="128" customFormat="1" ht="5.25" customHeight="1" thickBot="1">
      <c r="J544" s="139"/>
      <c r="L544" s="139"/>
      <c r="M544" s="893"/>
      <c r="N544" s="135"/>
      <c r="O544" s="893"/>
    </row>
    <row r="545" spans="10:15" s="128" customFormat="1" ht="12" customHeight="1" hidden="1">
      <c r="J545" s="139"/>
      <c r="L545" s="139"/>
      <c r="M545" s="318">
        <f>+M543-M537</f>
        <v>0</v>
      </c>
      <c r="N545" s="1039"/>
      <c r="O545" s="318">
        <f>+O543-O537</f>
        <v>0</v>
      </c>
    </row>
    <row r="546" spans="1:15" s="128" customFormat="1" ht="15.75">
      <c r="A546" s="132" t="s">
        <v>587</v>
      </c>
      <c r="B546" s="110" t="s">
        <v>643</v>
      </c>
      <c r="J546" s="139"/>
      <c r="L546" s="139"/>
      <c r="M546" s="135"/>
      <c r="N546" s="135"/>
      <c r="O546" s="135"/>
    </row>
    <row r="547" spans="2:15" s="128" customFormat="1" ht="15.75" hidden="1">
      <c r="B547" s="128" t="s">
        <v>245</v>
      </c>
      <c r="J547" s="139"/>
      <c r="L547" s="139"/>
      <c r="M547" s="135"/>
      <c r="N547" s="135"/>
      <c r="O547" s="135"/>
    </row>
    <row r="548" spans="3:15" s="128" customFormat="1" ht="15.75" hidden="1">
      <c r="C548" s="128" t="s">
        <v>295</v>
      </c>
      <c r="J548" s="139"/>
      <c r="L548" s="139"/>
      <c r="M548" s="135">
        <v>0</v>
      </c>
      <c r="N548" s="135"/>
      <c r="O548" s="135">
        <v>0</v>
      </c>
    </row>
    <row r="549" spans="3:15" s="128" customFormat="1" ht="15.75" hidden="1">
      <c r="C549" s="128" t="s">
        <v>294</v>
      </c>
      <c r="J549" s="139"/>
      <c r="L549" s="139"/>
      <c r="M549" s="135">
        <v>0</v>
      </c>
      <c r="N549" s="135"/>
      <c r="O549" s="135">
        <v>0</v>
      </c>
    </row>
    <row r="550" spans="10:15" s="128" customFormat="1" ht="6.75" customHeight="1">
      <c r="J550" s="139"/>
      <c r="L550" s="139"/>
      <c r="M550" s="135"/>
      <c r="N550" s="135"/>
      <c r="O550" s="135"/>
    </row>
    <row r="551" spans="2:15" s="128" customFormat="1" ht="15.75">
      <c r="B551" s="128" t="s">
        <v>246</v>
      </c>
      <c r="J551" s="139"/>
      <c r="L551" s="139"/>
      <c r="M551" s="315"/>
      <c r="N551" s="315"/>
      <c r="O551" s="315"/>
    </row>
    <row r="552" spans="2:15" s="128" customFormat="1" ht="15.75">
      <c r="B552" s="141" t="s">
        <v>820</v>
      </c>
      <c r="C552" s="128" t="s">
        <v>295</v>
      </c>
      <c r="J552" s="139"/>
      <c r="L552" s="139"/>
      <c r="M552" s="135">
        <v>705488</v>
      </c>
      <c r="N552" s="135"/>
      <c r="O552" s="135">
        <v>474931</v>
      </c>
    </row>
    <row r="553" spans="2:15" s="128" customFormat="1" ht="15.75">
      <c r="B553" s="141" t="s">
        <v>820</v>
      </c>
      <c r="C553" s="128" t="s">
        <v>294</v>
      </c>
      <c r="J553" s="139"/>
      <c r="L553" s="139"/>
      <c r="M553" s="135">
        <v>500000</v>
      </c>
      <c r="N553" s="135"/>
      <c r="O553" s="135">
        <v>748530</v>
      </c>
    </row>
    <row r="554" spans="10:15" s="128" customFormat="1" ht="16.5" thickBot="1">
      <c r="J554" s="139"/>
      <c r="L554" s="139"/>
      <c r="M554" s="138">
        <f>SUM(M547:M553)</f>
        <v>1205488</v>
      </c>
      <c r="N554" s="135"/>
      <c r="O554" s="138">
        <f>SUM(O547:O553)</f>
        <v>1223461</v>
      </c>
    </row>
    <row r="555" spans="10:15" s="128" customFormat="1" ht="7.5" customHeight="1" thickTop="1">
      <c r="J555" s="139"/>
      <c r="L555" s="139"/>
      <c r="M555" s="318">
        <f>+M554-'BS'!H45</f>
        <v>0</v>
      </c>
      <c r="N555" s="1039"/>
      <c r="O555" s="318">
        <f>+O554-'BS'!J45</f>
        <v>0</v>
      </c>
    </row>
    <row r="556" ht="5.25" customHeight="1" hidden="1"/>
    <row r="557" spans="1:15" s="56" customFormat="1" ht="15.75">
      <c r="A557" s="87" t="s">
        <v>482</v>
      </c>
      <c r="B557" s="47" t="s">
        <v>870</v>
      </c>
      <c r="C557" s="47"/>
      <c r="D557" s="50"/>
      <c r="E557" s="50"/>
      <c r="F557" s="50"/>
      <c r="G557" s="50"/>
      <c r="H557" s="50"/>
      <c r="I557" s="50"/>
      <c r="J557" s="62"/>
      <c r="K557" s="50"/>
      <c r="L557" s="62"/>
      <c r="M557" s="50"/>
      <c r="N557" s="62"/>
      <c r="O557" s="73"/>
    </row>
    <row r="558" spans="1:15" s="56" customFormat="1" ht="7.5" customHeight="1">
      <c r="A558" s="72"/>
      <c r="B558" s="50"/>
      <c r="C558" s="50"/>
      <c r="D558" s="50"/>
      <c r="E558" s="50"/>
      <c r="F558" s="50"/>
      <c r="G558" s="50"/>
      <c r="H558" s="50"/>
      <c r="I558" s="50"/>
      <c r="J558" s="62"/>
      <c r="K558" s="50"/>
      <c r="L558" s="62"/>
      <c r="M558" s="50"/>
      <c r="N558" s="62"/>
      <c r="O558" s="73"/>
    </row>
    <row r="559" spans="1:19" s="56" customFormat="1" ht="33" customHeight="1">
      <c r="A559" s="72"/>
      <c r="B559" s="1097" t="s">
        <v>129</v>
      </c>
      <c r="C559" s="1097"/>
      <c r="D559" s="1097"/>
      <c r="E559" s="1097"/>
      <c r="F559" s="1097"/>
      <c r="G559" s="1097"/>
      <c r="H559" s="1097"/>
      <c r="I559" s="1097"/>
      <c r="J559" s="1097"/>
      <c r="K559" s="1097"/>
      <c r="L559" s="1097"/>
      <c r="M559" s="1097"/>
      <c r="N559" s="1097"/>
      <c r="O559" s="1097"/>
      <c r="S559" s="527"/>
    </row>
    <row r="560" spans="1:15" s="56" customFormat="1" ht="7.5" customHeight="1">
      <c r="A560" s="72"/>
      <c r="B560" s="50"/>
      <c r="C560" s="50"/>
      <c r="D560" s="50"/>
      <c r="E560" s="50"/>
      <c r="F560" s="50"/>
      <c r="G560" s="50"/>
      <c r="H560" s="50"/>
      <c r="I560" s="50"/>
      <c r="J560" s="62"/>
      <c r="K560" s="50"/>
      <c r="L560" s="62"/>
      <c r="M560" s="50"/>
      <c r="N560" s="62"/>
      <c r="O560" s="73"/>
    </row>
    <row r="561" spans="1:27" s="56" customFormat="1" ht="16.5" thickBot="1">
      <c r="A561" s="72"/>
      <c r="J561" s="905"/>
      <c r="L561" s="905"/>
      <c r="N561" s="905"/>
      <c r="R561" s="73"/>
      <c r="S561" s="47" t="s">
        <v>819</v>
      </c>
      <c r="T561" s="50"/>
      <c r="U561" s="50"/>
      <c r="V561" s="50"/>
      <c r="W561" s="50"/>
      <c r="X561" s="50"/>
      <c r="Y561" s="50"/>
      <c r="Z561" s="50"/>
      <c r="AA561" s="50"/>
    </row>
    <row r="562" spans="1:27" s="69" customFormat="1" ht="36" customHeight="1" thickBot="1">
      <c r="A562" s="74"/>
      <c r="J562" s="74"/>
      <c r="L562" s="74"/>
      <c r="N562" s="74"/>
      <c r="R562" s="43"/>
      <c r="S562" s="1192" t="s">
        <v>573</v>
      </c>
      <c r="T562" s="1193"/>
      <c r="U562" s="853" t="s">
        <v>571</v>
      </c>
      <c r="V562" s="889" t="s">
        <v>574</v>
      </c>
      <c r="W562" s="154" t="s">
        <v>575</v>
      </c>
      <c r="X562" s="154" t="s">
        <v>576</v>
      </c>
      <c r="Y562" s="888" t="s">
        <v>577</v>
      </c>
      <c r="Z562" s="160" t="s">
        <v>141</v>
      </c>
      <c r="AA562" s="159" t="s">
        <v>130</v>
      </c>
    </row>
    <row r="563" spans="1:27" s="834" customFormat="1" ht="51" customHeight="1">
      <c r="A563" s="828"/>
      <c r="J563" s="998"/>
      <c r="L563" s="998"/>
      <c r="N563" s="998"/>
      <c r="R563" s="833"/>
      <c r="S563" s="1196" t="s">
        <v>131</v>
      </c>
      <c r="T563" s="1197"/>
      <c r="U563" s="854">
        <f>SUM(V563:Z563)</f>
        <v>2564533</v>
      </c>
      <c r="V563" s="829">
        <f aca="true" t="shared" si="0" ref="V563:AA563">SUM(V564:V565)</f>
        <v>1974363</v>
      </c>
      <c r="W563" s="830">
        <f t="shared" si="0"/>
        <v>573952</v>
      </c>
      <c r="X563" s="830">
        <f t="shared" si="0"/>
        <v>16218</v>
      </c>
      <c r="Y563" s="830">
        <f t="shared" si="0"/>
        <v>0</v>
      </c>
      <c r="Z563" s="831">
        <f t="shared" si="0"/>
        <v>0</v>
      </c>
      <c r="AA563" s="832">
        <f t="shared" si="0"/>
        <v>0</v>
      </c>
    </row>
    <row r="564" spans="1:27" s="842" customFormat="1" ht="18" customHeight="1">
      <c r="A564" s="835"/>
      <c r="J564" s="999"/>
      <c r="L564" s="999"/>
      <c r="N564" s="999"/>
      <c r="R564" s="841"/>
      <c r="S564" s="1190" t="s">
        <v>578</v>
      </c>
      <c r="T564" s="1191"/>
      <c r="U564" s="890">
        <f>SUM(V564:Z564)</f>
        <v>872477</v>
      </c>
      <c r="V564" s="837">
        <v>648819</v>
      </c>
      <c r="W564" s="838">
        <v>207440</v>
      </c>
      <c r="X564" s="838">
        <v>16218</v>
      </c>
      <c r="Y564" s="838">
        <v>0</v>
      </c>
      <c r="Z564" s="839">
        <v>0</v>
      </c>
      <c r="AA564" s="840">
        <v>0</v>
      </c>
    </row>
    <row r="565" spans="1:27" s="842" customFormat="1" ht="18" customHeight="1">
      <c r="A565" s="835"/>
      <c r="J565" s="999"/>
      <c r="L565" s="999"/>
      <c r="N565" s="999"/>
      <c r="R565" s="841"/>
      <c r="S565" s="1190" t="s">
        <v>579</v>
      </c>
      <c r="T565" s="1191"/>
      <c r="U565" s="890">
        <f>SUM(V565:Z565)</f>
        <v>1692056</v>
      </c>
      <c r="V565" s="837">
        <v>1325544</v>
      </c>
      <c r="W565" s="838">
        <v>366512</v>
      </c>
      <c r="X565" s="838">
        <v>0</v>
      </c>
      <c r="Y565" s="838">
        <v>0</v>
      </c>
      <c r="Z565" s="839">
        <v>0</v>
      </c>
      <c r="AA565" s="840">
        <v>0</v>
      </c>
    </row>
    <row r="566" spans="1:27" s="842" customFormat="1" ht="18" customHeight="1">
      <c r="A566" s="835"/>
      <c r="J566" s="999"/>
      <c r="L566" s="999"/>
      <c r="N566" s="999"/>
      <c r="R566" s="841"/>
      <c r="S566" s="843"/>
      <c r="T566" s="844"/>
      <c r="U566" s="855"/>
      <c r="V566" s="836"/>
      <c r="W566" s="838"/>
      <c r="X566" s="838"/>
      <c r="Y566" s="838"/>
      <c r="Z566" s="839"/>
      <c r="AA566" s="840"/>
    </row>
    <row r="567" spans="1:27" s="842" customFormat="1" ht="44.25" customHeight="1">
      <c r="A567" s="835"/>
      <c r="J567" s="999"/>
      <c r="L567" s="999"/>
      <c r="N567" s="999"/>
      <c r="R567" s="841"/>
      <c r="S567" s="1194" t="s">
        <v>132</v>
      </c>
      <c r="T567" s="1195"/>
      <c r="U567" s="858">
        <f>SUM(V567:Z567)</f>
        <v>4716222</v>
      </c>
      <c r="V567" s="845">
        <f aca="true" t="shared" si="1" ref="V567:AA567">SUM(V568:V570)</f>
        <v>854000</v>
      </c>
      <c r="W567" s="846">
        <f t="shared" si="1"/>
        <v>916000</v>
      </c>
      <c r="X567" s="846">
        <f t="shared" si="1"/>
        <v>1918000</v>
      </c>
      <c r="Y567" s="846">
        <f t="shared" si="1"/>
        <v>958222</v>
      </c>
      <c r="Z567" s="847">
        <f t="shared" si="1"/>
        <v>70000</v>
      </c>
      <c r="AA567" s="848">
        <f t="shared" si="1"/>
        <v>71</v>
      </c>
    </row>
    <row r="568" spans="1:27" s="834" customFormat="1" ht="15">
      <c r="A568" s="828"/>
      <c r="J568" s="998"/>
      <c r="L568" s="998"/>
      <c r="N568" s="998"/>
      <c r="R568" s="833"/>
      <c r="S568" s="1190" t="s">
        <v>413</v>
      </c>
      <c r="T568" s="1191"/>
      <c r="U568" s="890">
        <f>SUM(V568:Z568)</f>
        <v>3495000</v>
      </c>
      <c r="V568" s="837">
        <v>604000</v>
      </c>
      <c r="W568" s="838">
        <v>620000</v>
      </c>
      <c r="X568" s="838">
        <v>1573000</v>
      </c>
      <c r="Y568" s="838">
        <v>698000</v>
      </c>
      <c r="Z568" s="839">
        <v>0</v>
      </c>
      <c r="AA568" s="840">
        <v>71</v>
      </c>
    </row>
    <row r="569" spans="1:27" s="842" customFormat="1" ht="19.5" customHeight="1">
      <c r="A569" s="835"/>
      <c r="J569" s="999"/>
      <c r="L569" s="999"/>
      <c r="N569" s="999"/>
      <c r="R569" s="841"/>
      <c r="S569" s="1190" t="s">
        <v>579</v>
      </c>
      <c r="T569" s="1191"/>
      <c r="U569" s="890">
        <f>SUM(V569:Z569)</f>
        <v>1221222</v>
      </c>
      <c r="V569" s="837">
        <v>250000</v>
      </c>
      <c r="W569" s="838">
        <v>296000</v>
      </c>
      <c r="X569" s="838">
        <v>345000</v>
      </c>
      <c r="Y569" s="838">
        <v>260222</v>
      </c>
      <c r="Z569" s="839">
        <v>70000</v>
      </c>
      <c r="AA569" s="840">
        <v>0</v>
      </c>
    </row>
    <row r="570" spans="1:27" s="842" customFormat="1" ht="19.5" customHeight="1" thickBot="1">
      <c r="A570" s="835"/>
      <c r="J570" s="999"/>
      <c r="L570" s="999"/>
      <c r="N570" s="999"/>
      <c r="R570" s="841"/>
      <c r="S570" s="1190"/>
      <c r="T570" s="1191"/>
      <c r="U570" s="856"/>
      <c r="V570" s="849"/>
      <c r="W570" s="850"/>
      <c r="X570" s="850"/>
      <c r="Y570" s="850"/>
      <c r="Z570" s="851"/>
      <c r="AA570" s="840"/>
    </row>
    <row r="571" spans="1:27" s="842" customFormat="1" ht="19.5" customHeight="1" thickBot="1">
      <c r="A571" s="835"/>
      <c r="J571" s="999"/>
      <c r="L571" s="999"/>
      <c r="N571" s="999"/>
      <c r="R571" s="841"/>
      <c r="S571" s="550" t="s">
        <v>703</v>
      </c>
      <c r="T571" s="548"/>
      <c r="U571" s="857">
        <f aca="true" t="shared" si="2" ref="U571:AA571">+U567+U563</f>
        <v>7280755</v>
      </c>
      <c r="V571" s="341">
        <f t="shared" si="2"/>
        <v>2828363</v>
      </c>
      <c r="W571" s="342">
        <f t="shared" si="2"/>
        <v>1489952</v>
      </c>
      <c r="X571" s="342">
        <f t="shared" si="2"/>
        <v>1934218</v>
      </c>
      <c r="Y571" s="342">
        <f t="shared" si="2"/>
        <v>958222</v>
      </c>
      <c r="Z571" s="343">
        <f t="shared" si="2"/>
        <v>70000</v>
      </c>
      <c r="AA571" s="344">
        <f t="shared" si="2"/>
        <v>71</v>
      </c>
    </row>
    <row r="572" spans="1:21" s="56" customFormat="1" ht="12.75" customHeight="1">
      <c r="A572" s="75"/>
      <c r="B572" s="64"/>
      <c r="C572" s="64"/>
      <c r="D572" s="64"/>
      <c r="E572" s="319"/>
      <c r="F572" s="64"/>
      <c r="G572" s="64"/>
      <c r="H572" s="64"/>
      <c r="I572" s="64"/>
      <c r="J572" s="64"/>
      <c r="K572" s="64"/>
      <c r="L572" s="64"/>
      <c r="M572" s="63"/>
      <c r="N572" s="63"/>
      <c r="O572" s="73"/>
      <c r="U572" s="891">
        <f>+U571-SUM(Notes2!G18:G22)</f>
        <v>0</v>
      </c>
    </row>
    <row r="573" spans="1:15" s="56" customFormat="1" ht="15.75">
      <c r="A573" s="72"/>
      <c r="B573" s="50" t="s">
        <v>133</v>
      </c>
      <c r="C573" s="50"/>
      <c r="D573" s="50"/>
      <c r="E573" s="50"/>
      <c r="F573" s="50"/>
      <c r="G573" s="50"/>
      <c r="H573" s="50"/>
      <c r="I573" s="50"/>
      <c r="J573" s="62"/>
      <c r="K573" s="50"/>
      <c r="L573" s="62"/>
      <c r="M573" s="50"/>
      <c r="N573" s="62"/>
      <c r="O573" s="73"/>
    </row>
    <row r="574" spans="1:15" s="56" customFormat="1" ht="7.5" customHeight="1">
      <c r="A574" s="72"/>
      <c r="B574" s="50"/>
      <c r="C574" s="50"/>
      <c r="D574" s="50"/>
      <c r="E574" s="50"/>
      <c r="F574" s="50"/>
      <c r="G574" s="50"/>
      <c r="H574" s="50"/>
      <c r="I574" s="50"/>
      <c r="J574" s="62"/>
      <c r="K574" s="50"/>
      <c r="L574" s="62"/>
      <c r="M574" s="50"/>
      <c r="N574" s="62"/>
      <c r="O574" s="73"/>
    </row>
    <row r="575" spans="1:15" s="56" customFormat="1" ht="15.75">
      <c r="A575" s="72"/>
      <c r="B575" s="50"/>
      <c r="C575" s="50"/>
      <c r="D575" s="50"/>
      <c r="E575" s="50"/>
      <c r="F575" s="50"/>
      <c r="G575" s="50"/>
      <c r="H575" s="50"/>
      <c r="I575" s="50"/>
      <c r="J575" s="62"/>
      <c r="K575" s="50"/>
      <c r="L575" s="62"/>
      <c r="M575" s="50"/>
      <c r="N575" s="62"/>
      <c r="O575" s="73"/>
    </row>
    <row r="576" spans="1:15" s="56" customFormat="1" ht="15.75">
      <c r="A576" s="87" t="s">
        <v>482</v>
      </c>
      <c r="B576" s="47" t="s">
        <v>93</v>
      </c>
      <c r="C576" s="47"/>
      <c r="D576" s="50"/>
      <c r="E576" s="50"/>
      <c r="F576" s="50"/>
      <c r="G576" s="50"/>
      <c r="H576" s="50"/>
      <c r="I576" s="50"/>
      <c r="J576" s="62"/>
      <c r="K576" s="50"/>
      <c r="L576" s="62"/>
      <c r="M576" s="50"/>
      <c r="N576" s="62"/>
      <c r="O576" s="73"/>
    </row>
    <row r="577" spans="1:15" s="56" customFormat="1" ht="7.5" customHeight="1">
      <c r="A577" s="72"/>
      <c r="B577" s="50"/>
      <c r="C577" s="50"/>
      <c r="D577" s="50"/>
      <c r="E577" s="50"/>
      <c r="F577" s="50"/>
      <c r="G577" s="50"/>
      <c r="H577" s="50"/>
      <c r="I577" s="50"/>
      <c r="J577" s="62"/>
      <c r="K577" s="50"/>
      <c r="L577" s="62"/>
      <c r="M577" s="50"/>
      <c r="N577" s="62"/>
      <c r="O577" s="73"/>
    </row>
    <row r="578" spans="1:15" s="56" customFormat="1" ht="15.75">
      <c r="A578" s="72"/>
      <c r="B578" s="109" t="s">
        <v>134</v>
      </c>
      <c r="C578" s="47"/>
      <c r="D578" s="50"/>
      <c r="E578" s="50"/>
      <c r="F578" s="50"/>
      <c r="G578" s="50"/>
      <c r="H578" s="50"/>
      <c r="I578" s="50"/>
      <c r="J578" s="62"/>
      <c r="K578" s="50"/>
      <c r="L578" s="62"/>
      <c r="M578" s="50"/>
      <c r="N578" s="62"/>
      <c r="O578" s="73"/>
    </row>
    <row r="579" spans="1:15" s="56" customFormat="1" ht="9" customHeight="1">
      <c r="A579" s="72"/>
      <c r="B579" s="50"/>
      <c r="C579" s="50"/>
      <c r="D579" s="50"/>
      <c r="E579" s="50"/>
      <c r="F579" s="50"/>
      <c r="G579" s="50"/>
      <c r="H579" s="50"/>
      <c r="I579" s="50"/>
      <c r="J579" s="62"/>
      <c r="K579" s="50"/>
      <c r="L579" s="62"/>
      <c r="M579" s="50"/>
      <c r="N579" s="62"/>
      <c r="O579" s="73"/>
    </row>
    <row r="580" spans="1:16" s="56" customFormat="1" ht="15.75" customHeight="1">
      <c r="A580" s="72"/>
      <c r="B580" s="1117" t="s">
        <v>142</v>
      </c>
      <c r="C580" s="1117"/>
      <c r="D580" s="1117"/>
      <c r="E580" s="1117"/>
      <c r="F580" s="1117"/>
      <c r="G580" s="1117"/>
      <c r="H580" s="1117"/>
      <c r="I580" s="1117"/>
      <c r="J580" s="1117"/>
      <c r="K580" s="1117"/>
      <c r="L580" s="1117"/>
      <c r="M580" s="1117"/>
      <c r="N580" s="1117"/>
      <c r="O580" s="1108"/>
      <c r="P580" s="49"/>
    </row>
    <row r="581" spans="1:16" s="56" customFormat="1" ht="15.75">
      <c r="A581" s="72"/>
      <c r="B581" s="1117"/>
      <c r="C581" s="1117"/>
      <c r="D581" s="1117"/>
      <c r="E581" s="1117"/>
      <c r="F581" s="1117"/>
      <c r="G581" s="1117"/>
      <c r="H581" s="1117"/>
      <c r="I581" s="1117"/>
      <c r="J581" s="1117"/>
      <c r="K581" s="1117"/>
      <c r="L581" s="1117"/>
      <c r="M581" s="1117"/>
      <c r="N581" s="1117"/>
      <c r="O581" s="1108"/>
      <c r="P581" s="49"/>
    </row>
    <row r="582" spans="1:16" s="56" customFormat="1" ht="15.75">
      <c r="A582" s="72"/>
      <c r="B582" s="1117"/>
      <c r="C582" s="1117"/>
      <c r="D582" s="1117"/>
      <c r="E582" s="1117"/>
      <c r="F582" s="1117"/>
      <c r="G582" s="1117"/>
      <c r="H582" s="1117"/>
      <c r="I582" s="1117"/>
      <c r="J582" s="1117"/>
      <c r="K582" s="1117"/>
      <c r="L582" s="1117"/>
      <c r="M582" s="1117"/>
      <c r="N582" s="1117"/>
      <c r="O582" s="1108"/>
      <c r="P582" s="49"/>
    </row>
    <row r="583" spans="1:16" s="56" customFormat="1" ht="15.75">
      <c r="A583" s="72"/>
      <c r="B583" s="1117"/>
      <c r="C583" s="1117"/>
      <c r="D583" s="1117"/>
      <c r="E583" s="1117"/>
      <c r="F583" s="1117"/>
      <c r="G583" s="1117"/>
      <c r="H583" s="1117"/>
      <c r="I583" s="1117"/>
      <c r="J583" s="1117"/>
      <c r="K583" s="1117"/>
      <c r="L583" s="1117"/>
      <c r="M583" s="1117"/>
      <c r="N583" s="1117"/>
      <c r="O583" s="1108"/>
      <c r="P583" s="49"/>
    </row>
    <row r="584" spans="1:16" s="56" customFormat="1" ht="15.75">
      <c r="A584" s="72"/>
      <c r="B584" s="1117"/>
      <c r="C584" s="1117"/>
      <c r="D584" s="1117"/>
      <c r="E584" s="1117"/>
      <c r="F584" s="1117"/>
      <c r="G584" s="1117"/>
      <c r="H584" s="1117"/>
      <c r="I584" s="1117"/>
      <c r="J584" s="1117"/>
      <c r="K584" s="1117"/>
      <c r="L584" s="1117"/>
      <c r="M584" s="1117"/>
      <c r="N584" s="1117"/>
      <c r="O584" s="1108"/>
      <c r="P584" s="49"/>
    </row>
    <row r="585" spans="1:16" s="56" customFormat="1" ht="15.75">
      <c r="A585" s="72"/>
      <c r="B585" s="1117"/>
      <c r="C585" s="1117"/>
      <c r="D585" s="1117"/>
      <c r="E585" s="1117"/>
      <c r="F585" s="1117"/>
      <c r="G585" s="1117"/>
      <c r="H585" s="1117"/>
      <c r="I585" s="1117"/>
      <c r="J585" s="1117"/>
      <c r="K585" s="1117"/>
      <c r="L585" s="1117"/>
      <c r="M585" s="1117"/>
      <c r="N585" s="1117"/>
      <c r="O585" s="1108"/>
      <c r="P585" s="49"/>
    </row>
    <row r="586" spans="1:15" s="56" customFormat="1" ht="15.75">
      <c r="A586" s="72"/>
      <c r="B586" s="47"/>
      <c r="C586" s="47"/>
      <c r="D586" s="50"/>
      <c r="E586" s="50"/>
      <c r="F586" s="50"/>
      <c r="G586" s="50"/>
      <c r="H586" s="50"/>
      <c r="I586" s="50"/>
      <c r="J586" s="62"/>
      <c r="K586" s="50"/>
      <c r="L586" s="62"/>
      <c r="M586" s="50"/>
      <c r="N586" s="62"/>
      <c r="O586" s="73"/>
    </row>
    <row r="587" spans="1:15" s="56" customFormat="1" ht="15.75">
      <c r="A587" s="72"/>
      <c r="B587" s="109" t="s">
        <v>135</v>
      </c>
      <c r="C587" s="47"/>
      <c r="D587" s="50"/>
      <c r="E587" s="50"/>
      <c r="F587" s="50"/>
      <c r="G587" s="50"/>
      <c r="H587" s="50"/>
      <c r="I587" s="50"/>
      <c r="J587" s="62"/>
      <c r="K587" s="50"/>
      <c r="L587" s="62"/>
      <c r="M587" s="50"/>
      <c r="N587" s="62"/>
      <c r="O587" s="73"/>
    </row>
    <row r="588" spans="1:15" s="56" customFormat="1" ht="9" customHeight="1">
      <c r="A588" s="72"/>
      <c r="B588" s="50"/>
      <c r="C588" s="50"/>
      <c r="D588" s="50"/>
      <c r="E588" s="50"/>
      <c r="F588" s="50"/>
      <c r="G588" s="50"/>
      <c r="H588" s="50"/>
      <c r="I588" s="50"/>
      <c r="J588" s="62"/>
      <c r="K588" s="50"/>
      <c r="L588" s="62"/>
      <c r="M588" s="50"/>
      <c r="N588" s="62"/>
      <c r="O588" s="73"/>
    </row>
    <row r="589" spans="1:16" s="56" customFormat="1" ht="15.75" customHeight="1">
      <c r="A589" s="72"/>
      <c r="B589" s="1117" t="s">
        <v>143</v>
      </c>
      <c r="C589" s="1117"/>
      <c r="D589" s="1117"/>
      <c r="E589" s="1117"/>
      <c r="F589" s="1117"/>
      <c r="G589" s="1117"/>
      <c r="H589" s="1117"/>
      <c r="I589" s="1117"/>
      <c r="J589" s="1117"/>
      <c r="K589" s="1117"/>
      <c r="L589" s="1117"/>
      <c r="M589" s="1117"/>
      <c r="N589" s="1117"/>
      <c r="O589" s="1108"/>
      <c r="P589" s="49"/>
    </row>
    <row r="590" spans="1:16" s="56" customFormat="1" ht="15.75">
      <c r="A590" s="72"/>
      <c r="B590" s="1117"/>
      <c r="C590" s="1117"/>
      <c r="D590" s="1117"/>
      <c r="E590" s="1117"/>
      <c r="F590" s="1117"/>
      <c r="G590" s="1117"/>
      <c r="H590" s="1117"/>
      <c r="I590" s="1117"/>
      <c r="J590" s="1117"/>
      <c r="K590" s="1117"/>
      <c r="L590" s="1117"/>
      <c r="M590" s="1117"/>
      <c r="N590" s="1117"/>
      <c r="O590" s="1108"/>
      <c r="P590" s="49"/>
    </row>
    <row r="591" spans="1:16" s="56" customFormat="1" ht="15.75">
      <c r="A591" s="72"/>
      <c r="B591" s="1117"/>
      <c r="C591" s="1117"/>
      <c r="D591" s="1117"/>
      <c r="E591" s="1117"/>
      <c r="F591" s="1117"/>
      <c r="G591" s="1117"/>
      <c r="H591" s="1117"/>
      <c r="I591" s="1117"/>
      <c r="J591" s="1117"/>
      <c r="K591" s="1117"/>
      <c r="L591" s="1117"/>
      <c r="M591" s="1117"/>
      <c r="N591" s="1117"/>
      <c r="O591" s="1108"/>
      <c r="P591" s="49"/>
    </row>
    <row r="592" spans="1:16" s="56" customFormat="1" ht="15.75">
      <c r="A592" s="72"/>
      <c r="B592" s="1117"/>
      <c r="C592" s="1117"/>
      <c r="D592" s="1117"/>
      <c r="E592" s="1117"/>
      <c r="F592" s="1117"/>
      <c r="G592" s="1117"/>
      <c r="H592" s="1117"/>
      <c r="I592" s="1117"/>
      <c r="J592" s="1117"/>
      <c r="K592" s="1117"/>
      <c r="L592" s="1117"/>
      <c r="M592" s="1117"/>
      <c r="N592" s="1117"/>
      <c r="O592" s="1108"/>
      <c r="P592" s="49"/>
    </row>
    <row r="593" spans="1:16" s="56" customFormat="1" ht="15.75">
      <c r="A593" s="72"/>
      <c r="B593" s="1117"/>
      <c r="C593" s="1117"/>
      <c r="D593" s="1117"/>
      <c r="E593" s="1117"/>
      <c r="F593" s="1117"/>
      <c r="G593" s="1117"/>
      <c r="H593" s="1117"/>
      <c r="I593" s="1117"/>
      <c r="J593" s="1117"/>
      <c r="K593" s="1117"/>
      <c r="L593" s="1117"/>
      <c r="M593" s="1117"/>
      <c r="N593" s="1117"/>
      <c r="O593" s="1108"/>
      <c r="P593" s="49"/>
    </row>
    <row r="594" spans="1:15" s="56" customFormat="1" ht="15.75">
      <c r="A594" s="72"/>
      <c r="B594" s="50"/>
      <c r="C594" s="50"/>
      <c r="D594" s="50"/>
      <c r="E594" s="50"/>
      <c r="F594" s="50"/>
      <c r="G594" s="50"/>
      <c r="H594" s="50"/>
      <c r="I594" s="50"/>
      <c r="J594" s="62"/>
      <c r="K594" s="50"/>
      <c r="L594" s="62"/>
      <c r="M594" s="50"/>
      <c r="N594" s="62"/>
      <c r="O594" s="73"/>
    </row>
    <row r="595" spans="1:15" s="56" customFormat="1" ht="15.75">
      <c r="A595" s="72"/>
      <c r="B595" s="109" t="s">
        <v>193</v>
      </c>
      <c r="C595" s="109"/>
      <c r="D595" s="50"/>
      <c r="E595" s="50"/>
      <c r="F595" s="50"/>
      <c r="G595" s="50"/>
      <c r="H595" s="50"/>
      <c r="I595" s="50"/>
      <c r="J595" s="62"/>
      <c r="K595" s="50"/>
      <c r="L595" s="62"/>
      <c r="M595" s="50"/>
      <c r="N595" s="62"/>
      <c r="O595" s="73"/>
    </row>
    <row r="596" spans="1:15" s="56" customFormat="1" ht="7.5" customHeight="1">
      <c r="A596" s="72"/>
      <c r="B596" s="50"/>
      <c r="C596" s="50"/>
      <c r="D596" s="50"/>
      <c r="E596" s="50"/>
      <c r="F596" s="50"/>
      <c r="G596" s="50"/>
      <c r="H596" s="50"/>
      <c r="I596" s="50"/>
      <c r="J596" s="62"/>
      <c r="K596" s="50"/>
      <c r="L596" s="62"/>
      <c r="M596" s="50"/>
      <c r="N596" s="62"/>
      <c r="O596" s="73"/>
    </row>
    <row r="597" spans="1:14" s="56" customFormat="1" ht="15.75">
      <c r="A597" s="72"/>
      <c r="B597" s="61" t="s">
        <v>580</v>
      </c>
      <c r="C597" s="47" t="s">
        <v>583</v>
      </c>
      <c r="D597" s="50"/>
      <c r="E597" s="50"/>
      <c r="F597" s="50"/>
      <c r="G597" s="50"/>
      <c r="H597" s="50"/>
      <c r="I597" s="50"/>
      <c r="J597" s="62"/>
      <c r="K597" s="50"/>
      <c r="L597" s="62"/>
      <c r="N597" s="905"/>
    </row>
    <row r="598" spans="1:14" s="56" customFormat="1" ht="5.25" customHeight="1">
      <c r="A598" s="72"/>
      <c r="B598" s="61"/>
      <c r="C598" s="50"/>
      <c r="D598" s="50"/>
      <c r="E598" s="50"/>
      <c r="F598" s="50"/>
      <c r="G598" s="50"/>
      <c r="H598" s="50"/>
      <c r="I598" s="50"/>
      <c r="J598" s="62"/>
      <c r="K598" s="50"/>
      <c r="L598" s="62"/>
      <c r="M598" s="73"/>
      <c r="N598" s="1040"/>
    </row>
    <row r="599" spans="1:15" s="56" customFormat="1" ht="69.75" customHeight="1">
      <c r="A599" s="72"/>
      <c r="B599" s="61"/>
      <c r="C599" s="293"/>
      <c r="D599" s="1107" t="s">
        <v>226</v>
      </c>
      <c r="E599" s="1107"/>
      <c r="F599" s="1107"/>
      <c r="G599" s="1107"/>
      <c r="H599" s="1107"/>
      <c r="I599" s="1107"/>
      <c r="J599" s="1107"/>
      <c r="K599" s="1107"/>
      <c r="L599" s="1107"/>
      <c r="M599" s="1107"/>
      <c r="N599" s="1107"/>
      <c r="O599" s="1107"/>
    </row>
    <row r="600" spans="1:15" s="56" customFormat="1" ht="15.75">
      <c r="A600" s="72"/>
      <c r="B600" s="61"/>
      <c r="C600" s="293"/>
      <c r="D600" s="51"/>
      <c r="E600" s="51"/>
      <c r="F600" s="51"/>
      <c r="G600" s="51"/>
      <c r="H600" s="51"/>
      <c r="I600" s="51"/>
      <c r="J600" s="979"/>
      <c r="K600" s="51"/>
      <c r="L600" s="979"/>
      <c r="M600" s="51"/>
      <c r="N600" s="979"/>
      <c r="O600" s="51"/>
    </row>
    <row r="601" spans="1:15" s="56" customFormat="1" ht="81.75" customHeight="1">
      <c r="A601" s="72"/>
      <c r="B601" s="61"/>
      <c r="C601" s="293"/>
      <c r="D601" s="1107" t="s">
        <v>437</v>
      </c>
      <c r="E601" s="1107"/>
      <c r="F601" s="1107"/>
      <c r="G601" s="1107"/>
      <c r="H601" s="1107"/>
      <c r="I601" s="1107"/>
      <c r="J601" s="1107"/>
      <c r="K601" s="1107"/>
      <c r="L601" s="1107"/>
      <c r="M601" s="1107"/>
      <c r="N601" s="1107"/>
      <c r="O601" s="1107"/>
    </row>
    <row r="602" spans="1:15" s="56" customFormat="1" ht="15.75">
      <c r="A602" s="72"/>
      <c r="B602" s="61"/>
      <c r="C602" s="293"/>
      <c r="D602" s="51"/>
      <c r="E602" s="51"/>
      <c r="F602" s="51"/>
      <c r="G602" s="51"/>
      <c r="H602" s="51"/>
      <c r="I602" s="51"/>
      <c r="J602" s="979"/>
      <c r="K602" s="51"/>
      <c r="L602" s="979"/>
      <c r="M602" s="51"/>
      <c r="N602" s="979"/>
      <c r="O602" s="862"/>
    </row>
    <row r="603" spans="1:15" s="56" customFormat="1" ht="69.75" customHeight="1">
      <c r="A603" s="72"/>
      <c r="B603" s="61"/>
      <c r="C603" s="293"/>
      <c r="D603" s="1107" t="s">
        <v>351</v>
      </c>
      <c r="E603" s="1107"/>
      <c r="F603" s="1107"/>
      <c r="G603" s="1107"/>
      <c r="H603" s="1107"/>
      <c r="I603" s="1107"/>
      <c r="J603" s="1107"/>
      <c r="K603" s="1107"/>
      <c r="L603" s="1107"/>
      <c r="M603" s="1107"/>
      <c r="N603" s="1107"/>
      <c r="O603" s="1107"/>
    </row>
    <row r="604" spans="1:15" s="56" customFormat="1" ht="15.75">
      <c r="A604" s="72"/>
      <c r="B604" s="61"/>
      <c r="C604" s="293"/>
      <c r="D604" s="388"/>
      <c r="E604" s="388"/>
      <c r="F604" s="388"/>
      <c r="G604" s="388"/>
      <c r="H604" s="388"/>
      <c r="I604" s="388"/>
      <c r="J604" s="1000"/>
      <c r="K604" s="388"/>
      <c r="L604" s="1000"/>
      <c r="M604" s="388"/>
      <c r="N604" s="1000"/>
      <c r="O604" s="388"/>
    </row>
    <row r="605" spans="1:15" s="56" customFormat="1" ht="15.75">
      <c r="A605" s="72"/>
      <c r="B605" s="61"/>
      <c r="C605" s="419"/>
      <c r="D605" s="72" t="s">
        <v>293</v>
      </c>
      <c r="E605" s="1203" t="s">
        <v>277</v>
      </c>
      <c r="F605" s="1203"/>
      <c r="G605" s="293"/>
      <c r="H605" s="293"/>
      <c r="I605" s="293"/>
      <c r="J605" s="1001"/>
      <c r="K605" s="293"/>
      <c r="L605" s="1001"/>
      <c r="N605" s="905"/>
      <c r="O605" s="50"/>
    </row>
    <row r="606" spans="1:15" s="56" customFormat="1" ht="9" customHeight="1">
      <c r="A606" s="72"/>
      <c r="B606" s="61"/>
      <c r="C606" s="419"/>
      <c r="D606" s="72"/>
      <c r="E606" s="482"/>
      <c r="F606" s="482"/>
      <c r="G606" s="293"/>
      <c r="H606" s="293"/>
      <c r="I606" s="293"/>
      <c r="J606" s="1001"/>
      <c r="K606" s="293"/>
      <c r="L606" s="1001"/>
      <c r="N606" s="905"/>
      <c r="O606" s="50"/>
    </row>
    <row r="607" spans="1:15" s="56" customFormat="1" ht="96" customHeight="1">
      <c r="A607" s="72"/>
      <c r="B607" s="61"/>
      <c r="C607" s="51" t="s">
        <v>886</v>
      </c>
      <c r="D607" s="69"/>
      <c r="E607" s="1181" t="s">
        <v>395</v>
      </c>
      <c r="F607" s="1181"/>
      <c r="G607" s="1181"/>
      <c r="H607" s="1181"/>
      <c r="I607" s="1181"/>
      <c r="J607" s="1181"/>
      <c r="K607" s="1181"/>
      <c r="L607" s="1181"/>
      <c r="M607" s="1181"/>
      <c r="N607" s="1181"/>
      <c r="O607" s="1181"/>
    </row>
    <row r="608" spans="1:15" s="56" customFormat="1" ht="15.75">
      <c r="A608" s="72"/>
      <c r="B608" s="61"/>
      <c r="C608" s="51"/>
      <c r="D608" s="69"/>
      <c r="E608" s="863"/>
      <c r="F608" s="863"/>
      <c r="G608" s="863"/>
      <c r="H608" s="863"/>
      <c r="I608" s="863"/>
      <c r="J608" s="1002"/>
      <c r="K608" s="863"/>
      <c r="L608" s="1002"/>
      <c r="M608" s="863"/>
      <c r="N608" s="1002"/>
      <c r="O608" s="863"/>
    </row>
    <row r="609" spans="1:15" s="56" customFormat="1" ht="15.75">
      <c r="A609" s="72"/>
      <c r="B609" s="61"/>
      <c r="C609" s="51"/>
      <c r="D609" s="69" t="s">
        <v>349</v>
      </c>
      <c r="E609" s="299" t="s">
        <v>283</v>
      </c>
      <c r="F609" s="864"/>
      <c r="G609" s="293"/>
      <c r="H609" s="51"/>
      <c r="I609" s="51"/>
      <c r="J609" s="979"/>
      <c r="K609" s="51"/>
      <c r="L609" s="979"/>
      <c r="M609" s="51"/>
      <c r="N609" s="979"/>
      <c r="O609" s="51"/>
    </row>
    <row r="610" spans="1:15" s="56" customFormat="1" ht="9" customHeight="1">
      <c r="A610" s="72"/>
      <c r="B610" s="61"/>
      <c r="C610" s="51"/>
      <c r="D610" s="69"/>
      <c r="E610" s="299"/>
      <c r="F610" s="864"/>
      <c r="G610" s="293"/>
      <c r="H610" s="51"/>
      <c r="I610" s="51"/>
      <c r="J610" s="979"/>
      <c r="K610" s="51"/>
      <c r="L610" s="979"/>
      <c r="M610" s="51"/>
      <c r="N610" s="979"/>
      <c r="O610" s="51"/>
    </row>
    <row r="611" spans="1:15" s="56" customFormat="1" ht="102.75" customHeight="1">
      <c r="A611" s="72"/>
      <c r="B611" s="61"/>
      <c r="C611" s="51"/>
      <c r="D611" s="69"/>
      <c r="E611" s="1107" t="s">
        <v>396</v>
      </c>
      <c r="F611" s="1107"/>
      <c r="G611" s="1107"/>
      <c r="H611" s="1107"/>
      <c r="I611" s="1107"/>
      <c r="J611" s="1107"/>
      <c r="K611" s="1107"/>
      <c r="L611" s="1107"/>
      <c r="M611" s="1107"/>
      <c r="N611" s="1107"/>
      <c r="O611" s="1107"/>
    </row>
    <row r="612" spans="1:15" s="56" customFormat="1" ht="15.75">
      <c r="A612" s="72"/>
      <c r="B612" s="61"/>
      <c r="C612" s="51"/>
      <c r="D612" s="69"/>
      <c r="E612" s="863"/>
      <c r="F612" s="863"/>
      <c r="G612" s="863"/>
      <c r="H612" s="863"/>
      <c r="I612" s="863"/>
      <c r="J612" s="1002"/>
      <c r="K612" s="863"/>
      <c r="L612" s="1002"/>
      <c r="M612" s="863"/>
      <c r="N612" s="1002"/>
      <c r="O612" s="863"/>
    </row>
    <row r="613" spans="1:15" s="56" customFormat="1" ht="15.75">
      <c r="A613" s="72"/>
      <c r="B613" s="61"/>
      <c r="C613" s="51"/>
      <c r="D613" s="69"/>
      <c r="E613" s="863"/>
      <c r="F613" s="863"/>
      <c r="G613" s="863"/>
      <c r="H613" s="863"/>
      <c r="I613" s="863"/>
      <c r="J613" s="1002"/>
      <c r="K613" s="863"/>
      <c r="L613" s="1002"/>
      <c r="M613" s="863"/>
      <c r="N613" s="1002"/>
      <c r="O613" s="863"/>
    </row>
    <row r="614" spans="1:14" s="56" customFormat="1" ht="15.75">
      <c r="A614" s="72"/>
      <c r="B614" s="61" t="s">
        <v>580</v>
      </c>
      <c r="C614" s="47" t="s">
        <v>145</v>
      </c>
      <c r="D614" s="50"/>
      <c r="E614" s="50"/>
      <c r="F614" s="50"/>
      <c r="G614" s="50"/>
      <c r="H614" s="50"/>
      <c r="I614" s="50"/>
      <c r="J614" s="62"/>
      <c r="K614" s="50"/>
      <c r="L614" s="62"/>
      <c r="N614" s="905"/>
    </row>
    <row r="615" spans="1:14" s="56" customFormat="1" ht="15.75">
      <c r="A615" s="72"/>
      <c r="B615" s="61"/>
      <c r="C615" s="47"/>
      <c r="D615" s="50"/>
      <c r="E615" s="50"/>
      <c r="F615" s="50"/>
      <c r="G615" s="50"/>
      <c r="H615" s="50"/>
      <c r="I615" s="50"/>
      <c r="J615" s="62"/>
      <c r="K615" s="50"/>
      <c r="L615" s="62"/>
      <c r="N615" s="905"/>
    </row>
    <row r="616" spans="1:15" s="56" customFormat="1" ht="15.75">
      <c r="A616" s="72"/>
      <c r="B616" s="61"/>
      <c r="C616" s="51"/>
      <c r="D616" s="69" t="s">
        <v>591</v>
      </c>
      <c r="E616" s="1201" t="s">
        <v>887</v>
      </c>
      <c r="F616" s="1201"/>
      <c r="G616" s="1201"/>
      <c r="H616" s="1201"/>
      <c r="I616" s="1201"/>
      <c r="J616" s="1201"/>
      <c r="K616" s="1201"/>
      <c r="L616" s="1201"/>
      <c r="M616" s="1201"/>
      <c r="N616" s="1201"/>
      <c r="O616" s="1201"/>
    </row>
    <row r="617" spans="1:27" s="56" customFormat="1" ht="15.75">
      <c r="A617" s="72"/>
      <c r="B617" s="61"/>
      <c r="C617" s="51"/>
      <c r="D617" s="69"/>
      <c r="E617" s="865"/>
      <c r="F617" s="865"/>
      <c r="G617" s="865"/>
      <c r="H617" s="865"/>
      <c r="I617" s="865"/>
      <c r="J617" s="1003"/>
      <c r="K617" s="865"/>
      <c r="L617" s="1003"/>
      <c r="M617" s="865"/>
      <c r="N617" s="1003"/>
      <c r="O617" s="865"/>
      <c r="S617" s="80"/>
      <c r="T617" s="80"/>
      <c r="U617" s="80"/>
      <c r="V617" s="80"/>
      <c r="W617" s="80"/>
      <c r="X617" s="80"/>
      <c r="Y617" s="80"/>
      <c r="Z617" s="80"/>
      <c r="AA617" s="80"/>
    </row>
    <row r="618" spans="1:27" s="80" customFormat="1" ht="36" customHeight="1">
      <c r="A618" s="69"/>
      <c r="B618" s="43"/>
      <c r="C618" s="51"/>
      <c r="D618" s="69"/>
      <c r="E618" s="1107" t="s">
        <v>891</v>
      </c>
      <c r="F618" s="1107"/>
      <c r="G618" s="1107"/>
      <c r="H618" s="1107"/>
      <c r="I618" s="1107"/>
      <c r="J618" s="1107"/>
      <c r="K618" s="1107"/>
      <c r="L618" s="1107"/>
      <c r="M618" s="1107"/>
      <c r="N618" s="1107"/>
      <c r="O618" s="1107"/>
      <c r="S618" s="56"/>
      <c r="T618" s="56"/>
      <c r="U618" s="56"/>
      <c r="V618" s="56"/>
      <c r="W618" s="56"/>
      <c r="X618" s="56"/>
      <c r="Y618" s="56"/>
      <c r="Z618" s="56"/>
      <c r="AA618" s="56"/>
    </row>
    <row r="619" spans="1:15" s="56" customFormat="1" ht="15.75">
      <c r="A619" s="72"/>
      <c r="B619" s="61"/>
      <c r="C619" s="51"/>
      <c r="D619" s="51"/>
      <c r="E619" s="1202"/>
      <c r="F619" s="1202"/>
      <c r="G619" s="1202"/>
      <c r="H619" s="1202"/>
      <c r="I619" s="1202"/>
      <c r="J619" s="1202"/>
      <c r="K619" s="1202"/>
      <c r="L619" s="1202"/>
      <c r="M619" s="1202"/>
      <c r="N619" s="1202"/>
      <c r="O619" s="1202"/>
    </row>
    <row r="620" spans="1:15" s="56" customFormat="1" ht="15.75">
      <c r="A620" s="72"/>
      <c r="B620" s="61"/>
      <c r="C620" s="1107" t="s">
        <v>397</v>
      </c>
      <c r="D620" s="1107"/>
      <c r="E620" s="1107"/>
      <c r="F620" s="1107"/>
      <c r="G620" s="1107"/>
      <c r="H620" s="1107"/>
      <c r="I620" s="1107"/>
      <c r="J620" s="1107"/>
      <c r="K620" s="1107"/>
      <c r="L620" s="1107"/>
      <c r="M620" s="1107"/>
      <c r="N620" s="1107"/>
      <c r="O620" s="1107"/>
    </row>
    <row r="621" spans="1:15" s="56" customFormat="1" ht="15.75">
      <c r="A621" s="72"/>
      <c r="B621" s="61"/>
      <c r="C621" s="1107"/>
      <c r="D621" s="1107"/>
      <c r="E621" s="1107"/>
      <c r="F621" s="1107"/>
      <c r="G621" s="1107"/>
      <c r="H621" s="1107"/>
      <c r="I621" s="1107"/>
      <c r="J621" s="1107"/>
      <c r="K621" s="1107"/>
      <c r="L621" s="1107"/>
      <c r="M621" s="1107"/>
      <c r="N621" s="1107"/>
      <c r="O621" s="1107"/>
    </row>
    <row r="622" spans="1:15" s="56" customFormat="1" ht="15.75">
      <c r="A622" s="72"/>
      <c r="B622" s="61"/>
      <c r="C622" s="1107"/>
      <c r="D622" s="1107"/>
      <c r="E622" s="1107"/>
      <c r="F622" s="1107"/>
      <c r="G622" s="1107"/>
      <c r="H622" s="1107"/>
      <c r="I622" s="1107"/>
      <c r="J622" s="1107"/>
      <c r="K622" s="1107"/>
      <c r="L622" s="1107"/>
      <c r="M622" s="1107"/>
      <c r="N622" s="1107"/>
      <c r="O622" s="1107"/>
    </row>
    <row r="623" spans="1:15" s="56" customFormat="1" ht="15.75">
      <c r="A623" s="72"/>
      <c r="B623" s="61"/>
      <c r="C623" s="1107"/>
      <c r="D623" s="1107"/>
      <c r="E623" s="1107"/>
      <c r="F623" s="1107"/>
      <c r="G623" s="1107"/>
      <c r="H623" s="1107"/>
      <c r="I623" s="1107"/>
      <c r="J623" s="1107"/>
      <c r="K623" s="1107"/>
      <c r="L623" s="1107"/>
      <c r="M623" s="1107"/>
      <c r="N623" s="1107"/>
      <c r="O623" s="1107"/>
    </row>
    <row r="624" spans="1:15" s="56" customFormat="1" ht="15.75">
      <c r="A624" s="72"/>
      <c r="B624" s="61"/>
      <c r="C624" s="1107"/>
      <c r="D624" s="1107"/>
      <c r="E624" s="1107"/>
      <c r="F624" s="1107"/>
      <c r="G624" s="1107"/>
      <c r="H624" s="1107"/>
      <c r="I624" s="1107"/>
      <c r="J624" s="1107"/>
      <c r="K624" s="1107"/>
      <c r="L624" s="1107"/>
      <c r="M624" s="1107"/>
      <c r="N624" s="1107"/>
      <c r="O624" s="1107"/>
    </row>
    <row r="625" spans="1:15" s="56" customFormat="1" ht="19.5" customHeight="1">
      <c r="A625" s="72"/>
      <c r="B625" s="61"/>
      <c r="C625" s="1107"/>
      <c r="D625" s="1107"/>
      <c r="E625" s="1107"/>
      <c r="F625" s="1107"/>
      <c r="G625" s="1107"/>
      <c r="H625" s="1107"/>
      <c r="I625" s="1107"/>
      <c r="J625" s="1107"/>
      <c r="K625" s="1107"/>
      <c r="L625" s="1107"/>
      <c r="M625" s="1107"/>
      <c r="N625" s="1107"/>
      <c r="O625" s="1107"/>
    </row>
    <row r="626" spans="1:15" s="56" customFormat="1" ht="15.75" customHeight="1">
      <c r="A626" s="72"/>
      <c r="B626" s="72"/>
      <c r="C626" s="1107"/>
      <c r="D626" s="1107"/>
      <c r="E626" s="1107"/>
      <c r="F626" s="1107"/>
      <c r="G626" s="1107"/>
      <c r="H626" s="1107"/>
      <c r="I626" s="1107"/>
      <c r="J626" s="1107"/>
      <c r="K626" s="1107"/>
      <c r="L626" s="979"/>
      <c r="M626" s="49"/>
      <c r="N626" s="965"/>
      <c r="O626" s="49"/>
    </row>
    <row r="627" spans="1:14" s="56" customFormat="1" ht="15.75">
      <c r="A627" s="72"/>
      <c r="B627" s="61" t="s">
        <v>581</v>
      </c>
      <c r="C627" s="47" t="s">
        <v>582</v>
      </c>
      <c r="D627" s="50"/>
      <c r="E627" s="50"/>
      <c r="F627" s="50"/>
      <c r="G627" s="50"/>
      <c r="H627" s="50"/>
      <c r="I627" s="50"/>
      <c r="J627" s="62"/>
      <c r="K627" s="50"/>
      <c r="L627" s="62"/>
      <c r="N627" s="905"/>
    </row>
    <row r="628" spans="1:14" s="56" customFormat="1" ht="6.75" customHeight="1">
      <c r="A628" s="72"/>
      <c r="B628" s="61"/>
      <c r="C628" s="50"/>
      <c r="D628" s="50"/>
      <c r="E628" s="50"/>
      <c r="F628" s="50"/>
      <c r="G628" s="50"/>
      <c r="H628" s="50"/>
      <c r="I628" s="50"/>
      <c r="J628" s="62"/>
      <c r="K628" s="50"/>
      <c r="L628" s="62"/>
      <c r="M628" s="73"/>
      <c r="N628" s="1040"/>
    </row>
    <row r="629" spans="1:15" s="56" customFormat="1" ht="15.75" customHeight="1">
      <c r="A629" s="72"/>
      <c r="C629" s="1109" t="s">
        <v>398</v>
      </c>
      <c r="D629" s="1109"/>
      <c r="E629" s="1109"/>
      <c r="F629" s="1109"/>
      <c r="G629" s="1109"/>
      <c r="H629" s="1109"/>
      <c r="I629" s="1109"/>
      <c r="J629" s="1109"/>
      <c r="K629" s="1109"/>
      <c r="L629" s="1109"/>
      <c r="M629" s="1088"/>
      <c r="N629" s="1088"/>
      <c r="O629" s="1108"/>
    </row>
    <row r="630" spans="1:15" s="56" customFormat="1" ht="15.75" customHeight="1">
      <c r="A630" s="72"/>
      <c r="C630" s="1109"/>
      <c r="D630" s="1109"/>
      <c r="E630" s="1109"/>
      <c r="F630" s="1109"/>
      <c r="G630" s="1109"/>
      <c r="H630" s="1109"/>
      <c r="I630" s="1109"/>
      <c r="J630" s="1109"/>
      <c r="K630" s="1109"/>
      <c r="L630" s="1109"/>
      <c r="M630" s="1088"/>
      <c r="N630" s="1088"/>
      <c r="O630" s="1108"/>
    </row>
    <row r="631" spans="1:15" s="56" customFormat="1" ht="18.75" customHeight="1">
      <c r="A631" s="72"/>
      <c r="B631" s="49"/>
      <c r="C631" s="1109"/>
      <c r="D631" s="1109"/>
      <c r="E631" s="1109"/>
      <c r="F631" s="1109"/>
      <c r="G631" s="1109"/>
      <c r="H631" s="1109"/>
      <c r="I631" s="1109"/>
      <c r="J631" s="1109"/>
      <c r="K631" s="1109"/>
      <c r="L631" s="1109"/>
      <c r="M631" s="1088"/>
      <c r="N631" s="1088"/>
      <c r="O631" s="1108"/>
    </row>
    <row r="632" spans="1:16" s="56" customFormat="1" ht="15.75">
      <c r="A632" s="72"/>
      <c r="B632" s="49"/>
      <c r="C632" s="49"/>
      <c r="D632" s="49"/>
      <c r="E632" s="49"/>
      <c r="F632" s="49"/>
      <c r="G632" s="49"/>
      <c r="H632" s="49"/>
      <c r="I632" s="49"/>
      <c r="J632" s="965"/>
      <c r="K632" s="49"/>
      <c r="L632" s="965"/>
      <c r="M632" s="49"/>
      <c r="N632" s="965"/>
      <c r="O632" s="49"/>
      <c r="P632" s="49"/>
    </row>
    <row r="633" spans="1:17" s="56" customFormat="1" ht="15.75">
      <c r="A633" s="87" t="s">
        <v>464</v>
      </c>
      <c r="B633" s="294" t="s">
        <v>876</v>
      </c>
      <c r="C633" s="294"/>
      <c r="D633" s="44"/>
      <c r="E633" s="44"/>
      <c r="F633" s="44"/>
      <c r="G633" s="44"/>
      <c r="H633" s="44"/>
      <c r="I633" s="44"/>
      <c r="J633" s="968"/>
      <c r="K633" s="44"/>
      <c r="L633" s="968"/>
      <c r="M633" s="292"/>
      <c r="N633" s="1041"/>
      <c r="O633" s="50"/>
      <c r="P633" s="50"/>
      <c r="Q633" s="73"/>
    </row>
    <row r="634" spans="1:17" s="56" customFormat="1" ht="8.25" customHeight="1">
      <c r="A634" s="72"/>
      <c r="B634" s="44"/>
      <c r="C634" s="44"/>
      <c r="D634" s="44"/>
      <c r="E634" s="44"/>
      <c r="F634" s="44"/>
      <c r="G634" s="44"/>
      <c r="H634" s="44"/>
      <c r="I634" s="44"/>
      <c r="J634" s="968"/>
      <c r="K634" s="44"/>
      <c r="L634" s="968"/>
      <c r="M634" s="292"/>
      <c r="N634" s="1041"/>
      <c r="O634" s="50"/>
      <c r="P634" s="50"/>
      <c r="Q634" s="73"/>
    </row>
    <row r="635" spans="1:17" s="56" customFormat="1" ht="15.75" customHeight="1">
      <c r="A635" s="72"/>
      <c r="B635" s="1109" t="s">
        <v>250</v>
      </c>
      <c r="C635" s="1109"/>
      <c r="D635" s="1109"/>
      <c r="E635" s="1109"/>
      <c r="F635" s="1109"/>
      <c r="G635" s="1109"/>
      <c r="H635" s="1109"/>
      <c r="I635" s="1109"/>
      <c r="J635" s="1109"/>
      <c r="K635" s="1109"/>
      <c r="L635" s="1109"/>
      <c r="M635" s="1088"/>
      <c r="N635" s="1088"/>
      <c r="O635" s="1108"/>
      <c r="P635" s="50"/>
      <c r="Q635" s="73"/>
    </row>
    <row r="636" spans="1:17" s="56" customFormat="1" ht="15.75">
      <c r="A636" s="72"/>
      <c r="B636" s="1109"/>
      <c r="C636" s="1109"/>
      <c r="D636" s="1109"/>
      <c r="E636" s="1109"/>
      <c r="F636" s="1109"/>
      <c r="G636" s="1109"/>
      <c r="H636" s="1109"/>
      <c r="I636" s="1109"/>
      <c r="J636" s="1109"/>
      <c r="K636" s="1109"/>
      <c r="L636" s="1109"/>
      <c r="M636" s="1088"/>
      <c r="N636" s="1088"/>
      <c r="O636" s="1108"/>
      <c r="P636" s="50"/>
      <c r="Q636" s="73"/>
    </row>
    <row r="637" spans="1:17" s="56" customFormat="1" ht="15.75">
      <c r="A637" s="72"/>
      <c r="B637" s="44"/>
      <c r="C637" s="44"/>
      <c r="D637" s="44"/>
      <c r="E637" s="44"/>
      <c r="F637" s="44"/>
      <c r="G637" s="44"/>
      <c r="H637" s="44"/>
      <c r="I637" s="44"/>
      <c r="J637" s="968"/>
      <c r="K637" s="44"/>
      <c r="L637" s="968"/>
      <c r="M637" s="507"/>
      <c r="N637" s="1042"/>
      <c r="O637" s="50"/>
      <c r="P637" s="50"/>
      <c r="Q637" s="73"/>
    </row>
    <row r="638" spans="1:17" s="56" customFormat="1" ht="15.75">
      <c r="A638" s="72"/>
      <c r="B638" s="44"/>
      <c r="C638" s="44"/>
      <c r="D638" s="44"/>
      <c r="E638" s="44"/>
      <c r="F638" s="44"/>
      <c r="G638" s="44"/>
      <c r="H638" s="44"/>
      <c r="I638" s="44"/>
      <c r="J638" s="968"/>
      <c r="K638" s="44"/>
      <c r="L638" s="968"/>
      <c r="M638" s="292"/>
      <c r="N638" s="1041"/>
      <c r="O638" s="50"/>
      <c r="P638" s="50"/>
      <c r="Q638" s="73"/>
    </row>
    <row r="639" spans="1:17" s="56" customFormat="1" ht="15.75">
      <c r="A639" s="216" t="s">
        <v>483</v>
      </c>
      <c r="B639" s="294" t="s">
        <v>484</v>
      </c>
      <c r="C639" s="294"/>
      <c r="D639" s="44"/>
      <c r="E639" s="44"/>
      <c r="F639" s="44"/>
      <c r="G639" s="44"/>
      <c r="H639" s="44"/>
      <c r="I639" s="44"/>
      <c r="J639" s="968"/>
      <c r="K639" s="44"/>
      <c r="L639" s="968"/>
      <c r="M639" s="292"/>
      <c r="N639" s="1041"/>
      <c r="O639" s="50"/>
      <c r="P639" s="50"/>
      <c r="Q639" s="73"/>
    </row>
    <row r="640" spans="1:17" s="56" customFormat="1" ht="12" customHeight="1">
      <c r="A640" s="216"/>
      <c r="B640" s="294"/>
      <c r="C640" s="294"/>
      <c r="D640" s="44"/>
      <c r="E640" s="44"/>
      <c r="F640" s="44"/>
      <c r="G640" s="44"/>
      <c r="H640" s="44"/>
      <c r="I640" s="44"/>
      <c r="J640" s="968"/>
      <c r="K640" s="44"/>
      <c r="L640" s="968"/>
      <c r="M640" s="292"/>
      <c r="N640" s="1041"/>
      <c r="O640" s="50"/>
      <c r="P640" s="50"/>
      <c r="Q640" s="73"/>
    </row>
    <row r="641" spans="2:17" s="56" customFormat="1" ht="15.75">
      <c r="B641" s="1109" t="s">
        <v>140</v>
      </c>
      <c r="C641" s="1109"/>
      <c r="D641" s="1109"/>
      <c r="E641" s="1109"/>
      <c r="F641" s="1109"/>
      <c r="G641" s="1109"/>
      <c r="H641" s="1109"/>
      <c r="I641" s="1109"/>
      <c r="J641" s="1109"/>
      <c r="K641" s="1109"/>
      <c r="L641" s="1109"/>
      <c r="M641" s="1109"/>
      <c r="N641" s="1109"/>
      <c r="O641" s="1109"/>
      <c r="P641" s="50"/>
      <c r="Q641" s="73"/>
    </row>
    <row r="642" spans="1:17" s="56" customFormat="1" ht="15.75" customHeight="1">
      <c r="A642" s="216"/>
      <c r="B642" s="50"/>
      <c r="C642" s="50"/>
      <c r="D642" s="49"/>
      <c r="E642" s="49"/>
      <c r="F642" s="49"/>
      <c r="G642" s="49"/>
      <c r="H642" s="49"/>
      <c r="I642" s="49"/>
      <c r="J642" s="965"/>
      <c r="K642" s="49"/>
      <c r="L642" s="965"/>
      <c r="M642" s="49"/>
      <c r="N642" s="965"/>
      <c r="O642" s="49"/>
      <c r="P642" s="50"/>
      <c r="Q642" s="73"/>
    </row>
    <row r="643" spans="1:17" s="56" customFormat="1" ht="15.75">
      <c r="A643" s="216"/>
      <c r="B643" s="50"/>
      <c r="C643" s="50"/>
      <c r="D643" s="44"/>
      <c r="E643" s="125"/>
      <c r="F643" s="125"/>
      <c r="G643" s="125"/>
      <c r="H643" s="125"/>
      <c r="I643" s="125"/>
      <c r="J643" s="985"/>
      <c r="K643" s="125"/>
      <c r="L643" s="985"/>
      <c r="M643" s="309"/>
      <c r="N643" s="1043"/>
      <c r="O643" s="50"/>
      <c r="P643" s="50"/>
      <c r="Q643" s="73"/>
    </row>
    <row r="644" spans="1:27" s="56" customFormat="1" ht="15.75">
      <c r="A644" s="87" t="s">
        <v>465</v>
      </c>
      <c r="B644" s="294" t="s">
        <v>877</v>
      </c>
      <c r="C644" s="294"/>
      <c r="D644" s="280"/>
      <c r="E644" s="44"/>
      <c r="F644" s="44"/>
      <c r="G644" s="44"/>
      <c r="I644" s="491" t="s">
        <v>627</v>
      </c>
      <c r="J644" s="1004"/>
      <c r="K644" s="491"/>
      <c r="L644" s="1004"/>
      <c r="M644" s="491"/>
      <c r="N644" s="1004"/>
      <c r="O644" s="491"/>
      <c r="P644" s="50"/>
      <c r="Q644" s="50"/>
      <c r="R644" s="73"/>
      <c r="S644" s="369"/>
      <c r="T644" s="369"/>
      <c r="U644" s="369"/>
      <c r="V644" s="369"/>
      <c r="W644" s="369"/>
      <c r="X644" s="369"/>
      <c r="Y644" s="369"/>
      <c r="Z644" s="369"/>
      <c r="AA644" s="369"/>
    </row>
    <row r="645" spans="1:27" s="369" customFormat="1" ht="47.25">
      <c r="A645" s="395"/>
      <c r="B645" s="549"/>
      <c r="C645" s="549"/>
      <c r="D645" s="113"/>
      <c r="E645" s="394"/>
      <c r="F645" s="394"/>
      <c r="G645" s="394"/>
      <c r="I645" s="131" t="s">
        <v>304</v>
      </c>
      <c r="J645" s="1005"/>
      <c r="K645" s="131" t="s">
        <v>195</v>
      </c>
      <c r="L645" s="1005"/>
      <c r="M645" s="131" t="s">
        <v>724</v>
      </c>
      <c r="N645" s="1005"/>
      <c r="O645" s="131" t="s">
        <v>696</v>
      </c>
      <c r="P645" s="355"/>
      <c r="Q645" s="355"/>
      <c r="R645" s="368"/>
      <c r="S645" s="56"/>
      <c r="T645" s="56"/>
      <c r="U645" s="56"/>
      <c r="V645" s="56"/>
      <c r="W645" s="56"/>
      <c r="X645" s="56"/>
      <c r="Y645" s="56"/>
      <c r="Z645" s="56"/>
      <c r="AA645" s="56"/>
    </row>
    <row r="646" spans="1:27" s="56" customFormat="1" ht="15.75">
      <c r="A646" s="87"/>
      <c r="B646" s="294"/>
      <c r="C646" s="294"/>
      <c r="D646" s="280"/>
      <c r="E646" s="44"/>
      <c r="F646" s="44"/>
      <c r="G646" s="44"/>
      <c r="I646" s="149">
        <f>+'PL(Grp)'!G8</f>
        <v>38807</v>
      </c>
      <c r="J646" s="1006"/>
      <c r="K646" s="149">
        <f>+'PL(Grp)'!I8</f>
        <v>38442</v>
      </c>
      <c r="L646" s="1006"/>
      <c r="M646" s="506">
        <f>+I646</f>
        <v>38807</v>
      </c>
      <c r="N646" s="1036"/>
      <c r="O646" s="506">
        <f>+K646</f>
        <v>38442</v>
      </c>
      <c r="P646" s="50"/>
      <c r="Q646" s="50"/>
      <c r="R646" s="73"/>
      <c r="S646" s="369"/>
      <c r="T646" s="369"/>
      <c r="U646" s="369"/>
      <c r="V646" s="369"/>
      <c r="W646" s="369"/>
      <c r="X646" s="369"/>
      <c r="Y646" s="369"/>
      <c r="Z646" s="369"/>
      <c r="AA646" s="369"/>
    </row>
    <row r="647" spans="1:18" s="369" customFormat="1" ht="27.75" customHeight="1">
      <c r="A647" s="395"/>
      <c r="B647" s="113" t="s">
        <v>8</v>
      </c>
      <c r="C647" s="549"/>
      <c r="D647" s="113"/>
      <c r="E647" s="394"/>
      <c r="F647" s="394"/>
      <c r="G647" s="394"/>
      <c r="I647" s="149"/>
      <c r="J647" s="1006"/>
      <c r="K647" s="149"/>
      <c r="L647" s="1006"/>
      <c r="M647" s="512"/>
      <c r="N647" s="1045"/>
      <c r="O647" s="512"/>
      <c r="P647" s="355"/>
      <c r="Q647" s="355"/>
      <c r="R647" s="368"/>
    </row>
    <row r="648" spans="1:27" s="369" customFormat="1" ht="16.5" thickBot="1">
      <c r="A648" s="395"/>
      <c r="B648" s="113" t="s">
        <v>9</v>
      </c>
      <c r="C648" s="113"/>
      <c r="D648" s="113"/>
      <c r="E648" s="394"/>
      <c r="F648" s="394"/>
      <c r="G648" s="394"/>
      <c r="I648" s="1152">
        <f>+'PL(Grp)'!G34</f>
        <v>51083</v>
      </c>
      <c r="J648" s="1007"/>
      <c r="K648" s="415">
        <f>+'PL(Grp)'!I34</f>
        <v>81164</v>
      </c>
      <c r="L648" s="1007"/>
      <c r="M648" s="1152">
        <f>+'PL(Grp)'!K34</f>
        <v>51083</v>
      </c>
      <c r="N648" s="1007"/>
      <c r="O648" s="415">
        <f>+'PL(Grp)'!M34</f>
        <v>81164</v>
      </c>
      <c r="P648" s="355"/>
      <c r="Q648" s="355"/>
      <c r="R648" s="368"/>
      <c r="S648" s="56"/>
      <c r="T648" s="56"/>
      <c r="U648" s="56"/>
      <c r="V648" s="56"/>
      <c r="W648" s="56"/>
      <c r="X648" s="56"/>
      <c r="Y648" s="56"/>
      <c r="Z648" s="56"/>
      <c r="AA648" s="56"/>
    </row>
    <row r="649" spans="1:18" s="56" customFormat="1" ht="15.75">
      <c r="A649" s="72"/>
      <c r="B649" s="44"/>
      <c r="C649" s="44"/>
      <c r="D649" s="44"/>
      <c r="E649" s="44"/>
      <c r="F649" s="44"/>
      <c r="G649" s="44"/>
      <c r="I649" s="44"/>
      <c r="J649" s="968"/>
      <c r="K649" s="44"/>
      <c r="L649" s="968"/>
      <c r="M649" s="44"/>
      <c r="N649" s="968"/>
      <c r="O649" s="44"/>
      <c r="P649" s="50"/>
      <c r="Q649" s="50"/>
      <c r="R649" s="73"/>
    </row>
    <row r="650" spans="1:27" s="56" customFormat="1" ht="15.75">
      <c r="A650" s="72"/>
      <c r="B650" s="50" t="s">
        <v>429</v>
      </c>
      <c r="C650" s="44"/>
      <c r="D650" s="44"/>
      <c r="E650" s="44"/>
      <c r="F650" s="44"/>
      <c r="G650" s="44"/>
      <c r="I650" s="44"/>
      <c r="J650" s="968"/>
      <c r="K650" s="44"/>
      <c r="L650" s="968"/>
      <c r="M650" s="44"/>
      <c r="N650" s="968"/>
      <c r="O650" s="44"/>
      <c r="P650" s="50"/>
      <c r="Q650" s="50"/>
      <c r="R650" s="73"/>
      <c r="S650" s="84"/>
      <c r="T650" s="84"/>
      <c r="U650" s="84"/>
      <c r="V650" s="84"/>
      <c r="W650" s="84"/>
      <c r="X650" s="84"/>
      <c r="Y650" s="84"/>
      <c r="Z650" s="84"/>
      <c r="AA650" s="84"/>
    </row>
    <row r="651" spans="1:27" s="84" customFormat="1" ht="15.75">
      <c r="A651" s="81"/>
      <c r="B651" s="1200" t="s">
        <v>430</v>
      </c>
      <c r="C651" s="1200"/>
      <c r="D651" s="1200"/>
      <c r="E651" s="1200"/>
      <c r="F651" s="1200"/>
      <c r="G651" s="852"/>
      <c r="I651" s="356">
        <v>1212486637.2222223</v>
      </c>
      <c r="J651" s="1008"/>
      <c r="K651" s="583">
        <v>1156819864</v>
      </c>
      <c r="L651" s="1013"/>
      <c r="M651" s="356">
        <v>1212486637.2222223</v>
      </c>
      <c r="N651" s="1008"/>
      <c r="O651" s="583">
        <v>1156819864</v>
      </c>
      <c r="P651" s="82"/>
      <c r="Q651" s="82"/>
      <c r="R651" s="83"/>
      <c r="S651" s="56"/>
      <c r="T651" s="56"/>
      <c r="U651" s="56"/>
      <c r="V651" s="56"/>
      <c r="W651" s="56"/>
      <c r="X651" s="56"/>
      <c r="Y651" s="56"/>
      <c r="Z651" s="56"/>
      <c r="AA651" s="56"/>
    </row>
    <row r="652" spans="1:27" s="56" customFormat="1" ht="21" customHeight="1">
      <c r="A652" s="72"/>
      <c r="B652" s="50" t="s">
        <v>383</v>
      </c>
      <c r="C652" s="50"/>
      <c r="D652" s="50"/>
      <c r="E652" s="50"/>
      <c r="F652" s="50"/>
      <c r="G652" s="50"/>
      <c r="I652" s="559">
        <f>+I654-I651</f>
        <v>17022477.985814095</v>
      </c>
      <c r="J652" s="1009"/>
      <c r="K652" s="584">
        <v>12141185</v>
      </c>
      <c r="L652" s="1014"/>
      <c r="M652" s="559">
        <f>+M654-M651</f>
        <v>17022477.985814095</v>
      </c>
      <c r="N652" s="1009"/>
      <c r="O652" s="584">
        <v>12141185</v>
      </c>
      <c r="P652" s="50"/>
      <c r="Q652" s="50"/>
      <c r="R652" s="73"/>
      <c r="S652" s="84"/>
      <c r="T652" s="84"/>
      <c r="U652" s="84"/>
      <c r="V652" s="84"/>
      <c r="W652" s="84"/>
      <c r="X652" s="84"/>
      <c r="Y652" s="84"/>
      <c r="Z652" s="84"/>
      <c r="AA652" s="84"/>
    </row>
    <row r="653" spans="1:18" s="84" customFormat="1" ht="15.75">
      <c r="A653" s="81"/>
      <c r="B653" s="555" t="s">
        <v>431</v>
      </c>
      <c r="C653" s="555"/>
      <c r="D653" s="555"/>
      <c r="E653" s="555"/>
      <c r="F653" s="555"/>
      <c r="G653" s="555"/>
      <c r="I653" s="558"/>
      <c r="J653" s="558"/>
      <c r="K653" s="558"/>
      <c r="L653" s="558"/>
      <c r="M653" s="558"/>
      <c r="N653" s="558"/>
      <c r="O653" s="558"/>
      <c r="P653" s="82"/>
      <c r="Q653" s="82"/>
      <c r="R653" s="83"/>
    </row>
    <row r="654" spans="1:18" s="84" customFormat="1" ht="16.5" customHeight="1">
      <c r="A654" s="81"/>
      <c r="B654" s="555" t="s">
        <v>432</v>
      </c>
      <c r="C654" s="555"/>
      <c r="D654" s="555"/>
      <c r="E654" s="555"/>
      <c r="F654" s="555"/>
      <c r="G654" s="555"/>
      <c r="I654" s="556">
        <v>1229509115.2080364</v>
      </c>
      <c r="J654" s="556"/>
      <c r="K654" s="557">
        <f>SUM(K651:K652)</f>
        <v>1168961049</v>
      </c>
      <c r="L654" s="557"/>
      <c r="M654" s="556">
        <v>1229509115.2080364</v>
      </c>
      <c r="N654" s="556"/>
      <c r="O654" s="557">
        <f>SUM(O651:O652)</f>
        <v>1168961049</v>
      </c>
      <c r="P654" s="82"/>
      <c r="Q654" s="82"/>
      <c r="R654" s="83"/>
    </row>
    <row r="655" spans="1:27" s="84" customFormat="1" ht="6.75" customHeight="1" thickBot="1">
      <c r="A655" s="81"/>
      <c r="B655" s="555"/>
      <c r="C655" s="555"/>
      <c r="D655" s="555"/>
      <c r="E655" s="555"/>
      <c r="F655" s="555"/>
      <c r="G655" s="555"/>
      <c r="I655" s="560"/>
      <c r="J655" s="556"/>
      <c r="K655" s="561"/>
      <c r="L655" s="557"/>
      <c r="M655" s="560"/>
      <c r="N655" s="556"/>
      <c r="O655" s="561"/>
      <c r="P655" s="82"/>
      <c r="Q655" s="82"/>
      <c r="R655" s="83"/>
      <c r="S655" s="56"/>
      <c r="T655" s="56"/>
      <c r="U655" s="56"/>
      <c r="V655" s="56"/>
      <c r="W655" s="56"/>
      <c r="X655" s="56"/>
      <c r="Y655" s="56"/>
      <c r="Z655" s="56"/>
      <c r="AA655" s="56"/>
    </row>
    <row r="656" spans="1:18" s="56" customFormat="1" ht="15.75">
      <c r="A656" s="72"/>
      <c r="B656" s="50"/>
      <c r="C656" s="50"/>
      <c r="D656" s="50"/>
      <c r="E656" s="50"/>
      <c r="F656" s="50"/>
      <c r="G656" s="50"/>
      <c r="I656" s="272"/>
      <c r="J656" s="1009"/>
      <c r="K656" s="248"/>
      <c r="L656" s="253"/>
      <c r="M656" s="272"/>
      <c r="N656" s="1009"/>
      <c r="O656" s="248"/>
      <c r="P656" s="50"/>
      <c r="Q656" s="50"/>
      <c r="R656" s="73"/>
    </row>
    <row r="657" spans="1:18" s="56" customFormat="1" ht="16.5" thickBot="1">
      <c r="A657" s="72"/>
      <c r="B657" s="50" t="s">
        <v>892</v>
      </c>
      <c r="C657" s="50"/>
      <c r="D657" s="50"/>
      <c r="E657" s="50"/>
      <c r="F657" s="50"/>
      <c r="G657" s="50"/>
      <c r="I657" s="1153">
        <f>+I648*1000/I651*100</f>
        <v>4.213077359518776</v>
      </c>
      <c r="J657" s="326"/>
      <c r="K657" s="270">
        <f>+K648*1000/K651*100</f>
        <v>7.0161312513561755</v>
      </c>
      <c r="L657" s="327"/>
      <c r="M657" s="1153">
        <f>+M648*1000/M651*100</f>
        <v>4.213077359518776</v>
      </c>
      <c r="N657" s="326"/>
      <c r="O657" s="270">
        <f>+O648*1000/O651*100</f>
        <v>7.0161312513561755</v>
      </c>
      <c r="P657" s="50"/>
      <c r="Q657" s="50"/>
      <c r="R657" s="73"/>
    </row>
    <row r="658" spans="1:18" s="56" customFormat="1" ht="8.25" customHeight="1">
      <c r="A658" s="72"/>
      <c r="B658" s="50"/>
      <c r="C658" s="50"/>
      <c r="D658" s="50"/>
      <c r="E658" s="50"/>
      <c r="F658" s="50"/>
      <c r="G658" s="50"/>
      <c r="I658" s="297"/>
      <c r="J658" s="326"/>
      <c r="K658" s="298"/>
      <c r="L658" s="327"/>
      <c r="M658" s="297"/>
      <c r="N658" s="326"/>
      <c r="O658" s="298"/>
      <c r="P658" s="50"/>
      <c r="Q658" s="50"/>
      <c r="R658" s="73"/>
    </row>
    <row r="659" spans="1:18" s="56" customFormat="1" ht="16.5" thickBot="1">
      <c r="A659" s="72"/>
      <c r="B659" s="50" t="s">
        <v>893</v>
      </c>
      <c r="C659" s="50"/>
      <c r="D659" s="50"/>
      <c r="E659" s="50"/>
      <c r="F659" s="50"/>
      <c r="G659" s="50"/>
      <c r="I659" s="1153">
        <f>+I648*1000/I654*100</f>
        <v>4.154747562921208</v>
      </c>
      <c r="J659" s="326"/>
      <c r="K659" s="270">
        <f>+K648*1000/K654*100</f>
        <v>6.94325957818976</v>
      </c>
      <c r="L659" s="327"/>
      <c r="M659" s="1153">
        <f>+M648*1000/M654*100</f>
        <v>4.154747562921208</v>
      </c>
      <c r="N659" s="326"/>
      <c r="O659" s="270">
        <f>+O648*1000/O654*100</f>
        <v>6.94325957818976</v>
      </c>
      <c r="P659" s="50"/>
      <c r="Q659" s="50"/>
      <c r="R659" s="73"/>
    </row>
    <row r="660" spans="1:18" s="56" customFormat="1" ht="15.75">
      <c r="A660" s="72"/>
      <c r="B660" s="50"/>
      <c r="C660" s="50"/>
      <c r="D660" s="50"/>
      <c r="E660" s="50"/>
      <c r="F660" s="50"/>
      <c r="G660" s="50"/>
      <c r="H660" s="326"/>
      <c r="I660" s="327"/>
      <c r="J660" s="327"/>
      <c r="K660" s="326"/>
      <c r="L660" s="326"/>
      <c r="M660" s="327"/>
      <c r="N660" s="327"/>
      <c r="O660" s="50"/>
      <c r="P660" s="50"/>
      <c r="Q660" s="50"/>
      <c r="R660" s="73"/>
    </row>
    <row r="661" spans="1:16" s="56" customFormat="1" ht="13.5" customHeight="1">
      <c r="A661" s="72"/>
      <c r="B661" s="49"/>
      <c r="C661" s="49"/>
      <c r="D661" s="49"/>
      <c r="E661" s="49"/>
      <c r="F661" s="49"/>
      <c r="G661" s="49"/>
      <c r="H661" s="49"/>
      <c r="I661" s="49"/>
      <c r="J661" s="965"/>
      <c r="K661" s="49"/>
      <c r="L661" s="965"/>
      <c r="M661" s="49"/>
      <c r="N661" s="965"/>
      <c r="O661" s="49"/>
      <c r="P661" s="49"/>
    </row>
    <row r="662" spans="1:15" s="56" customFormat="1" ht="15.75">
      <c r="A662" s="72"/>
      <c r="B662" s="109" t="s">
        <v>439</v>
      </c>
      <c r="C662" s="109"/>
      <c r="D662" s="50"/>
      <c r="E662" s="50"/>
      <c r="F662" s="50"/>
      <c r="G662" s="50"/>
      <c r="H662" s="50"/>
      <c r="I662" s="50"/>
      <c r="J662" s="62"/>
      <c r="K662" s="50"/>
      <c r="L662" s="62"/>
      <c r="M662" s="50"/>
      <c r="N662" s="62"/>
      <c r="O662" s="73"/>
    </row>
    <row r="663" spans="1:14" s="56" customFormat="1" ht="9" customHeight="1">
      <c r="A663" s="72"/>
      <c r="B663" s="55"/>
      <c r="C663" s="55"/>
      <c r="D663" s="50"/>
      <c r="E663" s="50"/>
      <c r="F663" s="50"/>
      <c r="G663" s="50"/>
      <c r="H663" s="50"/>
      <c r="I663" s="50"/>
      <c r="J663" s="62"/>
      <c r="K663" s="50"/>
      <c r="L663" s="62"/>
      <c r="M663" s="73"/>
      <c r="N663" s="1040"/>
    </row>
    <row r="664" spans="1:16" s="56" customFormat="1" ht="15.75" customHeight="1">
      <c r="A664" s="72"/>
      <c r="B664" s="1174" t="s">
        <v>163</v>
      </c>
      <c r="C664" s="1174"/>
      <c r="D664" s="1174"/>
      <c r="E664" s="1174"/>
      <c r="F664" s="1174"/>
      <c r="G664" s="1174"/>
      <c r="H664" s="1174"/>
      <c r="I664" s="1174"/>
      <c r="J664" s="1174"/>
      <c r="K664" s="1174"/>
      <c r="L664" s="1174"/>
      <c r="M664" s="1198"/>
      <c r="N664" s="1198"/>
      <c r="O664" s="1199"/>
      <c r="P664" s="49"/>
    </row>
    <row r="665" spans="1:16" s="56" customFormat="1" ht="15.75">
      <c r="A665" s="72"/>
      <c r="B665" s="1174"/>
      <c r="C665" s="1174"/>
      <c r="D665" s="1174"/>
      <c r="E665" s="1174"/>
      <c r="F665" s="1174"/>
      <c r="G665" s="1174"/>
      <c r="H665" s="1174"/>
      <c r="I665" s="1174"/>
      <c r="J665" s="1174"/>
      <c r="K665" s="1174"/>
      <c r="L665" s="1174"/>
      <c r="M665" s="1198"/>
      <c r="N665" s="1198"/>
      <c r="O665" s="1199"/>
      <c r="P665" s="49"/>
    </row>
    <row r="666" spans="1:16" s="56" customFormat="1" ht="15.75">
      <c r="A666" s="72"/>
      <c r="B666" s="1174"/>
      <c r="C666" s="1174"/>
      <c r="D666" s="1174"/>
      <c r="E666" s="1174"/>
      <c r="F666" s="1174"/>
      <c r="G666" s="1174"/>
      <c r="H666" s="1174"/>
      <c r="I666" s="1174"/>
      <c r="J666" s="1174"/>
      <c r="K666" s="1174"/>
      <c r="L666" s="1174"/>
      <c r="M666" s="1198"/>
      <c r="N666" s="1198"/>
      <c r="O666" s="1199"/>
      <c r="P666" s="49"/>
    </row>
    <row r="667" spans="1:16" s="56" customFormat="1" ht="12" customHeight="1">
      <c r="A667" s="72"/>
      <c r="B667" s="1174"/>
      <c r="C667" s="1174"/>
      <c r="D667" s="1174"/>
      <c r="E667" s="1174"/>
      <c r="F667" s="1174"/>
      <c r="G667" s="1174"/>
      <c r="H667" s="1174"/>
      <c r="I667" s="1174"/>
      <c r="J667" s="1174"/>
      <c r="K667" s="1174"/>
      <c r="L667" s="1174"/>
      <c r="M667" s="1198"/>
      <c r="N667" s="1198"/>
      <c r="O667" s="1199"/>
      <c r="P667" s="49"/>
    </row>
    <row r="668" spans="1:15" s="56" customFormat="1" ht="15.75">
      <c r="A668" s="72"/>
      <c r="B668" s="50"/>
      <c r="C668" s="50"/>
      <c r="D668" s="50"/>
      <c r="E668" s="50"/>
      <c r="F668" s="50"/>
      <c r="G668" s="50"/>
      <c r="H668" s="50"/>
      <c r="I668" s="50"/>
      <c r="J668" s="62"/>
      <c r="K668" s="50"/>
      <c r="L668" s="62"/>
      <c r="M668" s="50"/>
      <c r="N668" s="62"/>
      <c r="O668" s="73"/>
    </row>
    <row r="669" spans="1:15" s="56" customFormat="1" ht="15.75">
      <c r="A669" s="87" t="str">
        <f>+A644</f>
        <v>B13.</v>
      </c>
      <c r="B669" s="294" t="s">
        <v>146</v>
      </c>
      <c r="C669" s="50"/>
      <c r="D669" s="50"/>
      <c r="E669" s="50"/>
      <c r="F669" s="50"/>
      <c r="G669" s="50"/>
      <c r="H669" s="50"/>
      <c r="I669" s="50"/>
      <c r="J669" s="62"/>
      <c r="K669" s="50"/>
      <c r="L669" s="62"/>
      <c r="M669" s="50"/>
      <c r="N669" s="62"/>
      <c r="O669" s="73"/>
    </row>
    <row r="670" spans="1:15" s="56" customFormat="1" ht="15.75">
      <c r="A670" s="72"/>
      <c r="B670" s="50"/>
      <c r="C670" s="50"/>
      <c r="D670" s="50"/>
      <c r="E670" s="50"/>
      <c r="F670" s="50"/>
      <c r="G670" s="50"/>
      <c r="H670" s="50"/>
      <c r="I670" s="50"/>
      <c r="J670" s="62"/>
      <c r="K670" s="50"/>
      <c r="L670" s="62"/>
      <c r="M670" s="50"/>
      <c r="N670" s="62"/>
      <c r="O670" s="73"/>
    </row>
    <row r="671" spans="1:15" s="56" customFormat="1" ht="15.75">
      <c r="A671" s="72"/>
      <c r="B671" s="109" t="s">
        <v>895</v>
      </c>
      <c r="C671" s="109"/>
      <c r="D671" s="50"/>
      <c r="E671" s="50"/>
      <c r="F671" s="50"/>
      <c r="G671" s="50"/>
      <c r="H671" s="50"/>
      <c r="I671" s="50"/>
      <c r="J671" s="62"/>
      <c r="K671" s="50"/>
      <c r="L671" s="62"/>
      <c r="M671" s="50"/>
      <c r="N671" s="62"/>
      <c r="O671" s="73"/>
    </row>
    <row r="672" spans="1:15" s="56" customFormat="1" ht="6.75" customHeight="1">
      <c r="A672" s="72"/>
      <c r="B672" s="55"/>
      <c r="C672" s="55"/>
      <c r="D672" s="50"/>
      <c r="E672" s="50"/>
      <c r="F672" s="50"/>
      <c r="G672" s="50"/>
      <c r="H672" s="50"/>
      <c r="I672" s="50"/>
      <c r="J672" s="62"/>
      <c r="K672" s="50"/>
      <c r="L672" s="62"/>
      <c r="M672" s="50"/>
      <c r="N672" s="62"/>
      <c r="O672" s="73"/>
    </row>
    <row r="673" spans="1:16" s="56" customFormat="1" ht="15.75" customHeight="1">
      <c r="A673" s="72"/>
      <c r="B673" s="1109" t="s">
        <v>456</v>
      </c>
      <c r="C673" s="1109"/>
      <c r="D673" s="1109"/>
      <c r="E673" s="1109"/>
      <c r="F673" s="1109"/>
      <c r="G673" s="1109"/>
      <c r="H673" s="1109"/>
      <c r="I673" s="1109"/>
      <c r="J673" s="1109"/>
      <c r="K673" s="1109"/>
      <c r="L673" s="1109"/>
      <c r="M673" s="1088"/>
      <c r="N673" s="1088"/>
      <c r="O673" s="1108"/>
      <c r="P673" s="49"/>
    </row>
    <row r="674" spans="1:16" s="56" customFormat="1" ht="15.75">
      <c r="A674" s="72"/>
      <c r="B674" s="1109"/>
      <c r="C674" s="1109"/>
      <c r="D674" s="1109"/>
      <c r="E674" s="1109"/>
      <c r="F674" s="1109"/>
      <c r="G674" s="1109"/>
      <c r="H674" s="1109"/>
      <c r="I674" s="1109"/>
      <c r="J674" s="1109"/>
      <c r="K674" s="1109"/>
      <c r="L674" s="1109"/>
      <c r="M674" s="1088"/>
      <c r="N674" s="1088"/>
      <c r="O674" s="1108"/>
      <c r="P674" s="49"/>
    </row>
    <row r="675" spans="1:16" s="56" customFormat="1" ht="15.75">
      <c r="A675" s="72"/>
      <c r="B675" s="1109"/>
      <c r="C675" s="1109"/>
      <c r="D675" s="1109"/>
      <c r="E675" s="1109"/>
      <c r="F675" s="1109"/>
      <c r="G675" s="1109"/>
      <c r="H675" s="1109"/>
      <c r="I675" s="1109"/>
      <c r="J675" s="1109"/>
      <c r="K675" s="1109"/>
      <c r="L675" s="1109"/>
      <c r="M675" s="1088"/>
      <c r="N675" s="1088"/>
      <c r="O675" s="1108"/>
      <c r="P675" s="49"/>
    </row>
    <row r="676" spans="1:16" s="56" customFormat="1" ht="15.75">
      <c r="A676" s="72"/>
      <c r="B676" s="44"/>
      <c r="C676" s="44"/>
      <c r="D676" s="44"/>
      <c r="E676" s="44"/>
      <c r="F676" s="44"/>
      <c r="G676" s="44"/>
      <c r="H676" s="44"/>
      <c r="I676" s="44"/>
      <c r="J676" s="968"/>
      <c r="K676" s="44"/>
      <c r="L676" s="968"/>
      <c r="M676" s="49"/>
      <c r="N676" s="965"/>
      <c r="O676" s="49"/>
      <c r="P676" s="49"/>
    </row>
    <row r="677" spans="1:16" s="56" customFormat="1" ht="15.75" customHeight="1">
      <c r="A677" s="72"/>
      <c r="B677" s="1109" t="s">
        <v>461</v>
      </c>
      <c r="C677" s="1109"/>
      <c r="D677" s="1109"/>
      <c r="E677" s="1109"/>
      <c r="F677" s="1109"/>
      <c r="G677" s="1109"/>
      <c r="H677" s="1109"/>
      <c r="I677" s="1109"/>
      <c r="J677" s="1109"/>
      <c r="K677" s="1109"/>
      <c r="L677" s="1109"/>
      <c r="M677" s="1088"/>
      <c r="N677" s="1088"/>
      <c r="O677" s="1108"/>
      <c r="P677" s="49"/>
    </row>
    <row r="678" spans="1:16" s="56" customFormat="1" ht="15.75" customHeight="1">
      <c r="A678" s="72"/>
      <c r="B678" s="1109"/>
      <c r="C678" s="1109"/>
      <c r="D678" s="1109"/>
      <c r="E678" s="1109"/>
      <c r="F678" s="1109"/>
      <c r="G678" s="1109"/>
      <c r="H678" s="1109"/>
      <c r="I678" s="1109"/>
      <c r="J678" s="1109"/>
      <c r="K678" s="1109"/>
      <c r="L678" s="1109"/>
      <c r="M678" s="1088"/>
      <c r="N678" s="1088"/>
      <c r="O678" s="1108"/>
      <c r="P678" s="49"/>
    </row>
    <row r="679" spans="1:16" s="56" customFormat="1" ht="15.75" customHeight="1">
      <c r="A679" s="72"/>
      <c r="B679" s="1109"/>
      <c r="C679" s="1109"/>
      <c r="D679" s="1109"/>
      <c r="E679" s="1109"/>
      <c r="F679" s="1109"/>
      <c r="G679" s="1109"/>
      <c r="H679" s="1109"/>
      <c r="I679" s="1109"/>
      <c r="J679" s="1109"/>
      <c r="K679" s="1109"/>
      <c r="L679" s="1109"/>
      <c r="M679" s="1088"/>
      <c r="N679" s="1088"/>
      <c r="O679" s="1108"/>
      <c r="P679" s="49"/>
    </row>
    <row r="680" spans="1:16" s="56" customFormat="1" ht="15.75">
      <c r="A680" s="72"/>
      <c r="B680" s="44"/>
      <c r="C680" s="44"/>
      <c r="D680" s="44"/>
      <c r="E680" s="44"/>
      <c r="F680" s="44"/>
      <c r="G680" s="44"/>
      <c r="H680" s="44"/>
      <c r="I680" s="44"/>
      <c r="J680" s="968"/>
      <c r="K680" s="44"/>
      <c r="L680" s="968"/>
      <c r="M680" s="49"/>
      <c r="N680" s="965"/>
      <c r="O680" s="49"/>
      <c r="P680" s="49"/>
    </row>
    <row r="681" spans="1:16" s="56" customFormat="1" ht="15.75" customHeight="1">
      <c r="A681" s="72"/>
      <c r="B681" s="1109" t="s">
        <v>486</v>
      </c>
      <c r="C681" s="1109"/>
      <c r="D681" s="1109"/>
      <c r="E681" s="1109"/>
      <c r="F681" s="1109"/>
      <c r="G681" s="1109"/>
      <c r="H681" s="1109"/>
      <c r="I681" s="1109"/>
      <c r="J681" s="1109"/>
      <c r="K681" s="1109"/>
      <c r="L681" s="1109"/>
      <c r="M681" s="1088"/>
      <c r="N681" s="1088"/>
      <c r="O681" s="1108"/>
      <c r="P681" s="49"/>
    </row>
    <row r="682" spans="1:16" s="56" customFormat="1" ht="15.75" customHeight="1">
      <c r="A682" s="72"/>
      <c r="B682" s="1109"/>
      <c r="C682" s="1109"/>
      <c r="D682" s="1109"/>
      <c r="E682" s="1109"/>
      <c r="F682" s="1109"/>
      <c r="G682" s="1109"/>
      <c r="H682" s="1109"/>
      <c r="I682" s="1109"/>
      <c r="J682" s="1109"/>
      <c r="K682" s="1109"/>
      <c r="L682" s="1109"/>
      <c r="M682" s="1088"/>
      <c r="N682" s="1088"/>
      <c r="O682" s="1108"/>
      <c r="P682" s="49"/>
    </row>
    <row r="683" spans="1:16" s="56" customFormat="1" ht="15.75" customHeight="1">
      <c r="A683" s="72"/>
      <c r="B683" s="1109"/>
      <c r="C683" s="1109"/>
      <c r="D683" s="1109"/>
      <c r="E683" s="1109"/>
      <c r="F683" s="1109"/>
      <c r="G683" s="1109"/>
      <c r="H683" s="1109"/>
      <c r="I683" s="1109"/>
      <c r="J683" s="1109"/>
      <c r="K683" s="1109"/>
      <c r="L683" s="1109"/>
      <c r="M683" s="1088"/>
      <c r="N683" s="1088"/>
      <c r="O683" s="1108"/>
      <c r="P683" s="49"/>
    </row>
    <row r="684" spans="1:16" s="56" customFormat="1" ht="15.75">
      <c r="A684" s="72"/>
      <c r="B684" s="1109"/>
      <c r="C684" s="1109"/>
      <c r="D684" s="1109"/>
      <c r="E684" s="1109"/>
      <c r="F684" s="1109"/>
      <c r="G684" s="1109"/>
      <c r="H684" s="1109"/>
      <c r="I684" s="1109"/>
      <c r="J684" s="1109"/>
      <c r="K684" s="1109"/>
      <c r="L684" s="1109"/>
      <c r="M684" s="1088"/>
      <c r="N684" s="1088"/>
      <c r="O684" s="1108"/>
      <c r="P684" s="49"/>
    </row>
    <row r="685" spans="1:16" s="56" customFormat="1" ht="15.75">
      <c r="A685" s="72"/>
      <c r="B685" s="44"/>
      <c r="C685" s="44"/>
      <c r="D685" s="44"/>
      <c r="E685" s="44"/>
      <c r="F685" s="44"/>
      <c r="G685" s="44"/>
      <c r="H685" s="44"/>
      <c r="I685" s="44"/>
      <c r="J685" s="968"/>
      <c r="K685" s="44"/>
      <c r="L685" s="968"/>
      <c r="M685" s="49"/>
      <c r="N685" s="965"/>
      <c r="O685" s="49"/>
      <c r="P685" s="49"/>
    </row>
    <row r="686" spans="1:16" s="56" customFormat="1" ht="15.75" customHeight="1">
      <c r="A686" s="72"/>
      <c r="B686" s="1109" t="s">
        <v>567</v>
      </c>
      <c r="C686" s="1109"/>
      <c r="D686" s="1109"/>
      <c r="E686" s="1109"/>
      <c r="F686" s="1109"/>
      <c r="G686" s="1109"/>
      <c r="H686" s="1109"/>
      <c r="I686" s="1109"/>
      <c r="J686" s="1109"/>
      <c r="K686" s="1109"/>
      <c r="L686" s="1109"/>
      <c r="M686" s="1088"/>
      <c r="N686" s="1088"/>
      <c r="O686" s="1108"/>
      <c r="P686" s="49"/>
    </row>
    <row r="687" spans="1:16" s="56" customFormat="1" ht="15.75" customHeight="1">
      <c r="A687" s="72"/>
      <c r="B687" s="1109"/>
      <c r="C687" s="1109"/>
      <c r="D687" s="1109"/>
      <c r="E687" s="1109"/>
      <c r="F687" s="1109"/>
      <c r="G687" s="1109"/>
      <c r="H687" s="1109"/>
      <c r="I687" s="1109"/>
      <c r="J687" s="1109"/>
      <c r="K687" s="1109"/>
      <c r="L687" s="1109"/>
      <c r="M687" s="1088"/>
      <c r="N687" s="1088"/>
      <c r="O687" s="1108"/>
      <c r="P687" s="49"/>
    </row>
    <row r="688" spans="1:16" s="56" customFormat="1" ht="15.75" customHeight="1">
      <c r="A688" s="72"/>
      <c r="B688" s="1109"/>
      <c r="C688" s="1109"/>
      <c r="D688" s="1109"/>
      <c r="E688" s="1109"/>
      <c r="F688" s="1109"/>
      <c r="G688" s="1109"/>
      <c r="H688" s="1109"/>
      <c r="I688" s="1109"/>
      <c r="J688" s="1109"/>
      <c r="K688" s="1109"/>
      <c r="L688" s="1109"/>
      <c r="M688" s="1088"/>
      <c r="N688" s="1088"/>
      <c r="O688" s="1108"/>
      <c r="P688" s="49"/>
    </row>
    <row r="689" spans="1:16" s="56" customFormat="1" ht="15.75">
      <c r="A689" s="72"/>
      <c r="B689" s="1109"/>
      <c r="C689" s="1109"/>
      <c r="D689" s="1109"/>
      <c r="E689" s="1109"/>
      <c r="F689" s="1109"/>
      <c r="G689" s="1109"/>
      <c r="H689" s="1109"/>
      <c r="I689" s="1109"/>
      <c r="J689" s="1109"/>
      <c r="K689" s="1109"/>
      <c r="L689" s="1109"/>
      <c r="M689" s="1088"/>
      <c r="N689" s="1088"/>
      <c r="O689" s="1108"/>
      <c r="P689" s="49"/>
    </row>
    <row r="690" spans="1:27" s="56" customFormat="1" ht="15.75">
      <c r="A690" s="72"/>
      <c r="B690" s="1109"/>
      <c r="C690" s="1109"/>
      <c r="D690" s="1109"/>
      <c r="E690" s="1109"/>
      <c r="F690" s="1109"/>
      <c r="G690" s="1109"/>
      <c r="H690" s="1109"/>
      <c r="I690" s="1109"/>
      <c r="J690" s="1109"/>
      <c r="K690" s="1109"/>
      <c r="L690" s="1109"/>
      <c r="M690" s="1088"/>
      <c r="N690" s="1088"/>
      <c r="O690" s="1108"/>
      <c r="P690" s="49"/>
      <c r="S690" s="546"/>
      <c r="T690" s="546"/>
      <c r="U690" s="310"/>
      <c r="V690" s="310"/>
      <c r="W690" s="310"/>
      <c r="X690" s="310"/>
      <c r="Y690" s="310"/>
      <c r="Z690" s="310"/>
      <c r="AA690" s="310"/>
    </row>
    <row r="712" spans="19:27" ht="15.75">
      <c r="S712" s="122"/>
      <c r="T712" s="122"/>
      <c r="U712" s="56"/>
      <c r="V712" s="56"/>
      <c r="W712" s="56"/>
      <c r="X712" s="56"/>
      <c r="Y712" s="56"/>
      <c r="Z712" s="56"/>
      <c r="AA712" s="56"/>
    </row>
    <row r="713" spans="1:20" s="56" customFormat="1" ht="15.75">
      <c r="A713" s="72"/>
      <c r="J713" s="905"/>
      <c r="L713" s="905"/>
      <c r="N713" s="905"/>
      <c r="P713" s="251"/>
      <c r="Q713" s="122"/>
      <c r="R713" s="122"/>
      <c r="S713" s="122"/>
      <c r="T713" s="122"/>
    </row>
    <row r="714" spans="1:20" s="56" customFormat="1" ht="15.75">
      <c r="A714" s="72"/>
      <c r="J714" s="905"/>
      <c r="L714" s="905"/>
      <c r="N714" s="905"/>
      <c r="P714" s="251"/>
      <c r="Q714" s="122"/>
      <c r="R714" s="122"/>
      <c r="S714" s="122"/>
      <c r="T714" s="122"/>
    </row>
    <row r="715" spans="1:20" s="56" customFormat="1" ht="15.75">
      <c r="A715" s="72"/>
      <c r="J715" s="905"/>
      <c r="L715" s="905"/>
      <c r="N715" s="905"/>
      <c r="P715" s="251"/>
      <c r="Q715" s="122"/>
      <c r="R715" s="122"/>
      <c r="S715" s="122"/>
      <c r="T715" s="122"/>
    </row>
    <row r="716" spans="1:20" s="56" customFormat="1" ht="15.75">
      <c r="A716" s="72"/>
      <c r="J716" s="905"/>
      <c r="L716" s="905"/>
      <c r="N716" s="905"/>
      <c r="P716" s="251"/>
      <c r="Q716" s="122"/>
      <c r="R716" s="122"/>
      <c r="S716" s="122"/>
      <c r="T716" s="122"/>
    </row>
    <row r="717" spans="1:20" s="56" customFormat="1" ht="15.75">
      <c r="A717" s="72"/>
      <c r="J717" s="905"/>
      <c r="L717" s="905"/>
      <c r="N717" s="905"/>
      <c r="P717" s="251"/>
      <c r="Q717" s="122"/>
      <c r="R717" s="122"/>
      <c r="S717" s="122"/>
      <c r="T717" s="122"/>
    </row>
    <row r="718" spans="1:20" s="56" customFormat="1" ht="15.75">
      <c r="A718" s="72"/>
      <c r="J718" s="905"/>
      <c r="L718" s="905"/>
      <c r="N718" s="905"/>
      <c r="P718" s="251"/>
      <c r="Q718" s="122"/>
      <c r="R718" s="122"/>
      <c r="S718" s="122"/>
      <c r="T718" s="122"/>
    </row>
    <row r="719" spans="1:20" s="56" customFormat="1" ht="15.75">
      <c r="A719" s="72"/>
      <c r="J719" s="905"/>
      <c r="L719" s="905"/>
      <c r="N719" s="905"/>
      <c r="P719" s="251"/>
      <c r="Q719" s="122"/>
      <c r="R719" s="122"/>
      <c r="S719" s="122"/>
      <c r="T719" s="122"/>
    </row>
    <row r="720" spans="1:20" s="56" customFormat="1" ht="15.75">
      <c r="A720" s="72"/>
      <c r="J720" s="905"/>
      <c r="L720" s="905"/>
      <c r="N720" s="905"/>
      <c r="P720" s="251"/>
      <c r="Q720" s="122"/>
      <c r="R720" s="122"/>
      <c r="S720" s="122"/>
      <c r="T720" s="122"/>
    </row>
    <row r="721" spans="1:20" s="56" customFormat="1" ht="15.75">
      <c r="A721" s="72"/>
      <c r="J721" s="905"/>
      <c r="L721" s="905"/>
      <c r="N721" s="905"/>
      <c r="P721" s="251"/>
      <c r="Q721" s="122"/>
      <c r="R721" s="122"/>
      <c r="S721" s="122"/>
      <c r="T721" s="122"/>
    </row>
    <row r="722" spans="1:20" s="56" customFormat="1" ht="15.75">
      <c r="A722" s="72"/>
      <c r="J722" s="905"/>
      <c r="L722" s="905"/>
      <c r="N722" s="905"/>
      <c r="P722" s="251"/>
      <c r="Q722" s="122"/>
      <c r="R722" s="122"/>
      <c r="S722" s="122"/>
      <c r="T722" s="122"/>
    </row>
    <row r="723" spans="1:20" s="56" customFormat="1" ht="15.75">
      <c r="A723" s="72"/>
      <c r="J723" s="905"/>
      <c r="L723" s="905"/>
      <c r="N723" s="905"/>
      <c r="P723" s="251"/>
      <c r="Q723" s="122"/>
      <c r="R723" s="122"/>
      <c r="S723" s="122"/>
      <c r="T723" s="122"/>
    </row>
    <row r="724" spans="1:20" s="56" customFormat="1" ht="15.75">
      <c r="A724" s="72"/>
      <c r="J724" s="905"/>
      <c r="L724" s="905"/>
      <c r="N724" s="905"/>
      <c r="P724" s="251"/>
      <c r="Q724" s="122"/>
      <c r="R724" s="122"/>
      <c r="S724" s="122"/>
      <c r="T724" s="122"/>
    </row>
    <row r="725" spans="1:20" s="56" customFormat="1" ht="15.75">
      <c r="A725" s="72"/>
      <c r="J725" s="905"/>
      <c r="L725" s="905"/>
      <c r="N725" s="905"/>
      <c r="P725" s="251"/>
      <c r="Q725" s="122"/>
      <c r="R725" s="122"/>
      <c r="S725" s="122"/>
      <c r="T725" s="122"/>
    </row>
    <row r="726" spans="1:20" s="56" customFormat="1" ht="15.75">
      <c r="A726" s="72"/>
      <c r="J726" s="905"/>
      <c r="L726" s="905"/>
      <c r="N726" s="905"/>
      <c r="P726" s="251"/>
      <c r="Q726" s="122"/>
      <c r="R726" s="122"/>
      <c r="S726" s="122"/>
      <c r="T726" s="122"/>
    </row>
    <row r="727" spans="1:20" s="56" customFormat="1" ht="15.75">
      <c r="A727" s="72"/>
      <c r="J727" s="905"/>
      <c r="L727" s="905"/>
      <c r="N727" s="905"/>
      <c r="P727" s="251"/>
      <c r="Q727" s="122"/>
      <c r="R727" s="122"/>
      <c r="S727" s="122"/>
      <c r="T727" s="122"/>
    </row>
    <row r="728" spans="1:20" s="56" customFormat="1" ht="15.75">
      <c r="A728" s="72"/>
      <c r="J728" s="905"/>
      <c r="L728" s="905"/>
      <c r="N728" s="905"/>
      <c r="P728" s="251"/>
      <c r="Q728" s="122"/>
      <c r="R728" s="122"/>
      <c r="S728" s="122"/>
      <c r="T728" s="122"/>
    </row>
    <row r="729" spans="1:20" s="56" customFormat="1" ht="15.75">
      <c r="A729" s="72"/>
      <c r="J729" s="905"/>
      <c r="L729" s="905"/>
      <c r="N729" s="905"/>
      <c r="P729" s="251"/>
      <c r="Q729" s="122"/>
      <c r="R729" s="122"/>
      <c r="S729" s="122"/>
      <c r="T729" s="122"/>
    </row>
    <row r="730" spans="1:20" s="56" customFormat="1" ht="15.75">
      <c r="A730" s="72"/>
      <c r="J730" s="905"/>
      <c r="L730" s="905"/>
      <c r="N730" s="905"/>
      <c r="P730" s="251"/>
      <c r="Q730" s="122"/>
      <c r="R730" s="122"/>
      <c r="S730" s="122"/>
      <c r="T730" s="122"/>
    </row>
    <row r="731" spans="1:20" s="56" customFormat="1" ht="15.75">
      <c r="A731" s="72"/>
      <c r="J731" s="905"/>
      <c r="L731" s="905"/>
      <c r="N731" s="905"/>
      <c r="P731" s="251"/>
      <c r="Q731" s="122"/>
      <c r="R731" s="122"/>
      <c r="S731" s="122"/>
      <c r="T731" s="122"/>
    </row>
    <row r="732" spans="1:20" s="56" customFormat="1" ht="15.75">
      <c r="A732" s="72"/>
      <c r="J732" s="905"/>
      <c r="L732" s="905"/>
      <c r="N732" s="905"/>
      <c r="P732" s="251"/>
      <c r="Q732" s="122"/>
      <c r="R732" s="122"/>
      <c r="S732" s="122"/>
      <c r="T732" s="122"/>
    </row>
    <row r="733" spans="1:20" s="56" customFormat="1" ht="15.75">
      <c r="A733" s="72"/>
      <c r="J733" s="905"/>
      <c r="L733" s="905"/>
      <c r="N733" s="905"/>
      <c r="P733" s="251"/>
      <c r="Q733" s="122"/>
      <c r="R733" s="122"/>
      <c r="S733" s="122"/>
      <c r="T733" s="122"/>
    </row>
    <row r="734" spans="1:20" s="56" customFormat="1" ht="15.75">
      <c r="A734" s="72"/>
      <c r="J734" s="905"/>
      <c r="L734" s="905"/>
      <c r="N734" s="905"/>
      <c r="P734" s="251"/>
      <c r="Q734" s="122"/>
      <c r="R734" s="122"/>
      <c r="S734" s="122"/>
      <c r="T734" s="122"/>
    </row>
    <row r="735" spans="1:20" s="56" customFormat="1" ht="15.75">
      <c r="A735" s="72"/>
      <c r="J735" s="905"/>
      <c r="L735" s="905"/>
      <c r="N735" s="905"/>
      <c r="P735" s="251"/>
      <c r="Q735" s="122"/>
      <c r="R735" s="122"/>
      <c r="S735" s="122"/>
      <c r="T735" s="122"/>
    </row>
    <row r="736" spans="1:20" s="56" customFormat="1" ht="15.75">
      <c r="A736" s="72"/>
      <c r="J736" s="905"/>
      <c r="L736" s="905"/>
      <c r="N736" s="905"/>
      <c r="P736" s="251"/>
      <c r="Q736" s="122"/>
      <c r="R736" s="122"/>
      <c r="S736" s="122"/>
      <c r="T736" s="122"/>
    </row>
    <row r="737" spans="1:20" s="56" customFormat="1" ht="15.75">
      <c r="A737" s="72"/>
      <c r="J737" s="905"/>
      <c r="L737" s="905"/>
      <c r="N737" s="905"/>
      <c r="P737" s="251"/>
      <c r="Q737" s="122"/>
      <c r="R737" s="122"/>
      <c r="S737" s="122"/>
      <c r="T737" s="122"/>
    </row>
    <row r="738" spans="1:20" s="56" customFormat="1" ht="15.75">
      <c r="A738" s="72"/>
      <c r="J738" s="905"/>
      <c r="L738" s="905"/>
      <c r="N738" s="905"/>
      <c r="P738" s="251"/>
      <c r="Q738" s="122"/>
      <c r="R738" s="122"/>
      <c r="S738" s="122"/>
      <c r="T738" s="122"/>
    </row>
    <row r="739" spans="1:20" s="56" customFormat="1" ht="15.75">
      <c r="A739" s="72"/>
      <c r="J739" s="905"/>
      <c r="L739" s="905"/>
      <c r="N739" s="905"/>
      <c r="P739" s="251"/>
      <c r="Q739" s="122"/>
      <c r="R739" s="122"/>
      <c r="S739" s="122"/>
      <c r="T739" s="122"/>
    </row>
    <row r="740" spans="1:20" s="56" customFormat="1" ht="15.75">
      <c r="A740" s="72"/>
      <c r="J740" s="905"/>
      <c r="L740" s="905"/>
      <c r="N740" s="905"/>
      <c r="P740" s="251"/>
      <c r="Q740" s="122"/>
      <c r="R740" s="122"/>
      <c r="S740" s="122"/>
      <c r="T740" s="122"/>
    </row>
    <row r="741" spans="1:20" s="56" customFormat="1" ht="15.75">
      <c r="A741" s="72"/>
      <c r="J741" s="905"/>
      <c r="L741" s="905"/>
      <c r="N741" s="905"/>
      <c r="P741" s="251"/>
      <c r="Q741" s="122"/>
      <c r="R741" s="122"/>
      <c r="S741" s="122"/>
      <c r="T741" s="122"/>
    </row>
    <row r="742" spans="1:20" s="56" customFormat="1" ht="15.75">
      <c r="A742" s="72"/>
      <c r="J742" s="905"/>
      <c r="L742" s="905"/>
      <c r="N742" s="905"/>
      <c r="P742" s="251"/>
      <c r="Q742" s="122"/>
      <c r="R742" s="122"/>
      <c r="S742" s="122"/>
      <c r="T742" s="122"/>
    </row>
    <row r="743" spans="1:20" s="56" customFormat="1" ht="15.75">
      <c r="A743" s="72"/>
      <c r="J743" s="905"/>
      <c r="L743" s="905"/>
      <c r="N743" s="905"/>
      <c r="P743" s="251"/>
      <c r="Q743" s="122"/>
      <c r="R743" s="122"/>
      <c r="S743" s="122"/>
      <c r="T743" s="122"/>
    </row>
    <row r="744" spans="1:20" s="56" customFormat="1" ht="15.75">
      <c r="A744" s="72"/>
      <c r="J744" s="905"/>
      <c r="L744" s="905"/>
      <c r="N744" s="905"/>
      <c r="P744" s="251"/>
      <c r="Q744" s="122"/>
      <c r="R744" s="122"/>
      <c r="S744" s="122"/>
      <c r="T744" s="122"/>
    </row>
    <row r="745" spans="1:20" s="56" customFormat="1" ht="15.75">
      <c r="A745" s="72"/>
      <c r="J745" s="905"/>
      <c r="L745" s="905"/>
      <c r="N745" s="905"/>
      <c r="P745" s="251"/>
      <c r="Q745" s="122"/>
      <c r="R745" s="122"/>
      <c r="S745" s="122"/>
      <c r="T745" s="122"/>
    </row>
    <row r="746" spans="1:20" s="56" customFormat="1" ht="15.75">
      <c r="A746" s="72"/>
      <c r="J746" s="905"/>
      <c r="L746" s="905"/>
      <c r="N746" s="905"/>
      <c r="P746" s="251"/>
      <c r="Q746" s="122"/>
      <c r="R746" s="122"/>
      <c r="S746" s="122"/>
      <c r="T746" s="122"/>
    </row>
    <row r="747" spans="1:20" s="56" customFormat="1" ht="15.75">
      <c r="A747" s="72"/>
      <c r="J747" s="905"/>
      <c r="L747" s="905"/>
      <c r="N747" s="905"/>
      <c r="P747" s="251"/>
      <c r="Q747" s="122"/>
      <c r="R747" s="122"/>
      <c r="S747" s="122"/>
      <c r="T747" s="122"/>
    </row>
    <row r="748" spans="1:20" s="56" customFormat="1" ht="15.75">
      <c r="A748" s="72"/>
      <c r="J748" s="905"/>
      <c r="L748" s="905"/>
      <c r="N748" s="905"/>
      <c r="P748" s="251"/>
      <c r="Q748" s="122"/>
      <c r="R748" s="122"/>
      <c r="S748" s="122"/>
      <c r="T748" s="122"/>
    </row>
    <row r="749" spans="1:20" s="56" customFormat="1" ht="15.75">
      <c r="A749" s="72"/>
      <c r="J749" s="905"/>
      <c r="L749" s="905"/>
      <c r="N749" s="905"/>
      <c r="P749" s="251"/>
      <c r="Q749" s="122"/>
      <c r="R749" s="122"/>
      <c r="S749" s="122"/>
      <c r="T749" s="122"/>
    </row>
    <row r="750" spans="1:20" s="56" customFormat="1" ht="15.75">
      <c r="A750" s="72"/>
      <c r="J750" s="905"/>
      <c r="L750" s="905"/>
      <c r="N750" s="905"/>
      <c r="P750" s="251"/>
      <c r="Q750" s="122"/>
      <c r="R750" s="122"/>
      <c r="S750" s="122"/>
      <c r="T750" s="122"/>
    </row>
    <row r="751" spans="1:20" s="56" customFormat="1" ht="15.75">
      <c r="A751" s="72"/>
      <c r="J751" s="905"/>
      <c r="L751" s="905"/>
      <c r="N751" s="905"/>
      <c r="P751" s="251"/>
      <c r="Q751" s="122"/>
      <c r="R751" s="122"/>
      <c r="S751" s="122"/>
      <c r="T751" s="122"/>
    </row>
    <row r="752" spans="1:20" s="56" customFormat="1" ht="15.75">
      <c r="A752" s="72"/>
      <c r="J752" s="905"/>
      <c r="L752" s="905"/>
      <c r="N752" s="905"/>
      <c r="P752" s="251"/>
      <c r="Q752" s="122"/>
      <c r="R752" s="122"/>
      <c r="S752" s="122"/>
      <c r="T752" s="122"/>
    </row>
    <row r="753" spans="1:20" s="56" customFormat="1" ht="15.75">
      <c r="A753" s="72"/>
      <c r="J753" s="905"/>
      <c r="L753" s="905"/>
      <c r="N753" s="905"/>
      <c r="P753" s="251"/>
      <c r="Q753" s="122"/>
      <c r="R753" s="122"/>
      <c r="S753" s="122"/>
      <c r="T753" s="122"/>
    </row>
    <row r="754" spans="1:20" s="56" customFormat="1" ht="15.75">
      <c r="A754" s="72"/>
      <c r="J754" s="905"/>
      <c r="L754" s="905"/>
      <c r="N754" s="905"/>
      <c r="P754" s="251"/>
      <c r="Q754" s="122"/>
      <c r="R754" s="122"/>
      <c r="S754" s="122"/>
      <c r="T754" s="122"/>
    </row>
    <row r="755" spans="1:20" s="56" customFormat="1" ht="15.75">
      <c r="A755" s="72"/>
      <c r="J755" s="905"/>
      <c r="L755" s="905"/>
      <c r="N755" s="905"/>
      <c r="P755" s="251"/>
      <c r="Q755" s="122"/>
      <c r="R755" s="122"/>
      <c r="S755" s="122"/>
      <c r="T755" s="122"/>
    </row>
    <row r="756" spans="1:20" s="56" customFormat="1" ht="15.75">
      <c r="A756" s="72"/>
      <c r="J756" s="905"/>
      <c r="L756" s="905"/>
      <c r="N756" s="905"/>
      <c r="P756" s="251"/>
      <c r="Q756" s="122"/>
      <c r="R756" s="122"/>
      <c r="S756" s="122"/>
      <c r="T756" s="122"/>
    </row>
    <row r="757" spans="1:20" s="56" customFormat="1" ht="15.75">
      <c r="A757" s="72"/>
      <c r="J757" s="905"/>
      <c r="L757" s="905"/>
      <c r="N757" s="905"/>
      <c r="P757" s="251"/>
      <c r="Q757" s="122"/>
      <c r="R757" s="122"/>
      <c r="S757" s="122"/>
      <c r="T757" s="122"/>
    </row>
    <row r="758" spans="1:20" s="56" customFormat="1" ht="15.75">
      <c r="A758" s="72"/>
      <c r="J758" s="905"/>
      <c r="L758" s="905"/>
      <c r="N758" s="905"/>
      <c r="P758" s="251"/>
      <c r="Q758" s="122"/>
      <c r="R758" s="122"/>
      <c r="S758" s="122"/>
      <c r="T758" s="122"/>
    </row>
    <row r="759" spans="1:20" s="56" customFormat="1" ht="15.75">
      <c r="A759" s="72"/>
      <c r="J759" s="905"/>
      <c r="L759" s="905"/>
      <c r="N759" s="905"/>
      <c r="P759" s="251"/>
      <c r="Q759" s="122"/>
      <c r="R759" s="122"/>
      <c r="S759" s="122"/>
      <c r="T759" s="122"/>
    </row>
    <row r="760" spans="1:20" s="56" customFormat="1" ht="15.75">
      <c r="A760" s="72"/>
      <c r="J760" s="905"/>
      <c r="L760" s="905"/>
      <c r="N760" s="905"/>
      <c r="P760" s="251"/>
      <c r="Q760" s="122"/>
      <c r="R760" s="122"/>
      <c r="S760" s="122"/>
      <c r="T760" s="122"/>
    </row>
    <row r="761" spans="1:20" s="56" customFormat="1" ht="15.75">
      <c r="A761" s="72"/>
      <c r="J761" s="905"/>
      <c r="L761" s="905"/>
      <c r="N761" s="905"/>
      <c r="P761" s="251"/>
      <c r="Q761" s="122"/>
      <c r="R761" s="122"/>
      <c r="S761" s="122"/>
      <c r="T761" s="122"/>
    </row>
    <row r="762" spans="1:20" s="56" customFormat="1" ht="15.75">
      <c r="A762" s="72"/>
      <c r="J762" s="905"/>
      <c r="L762" s="905"/>
      <c r="N762" s="905"/>
      <c r="P762" s="251"/>
      <c r="Q762" s="122"/>
      <c r="R762" s="122"/>
      <c r="S762" s="122"/>
      <c r="T762" s="122"/>
    </row>
    <row r="763" spans="1:20" s="56" customFormat="1" ht="15.75">
      <c r="A763" s="72"/>
      <c r="J763" s="905"/>
      <c r="L763" s="905"/>
      <c r="N763" s="905"/>
      <c r="P763" s="251"/>
      <c r="Q763" s="122"/>
      <c r="R763" s="122"/>
      <c r="S763" s="122"/>
      <c r="T763" s="122"/>
    </row>
    <row r="764" spans="1:20" s="56" customFormat="1" ht="15.75">
      <c r="A764" s="72"/>
      <c r="J764" s="905"/>
      <c r="L764" s="905"/>
      <c r="N764" s="905"/>
      <c r="P764" s="251"/>
      <c r="Q764" s="122"/>
      <c r="R764" s="122"/>
      <c r="S764" s="122"/>
      <c r="T764" s="122"/>
    </row>
    <row r="765" spans="1:20" s="56" customFormat="1" ht="15.75">
      <c r="A765" s="72"/>
      <c r="J765" s="905"/>
      <c r="L765" s="905"/>
      <c r="N765" s="905"/>
      <c r="P765" s="251"/>
      <c r="Q765" s="122"/>
      <c r="R765" s="122"/>
      <c r="S765" s="122"/>
      <c r="T765" s="122"/>
    </row>
    <row r="766" spans="1:20" s="56" customFormat="1" ht="15.75">
      <c r="A766" s="72"/>
      <c r="J766" s="905"/>
      <c r="L766" s="905"/>
      <c r="N766" s="905"/>
      <c r="P766" s="251"/>
      <c r="Q766" s="122"/>
      <c r="R766" s="122"/>
      <c r="S766" s="122"/>
      <c r="T766" s="122"/>
    </row>
    <row r="767" spans="1:20" s="56" customFormat="1" ht="15.75">
      <c r="A767" s="72"/>
      <c r="J767" s="905"/>
      <c r="L767" s="905"/>
      <c r="N767" s="905"/>
      <c r="P767" s="251"/>
      <c r="Q767" s="122"/>
      <c r="R767" s="122"/>
      <c r="S767" s="122"/>
      <c r="T767" s="122"/>
    </row>
    <row r="768" spans="1:20" s="56" customFormat="1" ht="15.75">
      <c r="A768" s="72"/>
      <c r="J768" s="905"/>
      <c r="L768" s="905"/>
      <c r="N768" s="905"/>
      <c r="P768" s="251"/>
      <c r="Q768" s="122"/>
      <c r="R768" s="122"/>
      <c r="S768" s="122"/>
      <c r="T768" s="122"/>
    </row>
    <row r="769" spans="1:20" s="56" customFormat="1" ht="15.75">
      <c r="A769" s="72"/>
      <c r="J769" s="905"/>
      <c r="L769" s="905"/>
      <c r="N769" s="905"/>
      <c r="P769" s="251"/>
      <c r="Q769" s="122"/>
      <c r="R769" s="122"/>
      <c r="S769" s="122"/>
      <c r="T769" s="122"/>
    </row>
    <row r="770" spans="1:20" s="56" customFormat="1" ht="15.75">
      <c r="A770" s="72"/>
      <c r="J770" s="905"/>
      <c r="L770" s="905"/>
      <c r="N770" s="905"/>
      <c r="P770" s="251"/>
      <c r="Q770" s="122"/>
      <c r="R770" s="122"/>
      <c r="S770" s="122"/>
      <c r="T770" s="122"/>
    </row>
    <row r="771" spans="1:20" s="56" customFormat="1" ht="15.75">
      <c r="A771" s="72"/>
      <c r="J771" s="905"/>
      <c r="L771" s="905"/>
      <c r="N771" s="905"/>
      <c r="P771" s="251"/>
      <c r="Q771" s="122"/>
      <c r="R771" s="122"/>
      <c r="S771" s="122"/>
      <c r="T771" s="122"/>
    </row>
    <row r="772" spans="1:20" s="56" customFormat="1" ht="15.75">
      <c r="A772" s="72"/>
      <c r="J772" s="905"/>
      <c r="L772" s="905"/>
      <c r="N772" s="905"/>
      <c r="P772" s="251"/>
      <c r="Q772" s="122"/>
      <c r="R772" s="122"/>
      <c r="S772" s="122"/>
      <c r="T772" s="122"/>
    </row>
    <row r="773" spans="1:20" s="56" customFormat="1" ht="15.75">
      <c r="A773" s="72"/>
      <c r="J773" s="905"/>
      <c r="L773" s="905"/>
      <c r="N773" s="905"/>
      <c r="P773" s="251"/>
      <c r="Q773" s="122"/>
      <c r="R773" s="122"/>
      <c r="S773" s="122"/>
      <c r="T773" s="122"/>
    </row>
    <row r="774" spans="1:20" s="56" customFormat="1" ht="15.75">
      <c r="A774" s="72"/>
      <c r="J774" s="905"/>
      <c r="L774" s="905"/>
      <c r="N774" s="905"/>
      <c r="P774" s="251"/>
      <c r="Q774" s="122"/>
      <c r="R774" s="122"/>
      <c r="S774" s="122"/>
      <c r="T774" s="122"/>
    </row>
    <row r="775" spans="1:20" s="56" customFormat="1" ht="15.75">
      <c r="A775" s="72"/>
      <c r="J775" s="905"/>
      <c r="L775" s="905"/>
      <c r="N775" s="905"/>
      <c r="P775" s="251"/>
      <c r="Q775" s="122"/>
      <c r="R775" s="122"/>
      <c r="S775" s="122"/>
      <c r="T775" s="122"/>
    </row>
    <row r="776" spans="1:20" s="56" customFormat="1" ht="15.75">
      <c r="A776" s="72"/>
      <c r="J776" s="905"/>
      <c r="L776" s="905"/>
      <c r="N776" s="905"/>
      <c r="P776" s="251"/>
      <c r="Q776" s="122"/>
      <c r="R776" s="122"/>
      <c r="S776" s="122"/>
      <c r="T776" s="122"/>
    </row>
    <row r="777" spans="1:20" s="56" customFormat="1" ht="15.75">
      <c r="A777" s="72"/>
      <c r="J777" s="905"/>
      <c r="L777" s="905"/>
      <c r="N777" s="905"/>
      <c r="P777" s="251"/>
      <c r="Q777" s="122"/>
      <c r="R777" s="122"/>
      <c r="S777" s="122"/>
      <c r="T777" s="122"/>
    </row>
    <row r="778" spans="1:20" s="56" customFormat="1" ht="15.75">
      <c r="A778" s="72"/>
      <c r="J778" s="905"/>
      <c r="L778" s="905"/>
      <c r="N778" s="905"/>
      <c r="P778" s="251"/>
      <c r="Q778" s="122"/>
      <c r="R778" s="122"/>
      <c r="S778" s="122"/>
      <c r="T778" s="122"/>
    </row>
    <row r="779" spans="1:20" s="56" customFormat="1" ht="15.75">
      <c r="A779" s="72"/>
      <c r="J779" s="905"/>
      <c r="L779" s="905"/>
      <c r="N779" s="905"/>
      <c r="P779" s="251"/>
      <c r="Q779" s="122"/>
      <c r="R779" s="122"/>
      <c r="S779" s="122"/>
      <c r="T779" s="122"/>
    </row>
    <row r="780" spans="1:20" s="56" customFormat="1" ht="15.75">
      <c r="A780" s="72"/>
      <c r="J780" s="905"/>
      <c r="L780" s="905"/>
      <c r="N780" s="905"/>
      <c r="P780" s="251"/>
      <c r="Q780" s="122"/>
      <c r="R780" s="122"/>
      <c r="S780" s="122"/>
      <c r="T780" s="122"/>
    </row>
    <row r="781" spans="1:20" s="56" customFormat="1" ht="15.75">
      <c r="A781" s="72"/>
      <c r="J781" s="905"/>
      <c r="L781" s="905"/>
      <c r="N781" s="905"/>
      <c r="P781" s="251"/>
      <c r="Q781" s="122"/>
      <c r="R781" s="122"/>
      <c r="S781" s="122"/>
      <c r="T781" s="122"/>
    </row>
    <row r="782" spans="1:20" s="56" customFormat="1" ht="15.75">
      <c r="A782" s="72"/>
      <c r="J782" s="905"/>
      <c r="L782" s="905"/>
      <c r="N782" s="905"/>
      <c r="P782" s="251"/>
      <c r="Q782" s="122"/>
      <c r="R782" s="122"/>
      <c r="S782" s="122"/>
      <c r="T782" s="122"/>
    </row>
    <row r="783" spans="1:20" s="56" customFormat="1" ht="15.75">
      <c r="A783" s="72"/>
      <c r="J783" s="905"/>
      <c r="L783" s="905"/>
      <c r="N783" s="905"/>
      <c r="P783" s="251"/>
      <c r="Q783" s="122"/>
      <c r="R783" s="122"/>
      <c r="S783" s="122"/>
      <c r="T783" s="122"/>
    </row>
    <row r="784" spans="1:20" s="56" customFormat="1" ht="15.75">
      <c r="A784" s="72"/>
      <c r="J784" s="905"/>
      <c r="L784" s="905"/>
      <c r="N784" s="905"/>
      <c r="P784" s="251"/>
      <c r="Q784" s="122"/>
      <c r="R784" s="122"/>
      <c r="S784" s="122"/>
      <c r="T784" s="122"/>
    </row>
    <row r="785" spans="1:20" s="56" customFormat="1" ht="15.75">
      <c r="A785" s="72"/>
      <c r="J785" s="905"/>
      <c r="L785" s="905"/>
      <c r="N785" s="905"/>
      <c r="P785" s="251"/>
      <c r="Q785" s="122"/>
      <c r="R785" s="122"/>
      <c r="S785" s="122"/>
      <c r="T785" s="122"/>
    </row>
    <row r="786" spans="1:20" s="56" customFormat="1" ht="15.75">
      <c r="A786" s="72"/>
      <c r="J786" s="905"/>
      <c r="L786" s="905"/>
      <c r="N786" s="905"/>
      <c r="P786" s="251"/>
      <c r="Q786" s="122"/>
      <c r="R786" s="122"/>
      <c r="S786" s="122"/>
      <c r="T786" s="122"/>
    </row>
    <row r="787" spans="1:20" s="56" customFormat="1" ht="15.75">
      <c r="A787" s="72"/>
      <c r="J787" s="905"/>
      <c r="L787" s="905"/>
      <c r="N787" s="905"/>
      <c r="P787" s="251"/>
      <c r="Q787" s="122"/>
      <c r="R787" s="122"/>
      <c r="S787" s="122"/>
      <c r="T787" s="122"/>
    </row>
    <row r="788" spans="1:20" s="56" customFormat="1" ht="15.75">
      <c r="A788" s="72"/>
      <c r="J788" s="905"/>
      <c r="L788" s="905"/>
      <c r="N788" s="905"/>
      <c r="P788" s="251"/>
      <c r="Q788" s="122"/>
      <c r="R788" s="122"/>
      <c r="S788" s="122"/>
      <c r="T788" s="122"/>
    </row>
    <row r="789" spans="1:20" s="56" customFormat="1" ht="15.75">
      <c r="A789" s="72"/>
      <c r="J789" s="905"/>
      <c r="L789" s="905"/>
      <c r="N789" s="905"/>
      <c r="P789" s="251"/>
      <c r="Q789" s="122"/>
      <c r="R789" s="122"/>
      <c r="S789" s="122"/>
      <c r="T789" s="122"/>
    </row>
    <row r="790" spans="1:20" s="56" customFormat="1" ht="15.75">
      <c r="A790" s="72"/>
      <c r="J790" s="905"/>
      <c r="L790" s="905"/>
      <c r="N790" s="905"/>
      <c r="P790" s="251"/>
      <c r="Q790" s="122"/>
      <c r="R790" s="122"/>
      <c r="S790" s="122"/>
      <c r="T790" s="122"/>
    </row>
    <row r="791" spans="1:20" s="56" customFormat="1" ht="15.75">
      <c r="A791" s="72"/>
      <c r="J791" s="905"/>
      <c r="L791" s="905"/>
      <c r="N791" s="905"/>
      <c r="P791" s="251"/>
      <c r="Q791" s="122"/>
      <c r="R791" s="122"/>
      <c r="S791" s="122"/>
      <c r="T791" s="122"/>
    </row>
    <row r="792" spans="1:20" s="56" customFormat="1" ht="15.75">
      <c r="A792" s="72"/>
      <c r="J792" s="905"/>
      <c r="L792" s="905"/>
      <c r="N792" s="905"/>
      <c r="P792" s="251"/>
      <c r="Q792" s="122"/>
      <c r="R792" s="122"/>
      <c r="S792" s="122"/>
      <c r="T792" s="122"/>
    </row>
    <row r="793" spans="1:20" s="56" customFormat="1" ht="15.75">
      <c r="A793" s="72"/>
      <c r="J793" s="905"/>
      <c r="L793" s="905"/>
      <c r="N793" s="905"/>
      <c r="P793" s="251"/>
      <c r="Q793" s="122"/>
      <c r="R793" s="122"/>
      <c r="S793" s="122"/>
      <c r="T793" s="122"/>
    </row>
    <row r="794" spans="1:20" s="56" customFormat="1" ht="15.75">
      <c r="A794" s="72"/>
      <c r="J794" s="905"/>
      <c r="L794" s="905"/>
      <c r="N794" s="905"/>
      <c r="P794" s="251"/>
      <c r="Q794" s="122"/>
      <c r="R794" s="122"/>
      <c r="S794" s="122"/>
      <c r="T794" s="122"/>
    </row>
    <row r="795" spans="1:20" s="56" customFormat="1" ht="15.75">
      <c r="A795" s="72"/>
      <c r="J795" s="905"/>
      <c r="L795" s="905"/>
      <c r="N795" s="905"/>
      <c r="P795" s="251"/>
      <c r="Q795" s="122"/>
      <c r="R795" s="122"/>
      <c r="S795" s="122"/>
      <c r="T795" s="122"/>
    </row>
    <row r="796" spans="1:20" s="56" customFormat="1" ht="15.75">
      <c r="A796" s="72"/>
      <c r="J796" s="905"/>
      <c r="L796" s="905"/>
      <c r="N796" s="905"/>
      <c r="P796" s="251"/>
      <c r="Q796" s="122"/>
      <c r="R796" s="122"/>
      <c r="S796" s="122"/>
      <c r="T796" s="122"/>
    </row>
    <row r="797" spans="1:20" s="56" customFormat="1" ht="15.75">
      <c r="A797" s="72"/>
      <c r="J797" s="905"/>
      <c r="L797" s="905"/>
      <c r="N797" s="905"/>
      <c r="P797" s="251"/>
      <c r="Q797" s="122"/>
      <c r="R797" s="122"/>
      <c r="S797" s="122"/>
      <c r="T797" s="122"/>
    </row>
    <row r="798" spans="1:20" s="56" customFormat="1" ht="15.75">
      <c r="A798" s="72"/>
      <c r="J798" s="905"/>
      <c r="L798" s="905"/>
      <c r="N798" s="905"/>
      <c r="P798" s="251"/>
      <c r="Q798" s="122"/>
      <c r="R798" s="122"/>
      <c r="S798" s="122"/>
      <c r="T798" s="122"/>
    </row>
    <row r="799" spans="1:20" s="56" customFormat="1" ht="15.75">
      <c r="A799" s="72"/>
      <c r="J799" s="905"/>
      <c r="L799" s="905"/>
      <c r="N799" s="905"/>
      <c r="P799" s="251"/>
      <c r="Q799" s="122"/>
      <c r="R799" s="122"/>
      <c r="S799" s="122"/>
      <c r="T799" s="122"/>
    </row>
    <row r="800" spans="1:20" s="56" customFormat="1" ht="15.75">
      <c r="A800" s="72"/>
      <c r="J800" s="905"/>
      <c r="L800" s="905"/>
      <c r="N800" s="905"/>
      <c r="P800" s="251"/>
      <c r="Q800" s="122"/>
      <c r="R800" s="122"/>
      <c r="S800" s="122"/>
      <c r="T800" s="122"/>
    </row>
    <row r="801" spans="1:20" s="56" customFormat="1" ht="15.75">
      <c r="A801" s="72"/>
      <c r="J801" s="905"/>
      <c r="L801" s="905"/>
      <c r="N801" s="905"/>
      <c r="P801" s="251"/>
      <c r="Q801" s="122"/>
      <c r="R801" s="122"/>
      <c r="S801" s="122"/>
      <c r="T801" s="122"/>
    </row>
    <row r="802" spans="1:20" s="56" customFormat="1" ht="15.75">
      <c r="A802" s="72"/>
      <c r="J802" s="905"/>
      <c r="L802" s="905"/>
      <c r="N802" s="905"/>
      <c r="P802" s="251"/>
      <c r="Q802" s="122"/>
      <c r="R802" s="122"/>
      <c r="S802" s="122"/>
      <c r="T802" s="122"/>
    </row>
    <row r="803" spans="1:20" s="56" customFormat="1" ht="15.75">
      <c r="A803" s="72"/>
      <c r="J803" s="905"/>
      <c r="L803" s="905"/>
      <c r="N803" s="905"/>
      <c r="P803" s="251"/>
      <c r="Q803" s="122"/>
      <c r="R803" s="122"/>
      <c r="S803" s="122"/>
      <c r="T803" s="122"/>
    </row>
    <row r="804" spans="1:20" s="56" customFormat="1" ht="15.75">
      <c r="A804" s="72"/>
      <c r="J804" s="905"/>
      <c r="L804" s="905"/>
      <c r="N804" s="905"/>
      <c r="P804" s="251"/>
      <c r="Q804" s="122"/>
      <c r="R804" s="122"/>
      <c r="S804" s="122"/>
      <c r="T804" s="122"/>
    </row>
    <row r="805" spans="1:20" s="56" customFormat="1" ht="15.75">
      <c r="A805" s="72"/>
      <c r="J805" s="905"/>
      <c r="L805" s="905"/>
      <c r="N805" s="905"/>
      <c r="P805" s="251"/>
      <c r="Q805" s="122"/>
      <c r="R805" s="122"/>
      <c r="S805" s="122"/>
      <c r="T805" s="122"/>
    </row>
    <row r="806" spans="1:20" s="56" customFormat="1" ht="15.75">
      <c r="A806" s="72"/>
      <c r="J806" s="905"/>
      <c r="L806" s="905"/>
      <c r="N806" s="905"/>
      <c r="P806" s="251"/>
      <c r="Q806" s="122"/>
      <c r="R806" s="122"/>
      <c r="S806" s="122"/>
      <c r="T806" s="122"/>
    </row>
    <row r="807" spans="1:20" s="56" customFormat="1" ht="15.75">
      <c r="A807" s="72"/>
      <c r="J807" s="905"/>
      <c r="L807" s="905"/>
      <c r="N807" s="905"/>
      <c r="P807" s="251"/>
      <c r="Q807" s="122"/>
      <c r="R807" s="122"/>
      <c r="S807" s="122"/>
      <c r="T807" s="122"/>
    </row>
    <row r="808" spans="1:20" s="56" customFormat="1" ht="15.75">
      <c r="A808" s="72"/>
      <c r="J808" s="905"/>
      <c r="L808" s="905"/>
      <c r="N808" s="905"/>
      <c r="P808" s="251"/>
      <c r="Q808" s="122"/>
      <c r="R808" s="122"/>
      <c r="S808" s="122"/>
      <c r="T808" s="122"/>
    </row>
    <row r="809" spans="1:20" s="56" customFormat="1" ht="15.75">
      <c r="A809" s="72"/>
      <c r="J809" s="905"/>
      <c r="L809" s="905"/>
      <c r="N809" s="905"/>
      <c r="P809" s="251"/>
      <c r="Q809" s="122"/>
      <c r="R809" s="122"/>
      <c r="S809" s="122"/>
      <c r="T809" s="122"/>
    </row>
    <row r="810" spans="1:20" s="56" customFormat="1" ht="15.75">
      <c r="A810" s="72"/>
      <c r="J810" s="905"/>
      <c r="L810" s="905"/>
      <c r="N810" s="905"/>
      <c r="P810" s="251"/>
      <c r="Q810" s="122"/>
      <c r="R810" s="122"/>
      <c r="S810" s="122"/>
      <c r="T810" s="122"/>
    </row>
    <row r="811" spans="1:20" s="56" customFormat="1" ht="15.75">
      <c r="A811" s="72"/>
      <c r="J811" s="905"/>
      <c r="L811" s="905"/>
      <c r="N811" s="905"/>
      <c r="P811" s="251"/>
      <c r="Q811" s="122"/>
      <c r="R811" s="122"/>
      <c r="S811" s="122"/>
      <c r="T811" s="122"/>
    </row>
    <row r="812" spans="1:20" s="56" customFormat="1" ht="15.75">
      <c r="A812" s="72"/>
      <c r="J812" s="905"/>
      <c r="L812" s="905"/>
      <c r="N812" s="905"/>
      <c r="P812" s="251"/>
      <c r="Q812" s="122"/>
      <c r="R812" s="122"/>
      <c r="S812" s="122"/>
      <c r="T812" s="122"/>
    </row>
    <row r="813" spans="1:20" s="56" customFormat="1" ht="15.75">
      <c r="A813" s="72"/>
      <c r="J813" s="905"/>
      <c r="L813" s="905"/>
      <c r="N813" s="905"/>
      <c r="P813" s="251"/>
      <c r="Q813" s="122"/>
      <c r="R813" s="122"/>
      <c r="S813" s="122"/>
      <c r="T813" s="122"/>
    </row>
    <row r="814" spans="1:20" s="56" customFormat="1" ht="15.75">
      <c r="A814" s="72"/>
      <c r="J814" s="905"/>
      <c r="L814" s="905"/>
      <c r="N814" s="905"/>
      <c r="P814" s="251"/>
      <c r="Q814" s="122"/>
      <c r="R814" s="122"/>
      <c r="S814" s="122"/>
      <c r="T814" s="122"/>
    </row>
    <row r="815" spans="1:20" s="56" customFormat="1" ht="15.75">
      <c r="A815" s="72"/>
      <c r="J815" s="905"/>
      <c r="L815" s="905"/>
      <c r="N815" s="905"/>
      <c r="P815" s="251"/>
      <c r="Q815" s="122"/>
      <c r="R815" s="122"/>
      <c r="S815" s="122"/>
      <c r="T815" s="122"/>
    </row>
    <row r="816" spans="1:20" s="56" customFormat="1" ht="15.75">
      <c r="A816" s="72"/>
      <c r="J816" s="905"/>
      <c r="L816" s="905"/>
      <c r="N816" s="905"/>
      <c r="P816" s="251"/>
      <c r="Q816" s="122"/>
      <c r="R816" s="122"/>
      <c r="S816" s="122"/>
      <c r="T816" s="122"/>
    </row>
    <row r="817" spans="1:20" s="56" customFormat="1" ht="15.75">
      <c r="A817" s="72"/>
      <c r="J817" s="905"/>
      <c r="L817" s="905"/>
      <c r="N817" s="905"/>
      <c r="P817" s="251"/>
      <c r="Q817" s="122"/>
      <c r="R817" s="122"/>
      <c r="S817" s="122"/>
      <c r="T817" s="122"/>
    </row>
    <row r="818" spans="1:20" s="56" customFormat="1" ht="15.75">
      <c r="A818" s="72"/>
      <c r="J818" s="905"/>
      <c r="L818" s="905"/>
      <c r="N818" s="905"/>
      <c r="P818" s="251"/>
      <c r="Q818" s="122"/>
      <c r="R818" s="122"/>
      <c r="S818" s="122"/>
      <c r="T818" s="122"/>
    </row>
    <row r="819" spans="1:20" s="56" customFormat="1" ht="15.75">
      <c r="A819" s="72"/>
      <c r="J819" s="905"/>
      <c r="L819" s="905"/>
      <c r="N819" s="905"/>
      <c r="P819" s="251"/>
      <c r="Q819" s="122"/>
      <c r="R819" s="122"/>
      <c r="S819" s="122"/>
      <c r="T819" s="122"/>
    </row>
    <row r="820" spans="1:20" s="56" customFormat="1" ht="15.75">
      <c r="A820" s="72"/>
      <c r="J820" s="905"/>
      <c r="L820" s="905"/>
      <c r="N820" s="905"/>
      <c r="P820" s="251"/>
      <c r="Q820" s="122"/>
      <c r="R820" s="122"/>
      <c r="S820" s="122"/>
      <c r="T820" s="122"/>
    </row>
    <row r="821" spans="1:20" s="56" customFormat="1" ht="15.75">
      <c r="A821" s="72"/>
      <c r="J821" s="905"/>
      <c r="L821" s="905"/>
      <c r="N821" s="905"/>
      <c r="P821" s="251"/>
      <c r="Q821" s="122"/>
      <c r="R821" s="122"/>
      <c r="S821" s="122"/>
      <c r="T821" s="122"/>
    </row>
    <row r="822" spans="1:20" s="56" customFormat="1" ht="15.75">
      <c r="A822" s="72"/>
      <c r="J822" s="905"/>
      <c r="L822" s="905"/>
      <c r="N822" s="905"/>
      <c r="P822" s="251"/>
      <c r="Q822" s="122"/>
      <c r="R822" s="122"/>
      <c r="S822" s="122"/>
      <c r="T822" s="122"/>
    </row>
    <row r="823" spans="1:20" s="56" customFormat="1" ht="15.75">
      <c r="A823" s="72"/>
      <c r="J823" s="905"/>
      <c r="L823" s="905"/>
      <c r="N823" s="905"/>
      <c r="P823" s="251"/>
      <c r="Q823" s="122"/>
      <c r="R823" s="122"/>
      <c r="S823" s="122"/>
      <c r="T823" s="122"/>
    </row>
    <row r="824" spans="1:20" s="56" customFormat="1" ht="15.75">
      <c r="A824" s="72"/>
      <c r="J824" s="905"/>
      <c r="L824" s="905"/>
      <c r="N824" s="905"/>
      <c r="P824" s="251"/>
      <c r="Q824" s="122"/>
      <c r="R824" s="122"/>
      <c r="S824" s="122"/>
      <c r="T824" s="122"/>
    </row>
    <row r="825" spans="1:20" s="56" customFormat="1" ht="15.75">
      <c r="A825" s="72"/>
      <c r="J825" s="905"/>
      <c r="L825" s="905"/>
      <c r="N825" s="905"/>
      <c r="P825" s="251"/>
      <c r="Q825" s="122"/>
      <c r="R825" s="122"/>
      <c r="S825" s="122"/>
      <c r="T825" s="122"/>
    </row>
    <row r="826" spans="1:20" s="56" customFormat="1" ht="15.75">
      <c r="A826" s="72"/>
      <c r="J826" s="905"/>
      <c r="L826" s="905"/>
      <c r="N826" s="905"/>
      <c r="P826" s="251"/>
      <c r="Q826" s="122"/>
      <c r="R826" s="122"/>
      <c r="S826" s="122"/>
      <c r="T826" s="122"/>
    </row>
    <row r="827" spans="1:20" s="56" customFormat="1" ht="15.75">
      <c r="A827" s="72"/>
      <c r="J827" s="905"/>
      <c r="L827" s="905"/>
      <c r="N827" s="905"/>
      <c r="P827" s="251"/>
      <c r="Q827" s="122"/>
      <c r="R827" s="122"/>
      <c r="S827" s="122"/>
      <c r="T827" s="122"/>
    </row>
    <row r="828" spans="1:20" s="56" customFormat="1" ht="15.75">
      <c r="A828" s="72"/>
      <c r="J828" s="905"/>
      <c r="L828" s="905"/>
      <c r="N828" s="905"/>
      <c r="P828" s="251"/>
      <c r="Q828" s="122"/>
      <c r="R828" s="122"/>
      <c r="S828" s="122"/>
      <c r="T828" s="122"/>
    </row>
    <row r="829" spans="1:20" s="56" customFormat="1" ht="15.75">
      <c r="A829" s="72"/>
      <c r="J829" s="905"/>
      <c r="L829" s="905"/>
      <c r="N829" s="905"/>
      <c r="P829" s="251"/>
      <c r="Q829" s="122"/>
      <c r="R829" s="122"/>
      <c r="S829" s="122"/>
      <c r="T829" s="122"/>
    </row>
    <row r="830" spans="1:20" s="56" customFormat="1" ht="15.75">
      <c r="A830" s="72"/>
      <c r="J830" s="905"/>
      <c r="L830" s="905"/>
      <c r="N830" s="905"/>
      <c r="P830" s="251"/>
      <c r="Q830" s="122"/>
      <c r="R830" s="122"/>
      <c r="S830" s="122"/>
      <c r="T830" s="122"/>
    </row>
    <row r="831" spans="1:20" s="56" customFormat="1" ht="15.75">
      <c r="A831" s="72"/>
      <c r="J831" s="905"/>
      <c r="L831" s="905"/>
      <c r="N831" s="905"/>
      <c r="P831" s="251"/>
      <c r="Q831" s="122"/>
      <c r="R831" s="122"/>
      <c r="S831" s="122"/>
      <c r="T831" s="122"/>
    </row>
    <row r="832" spans="1:20" s="56" customFormat="1" ht="15.75">
      <c r="A832" s="72"/>
      <c r="J832" s="905"/>
      <c r="L832" s="905"/>
      <c r="N832" s="905"/>
      <c r="P832" s="251"/>
      <c r="Q832" s="122"/>
      <c r="R832" s="122"/>
      <c r="S832" s="122"/>
      <c r="T832" s="122"/>
    </row>
    <row r="833" spans="1:20" s="56" customFormat="1" ht="15.75">
      <c r="A833" s="72"/>
      <c r="J833" s="905"/>
      <c r="L833" s="905"/>
      <c r="N833" s="905"/>
      <c r="P833" s="251"/>
      <c r="Q833" s="122"/>
      <c r="R833" s="122"/>
      <c r="S833" s="122"/>
      <c r="T833" s="122"/>
    </row>
    <row r="834" spans="1:20" s="56" customFormat="1" ht="15.75">
      <c r="A834" s="72"/>
      <c r="J834" s="905"/>
      <c r="L834" s="905"/>
      <c r="N834" s="905"/>
      <c r="P834" s="251"/>
      <c r="Q834" s="122"/>
      <c r="R834" s="122"/>
      <c r="S834" s="122"/>
      <c r="T834" s="122"/>
    </row>
    <row r="835" spans="1:20" s="56" customFormat="1" ht="15.75">
      <c r="A835" s="72"/>
      <c r="J835" s="905"/>
      <c r="L835" s="905"/>
      <c r="N835" s="905"/>
      <c r="P835" s="251"/>
      <c r="Q835" s="122"/>
      <c r="R835" s="122"/>
      <c r="S835" s="122"/>
      <c r="T835" s="122"/>
    </row>
    <row r="836" spans="1:20" s="56" customFormat="1" ht="15.75">
      <c r="A836" s="72"/>
      <c r="J836" s="905"/>
      <c r="L836" s="905"/>
      <c r="N836" s="905"/>
      <c r="P836" s="251"/>
      <c r="Q836" s="122"/>
      <c r="R836" s="122"/>
      <c r="S836" s="122"/>
      <c r="T836" s="122"/>
    </row>
    <row r="837" spans="1:20" s="56" customFormat="1" ht="15.75">
      <c r="A837" s="72"/>
      <c r="J837" s="905"/>
      <c r="L837" s="905"/>
      <c r="N837" s="905"/>
      <c r="P837" s="251"/>
      <c r="Q837" s="122"/>
      <c r="R837" s="122"/>
      <c r="S837" s="122"/>
      <c r="T837" s="122"/>
    </row>
    <row r="838" spans="1:20" s="56" customFormat="1" ht="15.75">
      <c r="A838" s="72"/>
      <c r="J838" s="905"/>
      <c r="L838" s="905"/>
      <c r="N838" s="905"/>
      <c r="P838" s="251"/>
      <c r="Q838" s="122"/>
      <c r="R838" s="122"/>
      <c r="S838" s="122"/>
      <c r="T838" s="122"/>
    </row>
    <row r="839" spans="1:20" s="56" customFormat="1" ht="15.75">
      <c r="A839" s="72"/>
      <c r="J839" s="905"/>
      <c r="L839" s="905"/>
      <c r="N839" s="905"/>
      <c r="P839" s="251"/>
      <c r="Q839" s="122"/>
      <c r="R839" s="122"/>
      <c r="S839" s="122"/>
      <c r="T839" s="122"/>
    </row>
    <row r="840" spans="1:20" s="56" customFormat="1" ht="15.75">
      <c r="A840" s="72"/>
      <c r="J840" s="905"/>
      <c r="L840" s="905"/>
      <c r="N840" s="905"/>
      <c r="P840" s="251"/>
      <c r="Q840" s="122"/>
      <c r="R840" s="122"/>
      <c r="S840" s="122"/>
      <c r="T840" s="122"/>
    </row>
    <row r="841" spans="1:20" s="56" customFormat="1" ht="15.75">
      <c r="A841" s="72"/>
      <c r="J841" s="905"/>
      <c r="L841" s="905"/>
      <c r="N841" s="905"/>
      <c r="P841" s="251"/>
      <c r="Q841" s="122"/>
      <c r="R841" s="122"/>
      <c r="S841" s="122"/>
      <c r="T841" s="122"/>
    </row>
    <row r="842" spans="1:20" s="56" customFormat="1" ht="15.75">
      <c r="A842" s="72"/>
      <c r="J842" s="905"/>
      <c r="L842" s="905"/>
      <c r="N842" s="905"/>
      <c r="P842" s="251"/>
      <c r="Q842" s="122"/>
      <c r="R842" s="122"/>
      <c r="S842" s="122"/>
      <c r="T842" s="122"/>
    </row>
    <row r="843" spans="1:20" s="56" customFormat="1" ht="15.75">
      <c r="A843" s="72"/>
      <c r="J843" s="905"/>
      <c r="L843" s="905"/>
      <c r="N843" s="905"/>
      <c r="P843" s="251"/>
      <c r="Q843" s="122"/>
      <c r="R843" s="122"/>
      <c r="S843" s="122"/>
      <c r="T843" s="122"/>
    </row>
    <row r="844" spans="1:20" s="56" customFormat="1" ht="15.75">
      <c r="A844" s="72"/>
      <c r="J844" s="905"/>
      <c r="L844" s="905"/>
      <c r="N844" s="905"/>
      <c r="P844" s="251"/>
      <c r="Q844" s="122"/>
      <c r="R844" s="122"/>
      <c r="S844" s="122"/>
      <c r="T844" s="122"/>
    </row>
    <row r="845" spans="1:20" s="56" customFormat="1" ht="15.75">
      <c r="A845" s="72"/>
      <c r="J845" s="905"/>
      <c r="L845" s="905"/>
      <c r="N845" s="905"/>
      <c r="P845" s="251"/>
      <c r="Q845" s="122"/>
      <c r="R845" s="122"/>
      <c r="S845" s="122"/>
      <c r="T845" s="122"/>
    </row>
    <row r="846" spans="1:20" s="56" customFormat="1" ht="15.75">
      <c r="A846" s="72"/>
      <c r="J846" s="905"/>
      <c r="L846" s="905"/>
      <c r="N846" s="905"/>
      <c r="P846" s="251"/>
      <c r="Q846" s="122"/>
      <c r="R846" s="122"/>
      <c r="S846" s="122"/>
      <c r="T846" s="122"/>
    </row>
    <row r="847" spans="1:20" s="56" customFormat="1" ht="15.75">
      <c r="A847" s="72"/>
      <c r="J847" s="905"/>
      <c r="L847" s="905"/>
      <c r="N847" s="905"/>
      <c r="P847" s="251"/>
      <c r="Q847" s="122"/>
      <c r="R847" s="122"/>
      <c r="S847" s="122"/>
      <c r="T847" s="122"/>
    </row>
    <row r="848" spans="1:20" s="56" customFormat="1" ht="15.75">
      <c r="A848" s="72"/>
      <c r="J848" s="905"/>
      <c r="L848" s="905"/>
      <c r="N848" s="905"/>
      <c r="P848" s="251"/>
      <c r="Q848" s="122"/>
      <c r="R848" s="122"/>
      <c r="S848" s="122"/>
      <c r="T848" s="122"/>
    </row>
    <row r="849" spans="1:20" s="56" customFormat="1" ht="15.75">
      <c r="A849" s="72"/>
      <c r="J849" s="905"/>
      <c r="L849" s="905"/>
      <c r="N849" s="905"/>
      <c r="P849" s="251"/>
      <c r="Q849" s="122"/>
      <c r="R849" s="122"/>
      <c r="S849" s="122"/>
      <c r="T849" s="122"/>
    </row>
    <row r="850" spans="1:20" s="56" customFormat="1" ht="15.75">
      <c r="A850" s="72"/>
      <c r="J850" s="905"/>
      <c r="L850" s="905"/>
      <c r="N850" s="905"/>
      <c r="P850" s="251"/>
      <c r="Q850" s="122"/>
      <c r="R850" s="122"/>
      <c r="S850" s="122"/>
      <c r="T850" s="122"/>
    </row>
    <row r="851" spans="1:20" s="56" customFormat="1" ht="15.75">
      <c r="A851" s="72"/>
      <c r="J851" s="905"/>
      <c r="L851" s="905"/>
      <c r="N851" s="905"/>
      <c r="P851" s="251"/>
      <c r="Q851" s="122"/>
      <c r="R851" s="122"/>
      <c r="S851" s="122"/>
      <c r="T851" s="122"/>
    </row>
    <row r="852" spans="1:20" s="56" customFormat="1" ht="15.75">
      <c r="A852" s="72"/>
      <c r="J852" s="905"/>
      <c r="L852" s="905"/>
      <c r="N852" s="905"/>
      <c r="P852" s="251"/>
      <c r="Q852" s="122"/>
      <c r="R852" s="122"/>
      <c r="S852" s="122"/>
      <c r="T852" s="122"/>
    </row>
    <row r="853" spans="1:20" s="56" customFormat="1" ht="15.75">
      <c r="A853" s="72"/>
      <c r="J853" s="905"/>
      <c r="L853" s="905"/>
      <c r="N853" s="905"/>
      <c r="P853" s="251"/>
      <c r="Q853" s="122"/>
      <c r="R853" s="122"/>
      <c r="S853" s="122"/>
      <c r="T853" s="122"/>
    </row>
    <row r="854" spans="1:20" s="56" customFormat="1" ht="15.75">
      <c r="A854" s="72"/>
      <c r="J854" s="905"/>
      <c r="L854" s="905"/>
      <c r="N854" s="905"/>
      <c r="P854" s="251"/>
      <c r="Q854" s="122"/>
      <c r="R854" s="122"/>
      <c r="S854" s="122"/>
      <c r="T854" s="122"/>
    </row>
    <row r="855" spans="1:20" s="56" customFormat="1" ht="15.75">
      <c r="A855" s="72"/>
      <c r="J855" s="905"/>
      <c r="L855" s="905"/>
      <c r="N855" s="905"/>
      <c r="P855" s="251"/>
      <c r="Q855" s="122"/>
      <c r="R855" s="122"/>
      <c r="S855" s="122"/>
      <c r="T855" s="122"/>
    </row>
    <row r="856" spans="1:20" s="56" customFormat="1" ht="15.75">
      <c r="A856" s="72"/>
      <c r="J856" s="905"/>
      <c r="L856" s="905"/>
      <c r="N856" s="905"/>
      <c r="P856" s="251"/>
      <c r="Q856" s="122"/>
      <c r="R856" s="122"/>
      <c r="S856" s="122"/>
      <c r="T856" s="122"/>
    </row>
    <row r="857" spans="1:20" s="56" customFormat="1" ht="15.75">
      <c r="A857" s="72"/>
      <c r="J857" s="905"/>
      <c r="L857" s="905"/>
      <c r="N857" s="905"/>
      <c r="P857" s="251"/>
      <c r="Q857" s="122"/>
      <c r="R857" s="122"/>
      <c r="S857" s="122"/>
      <c r="T857" s="122"/>
    </row>
    <row r="858" spans="1:20" s="56" customFormat="1" ht="15.75">
      <c r="A858" s="72"/>
      <c r="J858" s="905"/>
      <c r="L858" s="905"/>
      <c r="N858" s="905"/>
      <c r="P858" s="251"/>
      <c r="Q858" s="122"/>
      <c r="R858" s="122"/>
      <c r="S858" s="122"/>
      <c r="T858" s="122"/>
    </row>
    <row r="859" spans="1:20" s="56" customFormat="1" ht="15.75">
      <c r="A859" s="72"/>
      <c r="J859" s="905"/>
      <c r="L859" s="905"/>
      <c r="N859" s="905"/>
      <c r="P859" s="251"/>
      <c r="Q859" s="122"/>
      <c r="R859" s="122"/>
      <c r="S859" s="122"/>
      <c r="T859" s="122"/>
    </row>
    <row r="860" spans="1:20" s="56" customFormat="1" ht="15.75">
      <c r="A860" s="72"/>
      <c r="J860" s="905"/>
      <c r="L860" s="905"/>
      <c r="N860" s="905"/>
      <c r="P860" s="251"/>
      <c r="Q860" s="122"/>
      <c r="R860" s="122"/>
      <c r="S860" s="122"/>
      <c r="T860" s="122"/>
    </row>
    <row r="861" spans="1:27" s="56" customFormat="1" ht="15.75">
      <c r="A861" s="72"/>
      <c r="J861" s="905"/>
      <c r="L861" s="905"/>
      <c r="N861" s="905"/>
      <c r="P861" s="251"/>
      <c r="Q861" s="122"/>
      <c r="R861" s="122"/>
      <c r="S861" s="546"/>
      <c r="T861" s="546"/>
      <c r="U861" s="310"/>
      <c r="V861" s="310"/>
      <c r="W861" s="310"/>
      <c r="X861" s="310"/>
      <c r="Y861" s="310"/>
      <c r="Z861" s="310"/>
      <c r="AA861" s="310"/>
    </row>
  </sheetData>
  <mergeCells count="114">
    <mergeCell ref="M59:O59"/>
    <mergeCell ref="C311:H311"/>
    <mergeCell ref="C375:O379"/>
    <mergeCell ref="C489:O491"/>
    <mergeCell ref="M75:O75"/>
    <mergeCell ref="B115:H115"/>
    <mergeCell ref="M131:O131"/>
    <mergeCell ref="B260:O265"/>
    <mergeCell ref="B246:O250"/>
    <mergeCell ref="B252:O258"/>
    <mergeCell ref="E605:F605"/>
    <mergeCell ref="B497:G497"/>
    <mergeCell ref="C438:N438"/>
    <mergeCell ref="C448:O451"/>
    <mergeCell ref="B494:O494"/>
    <mergeCell ref="M497:O497"/>
    <mergeCell ref="C465:O468"/>
    <mergeCell ref="C440:O442"/>
    <mergeCell ref="C470:O471"/>
    <mergeCell ref="C473:O474"/>
    <mergeCell ref="C629:O631"/>
    <mergeCell ref="C626:K626"/>
    <mergeCell ref="M511:O511"/>
    <mergeCell ref="B509:O509"/>
    <mergeCell ref="B580:O585"/>
    <mergeCell ref="E616:O616"/>
    <mergeCell ref="E618:O618"/>
    <mergeCell ref="E619:O619"/>
    <mergeCell ref="D601:O601"/>
    <mergeCell ref="D603:O603"/>
    <mergeCell ref="B677:O679"/>
    <mergeCell ref="B681:O684"/>
    <mergeCell ref="B686:O690"/>
    <mergeCell ref="B635:O636"/>
    <mergeCell ref="B664:O667"/>
    <mergeCell ref="B673:O675"/>
    <mergeCell ref="B651:F651"/>
    <mergeCell ref="B641:O641"/>
    <mergeCell ref="S570:T570"/>
    <mergeCell ref="B589:O593"/>
    <mergeCell ref="S562:T562"/>
    <mergeCell ref="S565:T565"/>
    <mergeCell ref="S567:T567"/>
    <mergeCell ref="S563:T563"/>
    <mergeCell ref="S564:T564"/>
    <mergeCell ref="S568:T568"/>
    <mergeCell ref="S569:T569"/>
    <mergeCell ref="C620:O625"/>
    <mergeCell ref="B267:O270"/>
    <mergeCell ref="B271:O274"/>
    <mergeCell ref="B285:O289"/>
    <mergeCell ref="B275:O279"/>
    <mergeCell ref="B559:O559"/>
    <mergeCell ref="E611:O611"/>
    <mergeCell ref="C432:N432"/>
    <mergeCell ref="C411:O412"/>
    <mergeCell ref="C437:O437"/>
    <mergeCell ref="C391:O393"/>
    <mergeCell ref="D408:O408"/>
    <mergeCell ref="B299:O300"/>
    <mergeCell ref="B310:H310"/>
    <mergeCell ref="C363:O363"/>
    <mergeCell ref="C336:O342"/>
    <mergeCell ref="D344:O344"/>
    <mergeCell ref="C349:O350"/>
    <mergeCell ref="C352:O354"/>
    <mergeCell ref="B308:H308"/>
    <mergeCell ref="K111:M111"/>
    <mergeCell ref="B182:I182"/>
    <mergeCell ref="M165:O165"/>
    <mergeCell ref="M206:O206"/>
    <mergeCell ref="B121:H121"/>
    <mergeCell ref="C404:O405"/>
    <mergeCell ref="E607:O607"/>
    <mergeCell ref="B2:G2"/>
    <mergeCell ref="M6:O6"/>
    <mergeCell ref="B54:O55"/>
    <mergeCell ref="D599:O599"/>
    <mergeCell ref="B232:O236"/>
    <mergeCell ref="B282:O283"/>
    <mergeCell ref="C307:H307"/>
    <mergeCell ref="B238:O245"/>
    <mergeCell ref="B316:O317"/>
    <mergeCell ref="B328:O330"/>
    <mergeCell ref="C365:O369"/>
    <mergeCell ref="C312:H312"/>
    <mergeCell ref="C355:O357"/>
    <mergeCell ref="C359:O361"/>
    <mergeCell ref="B322:O323"/>
    <mergeCell ref="B57:O58"/>
    <mergeCell ref="C452:O456"/>
    <mergeCell ref="C460:O461"/>
    <mergeCell ref="C457:O458"/>
    <mergeCell ref="I302:O302"/>
    <mergeCell ref="C389:O389"/>
    <mergeCell ref="C371:O373"/>
    <mergeCell ref="C383:O383"/>
    <mergeCell ref="C419:O421"/>
    <mergeCell ref="B294:O295"/>
    <mergeCell ref="C381:O381"/>
    <mergeCell ref="C433:N433"/>
    <mergeCell ref="C434:N434"/>
    <mergeCell ref="C435:N435"/>
    <mergeCell ref="D409:O409"/>
    <mergeCell ref="C403:O403"/>
    <mergeCell ref="C414:O417"/>
    <mergeCell ref="C399:O402"/>
    <mergeCell ref="C395:O397"/>
    <mergeCell ref="D407:O407"/>
    <mergeCell ref="C423:O428"/>
    <mergeCell ref="B511:G511"/>
    <mergeCell ref="C476:O477"/>
    <mergeCell ref="C483:O488"/>
    <mergeCell ref="C436:N436"/>
  </mergeCells>
  <conditionalFormatting sqref="E572 M551:O551 M555:O555 M545:O545 M538:O538 M528:O530 M507:O507 I128:O128 M225:O225 M158:O158 M106:O106">
    <cfRule type="cellIs" priority="1" dxfId="0" operator="notBetween" stopIfTrue="1">
      <formula>1</formula>
      <formula>-1</formula>
    </cfRule>
  </conditionalFormatting>
  <conditionalFormatting sqref="M521:O521">
    <cfRule type="cellIs" priority="2" dxfId="2" operator="between" stopIfTrue="1">
      <formula>1</formula>
      <formula>-1</formula>
    </cfRule>
    <cfRule type="cellIs" priority="3" dxfId="0" operator="notBetween" stopIfTrue="1">
      <formula>1</formula>
      <formula>-1</formula>
    </cfRule>
  </conditionalFormatting>
  <conditionalFormatting sqref="I315:O315">
    <cfRule type="cellIs" priority="4" dxfId="0" operator="notBetween" stopIfTrue="1">
      <formula>0.5</formula>
      <formula>-0.5</formula>
    </cfRule>
  </conditionalFormatting>
  <conditionalFormatting sqref="K169:L169">
    <cfRule type="cellIs" priority="5" dxfId="5" operator="between" stopIfTrue="1">
      <formula>1</formula>
      <formula>-1</formula>
    </cfRule>
    <cfRule type="cellIs" priority="6" dxfId="0" operator="notBetween" stopIfTrue="1">
      <formula>1</formula>
      <formula>-1</formula>
    </cfRule>
  </conditionalFormatting>
  <printOptions/>
  <pageMargins left="0.46" right="0.4" top="0.7" bottom="0.38" header="0.19" footer="0.28"/>
  <pageSetup firstPageNumber="23" useFirstPageNumber="1" horizontalDpi="300" verticalDpi="300" orientation="portrait" paperSize="9" scale="82" r:id="rId2"/>
  <headerFooter alignWithMargins="0">
    <oddHeader>&amp;L&amp;"Times New Roman,Regular"&amp;10AFFIN HOLDINGS BERHAD (Company No. 23218-W)
Condensed Interim Financial Statements
Explanatory Notes - Financial Quarter ended 31 March 2006</oddHeader>
    <oddFooter>&amp;R&amp;10&amp;P</oddFooter>
  </headerFooter>
  <rowBreaks count="12" manualBreakCount="12">
    <brk id="71" max="12" man="1"/>
    <brk id="108" max="12" man="1"/>
    <brk id="159" max="12" man="1"/>
    <brk id="225" max="12" man="1"/>
    <brk id="280" max="12" man="1"/>
    <brk id="330" max="12" man="1"/>
    <brk id="385" max="12" man="1"/>
    <brk id="444" max="12" man="1"/>
    <brk id="507" max="12" man="1"/>
    <brk id="574" max="12" man="1"/>
    <brk id="612" max="12" man="1"/>
    <brk id="667" max="12" man="1"/>
  </rowBreaks>
  <ignoredErrors>
    <ignoredError sqref="U564:U565 U568:U569"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 Consult  Sdn Bhd</cp:lastModifiedBy>
  <cp:lastPrinted>2006-05-15T08:39:15Z</cp:lastPrinted>
  <dcterms:created xsi:type="dcterms:W3CDTF">1998-02-23T08:08:43Z</dcterms:created>
  <dcterms:modified xsi:type="dcterms:W3CDTF">2006-05-15T08:39:27Z</dcterms:modified>
  <cp:category/>
  <cp:version/>
  <cp:contentType/>
  <cp:contentStatus/>
</cp:coreProperties>
</file>